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schr\Desktop\"/>
    </mc:Choice>
  </mc:AlternateContent>
  <xr:revisionPtr revIDLastSave="0" documentId="13_ncr:1_{09997270-D4DF-4E6B-B554-D49FC438C982}" xr6:coauthVersionLast="37" xr6:coauthVersionMax="37" xr10:uidLastSave="{00000000-0000-0000-0000-000000000000}"/>
  <bookViews>
    <workbookView xWindow="0" yWindow="0" windowWidth="15105" windowHeight="9825" xr2:uid="{F93FA6E2-187E-46F9-BBFF-C92BEE54B567}"/>
  </bookViews>
  <sheets>
    <sheet name="Overview" sheetId="2" r:id="rId1"/>
    <sheet name="3 dpt" sheetId="1" r:id="rId2"/>
    <sheet name="7 dpt" sheetId="3" r:id="rId3"/>
    <sheet name="10 dpt" sheetId="4" r:id="rId4"/>
    <sheet name="3 dpst" sheetId="5" r:id="rId5"/>
    <sheet name="7 dpdt" sheetId="6" r:id="rId6"/>
    <sheet name="10 dpdt" sheetId="7" r:id="rId7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" i="2" l="1"/>
  <c r="L12" i="2"/>
  <c r="R15" i="2"/>
  <c r="Q15" i="2"/>
  <c r="P15" i="2"/>
  <c r="O15" i="2"/>
  <c r="N15" i="2"/>
  <c r="M15" i="2"/>
  <c r="L15" i="2"/>
  <c r="P14" i="2"/>
  <c r="R13" i="2"/>
  <c r="R14" i="2" s="1"/>
  <c r="Q13" i="2"/>
  <c r="Q14" i="2" s="1"/>
  <c r="P13" i="2"/>
  <c r="O13" i="2"/>
  <c r="O14" i="2" s="1"/>
  <c r="N13" i="2"/>
  <c r="N14" i="2" s="1"/>
  <c r="M13" i="2"/>
  <c r="M14" i="2" s="1"/>
  <c r="L13" i="2"/>
  <c r="L14" i="2" s="1"/>
  <c r="R12" i="2"/>
  <c r="P12" i="2"/>
  <c r="O12" i="2"/>
  <c r="N12" i="2"/>
  <c r="M12" i="2"/>
  <c r="C12" i="2"/>
  <c r="D12" i="2"/>
  <c r="E12" i="2"/>
  <c r="F12" i="2"/>
  <c r="G12" i="2"/>
  <c r="H12" i="2"/>
  <c r="C13" i="2"/>
  <c r="D13" i="2"/>
  <c r="E13" i="2"/>
  <c r="F13" i="2"/>
  <c r="G13" i="2"/>
  <c r="H13" i="2"/>
  <c r="C15" i="2"/>
  <c r="C14" i="2" s="1"/>
  <c r="D15" i="2"/>
  <c r="D14" i="2" s="1"/>
  <c r="E15" i="2"/>
  <c r="E14" i="2" s="1"/>
  <c r="F15" i="2"/>
  <c r="F14" i="2" s="1"/>
  <c r="G15" i="2"/>
  <c r="G14" i="2" s="1"/>
  <c r="H15" i="2"/>
  <c r="H14" i="2" s="1"/>
  <c r="B15" i="2"/>
  <c r="B14" i="2" s="1"/>
  <c r="B13" i="2"/>
  <c r="B12" i="2"/>
  <c r="H41" i="6" l="1"/>
  <c r="R37" i="6"/>
  <c r="R65" i="2" l="1"/>
  <c r="J35" i="7"/>
  <c r="T40" i="7"/>
  <c r="T8" i="7"/>
  <c r="T9" i="7"/>
  <c r="T10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5" i="7"/>
  <c r="T26" i="7"/>
  <c r="T27" i="7"/>
  <c r="T30" i="7"/>
  <c r="T31" i="7"/>
  <c r="T32" i="7"/>
  <c r="T33" i="7"/>
  <c r="T34" i="7"/>
  <c r="T35" i="7"/>
  <c r="T39" i="7"/>
  <c r="T7" i="7"/>
  <c r="J8" i="7"/>
  <c r="J9" i="7"/>
  <c r="J10" i="7"/>
  <c r="J11" i="7"/>
  <c r="J12" i="7"/>
  <c r="J13" i="7"/>
  <c r="J14" i="7"/>
  <c r="J15" i="7"/>
  <c r="J16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3" i="7"/>
  <c r="J34" i="7"/>
  <c r="J7" i="7"/>
  <c r="R40" i="7"/>
  <c r="Q39" i="7"/>
  <c r="Q34" i="7"/>
  <c r="Q32" i="7"/>
  <c r="Q30" i="7"/>
  <c r="Q26" i="7"/>
  <c r="Q25" i="7"/>
  <c r="Q24" i="7"/>
  <c r="Q22" i="7"/>
  <c r="Q21" i="7"/>
  <c r="Q20" i="7"/>
  <c r="Q17" i="7"/>
  <c r="Q8" i="7"/>
  <c r="Q7" i="7"/>
  <c r="Q40" i="7" s="1"/>
  <c r="H35" i="7"/>
  <c r="G35" i="7"/>
  <c r="P174" i="2" l="1"/>
  <c r="P171" i="2"/>
  <c r="Q37" i="6"/>
  <c r="S37" i="6"/>
  <c r="P37" i="6"/>
  <c r="S10" i="6"/>
  <c r="S11" i="6"/>
  <c r="S12" i="6"/>
  <c r="S13" i="6"/>
  <c r="S14" i="6"/>
  <c r="S15" i="6"/>
  <c r="S16" i="6"/>
  <c r="S17" i="6"/>
  <c r="S18" i="6"/>
  <c r="S19" i="6"/>
  <c r="S21" i="6"/>
  <c r="S22" i="6"/>
  <c r="S23" i="6"/>
  <c r="S24" i="6"/>
  <c r="S25" i="6"/>
  <c r="S26" i="6"/>
  <c r="S28" i="6"/>
  <c r="S30" i="6"/>
  <c r="S31" i="6"/>
  <c r="S32" i="6"/>
  <c r="S33" i="6"/>
  <c r="S34" i="6"/>
  <c r="S35" i="6"/>
  <c r="S36" i="6"/>
  <c r="S9" i="6"/>
  <c r="I41" i="6"/>
  <c r="I11" i="6"/>
  <c r="I13" i="6"/>
  <c r="I14" i="6"/>
  <c r="I15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6" i="6"/>
  <c r="I37" i="6"/>
  <c r="I38" i="6"/>
  <c r="I40" i="6"/>
  <c r="I9" i="6"/>
  <c r="G41" i="6"/>
  <c r="F41" i="6"/>
  <c r="P24" i="6"/>
  <c r="P23" i="6"/>
  <c r="P18" i="6"/>
  <c r="P17" i="6"/>
  <c r="P9" i="6"/>
  <c r="P172" i="2" l="1"/>
  <c r="Q171" i="2"/>
  <c r="R171" i="2"/>
  <c r="Q172" i="2"/>
  <c r="R172" i="2"/>
  <c r="R173" i="2" s="1"/>
  <c r="Q174" i="2"/>
  <c r="R174" i="2"/>
  <c r="P118" i="2"/>
  <c r="P116" i="2"/>
  <c r="P115" i="2"/>
  <c r="O115" i="2"/>
  <c r="Q115" i="2"/>
  <c r="R115" i="2"/>
  <c r="Q116" i="2"/>
  <c r="R116" i="2"/>
  <c r="Q118" i="2"/>
  <c r="R118" i="2"/>
  <c r="O65" i="2"/>
  <c r="P68" i="2"/>
  <c r="P66" i="2"/>
  <c r="P65" i="2"/>
  <c r="Q65" i="2"/>
  <c r="Q66" i="2"/>
  <c r="Q67" i="2" s="1"/>
  <c r="R66" i="2"/>
  <c r="Q68" i="2"/>
  <c r="R68" i="2"/>
  <c r="R48" i="5"/>
  <c r="T48" i="5"/>
  <c r="Q48" i="5"/>
  <c r="T10" i="5"/>
  <c r="T12" i="5"/>
  <c r="T13" i="5"/>
  <c r="T14" i="5"/>
  <c r="T15" i="5"/>
  <c r="T16" i="5"/>
  <c r="T17" i="5"/>
  <c r="T18" i="5"/>
  <c r="T19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6" i="5"/>
  <c r="T37" i="5"/>
  <c r="T38" i="5"/>
  <c r="T39" i="5"/>
  <c r="T40" i="5"/>
  <c r="T41" i="5"/>
  <c r="T42" i="5"/>
  <c r="T43" i="5"/>
  <c r="T44" i="5"/>
  <c r="T45" i="5"/>
  <c r="T46" i="5"/>
  <c r="T47" i="5"/>
  <c r="T8" i="5"/>
  <c r="J39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8" i="5"/>
  <c r="H39" i="5"/>
  <c r="G39" i="5"/>
  <c r="Q41" i="5"/>
  <c r="Q40" i="5"/>
  <c r="Q39" i="5"/>
  <c r="Q37" i="5"/>
  <c r="Q33" i="5"/>
  <c r="Q22" i="5"/>
  <c r="Q21" i="5"/>
  <c r="Q17" i="5"/>
  <c r="Q16" i="5"/>
  <c r="Q14" i="5"/>
  <c r="Q13" i="5"/>
  <c r="Q10" i="5"/>
  <c r="G24" i="5"/>
  <c r="G8" i="5"/>
  <c r="Q173" i="2" l="1"/>
  <c r="R117" i="2"/>
  <c r="R67" i="2"/>
  <c r="Q117" i="2"/>
  <c r="P173" i="2"/>
  <c r="P117" i="2"/>
  <c r="P67" i="2"/>
  <c r="O171" i="2"/>
  <c r="O172" i="2"/>
  <c r="O174" i="2"/>
  <c r="D160" i="2"/>
  <c r="E160" i="2"/>
  <c r="F160" i="2"/>
  <c r="G160" i="2"/>
  <c r="D161" i="2"/>
  <c r="E161" i="2"/>
  <c r="F161" i="2"/>
  <c r="G161" i="2"/>
  <c r="D163" i="2"/>
  <c r="E163" i="2"/>
  <c r="F163" i="2"/>
  <c r="G163" i="2"/>
  <c r="R40" i="4"/>
  <c r="R10" i="4"/>
  <c r="R11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8" i="4"/>
  <c r="R29" i="4"/>
  <c r="R30" i="4"/>
  <c r="R31" i="4"/>
  <c r="R32" i="4"/>
  <c r="R33" i="4"/>
  <c r="R34" i="4"/>
  <c r="R35" i="4"/>
  <c r="R36" i="4"/>
  <c r="R37" i="4"/>
  <c r="R38" i="4"/>
  <c r="R39" i="4"/>
  <c r="R9" i="4"/>
  <c r="I37" i="4"/>
  <c r="I9" i="4"/>
  <c r="I10" i="4"/>
  <c r="I11" i="4"/>
  <c r="I12" i="4"/>
  <c r="I13" i="4"/>
  <c r="I14" i="4"/>
  <c r="I16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6" i="4"/>
  <c r="I8" i="4"/>
  <c r="R8" i="4"/>
  <c r="D107" i="2"/>
  <c r="E107" i="2"/>
  <c r="F107" i="2"/>
  <c r="G107" i="2"/>
  <c r="D108" i="2"/>
  <c r="E108" i="2"/>
  <c r="F108" i="2"/>
  <c r="G108" i="2"/>
  <c r="G109" i="2" s="1"/>
  <c r="D110" i="2"/>
  <c r="E110" i="2"/>
  <c r="F110" i="2"/>
  <c r="G110" i="2"/>
  <c r="O66" i="2"/>
  <c r="O68" i="2"/>
  <c r="D58" i="2"/>
  <c r="E58" i="2"/>
  <c r="F58" i="2"/>
  <c r="G58" i="2"/>
  <c r="D59" i="2"/>
  <c r="E59" i="2"/>
  <c r="F59" i="2"/>
  <c r="G59" i="2"/>
  <c r="G60" i="2" s="1"/>
  <c r="D61" i="2"/>
  <c r="E61" i="2"/>
  <c r="F61" i="2"/>
  <c r="G61" i="2"/>
  <c r="O39" i="4"/>
  <c r="O29" i="4"/>
  <c r="O27" i="4"/>
  <c r="O26" i="4"/>
  <c r="O18" i="4"/>
  <c r="O9" i="4"/>
  <c r="O8" i="4"/>
  <c r="F162" i="2" l="1"/>
  <c r="G162" i="2"/>
  <c r="E162" i="2"/>
  <c r="F109" i="2"/>
  <c r="O67" i="2"/>
  <c r="F60" i="2"/>
  <c r="D60" i="2"/>
  <c r="D162" i="2"/>
  <c r="O173" i="2"/>
  <c r="E109" i="2"/>
  <c r="E60" i="2"/>
  <c r="D109" i="2"/>
  <c r="P40" i="4"/>
  <c r="O40" i="4"/>
  <c r="G37" i="4"/>
  <c r="F37" i="4"/>
  <c r="N171" i="2" l="1"/>
  <c r="N172" i="2"/>
  <c r="N174" i="2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8" i="3"/>
  <c r="C160" i="2"/>
  <c r="C161" i="2"/>
  <c r="C163" i="2"/>
  <c r="I9" i="3"/>
  <c r="I10" i="3"/>
  <c r="I11" i="3"/>
  <c r="I12" i="3"/>
  <c r="I13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6" i="3"/>
  <c r="I38" i="3"/>
  <c r="I40" i="3"/>
  <c r="I41" i="3"/>
  <c r="I8" i="3"/>
  <c r="N115" i="2"/>
  <c r="N116" i="2"/>
  <c r="O116" i="2"/>
  <c r="N117" i="2"/>
  <c r="N118" i="2"/>
  <c r="O118" i="2"/>
  <c r="C107" i="2"/>
  <c r="C108" i="2"/>
  <c r="C110" i="2"/>
  <c r="N68" i="2"/>
  <c r="N66" i="2"/>
  <c r="N67" i="2" s="1"/>
  <c r="N65" i="2"/>
  <c r="C61" i="2"/>
  <c r="C59" i="2"/>
  <c r="C60" i="2" s="1"/>
  <c r="C58" i="2"/>
  <c r="Q40" i="3"/>
  <c r="P40" i="3"/>
  <c r="P31" i="3"/>
  <c r="P30" i="3"/>
  <c r="P27" i="3"/>
  <c r="P24" i="3"/>
  <c r="P20" i="3"/>
  <c r="P19" i="3"/>
  <c r="G42" i="3"/>
  <c r="F42" i="3"/>
  <c r="F16" i="3"/>
  <c r="F20" i="3"/>
  <c r="F17" i="3"/>
  <c r="E16" i="3"/>
  <c r="C109" i="2" l="1"/>
  <c r="N173" i="2"/>
  <c r="O117" i="2"/>
  <c r="C162" i="2"/>
  <c r="B163" i="2"/>
  <c r="M171" i="2"/>
  <c r="M172" i="2"/>
  <c r="B110" i="2"/>
  <c r="B108" i="2"/>
  <c r="B109" i="2" s="1"/>
  <c r="M116" i="2"/>
  <c r="M50" i="2"/>
  <c r="M49" i="2"/>
  <c r="M48" i="2"/>
  <c r="M46" i="2"/>
  <c r="M44" i="2"/>
  <c r="M43" i="2"/>
  <c r="M42" i="2"/>
  <c r="M41" i="2"/>
  <c r="M40" i="2"/>
  <c r="M39" i="2"/>
  <c r="M37" i="2"/>
  <c r="M36" i="2"/>
  <c r="M33" i="2"/>
  <c r="M32" i="2"/>
  <c r="M31" i="2"/>
  <c r="M30" i="2"/>
  <c r="M66" i="2" s="1"/>
  <c r="M28" i="2"/>
  <c r="M26" i="2"/>
  <c r="M25" i="2"/>
  <c r="M24" i="2"/>
  <c r="M65" i="2" s="1"/>
  <c r="B48" i="2"/>
  <c r="B61" i="2" s="1"/>
  <c r="B47" i="2"/>
  <c r="B46" i="2"/>
  <c r="B45" i="2"/>
  <c r="B44" i="2"/>
  <c r="B30" i="2"/>
  <c r="B59" i="2" s="1"/>
  <c r="U35" i="1"/>
  <c r="U7" i="1"/>
  <c r="U8" i="1"/>
  <c r="U9" i="1"/>
  <c r="U10" i="1"/>
  <c r="U11" i="1"/>
  <c r="U12" i="1"/>
  <c r="U13" i="1"/>
  <c r="U15" i="1"/>
  <c r="U17" i="1"/>
  <c r="U18" i="1"/>
  <c r="U19" i="1"/>
  <c r="U22" i="1"/>
  <c r="U23" i="1"/>
  <c r="U24" i="1"/>
  <c r="U25" i="1"/>
  <c r="U26" i="1"/>
  <c r="U27" i="1"/>
  <c r="U32" i="1"/>
  <c r="U6" i="1"/>
  <c r="S35" i="1"/>
  <c r="R35" i="1"/>
  <c r="I38" i="1"/>
  <c r="F28" i="1"/>
  <c r="I28" i="1"/>
  <c r="M68" i="2" l="1"/>
  <c r="B58" i="2"/>
  <c r="M174" i="2"/>
  <c r="M173" i="2" s="1"/>
  <c r="B161" i="2"/>
  <c r="B162" i="2" s="1"/>
  <c r="B160" i="2"/>
  <c r="B107" i="2"/>
  <c r="M115" i="2"/>
  <c r="M118" i="2"/>
  <c r="M117" i="2" s="1"/>
  <c r="M67" i="2"/>
  <c r="B60" i="2"/>
  <c r="I40" i="1" l="1"/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2" i="1"/>
  <c r="I23" i="1"/>
  <c r="I24" i="1"/>
  <c r="I25" i="1"/>
  <c r="I26" i="1"/>
  <c r="I27" i="1"/>
  <c r="I29" i="1"/>
  <c r="I30" i="1"/>
  <c r="I32" i="1"/>
  <c r="I33" i="1"/>
  <c r="I35" i="1"/>
  <c r="I36" i="1"/>
  <c r="I37" i="1"/>
  <c r="I6" i="1"/>
  <c r="G40" i="1"/>
  <c r="F40" i="1"/>
  <c r="R32" i="1"/>
  <c r="R31" i="1"/>
  <c r="R30" i="1"/>
  <c r="T28" i="1"/>
  <c r="R28" i="1"/>
  <c r="R26" i="1"/>
  <c r="R25" i="1"/>
  <c r="R24" i="1"/>
  <c r="R23" i="1"/>
  <c r="R22" i="1"/>
  <c r="R21" i="1"/>
  <c r="R19" i="1"/>
  <c r="R18" i="1"/>
  <c r="R15" i="1"/>
  <c r="R14" i="1"/>
  <c r="R13" i="1"/>
  <c r="R12" i="1"/>
  <c r="R10" i="1"/>
  <c r="R8" i="1"/>
  <c r="R7" i="1"/>
  <c r="R6" i="1"/>
  <c r="F32" i="1"/>
  <c r="F30" i="1"/>
  <c r="F29" i="1"/>
  <c r="F27" i="1"/>
  <c r="F12" i="1"/>
</calcChain>
</file>

<file path=xl/sharedStrings.xml><?xml version="1.0" encoding="utf-8"?>
<sst xmlns="http://schemas.openxmlformats.org/spreadsheetml/2006/main" count="238" uniqueCount="42">
  <si>
    <t>3 dpt</t>
  </si>
  <si>
    <t>control</t>
  </si>
  <si>
    <t>Series number</t>
  </si>
  <si>
    <t>Duration in seconds</t>
  </si>
  <si>
    <t>Number of spikes</t>
  </si>
  <si>
    <t>Average spike frequency per second</t>
  </si>
  <si>
    <t>Highest spike frequency per second</t>
  </si>
  <si>
    <t>Complex spikes</t>
  </si>
  <si>
    <t>nachgezählt</t>
  </si>
  <si>
    <t>sehr rauschig</t>
  </si>
  <si>
    <t>stumm</t>
  </si>
  <si>
    <t>relativ rauschig</t>
  </si>
  <si>
    <t>4-OHT</t>
  </si>
  <si>
    <t>cs/ss ratio</t>
  </si>
  <si>
    <t>100 Hz (grob überschlagen)</t>
  </si>
  <si>
    <t>7 dpt</t>
  </si>
  <si>
    <t>10 dpt</t>
  </si>
  <si>
    <t>3dpdt</t>
  </si>
  <si>
    <t>7 dpdt</t>
  </si>
  <si>
    <t>10 dpdt</t>
  </si>
  <si>
    <t>Average</t>
  </si>
  <si>
    <t>SD</t>
  </si>
  <si>
    <t>SE</t>
  </si>
  <si>
    <t>n</t>
  </si>
  <si>
    <t>complex spikes</t>
  </si>
  <si>
    <t>nur cs?</t>
  </si>
  <si>
    <t>37 nu7r cs?</t>
  </si>
  <si>
    <t>nachzhälen</t>
  </si>
  <si>
    <t xml:space="preserve">auch hier </t>
  </si>
  <si>
    <t>counted</t>
  </si>
  <si>
    <t>fish damaged?</t>
  </si>
  <si>
    <t>ratio cs/ss</t>
  </si>
  <si>
    <t>cs</t>
  </si>
  <si>
    <t>schlecht gesealt</t>
  </si>
  <si>
    <t>0 dpt</t>
  </si>
  <si>
    <t>3 dpst</t>
  </si>
  <si>
    <t>7 dpst</t>
  </si>
  <si>
    <t>10 dpst</t>
  </si>
  <si>
    <t>PC numbers after repeated 4-OHT treatment (Supl. Fig. 7A)</t>
  </si>
  <si>
    <t>Average Frequency (Supl. Fig. 7B and B')</t>
  </si>
  <si>
    <t>Highest Frequency (Supl. Fig. 7C and C')</t>
  </si>
  <si>
    <t>CS/SS Ratio (Supl. Fig. 7D and D')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</si>
</sst>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0" formatCode="0.0000"/>
    <numFmt numFmtId="171" formatCode="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0" fontId="0" fillId="3" borderId="0" xfId="0" applyFill="1"/>
    <xf numFmtId="0" fontId="1" fillId="4" borderId="1" xfId="0" applyFont="1" applyFill="1" applyBorder="1" applyAlignment="1">
      <alignment horizontal="center" vertical="top"/>
    </xf>
    <xf numFmtId="0" fontId="0" fillId="4" borderId="0" xfId="0" applyFill="1"/>
    <xf numFmtId="0" fontId="0" fillId="5" borderId="0" xfId="0" applyFill="1"/>
    <xf numFmtId="0" fontId="0" fillId="5" borderId="0" xfId="0" applyFill="1" applyBorder="1"/>
    <xf numFmtId="0" fontId="1" fillId="6" borderId="1" xfId="0" applyFont="1" applyFill="1" applyBorder="1" applyAlignment="1">
      <alignment horizontal="center" vertical="top"/>
    </xf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2" fontId="0" fillId="0" borderId="0" xfId="0" applyNumberFormat="1"/>
    <xf numFmtId="0" fontId="1" fillId="0" borderId="0" xfId="0" applyFont="1"/>
    <xf numFmtId="0" fontId="3" fillId="0" borderId="0" xfId="0" applyFont="1"/>
    <xf numFmtId="0" fontId="2" fillId="11" borderId="0" xfId="0" applyFont="1" applyFill="1"/>
    <xf numFmtId="0" fontId="2" fillId="9" borderId="0" xfId="0" applyFont="1" applyFill="1"/>
    <xf numFmtId="0" fontId="4" fillId="0" borderId="0" xfId="0" applyFont="1"/>
    <xf numFmtId="0" fontId="5" fillId="11" borderId="0" xfId="0" applyFont="1" applyFill="1"/>
    <xf numFmtId="0" fontId="0" fillId="12" borderId="0" xfId="0" applyFill="1"/>
    <xf numFmtId="0" fontId="1" fillId="7" borderId="1" xfId="0" applyFont="1" applyFill="1" applyBorder="1" applyAlignment="1">
      <alignment horizontal="center" vertical="top"/>
    </xf>
    <xf numFmtId="0" fontId="5" fillId="9" borderId="0" xfId="0" applyFont="1" applyFill="1"/>
    <xf numFmtId="0" fontId="0" fillId="0" borderId="0" xfId="0" applyFill="1"/>
    <xf numFmtId="0" fontId="0" fillId="13" borderId="0" xfId="0" applyFill="1"/>
    <xf numFmtId="0" fontId="1" fillId="0" borderId="3" xfId="0" applyFont="1" applyFill="1" applyBorder="1" applyAlignment="1">
      <alignment horizontal="center" vertical="top"/>
    </xf>
    <xf numFmtId="0" fontId="0" fillId="14" borderId="0" xfId="0" applyFill="1"/>
    <xf numFmtId="0" fontId="6" fillId="0" borderId="0" xfId="0" applyFont="1" applyFill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2" fillId="0" borderId="0" xfId="0" applyFont="1" applyFill="1"/>
    <xf numFmtId="0" fontId="7" fillId="9" borderId="0" xfId="0" applyFont="1" applyFill="1"/>
    <xf numFmtId="0" fontId="9" fillId="0" borderId="0" xfId="0" applyFont="1" applyAlignment="1">
      <alignment horizontal="left"/>
    </xf>
    <xf numFmtId="0" fontId="0" fillId="0" borderId="0" xfId="0" applyFont="1" applyFill="1"/>
    <xf numFmtId="170" fontId="0" fillId="0" borderId="0" xfId="0" applyNumberFormat="1" applyFill="1"/>
    <xf numFmtId="170" fontId="0" fillId="0" borderId="0" xfId="0" applyNumberFormat="1"/>
    <xf numFmtId="171" fontId="0" fillId="0" borderId="0" xfId="0" applyNumberFormat="1" applyFill="1"/>
    <xf numFmtId="171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84F71-8EB3-41BA-A2F5-DE1A3207B676}">
  <dimension ref="A2:AG223"/>
  <sheetViews>
    <sheetView tabSelected="1" topLeftCell="A12" workbookViewId="0">
      <selection activeCell="K158" sqref="K158"/>
    </sheetView>
  </sheetViews>
  <sheetFormatPr baseColWidth="10" defaultRowHeight="15" x14ac:dyDescent="0.25"/>
  <cols>
    <col min="7" max="7" width="12.5703125" bestFit="1" customWidth="1"/>
  </cols>
  <sheetData>
    <row r="2" spans="1:33" ht="18.75" x14ac:dyDescent="0.3">
      <c r="B2" s="30" t="s">
        <v>38</v>
      </c>
    </row>
    <row r="4" spans="1:33" ht="15.75" x14ac:dyDescent="0.25">
      <c r="B4" s="18" t="s">
        <v>1</v>
      </c>
      <c r="L4" s="34" t="s">
        <v>12</v>
      </c>
    </row>
    <row r="5" spans="1:33" x14ac:dyDescent="0.25">
      <c r="B5" s="33"/>
    </row>
    <row r="6" spans="1:33" x14ac:dyDescent="0.25">
      <c r="B6" s="35" t="s">
        <v>34</v>
      </c>
      <c r="C6" s="35" t="s">
        <v>0</v>
      </c>
      <c r="D6" s="35" t="s">
        <v>15</v>
      </c>
      <c r="E6" s="35" t="s">
        <v>16</v>
      </c>
      <c r="F6" s="35" t="s">
        <v>35</v>
      </c>
      <c r="G6" s="35" t="s">
        <v>36</v>
      </c>
      <c r="H6" s="35" t="s">
        <v>37</v>
      </c>
      <c r="J6" s="32"/>
      <c r="K6" s="32"/>
      <c r="L6" s="35" t="s">
        <v>34</v>
      </c>
      <c r="M6" s="35" t="s">
        <v>0</v>
      </c>
      <c r="N6" s="35" t="s">
        <v>15</v>
      </c>
      <c r="O6" s="35" t="s">
        <v>16</v>
      </c>
      <c r="P6" s="35" t="s">
        <v>35</v>
      </c>
      <c r="Q6" s="35" t="s">
        <v>36</v>
      </c>
      <c r="R6" s="35" t="s">
        <v>37</v>
      </c>
      <c r="S6" s="32"/>
      <c r="U6" s="32"/>
      <c r="V6" s="32"/>
    </row>
    <row r="7" spans="1:33" x14ac:dyDescent="0.25">
      <c r="B7" s="31">
        <v>352</v>
      </c>
      <c r="C7" s="31">
        <v>402</v>
      </c>
      <c r="D7" s="31">
        <v>434</v>
      </c>
      <c r="E7" s="31">
        <v>538</v>
      </c>
      <c r="F7" s="31">
        <v>604</v>
      </c>
      <c r="G7" s="31">
        <v>802</v>
      </c>
      <c r="H7" s="31">
        <v>1432</v>
      </c>
      <c r="J7" s="31"/>
      <c r="K7" s="31"/>
      <c r="L7" s="31">
        <v>132</v>
      </c>
      <c r="M7" s="31">
        <v>36</v>
      </c>
      <c r="N7" s="31">
        <v>154</v>
      </c>
      <c r="O7" s="31">
        <v>262</v>
      </c>
      <c r="P7" s="31">
        <v>17</v>
      </c>
      <c r="Q7" s="31">
        <v>360</v>
      </c>
      <c r="R7" s="31">
        <v>790</v>
      </c>
      <c r="T7" s="31"/>
      <c r="U7" s="31"/>
      <c r="W7" s="31"/>
      <c r="X7" s="31"/>
      <c r="Y7" s="31"/>
      <c r="AA7" s="31"/>
      <c r="AB7" s="31"/>
      <c r="AC7" s="31"/>
      <c r="AE7" s="31"/>
      <c r="AF7" s="31"/>
      <c r="AG7" s="31"/>
    </row>
    <row r="8" spans="1:33" x14ac:dyDescent="0.25">
      <c r="B8" s="31">
        <v>372</v>
      </c>
      <c r="C8" s="31">
        <v>418</v>
      </c>
      <c r="D8" s="31">
        <v>458</v>
      </c>
      <c r="E8" s="31">
        <v>520</v>
      </c>
      <c r="F8" s="31">
        <v>612</v>
      </c>
      <c r="G8" s="31">
        <v>962</v>
      </c>
      <c r="H8" s="31">
        <v>1056</v>
      </c>
      <c r="J8" s="31"/>
      <c r="K8" s="31"/>
      <c r="L8" s="31">
        <v>70</v>
      </c>
      <c r="M8" s="31">
        <v>38</v>
      </c>
      <c r="N8" s="31">
        <v>74</v>
      </c>
      <c r="O8" s="31">
        <v>236</v>
      </c>
      <c r="P8" s="31">
        <v>10</v>
      </c>
      <c r="Q8" s="31">
        <v>170</v>
      </c>
      <c r="R8" s="31">
        <v>840</v>
      </c>
      <c r="T8" s="31"/>
      <c r="U8" s="31"/>
      <c r="W8" s="31"/>
      <c r="X8" s="31"/>
      <c r="Y8" s="31"/>
      <c r="AA8" s="31"/>
      <c r="AB8" s="31"/>
      <c r="AC8" s="31"/>
      <c r="AE8" s="31"/>
      <c r="AF8" s="31"/>
      <c r="AG8" s="31"/>
    </row>
    <row r="9" spans="1:33" x14ac:dyDescent="0.25">
      <c r="B9" s="31">
        <v>356</v>
      </c>
      <c r="C9" s="31">
        <v>468</v>
      </c>
      <c r="D9" s="31">
        <v>484</v>
      </c>
      <c r="E9" s="31">
        <v>450</v>
      </c>
      <c r="F9" s="31">
        <v>558</v>
      </c>
      <c r="G9" s="31">
        <v>674</v>
      </c>
      <c r="H9" s="31">
        <v>1016</v>
      </c>
      <c r="J9" s="31"/>
      <c r="K9" s="31"/>
      <c r="L9" s="31">
        <v>100</v>
      </c>
      <c r="M9" s="31">
        <v>34</v>
      </c>
      <c r="N9" s="31">
        <v>94</v>
      </c>
      <c r="O9" s="31">
        <v>264</v>
      </c>
      <c r="P9" s="31">
        <v>52</v>
      </c>
      <c r="Q9" s="31">
        <v>122</v>
      </c>
      <c r="R9" s="31">
        <v>776</v>
      </c>
      <c r="T9" s="31"/>
      <c r="U9" s="31"/>
      <c r="W9" s="31"/>
      <c r="X9" s="31"/>
      <c r="Y9" s="31"/>
      <c r="AA9" s="31"/>
      <c r="AB9" s="31"/>
      <c r="AC9" s="31"/>
      <c r="AE9" s="31"/>
      <c r="AF9" s="31"/>
    </row>
    <row r="10" spans="1:33" x14ac:dyDescent="0.25">
      <c r="B10" s="31">
        <v>374</v>
      </c>
      <c r="C10" s="31">
        <v>426</v>
      </c>
      <c r="D10" s="31">
        <v>476</v>
      </c>
      <c r="E10" s="31">
        <v>600</v>
      </c>
      <c r="F10" s="31">
        <v>520</v>
      </c>
      <c r="G10" s="31">
        <v>750</v>
      </c>
      <c r="H10" s="31">
        <v>1374</v>
      </c>
      <c r="J10" s="31"/>
      <c r="K10" s="31"/>
      <c r="L10" s="31">
        <v>108</v>
      </c>
      <c r="M10" s="31">
        <v>48</v>
      </c>
      <c r="N10" s="31">
        <v>108</v>
      </c>
      <c r="O10" s="31">
        <v>274</v>
      </c>
      <c r="P10" s="31">
        <v>78</v>
      </c>
      <c r="Q10" s="31">
        <v>198</v>
      </c>
      <c r="R10" s="31">
        <v>648</v>
      </c>
      <c r="T10" s="31"/>
      <c r="U10" s="31"/>
      <c r="W10" s="31"/>
      <c r="X10" s="31"/>
      <c r="Y10" s="31"/>
      <c r="AA10" s="31"/>
      <c r="AB10" s="31"/>
      <c r="AC10" s="31"/>
      <c r="AE10" s="31"/>
      <c r="AF10" s="31"/>
    </row>
    <row r="11" spans="1:33" x14ac:dyDescent="0.25">
      <c r="B11" s="31">
        <v>310</v>
      </c>
      <c r="C11" s="31">
        <v>448</v>
      </c>
      <c r="E11" s="31">
        <v>552</v>
      </c>
      <c r="F11" s="31">
        <v>692</v>
      </c>
      <c r="G11" s="31">
        <v>618</v>
      </c>
      <c r="H11" s="31">
        <v>1086</v>
      </c>
      <c r="J11" s="31"/>
      <c r="K11" s="31"/>
      <c r="L11" s="31">
        <v>156</v>
      </c>
      <c r="M11" s="31">
        <v>36</v>
      </c>
      <c r="N11" s="31">
        <v>156</v>
      </c>
      <c r="O11" s="31">
        <v>270</v>
      </c>
      <c r="P11" s="31"/>
      <c r="Q11" s="31">
        <v>302</v>
      </c>
      <c r="R11" s="31"/>
      <c r="T11" s="31"/>
      <c r="U11" s="31"/>
      <c r="W11" s="31"/>
      <c r="X11" s="31"/>
      <c r="Y11" s="31"/>
      <c r="AA11" s="31"/>
      <c r="AB11" s="31"/>
      <c r="AC11" s="31"/>
      <c r="AE11" s="31"/>
      <c r="AF11" s="31"/>
    </row>
    <row r="12" spans="1:33" x14ac:dyDescent="0.25">
      <c r="A12" s="16" t="s">
        <v>20</v>
      </c>
      <c r="B12" s="36">
        <f>AVERAGE(B7:B11)</f>
        <v>352.8</v>
      </c>
      <c r="C12" s="36">
        <f t="shared" ref="C12:H12" si="0">AVERAGE(C7:C11)</f>
        <v>432.4</v>
      </c>
      <c r="D12" s="36">
        <f t="shared" si="0"/>
        <v>463</v>
      </c>
      <c r="E12" s="36">
        <f t="shared" si="0"/>
        <v>532</v>
      </c>
      <c r="F12" s="36">
        <f t="shared" si="0"/>
        <v>597.20000000000005</v>
      </c>
      <c r="G12" s="36">
        <f t="shared" si="0"/>
        <v>761.2</v>
      </c>
      <c r="H12" s="36">
        <f t="shared" si="0"/>
        <v>1192.8</v>
      </c>
      <c r="K12" s="16" t="s">
        <v>20</v>
      </c>
      <c r="L12" s="36">
        <f>AVERAGE(L7:L11)</f>
        <v>113.2</v>
      </c>
      <c r="M12" s="36">
        <f t="shared" ref="M12" si="1">AVERAGE(M7:M11)</f>
        <v>38.4</v>
      </c>
      <c r="N12" s="36">
        <f t="shared" ref="N12" si="2">AVERAGE(N7:N11)</f>
        <v>117.2</v>
      </c>
      <c r="O12" s="36">
        <f t="shared" ref="O12" si="3">AVERAGE(O7:O11)</f>
        <v>261.2</v>
      </c>
      <c r="P12" s="36">
        <f t="shared" ref="P12" si="4">AVERAGE(P7:P11)</f>
        <v>39.25</v>
      </c>
      <c r="Q12" s="36">
        <f>AVERAGE(Q7:Q11)</f>
        <v>230.4</v>
      </c>
      <c r="R12" s="36">
        <f t="shared" ref="R12" si="5">AVERAGE(R7:R11)</f>
        <v>763.5</v>
      </c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E12" s="31"/>
      <c r="AF12" s="31"/>
    </row>
    <row r="13" spans="1:33" x14ac:dyDescent="0.25">
      <c r="A13" s="16" t="s">
        <v>21</v>
      </c>
      <c r="B13" s="36">
        <f>STDEVA(B7:B11)</f>
        <v>25.791471458604295</v>
      </c>
      <c r="C13" s="36">
        <f t="shared" ref="C13:H13" si="6">STDEVA(C7:C11)</f>
        <v>25.899806949087477</v>
      </c>
      <c r="D13" s="36">
        <f t="shared" si="6"/>
        <v>22.181073012818835</v>
      </c>
      <c r="E13" s="36">
        <f t="shared" si="6"/>
        <v>54.607691765904185</v>
      </c>
      <c r="F13" s="36">
        <f t="shared" si="6"/>
        <v>64.708577483978118</v>
      </c>
      <c r="G13" s="36">
        <f t="shared" si="6"/>
        <v>132.49603767660358</v>
      </c>
      <c r="H13" s="36">
        <f t="shared" si="6"/>
        <v>194.56926787136749</v>
      </c>
      <c r="K13" s="16" t="s">
        <v>21</v>
      </c>
      <c r="L13" s="36">
        <f>STDEVA(L7:L11)</f>
        <v>32.606747767908423</v>
      </c>
      <c r="M13" s="36">
        <f t="shared" ref="M13:R13" si="7">STDEVA(M7:M11)</f>
        <v>5.5497747702046389</v>
      </c>
      <c r="N13" s="36">
        <f t="shared" si="7"/>
        <v>36.567745350240024</v>
      </c>
      <c r="O13" s="36">
        <f t="shared" si="7"/>
        <v>14.872793954062564</v>
      </c>
      <c r="P13" s="36">
        <f t="shared" si="7"/>
        <v>31.70042060709395</v>
      </c>
      <c r="Q13" s="36">
        <f t="shared" si="7"/>
        <v>97.942840473410826</v>
      </c>
      <c r="R13" s="36">
        <f t="shared" si="7"/>
        <v>81.753695125460027</v>
      </c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</row>
    <row r="14" spans="1:33" x14ac:dyDescent="0.25">
      <c r="A14" s="16" t="s">
        <v>22</v>
      </c>
      <c r="B14" s="36">
        <f>B13/SQRT(B15)</f>
        <v>11.534296684236971</v>
      </c>
      <c r="C14" s="36">
        <f t="shared" ref="C14:H14" si="8">C13/SQRT(C15)</f>
        <v>11.582745788456206</v>
      </c>
      <c r="D14" s="36">
        <f t="shared" si="8"/>
        <v>11.090536506409418</v>
      </c>
      <c r="E14" s="36">
        <f t="shared" si="8"/>
        <v>24.421302176583456</v>
      </c>
      <c r="F14" s="36">
        <f t="shared" si="8"/>
        <v>28.938555596297476</v>
      </c>
      <c r="G14" s="36">
        <f t="shared" si="8"/>
        <v>59.254029398851777</v>
      </c>
      <c r="H14" s="36">
        <f t="shared" si="8"/>
        <v>87.014021858548702</v>
      </c>
      <c r="K14" s="16" t="s">
        <v>22</v>
      </c>
      <c r="L14" s="36">
        <f>L13/SQRT(L15)</f>
        <v>14.582180906846553</v>
      </c>
      <c r="M14" s="36">
        <f t="shared" ref="M14" si="9">M13/SQRT(M15)</f>
        <v>2.4819347291981693</v>
      </c>
      <c r="N14" s="36">
        <f t="shared" ref="N14" si="10">N13/SQRT(N15)</f>
        <v>16.35359287740771</v>
      </c>
      <c r="O14" s="36">
        <f t="shared" ref="O14" si="11">O13/SQRT(O15)</f>
        <v>6.6513156593263547</v>
      </c>
      <c r="P14" s="36">
        <f t="shared" ref="P14" si="12">P13/SQRT(P15)</f>
        <v>15.850210303546975</v>
      </c>
      <c r="Q14" s="36">
        <f t="shared" ref="Q14" si="13">Q13/SQRT(Q15)</f>
        <v>43.801369841592859</v>
      </c>
      <c r="R14" s="36">
        <f t="shared" ref="R14" si="14">R13/SQRT(R15)</f>
        <v>40.876847562730013</v>
      </c>
    </row>
    <row r="15" spans="1:33" x14ac:dyDescent="0.25">
      <c r="A15" s="16" t="s">
        <v>23</v>
      </c>
      <c r="B15">
        <f>COUNT(B7:B11)</f>
        <v>5</v>
      </c>
      <c r="C15">
        <f t="shared" ref="C15:H15" si="15">COUNT(C7:C11)</f>
        <v>5</v>
      </c>
      <c r="D15">
        <f t="shared" si="15"/>
        <v>4</v>
      </c>
      <c r="E15">
        <f t="shared" si="15"/>
        <v>5</v>
      </c>
      <c r="F15">
        <f t="shared" si="15"/>
        <v>5</v>
      </c>
      <c r="G15">
        <f t="shared" si="15"/>
        <v>5</v>
      </c>
      <c r="H15">
        <f t="shared" si="15"/>
        <v>5</v>
      </c>
      <c r="K15" s="16" t="s">
        <v>23</v>
      </c>
      <c r="L15">
        <f>COUNT(L7:L11)</f>
        <v>5</v>
      </c>
      <c r="M15">
        <f t="shared" ref="M15:R15" si="16">COUNT(M7:M11)</f>
        <v>5</v>
      </c>
      <c r="N15">
        <f t="shared" si="16"/>
        <v>5</v>
      </c>
      <c r="O15">
        <f t="shared" si="16"/>
        <v>5</v>
      </c>
      <c r="P15">
        <f t="shared" si="16"/>
        <v>4</v>
      </c>
      <c r="Q15">
        <f t="shared" si="16"/>
        <v>5</v>
      </c>
      <c r="R15">
        <f t="shared" si="16"/>
        <v>4</v>
      </c>
    </row>
    <row r="16" spans="1:33" x14ac:dyDescent="0.25">
      <c r="A16" s="16"/>
    </row>
    <row r="19" spans="2:18" ht="18.75" x14ac:dyDescent="0.3">
      <c r="B19" s="17" t="s">
        <v>39</v>
      </c>
    </row>
    <row r="21" spans="2:18" x14ac:dyDescent="0.25">
      <c r="B21" s="18" t="s">
        <v>1</v>
      </c>
      <c r="M21" s="19" t="s">
        <v>12</v>
      </c>
    </row>
    <row r="23" spans="2:18" x14ac:dyDescent="0.25">
      <c r="B23" s="16" t="s">
        <v>0</v>
      </c>
      <c r="C23" s="16" t="s">
        <v>15</v>
      </c>
      <c r="D23" s="16" t="s">
        <v>16</v>
      </c>
      <c r="E23" s="16" t="s">
        <v>17</v>
      </c>
      <c r="F23" s="16" t="s">
        <v>18</v>
      </c>
      <c r="G23" s="16" t="s">
        <v>19</v>
      </c>
      <c r="M23" s="16" t="s">
        <v>0</v>
      </c>
      <c r="N23" s="16" t="s">
        <v>15</v>
      </c>
      <c r="O23" s="16" t="s">
        <v>16</v>
      </c>
      <c r="P23" s="16" t="s">
        <v>17</v>
      </c>
      <c r="Q23" s="16" t="s">
        <v>18</v>
      </c>
      <c r="R23" s="16" t="s">
        <v>19</v>
      </c>
    </row>
    <row r="24" spans="2:18" x14ac:dyDescent="0.25">
      <c r="B24" s="39">
        <v>12.16666666666667</v>
      </c>
      <c r="C24" s="39">
        <v>16.787500000000001</v>
      </c>
      <c r="D24" s="39">
        <v>10.46666666666667</v>
      </c>
      <c r="E24" s="39">
        <v>11.2</v>
      </c>
      <c r="F24" s="39">
        <v>7.35</v>
      </c>
      <c r="G24" s="39">
        <v>8.4499999999999993</v>
      </c>
      <c r="H24" s="25"/>
      <c r="I24" s="25"/>
      <c r="J24" s="25"/>
      <c r="K24" s="25"/>
      <c r="L24" s="25"/>
      <c r="M24" s="39">
        <f>199/15</f>
        <v>13.266666666666667</v>
      </c>
      <c r="N24" s="39">
        <v>6.5647058823529409</v>
      </c>
      <c r="O24" s="40">
        <v>16.7</v>
      </c>
      <c r="P24" s="40">
        <v>5.7333333333333334</v>
      </c>
      <c r="Q24" s="40">
        <v>7.7333333333333334</v>
      </c>
      <c r="R24" s="40">
        <v>12.5</v>
      </c>
    </row>
    <row r="25" spans="2:18" x14ac:dyDescent="0.25">
      <c r="B25" s="39">
        <v>6.8</v>
      </c>
      <c r="C25" s="39">
        <v>10.89411764705882</v>
      </c>
      <c r="D25" s="39">
        <v>16.222222222222221</v>
      </c>
      <c r="E25" s="39">
        <v>8.6125000000000007</v>
      </c>
      <c r="F25" s="39">
        <v>3.7625000000000002</v>
      </c>
      <c r="G25" s="39">
        <v>5.15</v>
      </c>
      <c r="H25" s="25"/>
      <c r="I25" s="25"/>
      <c r="J25" s="25"/>
      <c r="K25" s="25"/>
      <c r="L25" s="25"/>
      <c r="M25" s="39">
        <f>106/100</f>
        <v>1.06</v>
      </c>
      <c r="N25" s="39">
        <v>5.907692307692308</v>
      </c>
      <c r="O25" s="40">
        <v>9.2307692307692299</v>
      </c>
      <c r="P25" s="40">
        <v>0</v>
      </c>
      <c r="Q25" s="40">
        <v>3.1219512195121948</v>
      </c>
      <c r="R25" s="40">
        <v>9.8666666666666671</v>
      </c>
    </row>
    <row r="26" spans="2:18" x14ac:dyDescent="0.25">
      <c r="B26" s="39">
        <v>8.0888888888888886</v>
      </c>
      <c r="C26" s="39">
        <v>22.764705882352938</v>
      </c>
      <c r="D26" s="39">
        <v>4.8250000000000002</v>
      </c>
      <c r="E26" s="39">
        <v>4.1900000000000004</v>
      </c>
      <c r="F26" s="39">
        <v>4.0333333333333332</v>
      </c>
      <c r="G26" s="39">
        <v>4.9333333333333336</v>
      </c>
      <c r="H26" s="25"/>
      <c r="I26" s="25"/>
      <c r="J26" s="25"/>
      <c r="K26" s="25"/>
      <c r="L26" s="25"/>
      <c r="M26" s="39">
        <f>3/45</f>
        <v>6.6666666666666666E-2</v>
      </c>
      <c r="N26" s="39">
        <v>5.6867469879518069</v>
      </c>
      <c r="O26" s="40">
        <v>10</v>
      </c>
      <c r="P26" s="40">
        <v>0.06</v>
      </c>
      <c r="Q26" s="40">
        <v>7</v>
      </c>
      <c r="R26" s="40">
        <v>10.346666666666669</v>
      </c>
    </row>
    <row r="27" spans="2:18" x14ac:dyDescent="0.25">
      <c r="B27" s="39">
        <v>2.6333333333333329</v>
      </c>
      <c r="C27" s="39">
        <v>3.244444444444444</v>
      </c>
      <c r="D27" s="39">
        <v>5</v>
      </c>
      <c r="E27" s="39">
        <v>4.91</v>
      </c>
      <c r="F27" s="39">
        <v>9.3125</v>
      </c>
      <c r="G27" s="39">
        <v>14.1</v>
      </c>
      <c r="H27" s="25"/>
      <c r="I27" s="25"/>
      <c r="J27" s="25"/>
      <c r="K27" s="25"/>
      <c r="L27" s="25"/>
      <c r="M27" s="39">
        <v>1.68</v>
      </c>
      <c r="N27" s="39">
        <v>3.0444444444444438</v>
      </c>
      <c r="O27" s="40">
        <v>2.1219512195121948</v>
      </c>
      <c r="P27" s="40">
        <v>0</v>
      </c>
      <c r="Q27" s="40">
        <v>11.13</v>
      </c>
      <c r="R27" s="40">
        <v>2.3250000000000002</v>
      </c>
    </row>
    <row r="28" spans="2:18" x14ac:dyDescent="0.25">
      <c r="B28" s="39">
        <v>7.8571428571428568</v>
      </c>
      <c r="C28" s="39">
        <v>3.0769230769230771</v>
      </c>
      <c r="D28" s="39">
        <v>4.6097560975609753</v>
      </c>
      <c r="E28" s="39">
        <v>5.3111111111111109</v>
      </c>
      <c r="F28" s="39">
        <v>20</v>
      </c>
      <c r="G28" s="39">
        <v>1.5866666666666669</v>
      </c>
      <c r="H28" s="25"/>
      <c r="I28" s="25"/>
      <c r="J28" s="25"/>
      <c r="K28" s="25"/>
      <c r="L28" s="25"/>
      <c r="M28" s="39">
        <f>121/100</f>
        <v>1.21</v>
      </c>
      <c r="N28" s="39">
        <v>20.233333333333331</v>
      </c>
      <c r="O28" s="40">
        <v>16.339285714285719</v>
      </c>
      <c r="P28" s="40">
        <v>1.9818181818181819</v>
      </c>
      <c r="Q28" s="40">
        <v>4.2982456140350873</v>
      </c>
      <c r="R28" s="40">
        <v>1.9333333333333329</v>
      </c>
    </row>
    <row r="29" spans="2:18" x14ac:dyDescent="0.25">
      <c r="B29" s="39">
        <v>2.6833333333333331</v>
      </c>
      <c r="C29" s="39">
        <v>3.2222222222222219</v>
      </c>
      <c r="D29" s="39">
        <v>15.73</v>
      </c>
      <c r="E29" s="39">
        <v>3.7888888888888892</v>
      </c>
      <c r="F29" s="39">
        <v>11.2125</v>
      </c>
      <c r="G29" s="39">
        <v>1.7250000000000001</v>
      </c>
      <c r="H29" s="25"/>
      <c r="I29" s="25"/>
      <c r="J29" s="25"/>
      <c r="K29" s="25"/>
      <c r="L29" s="25"/>
      <c r="M29" s="39">
        <v>5.45</v>
      </c>
      <c r="N29" s="39">
        <v>2.77</v>
      </c>
      <c r="O29" s="40">
        <v>6.9249999999999998</v>
      </c>
      <c r="P29" s="40">
        <v>2.0499999999999998</v>
      </c>
      <c r="Q29" s="40">
        <v>3.8111111111111109</v>
      </c>
      <c r="R29" s="40">
        <v>2.3142857142857149</v>
      </c>
    </row>
    <row r="30" spans="2:18" x14ac:dyDescent="0.25">
      <c r="B30" s="39">
        <f>250/50</f>
        <v>5</v>
      </c>
      <c r="C30" s="39">
        <v>2.6333333333333329</v>
      </c>
      <c r="D30" s="39">
        <v>4.322222222222222</v>
      </c>
      <c r="E30" s="39">
        <v>4.8250000000000002</v>
      </c>
      <c r="F30" s="39">
        <v>3.3</v>
      </c>
      <c r="G30" s="39">
        <v>17.850000000000001</v>
      </c>
      <c r="H30" s="25"/>
      <c r="I30" s="25"/>
      <c r="J30" s="25"/>
      <c r="K30" s="25"/>
      <c r="L30" s="25"/>
      <c r="M30" s="39">
        <f>2/90</f>
        <v>2.2222222222222223E-2</v>
      </c>
      <c r="N30" s="39">
        <v>3.63</v>
      </c>
      <c r="O30" s="40">
        <v>5.6375000000000002</v>
      </c>
      <c r="P30" s="40">
        <v>0.48749999999999999</v>
      </c>
      <c r="Q30" s="40">
        <v>1.1200000000000001</v>
      </c>
      <c r="R30" s="40">
        <v>6.9</v>
      </c>
    </row>
    <row r="31" spans="2:18" x14ac:dyDescent="0.25">
      <c r="B31" s="39">
        <v>13.03333333333333</v>
      </c>
      <c r="C31" s="39">
        <v>3.9750000000000001</v>
      </c>
      <c r="D31" s="39">
        <v>2.255555555555556</v>
      </c>
      <c r="E31" s="39">
        <v>4.5875000000000004</v>
      </c>
      <c r="F31" s="39">
        <v>3.65</v>
      </c>
      <c r="G31" s="39">
        <v>18.18823529411765</v>
      </c>
      <c r="H31" s="25"/>
      <c r="I31" s="25"/>
      <c r="J31" s="25"/>
      <c r="K31" s="25"/>
      <c r="L31" s="25"/>
      <c r="M31" s="39">
        <f>29/100</f>
        <v>0.28999999999999998</v>
      </c>
      <c r="N31" s="39">
        <v>1.7</v>
      </c>
      <c r="O31" s="40">
        <v>4.7555555555555564</v>
      </c>
      <c r="P31" s="40">
        <v>1.555555555555556</v>
      </c>
      <c r="Q31" s="40">
        <v>1.857142857142857</v>
      </c>
      <c r="R31" s="40">
        <v>6.1395348837209296</v>
      </c>
    </row>
    <row r="32" spans="2:18" x14ac:dyDescent="0.25">
      <c r="B32" s="39">
        <v>2.5176470588235289</v>
      </c>
      <c r="C32" s="39">
        <v>13.8</v>
      </c>
      <c r="D32" s="39">
        <v>3.375</v>
      </c>
      <c r="E32" s="39">
        <v>3.1</v>
      </c>
      <c r="F32" s="39">
        <v>5.2</v>
      </c>
      <c r="G32" s="39">
        <v>1.2250000000000001</v>
      </c>
      <c r="H32" s="25"/>
      <c r="I32" s="25"/>
      <c r="J32" s="25"/>
      <c r="K32" s="25"/>
      <c r="L32" s="25"/>
      <c r="M32" s="39">
        <f>107/100</f>
        <v>1.07</v>
      </c>
      <c r="N32" s="39">
        <v>1.32</v>
      </c>
      <c r="O32" s="40">
        <v>6.2923076923076922</v>
      </c>
      <c r="P32" s="40">
        <v>0.48</v>
      </c>
      <c r="Q32" s="40">
        <v>2.8666666666666667</v>
      </c>
      <c r="R32" s="40">
        <v>4.93</v>
      </c>
    </row>
    <row r="33" spans="2:18" x14ac:dyDescent="0.25">
      <c r="B33" s="39">
        <v>6.4038461538461542</v>
      </c>
      <c r="C33" s="39">
        <v>4.4000000000000004</v>
      </c>
      <c r="D33" s="39">
        <v>12.5</v>
      </c>
      <c r="E33" s="39">
        <v>3.69</v>
      </c>
      <c r="F33" s="39">
        <v>3.64</v>
      </c>
      <c r="G33" s="39">
        <v>3.157142857142857</v>
      </c>
      <c r="H33" s="25"/>
      <c r="I33" s="25"/>
      <c r="J33" s="25"/>
      <c r="K33" s="25"/>
      <c r="L33" s="25"/>
      <c r="M33" s="39">
        <f>265/100</f>
        <v>2.65</v>
      </c>
      <c r="N33" s="39">
        <v>10.91764705882353</v>
      </c>
      <c r="O33" s="40">
        <v>5.9333333333333336</v>
      </c>
      <c r="P33" s="40">
        <v>0.76666666666666672</v>
      </c>
      <c r="Q33" s="40">
        <v>4.2</v>
      </c>
      <c r="R33" s="40">
        <v>5.8666666666666663</v>
      </c>
    </row>
    <row r="34" spans="2:18" x14ac:dyDescent="0.25">
      <c r="B34" s="39">
        <v>9.865384615384615</v>
      </c>
      <c r="C34" s="39">
        <v>3.7888888888888892</v>
      </c>
      <c r="D34" s="39">
        <v>12.219512195121951</v>
      </c>
      <c r="E34" s="39">
        <v>6.66</v>
      </c>
      <c r="F34" s="39">
        <v>9.16</v>
      </c>
      <c r="G34" s="39">
        <v>10.09230769230769</v>
      </c>
      <c r="H34" s="25"/>
      <c r="I34" s="25"/>
      <c r="J34" s="25"/>
      <c r="K34" s="25"/>
      <c r="L34" s="25"/>
      <c r="M34" s="39">
        <v>0</v>
      </c>
      <c r="N34" s="39">
        <v>1.7666666666666671</v>
      </c>
      <c r="O34" s="40">
        <v>8.26</v>
      </c>
      <c r="P34" s="40">
        <v>1.42</v>
      </c>
      <c r="Q34" s="40">
        <v>3.0874999999999999</v>
      </c>
      <c r="R34" s="40">
        <v>5.23</v>
      </c>
    </row>
    <row r="35" spans="2:18" x14ac:dyDescent="0.25">
      <c r="B35" s="39">
        <v>12.294117647058821</v>
      </c>
      <c r="C35" s="39">
        <v>12.066666666666666</v>
      </c>
      <c r="D35" s="39">
        <v>10.93684210526316</v>
      </c>
      <c r="E35" s="39">
        <v>13.99</v>
      </c>
      <c r="F35" s="39">
        <v>11.4</v>
      </c>
      <c r="G35" s="39">
        <v>9.4166666666666661</v>
      </c>
      <c r="H35" s="25"/>
      <c r="I35" s="25"/>
      <c r="J35" s="25"/>
      <c r="K35" s="25"/>
      <c r="L35" s="25"/>
      <c r="M35" s="39">
        <v>1.425</v>
      </c>
      <c r="N35" s="39">
        <v>1.7272727272727273</v>
      </c>
      <c r="O35" s="40">
        <v>6.7625000000000002</v>
      </c>
      <c r="P35" s="40">
        <v>0.9</v>
      </c>
      <c r="Q35" s="40"/>
      <c r="R35" s="40">
        <v>3.060240963855422</v>
      </c>
    </row>
    <row r="36" spans="2:18" x14ac:dyDescent="0.25">
      <c r="B36" s="39">
        <v>7.5125000000000002</v>
      </c>
      <c r="C36" s="39">
        <v>8.4875000000000007</v>
      </c>
      <c r="D36" s="39">
        <v>7.3698630136986303</v>
      </c>
      <c r="E36" s="39">
        <v>9.06</v>
      </c>
      <c r="F36" s="39">
        <v>6.93</v>
      </c>
      <c r="G36" s="39">
        <v>9.3947368421052637</v>
      </c>
      <c r="H36" s="25"/>
      <c r="I36" s="25"/>
      <c r="J36" s="25"/>
      <c r="K36" s="25"/>
      <c r="L36" s="25"/>
      <c r="M36" s="39">
        <f>17/50</f>
        <v>0.34</v>
      </c>
      <c r="N36" s="39">
        <v>14.8</v>
      </c>
      <c r="O36" s="40">
        <v>3.65</v>
      </c>
      <c r="P36" s="40">
        <v>0</v>
      </c>
      <c r="Q36" s="40">
        <v>11.56666666666667</v>
      </c>
      <c r="R36" s="40">
        <v>10.733333333333333</v>
      </c>
    </row>
    <row r="37" spans="2:18" x14ac:dyDescent="0.25">
      <c r="B37" s="39">
        <v>3.88</v>
      </c>
      <c r="C37" s="39">
        <v>12.64444444444444</v>
      </c>
      <c r="D37" s="39">
        <v>7.37</v>
      </c>
      <c r="E37" s="39">
        <v>5.0875000000000004</v>
      </c>
      <c r="F37" s="39">
        <v>6.8285714285714283</v>
      </c>
      <c r="G37" s="39">
        <v>14.96774193548387</v>
      </c>
      <c r="H37" s="25"/>
      <c r="I37" s="25"/>
      <c r="J37" s="25"/>
      <c r="K37" s="25"/>
      <c r="L37" s="25"/>
      <c r="M37" s="39">
        <f>2/50</f>
        <v>0.04</v>
      </c>
      <c r="N37" s="39">
        <v>3.2131147540983611</v>
      </c>
      <c r="O37" s="40">
        <v>7.1888888888888891</v>
      </c>
      <c r="P37" s="40">
        <v>0.2</v>
      </c>
      <c r="Q37" s="40">
        <v>1.3857142857142859</v>
      </c>
      <c r="R37" s="40">
        <v>11.08</v>
      </c>
    </row>
    <row r="38" spans="2:18" x14ac:dyDescent="0.25">
      <c r="B38" s="39">
        <v>3.6111111111111112</v>
      </c>
      <c r="C38" s="39">
        <v>5.6</v>
      </c>
      <c r="D38" s="39">
        <v>7.3</v>
      </c>
      <c r="E38" s="39">
        <v>7.7368421052631584</v>
      </c>
      <c r="F38" s="39">
        <v>8.9615384615384617</v>
      </c>
      <c r="G38" s="39">
        <v>20.328571428571429</v>
      </c>
      <c r="H38" s="25"/>
      <c r="I38" s="25"/>
      <c r="J38" s="25"/>
      <c r="K38" s="25"/>
      <c r="L38" s="25"/>
      <c r="M38" s="39">
        <v>0</v>
      </c>
      <c r="N38" s="39">
        <v>5.166666666666667</v>
      </c>
      <c r="O38" s="40">
        <v>10.368421052631581</v>
      </c>
      <c r="P38" s="40">
        <v>0.31428571428571428</v>
      </c>
      <c r="Q38" s="40">
        <v>6.9</v>
      </c>
      <c r="R38" s="40">
        <v>22.666666666666668</v>
      </c>
    </row>
    <row r="39" spans="2:18" x14ac:dyDescent="0.25">
      <c r="B39" s="39">
        <v>2.9888888888888889</v>
      </c>
      <c r="C39" s="39">
        <v>7.4352941176470591</v>
      </c>
      <c r="D39" s="39">
        <v>7.66</v>
      </c>
      <c r="E39" s="39">
        <v>14.4</v>
      </c>
      <c r="F39" s="39">
        <v>12.484848484848481</v>
      </c>
      <c r="G39" s="39">
        <v>22.76923076923077</v>
      </c>
      <c r="H39" s="25"/>
      <c r="I39" s="25"/>
      <c r="J39" s="25"/>
      <c r="K39" s="25"/>
      <c r="L39" s="25"/>
      <c r="M39" s="39">
        <f>13/75</f>
        <v>0.17333333333333334</v>
      </c>
      <c r="N39" s="39">
        <v>4.65625</v>
      </c>
      <c r="O39" s="40">
        <v>4.1060606060606064</v>
      </c>
      <c r="P39" s="40">
        <v>1.9523809523809521</v>
      </c>
      <c r="Q39" s="40">
        <v>5</v>
      </c>
      <c r="R39" s="40">
        <v>4.3250000000000002</v>
      </c>
    </row>
    <row r="40" spans="2:18" x14ac:dyDescent="0.25">
      <c r="B40" s="39">
        <v>4.4857142857142858</v>
      </c>
      <c r="C40" s="39">
        <v>5.4823529411764707</v>
      </c>
      <c r="D40" s="39">
        <v>7.93</v>
      </c>
      <c r="E40" s="39">
        <v>5.6749999999999998</v>
      </c>
      <c r="F40" s="39">
        <v>6.0250000000000004</v>
      </c>
      <c r="G40" s="39">
        <v>5.6624999999999996</v>
      </c>
      <c r="H40" s="25"/>
      <c r="I40" s="25"/>
      <c r="J40" s="25"/>
      <c r="K40" s="25"/>
      <c r="L40" s="25"/>
      <c r="M40" s="39">
        <f>134/70</f>
        <v>1.9142857142857144</v>
      </c>
      <c r="N40" s="39">
        <v>5.8</v>
      </c>
      <c r="O40" s="40">
        <v>3.476923076923077</v>
      </c>
      <c r="P40" s="40">
        <v>3.74</v>
      </c>
      <c r="Q40" s="40">
        <v>3.6352941176470588</v>
      </c>
      <c r="R40" s="40">
        <v>19.533333333333335</v>
      </c>
    </row>
    <row r="41" spans="2:18" x14ac:dyDescent="0.25">
      <c r="B41" s="39">
        <v>5.0740740740740744</v>
      </c>
      <c r="C41" s="39">
        <v>6.615384615384615</v>
      </c>
      <c r="D41" s="39">
        <v>12.261904761904759</v>
      </c>
      <c r="E41" s="39">
        <v>9.8777777777777782</v>
      </c>
      <c r="F41" s="39">
        <v>3.4444444444444451</v>
      </c>
      <c r="G41" s="39">
        <v>3.75</v>
      </c>
      <c r="H41" s="25"/>
      <c r="I41" s="25"/>
      <c r="J41" s="25"/>
      <c r="K41" s="25"/>
      <c r="L41" s="25"/>
      <c r="M41" s="39">
        <f>95/100</f>
        <v>0.95</v>
      </c>
      <c r="N41" s="39">
        <v>6.092307692307692</v>
      </c>
      <c r="O41" s="40">
        <v>23.8</v>
      </c>
      <c r="P41" s="40">
        <v>1.7375</v>
      </c>
      <c r="Q41" s="40">
        <v>4.7300000000000004</v>
      </c>
      <c r="R41" s="40">
        <v>18.666666666666668</v>
      </c>
    </row>
    <row r="42" spans="2:18" x14ac:dyDescent="0.25">
      <c r="B42" s="39">
        <v>4.3</v>
      </c>
      <c r="C42" s="39">
        <v>12.882352941176469</v>
      </c>
      <c r="D42" s="39">
        <v>6.41</v>
      </c>
      <c r="E42" s="39">
        <v>8.0625</v>
      </c>
      <c r="F42" s="39">
        <v>13.375</v>
      </c>
      <c r="G42" s="39">
        <v>2.971428571428572</v>
      </c>
      <c r="H42" s="25"/>
      <c r="I42" s="25"/>
      <c r="J42" s="25"/>
      <c r="K42" s="25"/>
      <c r="L42" s="25"/>
      <c r="M42" s="39">
        <f>12/50</f>
        <v>0.24</v>
      </c>
      <c r="N42" s="39">
        <v>4.6500000000000004</v>
      </c>
      <c r="O42" s="40">
        <v>22.8</v>
      </c>
      <c r="P42" s="40">
        <v>2.7222222222222219</v>
      </c>
      <c r="Q42" s="40"/>
      <c r="R42" s="40">
        <v>10.4</v>
      </c>
    </row>
    <row r="43" spans="2:18" x14ac:dyDescent="0.25">
      <c r="B43" s="39">
        <v>2.971428571428572</v>
      </c>
      <c r="C43" s="39">
        <v>15.84285714285714</v>
      </c>
      <c r="D43" s="39">
        <v>15.84905660377358</v>
      </c>
      <c r="E43" s="39">
        <v>5.5925925925925926</v>
      </c>
      <c r="F43" s="39">
        <v>4.0181818181818194</v>
      </c>
      <c r="G43" s="39">
        <v>3.0153846153846149</v>
      </c>
      <c r="H43" s="25"/>
      <c r="I43" s="25"/>
      <c r="J43" s="25"/>
      <c r="K43" s="25"/>
      <c r="L43" s="25"/>
      <c r="M43" s="39">
        <f>5/40</f>
        <v>0.125</v>
      </c>
      <c r="N43" s="39">
        <v>7.35</v>
      </c>
      <c r="O43" s="40">
        <v>7.8</v>
      </c>
      <c r="P43" s="40">
        <v>2.7608695652173911</v>
      </c>
      <c r="Q43" s="40">
        <v>6.09</v>
      </c>
      <c r="R43" s="40">
        <v>5.5857142857142854</v>
      </c>
    </row>
    <row r="44" spans="2:18" x14ac:dyDescent="0.25">
      <c r="B44" s="39">
        <f>183/42</f>
        <v>4.3571428571428568</v>
      </c>
      <c r="C44" s="39">
        <v>8.7764705882352949</v>
      </c>
      <c r="D44" s="39">
        <v>6.4</v>
      </c>
      <c r="E44" s="39">
        <v>3.6</v>
      </c>
      <c r="F44" s="39">
        <v>5.371428571428571</v>
      </c>
      <c r="G44" s="39">
        <v>4</v>
      </c>
      <c r="H44" s="25"/>
      <c r="I44" s="25"/>
      <c r="J44" s="25"/>
      <c r="K44" s="25"/>
      <c r="L44" s="25"/>
      <c r="M44" s="39">
        <f>67/100</f>
        <v>0.67</v>
      </c>
      <c r="N44" s="39">
        <v>4.5428571428571427</v>
      </c>
      <c r="O44" s="40">
        <v>2.8615384615384616</v>
      </c>
      <c r="P44" s="40">
        <v>3.0874999999999999</v>
      </c>
      <c r="Q44" s="40"/>
      <c r="R44" s="40">
        <v>10</v>
      </c>
    </row>
    <row r="45" spans="2:18" x14ac:dyDescent="0.25">
      <c r="B45" s="39">
        <f>254/65</f>
        <v>3.9076923076923076</v>
      </c>
      <c r="C45" s="39">
        <v>5.1555555555555559</v>
      </c>
      <c r="D45" s="39">
        <v>12.86</v>
      </c>
      <c r="E45" s="39">
        <v>8.7444444444444436</v>
      </c>
      <c r="F45" s="39">
        <v>6.7619047619047619</v>
      </c>
      <c r="G45" s="39">
        <v>5.0125000000000002</v>
      </c>
      <c r="H45" s="25"/>
      <c r="I45" s="25"/>
      <c r="J45" s="25"/>
      <c r="K45" s="25"/>
      <c r="L45" s="25"/>
      <c r="M45" s="39">
        <v>2.97</v>
      </c>
      <c r="N45" s="39">
        <v>5.2333333333333334</v>
      </c>
      <c r="O45" s="40">
        <v>9.1692307692307686</v>
      </c>
      <c r="P45" s="40">
        <v>2.12</v>
      </c>
      <c r="Q45" s="40">
        <v>2.13</v>
      </c>
      <c r="R45" s="40">
        <v>5.92</v>
      </c>
    </row>
    <row r="46" spans="2:18" x14ac:dyDescent="0.25">
      <c r="B46" s="39">
        <f>339/20</f>
        <v>16.95</v>
      </c>
      <c r="C46" s="39">
        <v>4.9000000000000004</v>
      </c>
      <c r="D46" s="39">
        <v>7.6714285714285717</v>
      </c>
      <c r="E46" s="39">
        <v>6.9</v>
      </c>
      <c r="F46" s="40">
        <v>5.29</v>
      </c>
      <c r="G46" s="39">
        <v>11.69230769230769</v>
      </c>
      <c r="H46" s="25"/>
      <c r="I46" s="25"/>
      <c r="J46" s="25"/>
      <c r="K46" s="25"/>
      <c r="L46" s="25"/>
      <c r="M46" s="39">
        <f>62/100</f>
        <v>0.62</v>
      </c>
      <c r="N46" s="39">
        <v>4.3529411764705879</v>
      </c>
      <c r="O46" s="40">
        <v>5.1944444444444446</v>
      </c>
      <c r="P46" s="40">
        <v>1.1829268292682931</v>
      </c>
      <c r="Q46" s="40">
        <v>8.9375</v>
      </c>
      <c r="R46" s="40">
        <v>16.777777777777779</v>
      </c>
    </row>
    <row r="47" spans="2:18" x14ac:dyDescent="0.25">
      <c r="B47" s="39">
        <f>353/15</f>
        <v>23.533333333333335</v>
      </c>
      <c r="C47" s="39">
        <v>5.2249999999999996</v>
      </c>
      <c r="D47" s="39">
        <v>2.552941176470588</v>
      </c>
      <c r="E47" s="39">
        <v>5.1063829787234054</v>
      </c>
      <c r="F47" s="40">
        <v>6.6</v>
      </c>
      <c r="G47" s="39">
        <v>11.15</v>
      </c>
      <c r="H47" s="25"/>
      <c r="I47" s="25"/>
      <c r="J47" s="25"/>
      <c r="K47" s="25"/>
      <c r="L47" s="25"/>
      <c r="M47" s="39">
        <v>0.12</v>
      </c>
      <c r="N47" s="39">
        <v>9.0666666666666664</v>
      </c>
      <c r="O47" s="40">
        <v>8.1888888888888882</v>
      </c>
      <c r="P47" s="40">
        <v>0.82</v>
      </c>
      <c r="Q47" s="40">
        <v>5.7297297297297298</v>
      </c>
      <c r="R47" s="40">
        <v>5.1764705882352944</v>
      </c>
    </row>
    <row r="48" spans="2:18" x14ac:dyDescent="0.25">
      <c r="B48" s="39">
        <f>2212/100</f>
        <v>22.12</v>
      </c>
      <c r="C48" s="39">
        <v>3.1230769230769231</v>
      </c>
      <c r="D48" s="39">
        <v>9.11</v>
      </c>
      <c r="E48" s="39">
        <v>14.2875</v>
      </c>
      <c r="F48" s="40">
        <v>3.7230769230769232</v>
      </c>
      <c r="G48" s="39">
        <v>2.861538461538462</v>
      </c>
      <c r="H48" s="25"/>
      <c r="I48" s="25"/>
      <c r="J48" s="25"/>
      <c r="K48" s="25"/>
      <c r="L48" s="25"/>
      <c r="M48" s="39">
        <f>12/40</f>
        <v>0.3</v>
      </c>
      <c r="N48" s="39">
        <v>5.125</v>
      </c>
      <c r="O48" s="40">
        <v>3.9249999999999998</v>
      </c>
      <c r="P48" s="40">
        <v>2.1375000000000002</v>
      </c>
      <c r="Q48" s="40">
        <v>3.5</v>
      </c>
      <c r="R48" s="40">
        <v>5.666666666666667</v>
      </c>
    </row>
    <row r="49" spans="1:18" x14ac:dyDescent="0.25">
      <c r="B49" s="39">
        <v>4.094736842105263</v>
      </c>
      <c r="C49" s="39">
        <v>9.6</v>
      </c>
      <c r="D49" s="40">
        <v>7.8529411764705879</v>
      </c>
      <c r="E49" s="39">
        <v>4.1818181818181817</v>
      </c>
      <c r="F49" s="40"/>
      <c r="G49" s="39">
        <v>3.0727272727272732</v>
      </c>
      <c r="H49" s="25"/>
      <c r="I49" s="25"/>
      <c r="J49" s="25"/>
      <c r="K49" s="25"/>
      <c r="L49" s="25"/>
      <c r="M49" s="39">
        <f>6/50</f>
        <v>0.12</v>
      </c>
      <c r="N49" s="39">
        <v>6</v>
      </c>
      <c r="O49" s="40">
        <v>4.2105263157894726</v>
      </c>
      <c r="P49" s="40">
        <v>2.2000000000000002</v>
      </c>
      <c r="Q49" s="40">
        <v>2.52</v>
      </c>
      <c r="R49" s="40">
        <v>2.1428571428571428</v>
      </c>
    </row>
    <row r="50" spans="1:18" x14ac:dyDescent="0.25">
      <c r="B50" s="40">
        <v>3.6</v>
      </c>
      <c r="C50" s="40">
        <v>4.953846153846154</v>
      </c>
      <c r="D50" s="40"/>
      <c r="E50" s="39">
        <v>14.68888888888889</v>
      </c>
      <c r="F50" s="39"/>
      <c r="G50" s="40"/>
      <c r="H50" s="25"/>
      <c r="I50" s="25"/>
      <c r="J50" s="25"/>
      <c r="K50" s="25"/>
      <c r="L50" s="25"/>
      <c r="M50" s="39">
        <f>10/50</f>
        <v>0.2</v>
      </c>
      <c r="N50" s="39">
        <v>1.4318181818181821</v>
      </c>
      <c r="O50" s="40">
        <v>4.0666666666666664</v>
      </c>
      <c r="P50" s="40">
        <v>0</v>
      </c>
      <c r="Q50" s="40">
        <v>5.125</v>
      </c>
      <c r="R50" s="40">
        <v>8.3333333333333339</v>
      </c>
    </row>
    <row r="51" spans="1:18" x14ac:dyDescent="0.25">
      <c r="B51" s="40">
        <v>11.171428571428571</v>
      </c>
      <c r="C51" s="40">
        <v>7.9090909090909092</v>
      </c>
      <c r="D51" s="39"/>
      <c r="E51" s="40">
        <v>12.987500000000001</v>
      </c>
      <c r="F51" s="40"/>
      <c r="G51" s="40"/>
      <c r="H51" s="25"/>
      <c r="I51" s="25"/>
      <c r="J51" s="25"/>
      <c r="K51" s="25"/>
      <c r="L51" s="25"/>
      <c r="M51" s="39">
        <v>0.7</v>
      </c>
      <c r="N51" s="39">
        <v>3.95</v>
      </c>
      <c r="O51" s="40">
        <v>14.7</v>
      </c>
      <c r="P51" s="40">
        <v>0</v>
      </c>
      <c r="Q51" s="40">
        <v>1.1200000000000001</v>
      </c>
      <c r="R51" s="40"/>
    </row>
    <row r="52" spans="1:18" x14ac:dyDescent="0.25">
      <c r="B52" s="40">
        <v>6.3866666666666667</v>
      </c>
      <c r="C52" s="40">
        <v>4.8777777777777782</v>
      </c>
      <c r="D52" s="40"/>
      <c r="E52" s="40">
        <v>6.4749999999999996</v>
      </c>
      <c r="F52" s="40"/>
      <c r="G52" s="40"/>
      <c r="M52" s="40"/>
      <c r="N52" s="40">
        <v>4.5357142857142856</v>
      </c>
      <c r="O52" s="40"/>
      <c r="P52" s="40">
        <v>3</v>
      </c>
      <c r="Q52" s="40"/>
      <c r="R52" s="40"/>
    </row>
    <row r="53" spans="1:18" x14ac:dyDescent="0.25">
      <c r="B53" s="40">
        <v>4.822222222222222</v>
      </c>
      <c r="C53" s="40">
        <v>7.6375000000000002</v>
      </c>
      <c r="D53" s="40"/>
      <c r="E53" s="40">
        <v>4.79</v>
      </c>
      <c r="F53" s="40"/>
      <c r="G53" s="40"/>
      <c r="M53" s="40"/>
      <c r="N53" s="40">
        <v>3.28</v>
      </c>
      <c r="O53" s="40"/>
      <c r="P53" s="40">
        <v>1.85</v>
      </c>
      <c r="Q53" s="40"/>
      <c r="R53" s="40"/>
    </row>
    <row r="54" spans="1:18" x14ac:dyDescent="0.25">
      <c r="C54" s="40"/>
      <c r="D54" s="40"/>
      <c r="E54" s="40"/>
      <c r="F54" s="40"/>
      <c r="G54" s="40"/>
      <c r="M54" s="40"/>
      <c r="N54" s="40">
        <v>1.575</v>
      </c>
      <c r="O54" s="40"/>
      <c r="P54" s="40">
        <v>1.375</v>
      </c>
      <c r="Q54" s="40"/>
      <c r="R54" s="40"/>
    </row>
    <row r="55" spans="1:18" x14ac:dyDescent="0.25">
      <c r="C55" s="15"/>
      <c r="M55" s="40"/>
      <c r="N55" s="40">
        <v>1.476923076923077</v>
      </c>
      <c r="O55" s="40"/>
      <c r="P55" s="40">
        <v>3.4166666666666665</v>
      </c>
      <c r="Q55" s="40"/>
      <c r="R55" s="40"/>
    </row>
    <row r="56" spans="1:18" x14ac:dyDescent="0.25">
      <c r="M56" s="40"/>
      <c r="N56" s="40"/>
      <c r="O56" s="40"/>
      <c r="P56" s="40">
        <v>8.08</v>
      </c>
      <c r="Q56" s="40"/>
      <c r="R56" s="40"/>
    </row>
    <row r="57" spans="1:18" x14ac:dyDescent="0.25">
      <c r="M57" s="40"/>
      <c r="N57" s="40"/>
      <c r="O57" s="40"/>
      <c r="P57" s="40">
        <v>1.5733333333333333</v>
      </c>
      <c r="Q57" s="40"/>
      <c r="R57" s="40"/>
    </row>
    <row r="58" spans="1:18" x14ac:dyDescent="0.25">
      <c r="A58" s="16" t="s">
        <v>20</v>
      </c>
      <c r="B58">
        <f>AVERAGE(B24:B57)</f>
        <v>7.5036877873206551</v>
      </c>
      <c r="C58">
        <f>AVERAGE(C24:C55)</f>
        <v>7.9267435424053048</v>
      </c>
      <c r="D58">
        <f t="shared" ref="D58:G58" si="17">AVERAGE(D24:D57)</f>
        <v>8.5023427833984435</v>
      </c>
      <c r="E58">
        <f t="shared" si="17"/>
        <v>7.4039582323169491</v>
      </c>
      <c r="F58">
        <f t="shared" si="17"/>
        <v>7.2733931290931286</v>
      </c>
      <c r="G58">
        <f t="shared" si="17"/>
        <v>8.3278084653466458</v>
      </c>
      <c r="M58" s="40"/>
      <c r="N58" s="40"/>
      <c r="O58" s="40"/>
      <c r="P58" s="40">
        <v>3.1333333333333329</v>
      </c>
      <c r="Q58" s="40"/>
      <c r="R58" s="40"/>
    </row>
    <row r="59" spans="1:18" x14ac:dyDescent="0.25">
      <c r="A59" s="16" t="s">
        <v>21</v>
      </c>
      <c r="B59">
        <f>STDEVA(B24:B57)</f>
        <v>5.5304407047506148</v>
      </c>
      <c r="C59">
        <f>STDEVA(C24:C55)</f>
        <v>4.8848478324882869</v>
      </c>
      <c r="D59">
        <f t="shared" ref="D59:G59" si="18">STDEVA(D24:D57)</f>
        <v>4.0643133596405505</v>
      </c>
      <c r="E59">
        <f t="shared" si="18"/>
        <v>3.6303022811778658</v>
      </c>
      <c r="F59">
        <f t="shared" si="18"/>
        <v>4.0141320286824715</v>
      </c>
      <c r="G59">
        <f t="shared" si="18"/>
        <v>6.3329415382153034</v>
      </c>
      <c r="M59" s="40"/>
      <c r="N59" s="40"/>
      <c r="O59" s="40"/>
      <c r="P59" s="40">
        <v>2.8374999999999999</v>
      </c>
      <c r="Q59" s="40"/>
      <c r="R59" s="40"/>
    </row>
    <row r="60" spans="1:18" x14ac:dyDescent="0.25">
      <c r="A60" s="16" t="s">
        <v>22</v>
      </c>
      <c r="B60">
        <f>B59/SQRT(B61)</f>
        <v>1.0097157089788933</v>
      </c>
      <c r="C60">
        <f>C59/SQRT(C61)</f>
        <v>0.92314946836835055</v>
      </c>
      <c r="D60">
        <f t="shared" ref="D60:G60" si="19">D59/SQRT(D61)</f>
        <v>0.79707742808319304</v>
      </c>
      <c r="E60">
        <f t="shared" si="19"/>
        <v>0.66279948332119309</v>
      </c>
      <c r="F60">
        <f t="shared" si="19"/>
        <v>0.80282640573649433</v>
      </c>
      <c r="G60">
        <f t="shared" si="19"/>
        <v>1.2419920185308515</v>
      </c>
      <c r="M60" s="40"/>
      <c r="N60" s="40"/>
      <c r="O60" s="40"/>
      <c r="P60" s="40">
        <v>2.916666666666667</v>
      </c>
      <c r="Q60" s="40"/>
      <c r="R60" s="40"/>
    </row>
    <row r="61" spans="1:18" x14ac:dyDescent="0.25">
      <c r="A61" s="16" t="s">
        <v>23</v>
      </c>
      <c r="B61">
        <f>COUNT(B24:B53)</f>
        <v>30</v>
      </c>
      <c r="C61">
        <f>COUNT(C24:C51)</f>
        <v>28</v>
      </c>
      <c r="D61">
        <f t="shared" ref="D61:G61" si="20">COUNT(D24:D56)</f>
        <v>26</v>
      </c>
      <c r="E61">
        <f t="shared" si="20"/>
        <v>30</v>
      </c>
      <c r="F61">
        <f t="shared" si="20"/>
        <v>25</v>
      </c>
      <c r="G61">
        <f t="shared" si="20"/>
        <v>26</v>
      </c>
      <c r="M61" s="40"/>
      <c r="N61" s="40"/>
      <c r="O61" s="40"/>
      <c r="P61" s="40">
        <v>1.1200000000000001</v>
      </c>
      <c r="Q61" s="40"/>
      <c r="R61" s="40"/>
    </row>
    <row r="62" spans="1:18" x14ac:dyDescent="0.25">
      <c r="M62" s="40"/>
      <c r="N62" s="40"/>
      <c r="O62" s="40"/>
      <c r="P62" s="40">
        <v>2.2000000000000002</v>
      </c>
      <c r="Q62" s="40"/>
      <c r="R62" s="40"/>
    </row>
    <row r="63" spans="1:18" x14ac:dyDescent="0.25">
      <c r="P63" s="40">
        <v>0.74285714285714288</v>
      </c>
    </row>
    <row r="65" spans="2:18" x14ac:dyDescent="0.25">
      <c r="L65" s="16" t="s">
        <v>20</v>
      </c>
      <c r="M65">
        <f>AVERAGE(M24:M57)</f>
        <v>1.3454705215419498</v>
      </c>
      <c r="N65">
        <f>AVERAGE(N24:N57)</f>
        <v>5.2364719495435539</v>
      </c>
      <c r="O65">
        <f>AVERAGE(O24:O57)</f>
        <v>8.3737425684580948</v>
      </c>
      <c r="P65">
        <f>AVERAGE(P24:P64)</f>
        <v>1.8163854040901366</v>
      </c>
      <c r="Q65">
        <f t="shared" ref="Q65" si="21">AVERAGE(Q24:Q57)</f>
        <v>4.7438342240623594</v>
      </c>
      <c r="R65">
        <f>AVERAGE(R24:R57)</f>
        <v>8.4600079514733295</v>
      </c>
    </row>
    <row r="66" spans="2:18" x14ac:dyDescent="0.25">
      <c r="L66" s="16" t="s">
        <v>21</v>
      </c>
      <c r="M66">
        <f>STDEVA(M24:M57)</f>
        <v>2.6233031275610861</v>
      </c>
      <c r="N66">
        <f>STDEVA(N24:N57)</f>
        <v>3.981986164328708</v>
      </c>
      <c r="O66">
        <f>STDEVA(O24:O57)</f>
        <v>5.6567689495472804</v>
      </c>
      <c r="P66">
        <f>STDEVA(P24:P64)</f>
        <v>1.6298897971977389</v>
      </c>
      <c r="Q66">
        <f t="shared" ref="Q66:R66" si="22">STDEVA(Q24:Q57)</f>
        <v>2.8670725583278922</v>
      </c>
      <c r="R66">
        <f t="shared" si="22"/>
        <v>5.5910475349803148</v>
      </c>
    </row>
    <row r="67" spans="2:18" x14ac:dyDescent="0.25">
      <c r="L67" s="16" t="s">
        <v>22</v>
      </c>
      <c r="M67">
        <f>M66/SQRT(M68)</f>
        <v>0.4957576920760417</v>
      </c>
      <c r="N67">
        <f>N66/SQRT(N68)</f>
        <v>0.70392235484695975</v>
      </c>
      <c r="O67">
        <f>O66/SQRT(O68)</f>
        <v>1.0690288474752987</v>
      </c>
      <c r="P67">
        <f t="shared" ref="P67:R67" si="23">P66/SQRT(P68)</f>
        <v>0.25770820471073896</v>
      </c>
      <c r="Q67">
        <f t="shared" si="23"/>
        <v>0.57341451166557844</v>
      </c>
      <c r="R67">
        <f t="shared" si="23"/>
        <v>1.0759975997909594</v>
      </c>
    </row>
    <row r="68" spans="2:18" ht="18.75" x14ac:dyDescent="0.3">
      <c r="B68" s="17" t="s">
        <v>40</v>
      </c>
      <c r="L68" s="16" t="s">
        <v>23</v>
      </c>
      <c r="M68">
        <f>COUNT(M24:M56)</f>
        <v>28</v>
      </c>
      <c r="N68">
        <f>COUNT(N24:N56)</f>
        <v>32</v>
      </c>
      <c r="O68">
        <f>COUNT(O24:O56)</f>
        <v>28</v>
      </c>
      <c r="P68">
        <f>COUNT(P24:P64)</f>
        <v>40</v>
      </c>
      <c r="Q68">
        <f t="shared" ref="Q68:R68" si="24">COUNT(Q24:Q56)</f>
        <v>25</v>
      </c>
      <c r="R68">
        <f>COUNT(R24:R55)</f>
        <v>27</v>
      </c>
    </row>
    <row r="70" spans="2:18" x14ac:dyDescent="0.25">
      <c r="B70" s="18" t="s">
        <v>1</v>
      </c>
      <c r="M70" s="19" t="s">
        <v>12</v>
      </c>
    </row>
    <row r="72" spans="2:18" x14ac:dyDescent="0.25">
      <c r="B72" s="16" t="s">
        <v>0</v>
      </c>
      <c r="C72" s="16" t="s">
        <v>15</v>
      </c>
      <c r="D72" s="16" t="s">
        <v>16</v>
      </c>
      <c r="E72" s="16" t="s">
        <v>17</v>
      </c>
      <c r="F72" s="16" t="s">
        <v>18</v>
      </c>
      <c r="G72" s="16" t="s">
        <v>19</v>
      </c>
      <c r="M72" s="16" t="s">
        <v>0</v>
      </c>
      <c r="N72" s="16" t="s">
        <v>15</v>
      </c>
      <c r="O72" s="16" t="s">
        <v>16</v>
      </c>
      <c r="P72" s="16" t="s">
        <v>17</v>
      </c>
      <c r="Q72" s="16" t="s">
        <v>18</v>
      </c>
      <c r="R72" s="16" t="s">
        <v>19</v>
      </c>
    </row>
    <row r="73" spans="2:18" x14ac:dyDescent="0.25">
      <c r="B73">
        <v>19</v>
      </c>
      <c r="C73">
        <v>26</v>
      </c>
      <c r="D73">
        <v>19</v>
      </c>
      <c r="E73">
        <v>17</v>
      </c>
      <c r="F73">
        <v>18</v>
      </c>
      <c r="G73">
        <v>14</v>
      </c>
      <c r="M73" s="25">
        <v>35</v>
      </c>
      <c r="N73">
        <v>16</v>
      </c>
      <c r="O73">
        <v>32</v>
      </c>
      <c r="P73">
        <v>10</v>
      </c>
      <c r="Q73">
        <v>23</v>
      </c>
      <c r="R73">
        <v>20</v>
      </c>
    </row>
    <row r="74" spans="2:18" x14ac:dyDescent="0.25">
      <c r="B74">
        <v>16</v>
      </c>
      <c r="C74">
        <v>24</v>
      </c>
      <c r="D74">
        <v>31</v>
      </c>
      <c r="E74">
        <v>17</v>
      </c>
      <c r="F74">
        <v>10</v>
      </c>
      <c r="G74">
        <v>10</v>
      </c>
      <c r="M74" s="25">
        <v>20</v>
      </c>
      <c r="N74">
        <v>15</v>
      </c>
      <c r="O74">
        <v>18</v>
      </c>
      <c r="P74">
        <v>0</v>
      </c>
      <c r="Q74">
        <v>16</v>
      </c>
      <c r="R74">
        <v>17</v>
      </c>
    </row>
    <row r="75" spans="2:18" x14ac:dyDescent="0.25">
      <c r="B75">
        <v>15</v>
      </c>
      <c r="C75">
        <v>44</v>
      </c>
      <c r="D75">
        <v>12</v>
      </c>
      <c r="E75">
        <v>12</v>
      </c>
      <c r="F75">
        <v>15</v>
      </c>
      <c r="G75">
        <v>13</v>
      </c>
      <c r="M75" s="25">
        <v>1</v>
      </c>
      <c r="N75">
        <v>13</v>
      </c>
      <c r="O75">
        <v>22</v>
      </c>
      <c r="P75">
        <v>1</v>
      </c>
      <c r="Q75">
        <v>37</v>
      </c>
      <c r="R75">
        <v>30</v>
      </c>
    </row>
    <row r="76" spans="2:18" x14ac:dyDescent="0.25">
      <c r="B76">
        <v>14</v>
      </c>
      <c r="C76">
        <v>16</v>
      </c>
      <c r="D76">
        <v>13</v>
      </c>
      <c r="E76">
        <v>16</v>
      </c>
      <c r="F76">
        <v>28</v>
      </c>
      <c r="G76">
        <v>21</v>
      </c>
      <c r="M76" s="25">
        <v>22</v>
      </c>
      <c r="N76">
        <v>10</v>
      </c>
      <c r="O76">
        <v>7</v>
      </c>
      <c r="P76">
        <v>0</v>
      </c>
      <c r="Q76">
        <v>43</v>
      </c>
      <c r="R76">
        <v>14</v>
      </c>
    </row>
    <row r="77" spans="2:18" x14ac:dyDescent="0.25">
      <c r="B77">
        <v>32</v>
      </c>
      <c r="C77">
        <v>9</v>
      </c>
      <c r="D77">
        <v>9</v>
      </c>
      <c r="E77">
        <v>31</v>
      </c>
      <c r="F77">
        <v>43</v>
      </c>
      <c r="G77">
        <v>9</v>
      </c>
      <c r="M77" s="25">
        <v>17</v>
      </c>
      <c r="N77">
        <v>43</v>
      </c>
      <c r="O77">
        <v>36</v>
      </c>
      <c r="P77">
        <v>13</v>
      </c>
      <c r="Q77">
        <v>22</v>
      </c>
      <c r="R77">
        <v>19</v>
      </c>
    </row>
    <row r="78" spans="2:18" x14ac:dyDescent="0.25">
      <c r="B78">
        <v>14</v>
      </c>
      <c r="C78">
        <v>13</v>
      </c>
      <c r="D78">
        <v>47</v>
      </c>
      <c r="E78">
        <v>24</v>
      </c>
      <c r="F78">
        <v>37</v>
      </c>
      <c r="G78">
        <v>9</v>
      </c>
      <c r="M78" s="25">
        <v>41</v>
      </c>
      <c r="N78">
        <v>16</v>
      </c>
      <c r="O78">
        <v>22</v>
      </c>
      <c r="P78">
        <v>7</v>
      </c>
      <c r="Q78">
        <v>23</v>
      </c>
      <c r="R78">
        <v>14</v>
      </c>
    </row>
    <row r="79" spans="2:18" x14ac:dyDescent="0.25">
      <c r="B79">
        <v>13</v>
      </c>
      <c r="C79">
        <v>11</v>
      </c>
      <c r="D79">
        <v>16</v>
      </c>
      <c r="E79">
        <v>20</v>
      </c>
      <c r="F79">
        <v>10</v>
      </c>
      <c r="G79">
        <v>32</v>
      </c>
      <c r="M79" s="25">
        <v>1</v>
      </c>
      <c r="N79">
        <v>22</v>
      </c>
      <c r="O79">
        <v>20</v>
      </c>
      <c r="P79">
        <v>5</v>
      </c>
      <c r="Q79">
        <v>10</v>
      </c>
      <c r="R79">
        <v>58</v>
      </c>
    </row>
    <row r="80" spans="2:18" x14ac:dyDescent="0.25">
      <c r="B80">
        <v>54</v>
      </c>
      <c r="C80">
        <v>23</v>
      </c>
      <c r="D80">
        <v>10</v>
      </c>
      <c r="E80">
        <v>28</v>
      </c>
      <c r="F80">
        <v>12</v>
      </c>
      <c r="G80">
        <v>32</v>
      </c>
      <c r="M80" s="25">
        <v>8</v>
      </c>
      <c r="N80">
        <v>17</v>
      </c>
      <c r="O80">
        <v>16</v>
      </c>
      <c r="P80">
        <v>27</v>
      </c>
      <c r="Q80">
        <v>11</v>
      </c>
      <c r="R80">
        <v>32</v>
      </c>
    </row>
    <row r="81" spans="2:18" x14ac:dyDescent="0.25">
      <c r="B81">
        <v>10</v>
      </c>
      <c r="C81">
        <v>20</v>
      </c>
      <c r="D81">
        <v>33</v>
      </c>
      <c r="E81">
        <v>21</v>
      </c>
      <c r="F81">
        <v>13</v>
      </c>
      <c r="G81">
        <v>7</v>
      </c>
      <c r="M81" s="25">
        <v>22</v>
      </c>
      <c r="N81">
        <v>9</v>
      </c>
      <c r="O81">
        <v>25</v>
      </c>
      <c r="P81">
        <v>4</v>
      </c>
      <c r="Q81">
        <v>8</v>
      </c>
      <c r="R81">
        <v>35</v>
      </c>
    </row>
    <row r="82" spans="2:18" x14ac:dyDescent="0.25">
      <c r="B82">
        <v>38</v>
      </c>
      <c r="C82">
        <v>20</v>
      </c>
      <c r="D82">
        <v>26</v>
      </c>
      <c r="E82">
        <v>16</v>
      </c>
      <c r="F82">
        <v>23</v>
      </c>
      <c r="G82">
        <v>15</v>
      </c>
      <c r="M82" s="25">
        <v>8</v>
      </c>
      <c r="N82">
        <v>30</v>
      </c>
      <c r="O82">
        <v>17</v>
      </c>
      <c r="P82">
        <v>7</v>
      </c>
      <c r="Q82">
        <v>25</v>
      </c>
      <c r="R82">
        <v>39</v>
      </c>
    </row>
    <row r="83" spans="2:18" x14ac:dyDescent="0.25">
      <c r="B83">
        <v>55</v>
      </c>
      <c r="C83">
        <v>26</v>
      </c>
      <c r="D83">
        <v>27</v>
      </c>
      <c r="E83">
        <v>25</v>
      </c>
      <c r="F83">
        <v>27</v>
      </c>
      <c r="G83">
        <v>23</v>
      </c>
      <c r="M83" s="25">
        <v>0</v>
      </c>
      <c r="N83">
        <v>10</v>
      </c>
      <c r="O83">
        <v>28</v>
      </c>
      <c r="P83">
        <v>19</v>
      </c>
      <c r="Q83">
        <v>25</v>
      </c>
      <c r="R83">
        <v>51</v>
      </c>
    </row>
    <row r="84" spans="2:18" x14ac:dyDescent="0.25">
      <c r="B84">
        <v>65</v>
      </c>
      <c r="C84">
        <v>16</v>
      </c>
      <c r="D84">
        <v>25</v>
      </c>
      <c r="E84">
        <v>16</v>
      </c>
      <c r="F84">
        <v>26</v>
      </c>
      <c r="G84">
        <v>22</v>
      </c>
      <c r="M84" s="25">
        <v>25</v>
      </c>
      <c r="N84">
        <v>6</v>
      </c>
      <c r="O84">
        <v>35</v>
      </c>
      <c r="P84">
        <v>27</v>
      </c>
      <c r="Q84">
        <v>28</v>
      </c>
      <c r="R84">
        <v>32</v>
      </c>
    </row>
    <row r="85" spans="2:18" x14ac:dyDescent="0.25">
      <c r="B85">
        <v>39</v>
      </c>
      <c r="C85">
        <v>19</v>
      </c>
      <c r="D85">
        <v>21</v>
      </c>
      <c r="E85">
        <v>42</v>
      </c>
      <c r="F85">
        <v>29</v>
      </c>
      <c r="G85">
        <v>23</v>
      </c>
      <c r="M85" s="25">
        <v>1</v>
      </c>
      <c r="N85">
        <v>37</v>
      </c>
      <c r="O85">
        <v>25</v>
      </c>
      <c r="P85">
        <v>0</v>
      </c>
      <c r="Q85">
        <v>9</v>
      </c>
      <c r="R85">
        <v>31</v>
      </c>
    </row>
    <row r="86" spans="2:18" x14ac:dyDescent="0.25">
      <c r="B86">
        <v>24</v>
      </c>
      <c r="C86">
        <v>38</v>
      </c>
      <c r="D86">
        <v>18</v>
      </c>
      <c r="E86">
        <v>44</v>
      </c>
      <c r="F86">
        <v>24</v>
      </c>
      <c r="G86">
        <v>29</v>
      </c>
      <c r="M86" s="25">
        <v>1</v>
      </c>
      <c r="N86">
        <v>10</v>
      </c>
      <c r="O86">
        <v>28</v>
      </c>
      <c r="P86">
        <v>1</v>
      </c>
      <c r="Q86">
        <v>19</v>
      </c>
      <c r="R86">
        <v>40</v>
      </c>
    </row>
    <row r="87" spans="2:18" x14ac:dyDescent="0.25">
      <c r="B87">
        <v>39</v>
      </c>
      <c r="C87">
        <v>16</v>
      </c>
      <c r="D87">
        <v>15</v>
      </c>
      <c r="E87">
        <v>29</v>
      </c>
      <c r="F87">
        <v>19</v>
      </c>
      <c r="G87">
        <v>38</v>
      </c>
      <c r="M87" s="25">
        <v>0</v>
      </c>
      <c r="N87">
        <v>24</v>
      </c>
      <c r="O87">
        <v>39</v>
      </c>
      <c r="P87">
        <v>1</v>
      </c>
      <c r="Q87">
        <v>15</v>
      </c>
      <c r="R87">
        <v>24</v>
      </c>
    </row>
    <row r="88" spans="2:18" x14ac:dyDescent="0.25">
      <c r="B88">
        <v>28</v>
      </c>
      <c r="C88">
        <v>28</v>
      </c>
      <c r="D88">
        <v>21</v>
      </c>
      <c r="E88">
        <v>38</v>
      </c>
      <c r="F88">
        <v>32</v>
      </c>
      <c r="G88">
        <v>40</v>
      </c>
      <c r="M88" s="25">
        <v>12</v>
      </c>
      <c r="N88">
        <v>20</v>
      </c>
      <c r="O88">
        <v>25</v>
      </c>
      <c r="P88">
        <v>9</v>
      </c>
      <c r="Q88">
        <v>28</v>
      </c>
      <c r="R88">
        <v>35</v>
      </c>
    </row>
    <row r="89" spans="2:18" x14ac:dyDescent="0.25">
      <c r="B89">
        <v>29</v>
      </c>
      <c r="C89">
        <v>19</v>
      </c>
      <c r="D89">
        <v>40</v>
      </c>
      <c r="E89">
        <v>26</v>
      </c>
      <c r="F89">
        <v>18</v>
      </c>
      <c r="G89">
        <v>19</v>
      </c>
      <c r="M89" s="25">
        <v>7</v>
      </c>
      <c r="N89">
        <v>27</v>
      </c>
      <c r="O89">
        <v>21</v>
      </c>
      <c r="P89">
        <v>27</v>
      </c>
      <c r="Q89">
        <v>24</v>
      </c>
      <c r="R89">
        <v>43</v>
      </c>
    </row>
    <row r="90" spans="2:18" x14ac:dyDescent="0.25">
      <c r="B90" s="25">
        <v>19</v>
      </c>
      <c r="C90" s="25">
        <v>27</v>
      </c>
      <c r="D90">
        <v>42</v>
      </c>
      <c r="E90">
        <v>32</v>
      </c>
      <c r="F90">
        <v>20</v>
      </c>
      <c r="G90">
        <v>13</v>
      </c>
      <c r="M90" s="25">
        <v>4</v>
      </c>
      <c r="N90">
        <v>22</v>
      </c>
      <c r="O90">
        <v>29</v>
      </c>
      <c r="P90">
        <v>13</v>
      </c>
      <c r="Q90">
        <v>41</v>
      </c>
      <c r="R90">
        <v>31</v>
      </c>
    </row>
    <row r="91" spans="2:18" x14ac:dyDescent="0.25">
      <c r="B91" s="25">
        <v>33</v>
      </c>
      <c r="C91" s="25">
        <v>23</v>
      </c>
      <c r="D91">
        <v>21</v>
      </c>
      <c r="E91">
        <v>35</v>
      </c>
      <c r="F91">
        <v>8</v>
      </c>
      <c r="G91">
        <v>16</v>
      </c>
      <c r="M91" s="25">
        <v>1</v>
      </c>
      <c r="N91">
        <v>12</v>
      </c>
      <c r="O91">
        <v>34</v>
      </c>
      <c r="P91">
        <v>29</v>
      </c>
      <c r="Q91">
        <v>22</v>
      </c>
      <c r="R91">
        <v>38</v>
      </c>
    </row>
    <row r="92" spans="2:18" x14ac:dyDescent="0.25">
      <c r="B92" s="25">
        <v>25</v>
      </c>
      <c r="C92" s="25">
        <v>25</v>
      </c>
      <c r="D92">
        <v>39</v>
      </c>
      <c r="E92">
        <v>27</v>
      </c>
      <c r="F92">
        <v>31</v>
      </c>
      <c r="G92">
        <v>16</v>
      </c>
      <c r="M92" s="25">
        <v>1</v>
      </c>
      <c r="N92">
        <v>14</v>
      </c>
      <c r="O92">
        <v>33</v>
      </c>
      <c r="P92">
        <v>37</v>
      </c>
      <c r="Q92">
        <v>25</v>
      </c>
      <c r="R92">
        <v>26</v>
      </c>
    </row>
    <row r="93" spans="2:18" x14ac:dyDescent="0.25">
      <c r="B93" s="25">
        <v>10</v>
      </c>
      <c r="C93" s="25">
        <v>17</v>
      </c>
      <c r="D93">
        <v>43</v>
      </c>
      <c r="E93">
        <v>18</v>
      </c>
      <c r="F93">
        <v>16</v>
      </c>
      <c r="G93">
        <v>11</v>
      </c>
      <c r="M93" s="25">
        <v>3</v>
      </c>
      <c r="N93">
        <v>15</v>
      </c>
      <c r="O93">
        <v>29</v>
      </c>
      <c r="P93">
        <v>27</v>
      </c>
      <c r="Q93">
        <v>20</v>
      </c>
      <c r="R93">
        <v>24</v>
      </c>
    </row>
    <row r="94" spans="2:18" x14ac:dyDescent="0.25">
      <c r="B94" s="25">
        <v>8</v>
      </c>
      <c r="C94" s="25">
        <v>29</v>
      </c>
      <c r="D94">
        <v>55</v>
      </c>
      <c r="E94">
        <v>22</v>
      </c>
      <c r="F94">
        <v>19</v>
      </c>
      <c r="G94">
        <v>17</v>
      </c>
      <c r="M94" s="25">
        <v>36</v>
      </c>
      <c r="N94">
        <v>17</v>
      </c>
      <c r="O94">
        <v>26</v>
      </c>
      <c r="P94">
        <v>30</v>
      </c>
      <c r="Q94">
        <v>12</v>
      </c>
      <c r="R94">
        <v>42</v>
      </c>
    </row>
    <row r="95" spans="2:18" x14ac:dyDescent="0.25">
      <c r="B95" s="25">
        <v>30</v>
      </c>
      <c r="C95" s="25">
        <v>14</v>
      </c>
      <c r="D95">
        <v>33</v>
      </c>
      <c r="E95">
        <v>46</v>
      </c>
      <c r="F95">
        <v>36</v>
      </c>
      <c r="G95">
        <v>26</v>
      </c>
      <c r="M95" s="25">
        <v>5</v>
      </c>
      <c r="N95">
        <v>8</v>
      </c>
      <c r="O95">
        <v>17</v>
      </c>
      <c r="P95">
        <v>17</v>
      </c>
      <c r="Q95">
        <v>13</v>
      </c>
      <c r="R95">
        <v>30</v>
      </c>
    </row>
    <row r="96" spans="2:18" x14ac:dyDescent="0.25">
      <c r="B96" s="25">
        <v>42</v>
      </c>
      <c r="C96" s="25">
        <v>27</v>
      </c>
      <c r="D96">
        <v>22</v>
      </c>
      <c r="E96">
        <v>14</v>
      </c>
      <c r="F96">
        <v>29</v>
      </c>
      <c r="G96">
        <v>41</v>
      </c>
      <c r="M96" s="25">
        <v>1</v>
      </c>
      <c r="N96">
        <v>2</v>
      </c>
      <c r="O96">
        <v>33</v>
      </c>
      <c r="P96">
        <v>18</v>
      </c>
      <c r="Q96">
        <v>29</v>
      </c>
      <c r="R96">
        <v>20</v>
      </c>
    </row>
    <row r="97" spans="1:18" x14ac:dyDescent="0.25">
      <c r="B97" s="25">
        <v>45</v>
      </c>
      <c r="C97" s="25">
        <v>20</v>
      </c>
      <c r="D97">
        <v>19</v>
      </c>
      <c r="E97">
        <v>16</v>
      </c>
      <c r="F97">
        <v>39</v>
      </c>
      <c r="G97">
        <v>18</v>
      </c>
      <c r="M97" s="25">
        <v>2</v>
      </c>
      <c r="N97">
        <v>12</v>
      </c>
      <c r="O97">
        <v>10</v>
      </c>
      <c r="P97">
        <v>23</v>
      </c>
      <c r="Q97">
        <v>14</v>
      </c>
      <c r="R97">
        <v>24</v>
      </c>
    </row>
    <row r="98" spans="1:18" x14ac:dyDescent="0.25">
      <c r="B98">
        <v>31</v>
      </c>
      <c r="C98" s="25">
        <v>26</v>
      </c>
      <c r="E98">
        <v>22</v>
      </c>
      <c r="F98">
        <v>20</v>
      </c>
      <c r="G98">
        <v>12</v>
      </c>
      <c r="M98" s="25">
        <v>0</v>
      </c>
      <c r="N98">
        <v>13</v>
      </c>
      <c r="O98">
        <v>20</v>
      </c>
      <c r="P98">
        <v>30</v>
      </c>
      <c r="R98">
        <v>34</v>
      </c>
    </row>
    <row r="99" spans="1:18" x14ac:dyDescent="0.25">
      <c r="B99">
        <v>36</v>
      </c>
      <c r="C99">
        <v>28</v>
      </c>
      <c r="E99">
        <v>12</v>
      </c>
      <c r="M99" s="25">
        <v>4</v>
      </c>
      <c r="N99">
        <v>14</v>
      </c>
      <c r="O99">
        <v>17</v>
      </c>
      <c r="P99">
        <v>0</v>
      </c>
    </row>
    <row r="100" spans="1:18" x14ac:dyDescent="0.25">
      <c r="B100">
        <v>68</v>
      </c>
      <c r="C100">
        <v>34</v>
      </c>
      <c r="E100">
        <v>31</v>
      </c>
      <c r="M100" s="25">
        <v>5</v>
      </c>
      <c r="N100">
        <v>14</v>
      </c>
      <c r="O100">
        <v>31</v>
      </c>
      <c r="P100">
        <v>0</v>
      </c>
    </row>
    <row r="101" spans="1:18" x14ac:dyDescent="0.25">
      <c r="B101">
        <v>58</v>
      </c>
      <c r="C101">
        <v>22</v>
      </c>
      <c r="E101">
        <v>41</v>
      </c>
      <c r="M101" s="25"/>
      <c r="N101">
        <v>17</v>
      </c>
      <c r="P101">
        <v>13</v>
      </c>
    </row>
    <row r="102" spans="1:18" x14ac:dyDescent="0.25">
      <c r="B102">
        <v>47</v>
      </c>
      <c r="C102">
        <v>26</v>
      </c>
      <c r="E102">
        <v>16</v>
      </c>
      <c r="M102" s="25"/>
      <c r="N102">
        <v>15</v>
      </c>
      <c r="P102">
        <v>11</v>
      </c>
    </row>
    <row r="103" spans="1:18" x14ac:dyDescent="0.25">
      <c r="E103">
        <v>22</v>
      </c>
      <c r="M103" s="25"/>
      <c r="N103">
        <v>9</v>
      </c>
      <c r="P103">
        <v>7</v>
      </c>
    </row>
    <row r="104" spans="1:18" x14ac:dyDescent="0.25">
      <c r="M104" s="25"/>
      <c r="N104">
        <v>6</v>
      </c>
      <c r="P104">
        <v>8</v>
      </c>
    </row>
    <row r="105" spans="1:18" x14ac:dyDescent="0.25">
      <c r="M105" s="25"/>
      <c r="P105">
        <v>16</v>
      </c>
    </row>
    <row r="106" spans="1:18" x14ac:dyDescent="0.25">
      <c r="M106" s="25"/>
      <c r="P106">
        <v>10</v>
      </c>
    </row>
    <row r="107" spans="1:18" x14ac:dyDescent="0.25">
      <c r="A107" s="16" t="s">
        <v>20</v>
      </c>
      <c r="B107">
        <f>AVERAGE(B73:B106)</f>
        <v>31.866666666666667</v>
      </c>
      <c r="C107">
        <f>AVERAGE(C73:C104)</f>
        <v>22.866666666666667</v>
      </c>
      <c r="D107">
        <f t="shared" ref="D107:G107" si="25">AVERAGE(D73:D106)</f>
        <v>26.28</v>
      </c>
      <c r="E107">
        <f t="shared" si="25"/>
        <v>25.032258064516128</v>
      </c>
      <c r="F107">
        <f t="shared" si="25"/>
        <v>23.153846153846153</v>
      </c>
      <c r="G107">
        <f t="shared" si="25"/>
        <v>20.23076923076923</v>
      </c>
      <c r="M107" s="25"/>
      <c r="P107">
        <v>14</v>
      </c>
    </row>
    <row r="108" spans="1:18" x14ac:dyDescent="0.25">
      <c r="A108" s="16" t="s">
        <v>21</v>
      </c>
      <c r="B108">
        <f>STDEVA(B73:B106)</f>
        <v>16.915068437044084</v>
      </c>
      <c r="C108">
        <f>STDEVA(C73:C104)</f>
        <v>7.6777032006181134</v>
      </c>
      <c r="D108">
        <f t="shared" ref="D108:G108" si="26">STDEVA(D73:D106)</f>
        <v>12.414776142430709</v>
      </c>
      <c r="E108">
        <f t="shared" si="26"/>
        <v>9.7927996370385735</v>
      </c>
      <c r="F108">
        <f t="shared" si="26"/>
        <v>9.5611392948426719</v>
      </c>
      <c r="G108">
        <f t="shared" si="26"/>
        <v>9.9047774020729715</v>
      </c>
      <c r="P108">
        <v>11</v>
      </c>
    </row>
    <row r="109" spans="1:18" x14ac:dyDescent="0.25">
      <c r="A109" s="16" t="s">
        <v>22</v>
      </c>
      <c r="B109">
        <f>B108/SQRT(B110)</f>
        <v>3.088254848237566</v>
      </c>
      <c r="C109">
        <f>C108/SQRT(C110)</f>
        <v>1.4257136922618141</v>
      </c>
      <c r="D109">
        <f t="shared" ref="D109:G109" si="27">D108/SQRT(D110)</f>
        <v>2.4829552284861416</v>
      </c>
      <c r="E109">
        <f t="shared" si="27"/>
        <v>1.7588387364980047</v>
      </c>
      <c r="F109">
        <f t="shared" si="27"/>
        <v>1.8750936860223673</v>
      </c>
      <c r="G109">
        <f t="shared" si="27"/>
        <v>1.9424866634985745</v>
      </c>
      <c r="P109">
        <v>23</v>
      </c>
    </row>
    <row r="110" spans="1:18" x14ac:dyDescent="0.25">
      <c r="A110" s="16" t="s">
        <v>23</v>
      </c>
      <c r="B110">
        <f>COUNT(B73:B102)</f>
        <v>30</v>
      </c>
      <c r="C110">
        <f>COUNT(C73:C101)</f>
        <v>29</v>
      </c>
      <c r="D110">
        <f t="shared" ref="D110:G110" si="28">COUNT(D73:D105)</f>
        <v>25</v>
      </c>
      <c r="E110">
        <f t="shared" si="28"/>
        <v>31</v>
      </c>
      <c r="F110">
        <f t="shared" si="28"/>
        <v>26</v>
      </c>
      <c r="G110">
        <f t="shared" si="28"/>
        <v>26</v>
      </c>
      <c r="P110">
        <v>8</v>
      </c>
    </row>
    <row r="111" spans="1:18" x14ac:dyDescent="0.25">
      <c r="P111">
        <v>23</v>
      </c>
    </row>
    <row r="112" spans="1:18" x14ac:dyDescent="0.25">
      <c r="P112">
        <v>6</v>
      </c>
    </row>
    <row r="115" spans="2:18" x14ac:dyDescent="0.25">
      <c r="L115" s="16" t="s">
        <v>20</v>
      </c>
      <c r="M115">
        <f>AVERAGE(M73:M106)</f>
        <v>10.107142857142858</v>
      </c>
      <c r="N115">
        <f>AVERAGE(N73:N106)</f>
        <v>16.09375</v>
      </c>
      <c r="O115">
        <f>AVERAGE(O73:O106)</f>
        <v>24.821428571428573</v>
      </c>
      <c r="P115">
        <f>AVERAGE(P73:P113)</f>
        <v>13.3</v>
      </c>
      <c r="Q115">
        <f t="shared" ref="Q115:R115" si="29">AVERAGE(Q73:Q106)</f>
        <v>21.68</v>
      </c>
      <c r="R115">
        <f t="shared" si="29"/>
        <v>30.884615384615383</v>
      </c>
    </row>
    <row r="116" spans="2:18" x14ac:dyDescent="0.25">
      <c r="L116" s="16" t="s">
        <v>21</v>
      </c>
      <c r="M116">
        <f>STDEVA(M73:M106)</f>
        <v>12.242425581843825</v>
      </c>
      <c r="N116">
        <f>STDEVA(N73:N106)</f>
        <v>8.7486750148881995</v>
      </c>
      <c r="O116">
        <f>STDEVA(O73:O106)</f>
        <v>7.9724227064000912</v>
      </c>
      <c r="P116">
        <f>STDEVA(P73:P113)</f>
        <v>10.437113266288401</v>
      </c>
      <c r="Q116">
        <f t="shared" ref="Q116:R116" si="30">STDEVA(Q73:Q106)</f>
        <v>9.4680163357132709</v>
      </c>
      <c r="R116">
        <f t="shared" si="30"/>
        <v>10.889726986759305</v>
      </c>
    </row>
    <row r="117" spans="2:18" x14ac:dyDescent="0.25">
      <c r="L117" s="16" t="s">
        <v>22</v>
      </c>
      <c r="M117">
        <f>M116/SQRT(M118)</f>
        <v>2.3136009666981416</v>
      </c>
      <c r="N117">
        <f>N116/SQRT(N118)</f>
        <v>1.5465618573561912</v>
      </c>
      <c r="O117">
        <f>O116/SQRT(O118)</f>
        <v>1.5066462734156536</v>
      </c>
      <c r="P117">
        <f t="shared" ref="P117:R117" si="31">P116/SQRT(P118)</f>
        <v>1.6502525059315418</v>
      </c>
      <c r="Q117">
        <f t="shared" si="31"/>
        <v>1.8936032671426541</v>
      </c>
      <c r="R117">
        <f t="shared" si="31"/>
        <v>2.1356511693532174</v>
      </c>
    </row>
    <row r="118" spans="2:18" x14ac:dyDescent="0.25">
      <c r="L118" s="16" t="s">
        <v>23</v>
      </c>
      <c r="M118">
        <f>COUNT(M73:M105)</f>
        <v>28</v>
      </c>
      <c r="N118">
        <f>COUNT(N73:N105)</f>
        <v>32</v>
      </c>
      <c r="O118">
        <f>COUNT(O73:O105)</f>
        <v>28</v>
      </c>
      <c r="P118">
        <f>COUNT(P73:P113)</f>
        <v>40</v>
      </c>
      <c r="Q118">
        <f t="shared" ref="Q118:R118" si="32">COUNT(Q73:Q105)</f>
        <v>25</v>
      </c>
      <c r="R118">
        <f>COUNT(R73:R104)</f>
        <v>26</v>
      </c>
    </row>
    <row r="119" spans="2:18" ht="21" x14ac:dyDescent="0.35">
      <c r="B119" s="20" t="s">
        <v>41</v>
      </c>
    </row>
    <row r="123" spans="2:18" x14ac:dyDescent="0.25">
      <c r="B123" s="18" t="s">
        <v>1</v>
      </c>
      <c r="M123" s="19" t="s">
        <v>12</v>
      </c>
    </row>
    <row r="125" spans="2:18" x14ac:dyDescent="0.25">
      <c r="B125" s="16" t="s">
        <v>0</v>
      </c>
      <c r="C125" s="16" t="s">
        <v>15</v>
      </c>
      <c r="D125" s="16" t="s">
        <v>16</v>
      </c>
      <c r="E125" s="16" t="s">
        <v>17</v>
      </c>
      <c r="F125" s="16" t="s">
        <v>18</v>
      </c>
      <c r="G125" s="16" t="s">
        <v>19</v>
      </c>
      <c r="M125" s="16" t="s">
        <v>0</v>
      </c>
      <c r="N125" s="16" t="s">
        <v>15</v>
      </c>
      <c r="O125" s="16" t="s">
        <v>16</v>
      </c>
      <c r="P125" s="16" t="s">
        <v>17</v>
      </c>
      <c r="Q125" s="16" t="s">
        <v>18</v>
      </c>
      <c r="R125" s="16" t="s">
        <v>19</v>
      </c>
    </row>
    <row r="126" spans="2:18" x14ac:dyDescent="0.25">
      <c r="B126" s="38">
        <v>1.3698630136986301E-2</v>
      </c>
      <c r="C126" s="38">
        <v>2.084884586746091E-2</v>
      </c>
      <c r="D126" s="38">
        <v>3.0573248407643312E-2</v>
      </c>
      <c r="E126" s="38">
        <v>3.5714285714285712E-2</v>
      </c>
      <c r="F126" s="38">
        <v>2.3809523809523808E-2</v>
      </c>
      <c r="G126" s="38">
        <v>3.5502958579881658E-2</v>
      </c>
      <c r="M126" s="37">
        <v>0.15075376884422109</v>
      </c>
      <c r="N126" s="38">
        <v>4.6594982078853049E-2</v>
      </c>
      <c r="O126" s="38">
        <v>1.7964071856287425E-2</v>
      </c>
      <c r="P126" s="38">
        <v>7.5581395348837205E-2</v>
      </c>
      <c r="Q126" s="38">
        <v>0.12173913043478261</v>
      </c>
      <c r="R126" s="38">
        <v>3.2000000000000001E-2</v>
      </c>
    </row>
    <row r="127" spans="2:18" x14ac:dyDescent="0.25">
      <c r="B127" s="38">
        <v>3.5947712418300651E-2</v>
      </c>
      <c r="C127" s="38">
        <v>2.8077753779697623E-2</v>
      </c>
      <c r="D127" s="38">
        <v>1.9178082191780823E-2</v>
      </c>
      <c r="E127" s="38">
        <v>4.3541364296081277E-2</v>
      </c>
      <c r="F127" s="38">
        <v>0.11960132890365449</v>
      </c>
      <c r="G127" s="38">
        <v>9.7087378640776691E-3</v>
      </c>
      <c r="M127" s="37">
        <v>6.6037735849056603E-2</v>
      </c>
      <c r="N127" s="38">
        <v>6.25E-2</v>
      </c>
      <c r="O127" s="38">
        <v>4.1666666666666664E-2</v>
      </c>
      <c r="P127" s="38">
        <v>0</v>
      </c>
      <c r="Q127" s="38">
        <v>0.25</v>
      </c>
      <c r="R127" s="38">
        <v>4.0540540540540543E-2</v>
      </c>
    </row>
    <row r="128" spans="2:18" x14ac:dyDescent="0.25">
      <c r="B128" s="38">
        <v>4.9450549450549448E-2</v>
      </c>
      <c r="C128" s="38">
        <v>6.7183462532299744E-3</v>
      </c>
      <c r="D128" s="38">
        <v>4.4041450777202069E-2</v>
      </c>
      <c r="E128" s="38">
        <v>0.10023866348448687</v>
      </c>
      <c r="F128" s="38">
        <v>7.43801652892562E-2</v>
      </c>
      <c r="G128" s="38">
        <v>0.10472972972972973</v>
      </c>
      <c r="M128" s="37">
        <v>0</v>
      </c>
      <c r="N128" s="38">
        <v>4.025423728813559E-2</v>
      </c>
      <c r="O128" s="38">
        <v>3.6111111111111108E-2</v>
      </c>
      <c r="P128" s="38">
        <v>0.16513761467889909</v>
      </c>
      <c r="Q128" s="38">
        <v>6.1904761904761907E-2</v>
      </c>
      <c r="R128" s="38">
        <v>2.7061855670103094E-2</v>
      </c>
    </row>
    <row r="129" spans="2:18" x14ac:dyDescent="0.25">
      <c r="B129" s="38">
        <v>9.49367088607595E-2</v>
      </c>
      <c r="C129" s="38">
        <v>5.8219178082191778E-2</v>
      </c>
      <c r="D129" s="38">
        <v>4.6666666666666669E-2</v>
      </c>
      <c r="E129" s="38">
        <v>0.16666666666666666</v>
      </c>
      <c r="F129" s="38">
        <v>2.4161073825503355E-2</v>
      </c>
      <c r="G129" s="38">
        <v>1.7730496453900711E-2</v>
      </c>
      <c r="M129" s="37">
        <v>0.11904761904761904</v>
      </c>
      <c r="N129" s="38">
        <v>0.20072992700729927</v>
      </c>
      <c r="O129" s="38">
        <v>0.22988505747126436</v>
      </c>
      <c r="P129" s="38">
        <v>0.12195121951219512</v>
      </c>
      <c r="Q129" s="38">
        <v>4.6720575022461817E-2</v>
      </c>
      <c r="R129" s="38">
        <v>0.18279569892473119</v>
      </c>
    </row>
    <row r="130" spans="2:18" x14ac:dyDescent="0.25">
      <c r="B130" s="37">
        <v>1.8181818181818181E-2</v>
      </c>
      <c r="C130" s="37">
        <v>6.5000000000000002E-2</v>
      </c>
      <c r="D130" s="38">
        <v>4.2328042328042326E-2</v>
      </c>
      <c r="E130" s="38">
        <v>8.9613034623217916E-2</v>
      </c>
      <c r="F130" s="38">
        <v>2.6875E-2</v>
      </c>
      <c r="G130" s="38">
        <v>0.19327731092436976</v>
      </c>
      <c r="M130" s="37">
        <v>0.28925619834710742</v>
      </c>
      <c r="N130" s="38">
        <v>2.1965952773201538E-2</v>
      </c>
      <c r="O130" s="38">
        <v>2.2950819672131147E-2</v>
      </c>
      <c r="P130" s="38">
        <v>0.24285714285714285</v>
      </c>
      <c r="Q130" s="38">
        <v>0.12653061224489795</v>
      </c>
      <c r="R130" s="38">
        <v>0.14482758620689656</v>
      </c>
    </row>
    <row r="131" spans="2:18" x14ac:dyDescent="0.25">
      <c r="B131" s="37">
        <v>6.2111801242236024E-2</v>
      </c>
      <c r="C131" s="37">
        <v>0.1103448275862069</v>
      </c>
      <c r="D131" s="38">
        <v>1.1443102352193261E-2</v>
      </c>
      <c r="E131" s="38">
        <v>0.16108786610878661</v>
      </c>
      <c r="F131" s="38">
        <v>4.7937569676700112E-2</v>
      </c>
      <c r="G131" s="38">
        <v>0.18115942028985507</v>
      </c>
      <c r="M131" s="37">
        <v>0</v>
      </c>
      <c r="N131" s="38">
        <v>0.15162454873646208</v>
      </c>
      <c r="O131" s="38">
        <v>4.6931407942238268E-2</v>
      </c>
      <c r="P131" s="38">
        <v>0.125</v>
      </c>
      <c r="Q131" s="38">
        <v>0.1457725947521866</v>
      </c>
      <c r="R131" s="38">
        <v>0.11728395061728394</v>
      </c>
    </row>
    <row r="132" spans="2:18" x14ac:dyDescent="0.25">
      <c r="B132" s="37">
        <v>7.1999999999999995E-2</v>
      </c>
      <c r="C132" s="37">
        <v>8.4388185654008435E-2</v>
      </c>
      <c r="D132" s="38">
        <v>2.313624678663239E-2</v>
      </c>
      <c r="E132" s="38">
        <v>4.6920821114369501E-2</v>
      </c>
      <c r="F132" s="38">
        <v>0.21698113207547171</v>
      </c>
      <c r="G132" s="38">
        <v>2.464985994397759E-2</v>
      </c>
      <c r="M132" s="37">
        <v>0</v>
      </c>
      <c r="N132" s="38">
        <v>0.1790633608815427</v>
      </c>
      <c r="O132" s="38">
        <v>4.4345898004434593E-2</v>
      </c>
      <c r="P132" s="38">
        <v>0.10869565217391304</v>
      </c>
      <c r="Q132" s="38">
        <v>0.23214285714285715</v>
      </c>
      <c r="R132" s="38">
        <v>4.710144927536232E-2</v>
      </c>
    </row>
    <row r="133" spans="2:18" x14ac:dyDescent="0.25">
      <c r="B133" s="37">
        <v>4.4757033248081841E-2</v>
      </c>
      <c r="C133" s="37">
        <v>0.2389937106918239</v>
      </c>
      <c r="D133" s="38">
        <v>5.4187192118226604E-2</v>
      </c>
      <c r="E133" s="38">
        <v>6.9948186528497408E-2</v>
      </c>
      <c r="F133" s="38">
        <v>7.3593073593073599E-2</v>
      </c>
      <c r="G133" s="38">
        <v>1.1642949547218629E-2</v>
      </c>
      <c r="M133" s="37">
        <v>0.31034482758620691</v>
      </c>
      <c r="N133" s="38">
        <v>0.32941176470588235</v>
      </c>
      <c r="O133" s="38">
        <v>2.336448598130841E-2</v>
      </c>
      <c r="P133" s="38">
        <v>5.6338028169014086E-2</v>
      </c>
      <c r="Q133" s="38">
        <v>0.33974358974358976</v>
      </c>
      <c r="R133" s="38">
        <v>1.893939393939394E-2</v>
      </c>
    </row>
    <row r="134" spans="2:18" x14ac:dyDescent="0.25">
      <c r="B134" s="37">
        <v>8.8785046728971959E-2</v>
      </c>
      <c r="C134" s="37">
        <v>2.4154589371980676E-2</v>
      </c>
      <c r="D134" s="38">
        <v>0.14814814814814814</v>
      </c>
      <c r="E134" s="38">
        <v>4.3596730245231606E-2</v>
      </c>
      <c r="F134" s="38">
        <v>8.2191780821917804E-2</v>
      </c>
      <c r="G134" s="38">
        <v>0.25510204081632654</v>
      </c>
      <c r="M134" s="37">
        <v>0.12452830188679245</v>
      </c>
      <c r="N134" s="38">
        <v>0.39393939393939392</v>
      </c>
      <c r="O134" s="38">
        <v>1.2224938875305624E-2</v>
      </c>
      <c r="P134" s="38">
        <v>0.1111111111111111</v>
      </c>
      <c r="Q134" s="38">
        <v>0.38372093023255816</v>
      </c>
      <c r="R134" s="38">
        <v>6.0851926977687626E-3</v>
      </c>
    </row>
    <row r="135" spans="2:18" x14ac:dyDescent="0.25">
      <c r="B135" s="37">
        <v>0.10510510510510511</v>
      </c>
      <c r="C135" s="37">
        <v>0.13863636363636364</v>
      </c>
      <c r="D135" s="38">
        <v>3.2000000000000001E-2</v>
      </c>
      <c r="E135" s="38">
        <v>0.18387096774193548</v>
      </c>
      <c r="F135" s="38">
        <v>8.9068825910931168E-2</v>
      </c>
      <c r="G135" s="38">
        <v>6.7873303167420809E-2</v>
      </c>
      <c r="M135" s="37">
        <v>0</v>
      </c>
      <c r="N135" s="38">
        <v>2.6939655172413791E-2</v>
      </c>
      <c r="O135" s="38">
        <v>4.5454545454545456E-2</v>
      </c>
      <c r="P135" s="38">
        <v>0.2</v>
      </c>
      <c r="Q135" s="38">
        <v>0.22619047619047619</v>
      </c>
      <c r="R135" s="38">
        <v>7.0921985815602835E-3</v>
      </c>
    </row>
    <row r="136" spans="2:18" x14ac:dyDescent="0.25">
      <c r="B136" s="37">
        <v>5.8479532163742687E-2</v>
      </c>
      <c r="C136" s="37">
        <v>0.24633431085043989</v>
      </c>
      <c r="D136" s="38">
        <v>1.9960079840319361E-2</v>
      </c>
      <c r="E136" s="38">
        <v>0.1111111111111111</v>
      </c>
      <c r="F136" s="38">
        <v>0.10989010989010989</v>
      </c>
      <c r="G136" s="38">
        <v>3.5060975609756101E-2</v>
      </c>
      <c r="M136" s="37">
        <v>0</v>
      </c>
      <c r="N136" s="38">
        <v>9.4339622641509441E-2</v>
      </c>
      <c r="O136" s="38">
        <v>2.1791767554479417E-2</v>
      </c>
      <c r="P136" s="38">
        <v>0.27272727272727271</v>
      </c>
      <c r="Q136" s="38">
        <v>0.13765182186234817</v>
      </c>
      <c r="R136" s="38">
        <v>1.5296367112810707E-2</v>
      </c>
    </row>
    <row r="137" spans="2:18" x14ac:dyDescent="0.25">
      <c r="B137" s="37">
        <v>4.1148325358851677E-2</v>
      </c>
      <c r="C137" s="37">
        <v>3.8674033149171269E-2</v>
      </c>
      <c r="D137" s="38">
        <v>3.9461020211742061E-2</v>
      </c>
      <c r="E137" s="38">
        <v>4.8048048048048048E-2</v>
      </c>
      <c r="F137" s="38">
        <v>2.1834061135371178E-2</v>
      </c>
      <c r="G137" s="38">
        <v>0</v>
      </c>
      <c r="M137" s="37">
        <v>0.29411764705882354</v>
      </c>
      <c r="N137" s="38">
        <v>0.57894736842105265</v>
      </c>
      <c r="O137" s="38">
        <v>1.2939001848428836E-2</v>
      </c>
      <c r="P137" s="38">
        <v>0.31707317073170732</v>
      </c>
      <c r="Q137" s="38">
        <v>6.4841498559077809E-2</v>
      </c>
      <c r="R137" s="38">
        <v>4.7244094488188976E-2</v>
      </c>
    </row>
    <row r="138" spans="2:18" x14ac:dyDescent="0.25">
      <c r="B138" s="37">
        <v>2.1630615640599003E-2</v>
      </c>
      <c r="C138" s="37">
        <v>2.7982326951399118E-2</v>
      </c>
      <c r="D138" s="38">
        <v>6.8773234200743494E-2</v>
      </c>
      <c r="E138" s="38">
        <v>4.0028591851322376E-2</v>
      </c>
      <c r="F138" s="38">
        <v>1.2061403508771929E-2</v>
      </c>
      <c r="G138" s="38">
        <v>0</v>
      </c>
      <c r="M138" s="37">
        <v>0.5</v>
      </c>
      <c r="N138" s="38">
        <v>4.0540540540540543E-2</v>
      </c>
      <c r="O138" s="38">
        <v>4.1095890410958902E-2</v>
      </c>
      <c r="P138" s="38">
        <v>5.3475935828877004E-2</v>
      </c>
      <c r="Q138" s="38">
        <v>6.5217391304347824E-2</v>
      </c>
      <c r="R138" s="38">
        <v>0</v>
      </c>
    </row>
    <row r="139" spans="2:18" x14ac:dyDescent="0.25">
      <c r="B139" s="37">
        <v>5.1546391752577317E-2</v>
      </c>
      <c r="C139" s="37">
        <v>9.3145869947275917E-2</v>
      </c>
      <c r="D139" s="38">
        <v>6.7842605156037995E-3</v>
      </c>
      <c r="E139" s="38">
        <v>6.4017660044150104E-2</v>
      </c>
      <c r="F139" s="38">
        <v>1.875901875901876E-2</v>
      </c>
      <c r="G139" s="38">
        <v>0</v>
      </c>
      <c r="M139" s="37">
        <v>0</v>
      </c>
      <c r="N139" s="38">
        <v>5.1020408163265307E-2</v>
      </c>
      <c r="O139" s="38">
        <v>2.3183925811437404E-2</v>
      </c>
      <c r="P139" s="38">
        <v>2.1582733812949641E-2</v>
      </c>
      <c r="Q139" s="38">
        <v>8.7999999999999995E-2</v>
      </c>
      <c r="R139" s="38">
        <v>7.2202166064981952E-3</v>
      </c>
    </row>
    <row r="140" spans="2:18" x14ac:dyDescent="0.25">
      <c r="B140" s="37">
        <v>0.2</v>
      </c>
      <c r="C140" s="37">
        <v>0.18526785714285715</v>
      </c>
      <c r="D140" s="38">
        <v>1.3698630136986301E-2</v>
      </c>
      <c r="E140" s="38">
        <v>7.6167076167076173E-2</v>
      </c>
      <c r="F140" s="38">
        <v>2.5104602510460251E-2</v>
      </c>
      <c r="G140" s="38">
        <v>0</v>
      </c>
      <c r="M140" s="37">
        <v>0.15671641791044777</v>
      </c>
      <c r="N140" s="38">
        <v>9.8924731182795697E-2</v>
      </c>
      <c r="O140" s="38">
        <v>3.0456852791878172E-3</v>
      </c>
      <c r="P140" s="38">
        <v>7.3469387755102047E-2</v>
      </c>
      <c r="Q140" s="38">
        <v>0.12944983818770225</v>
      </c>
      <c r="R140" s="38">
        <v>8.8235294117647058E-3</v>
      </c>
    </row>
    <row r="141" spans="2:18" x14ac:dyDescent="0.25">
      <c r="B141" s="37">
        <v>0.15241635687732341</v>
      </c>
      <c r="C141" s="37">
        <v>0.16297468354430381</v>
      </c>
      <c r="D141" s="38">
        <v>1.4360313315926894E-2</v>
      </c>
      <c r="E141" s="38">
        <v>3.5374149659863949E-2</v>
      </c>
      <c r="F141" s="38">
        <v>1.7167381974248927E-2</v>
      </c>
      <c r="G141" s="38">
        <v>2.0270270270270271E-3</v>
      </c>
      <c r="M141" s="37">
        <v>0.18947368421052632</v>
      </c>
      <c r="N141" s="38">
        <v>7.7181208053691275E-2</v>
      </c>
      <c r="O141" s="38">
        <v>1.8450184501845018E-2</v>
      </c>
      <c r="P141" s="38">
        <v>5.5118110236220472E-2</v>
      </c>
      <c r="Q141" s="38">
        <v>8.8794926004228336E-2</v>
      </c>
      <c r="R141" s="38">
        <v>0</v>
      </c>
    </row>
    <row r="142" spans="2:18" x14ac:dyDescent="0.25">
      <c r="B142" s="37">
        <v>7.32484076433121E-2</v>
      </c>
      <c r="C142" s="37">
        <v>0.1609442060085837</v>
      </c>
      <c r="D142" s="38">
        <v>5.4224464060529637E-2</v>
      </c>
      <c r="E142" s="38">
        <v>9.2592592592592587E-3</v>
      </c>
      <c r="F142" s="38">
        <v>2.4271844660194174E-2</v>
      </c>
      <c r="G142" s="38">
        <v>8.8300220750551876E-3</v>
      </c>
      <c r="M142" s="37">
        <v>0</v>
      </c>
      <c r="N142" s="38">
        <v>1.2779552715654952E-2</v>
      </c>
      <c r="O142" s="38">
        <v>2.2123893805309734E-2</v>
      </c>
      <c r="P142" s="38">
        <v>0.44534412955465585</v>
      </c>
      <c r="Q142" s="38">
        <v>7.3891625615763554E-2</v>
      </c>
      <c r="R142" s="38">
        <v>2.0477815699658702E-2</v>
      </c>
    </row>
    <row r="143" spans="2:18" x14ac:dyDescent="0.25">
      <c r="B143" s="37">
        <v>8.2725060827250604E-2</v>
      </c>
      <c r="C143" s="37">
        <v>0.24186046511627907</v>
      </c>
      <c r="D143" s="38">
        <v>3.0097087378640777E-2</v>
      </c>
      <c r="E143" s="38">
        <v>7.9295154185022032E-2</v>
      </c>
      <c r="F143" s="38">
        <v>4.1493775933609957E-2</v>
      </c>
      <c r="G143" s="38">
        <v>0.01</v>
      </c>
      <c r="M143" s="37">
        <v>0.4</v>
      </c>
      <c r="N143" s="38">
        <v>5.808080808080808E-2</v>
      </c>
      <c r="O143" s="38">
        <v>8.4033613445378148E-3</v>
      </c>
      <c r="P143" s="38">
        <v>1.4150943396226415E-2</v>
      </c>
      <c r="Q143" s="38">
        <v>0</v>
      </c>
      <c r="R143" s="38">
        <v>1.7857142857142856E-2</v>
      </c>
    </row>
    <row r="144" spans="2:18" x14ac:dyDescent="0.25">
      <c r="B144" s="37">
        <v>6.4599483204134361E-2</v>
      </c>
      <c r="C144" s="37">
        <v>2.7397260273972601E-2</v>
      </c>
      <c r="D144" s="38">
        <v>1.7160686427457099E-2</v>
      </c>
      <c r="E144" s="38">
        <v>6.9741282339707542E-2</v>
      </c>
      <c r="F144" s="38">
        <v>5.3763440860215055E-2</v>
      </c>
      <c r="G144" s="38">
        <v>3.8461538461538464E-2</v>
      </c>
      <c r="M144" s="37">
        <v>0.1044776119402985</v>
      </c>
      <c r="N144" s="38">
        <v>6.9892473118279563E-2</v>
      </c>
      <c r="O144" s="38">
        <v>0</v>
      </c>
      <c r="P144" s="38">
        <v>0</v>
      </c>
      <c r="Q144" s="38">
        <v>6.9930069930069935E-2</v>
      </c>
      <c r="R144" s="38">
        <v>5.128205128205128E-2</v>
      </c>
    </row>
    <row r="145" spans="1:18" x14ac:dyDescent="0.25">
      <c r="B145" s="37">
        <v>5.2884615384615384E-2</v>
      </c>
      <c r="C145" s="37">
        <v>4.0577096483318302E-2</v>
      </c>
      <c r="D145" s="38">
        <v>2.5000000000000001E-2</v>
      </c>
      <c r="E145" s="38">
        <v>3.875968992248062E-2</v>
      </c>
      <c r="F145" s="38">
        <v>1.2149532710280374E-2</v>
      </c>
      <c r="G145" s="38">
        <v>5.1020408163265302E-3</v>
      </c>
      <c r="M145" s="37">
        <v>0.15488215488215487</v>
      </c>
      <c r="N145" s="38">
        <v>5.4421768707482991E-2</v>
      </c>
      <c r="O145" s="38">
        <v>0.12121212121212122</v>
      </c>
      <c r="P145" s="38">
        <v>0</v>
      </c>
      <c r="Q145" s="38">
        <v>9.4339622641509441E-2</v>
      </c>
      <c r="R145" s="38">
        <v>0.11764705882352941</v>
      </c>
    </row>
    <row r="146" spans="1:18" x14ac:dyDescent="0.25">
      <c r="B146" s="37">
        <v>0</v>
      </c>
      <c r="C146" s="37">
        <v>7.7747989276139406E-2</v>
      </c>
      <c r="D146" s="38">
        <v>0.1015625</v>
      </c>
      <c r="E146" s="38">
        <v>6.6225165562913912E-2</v>
      </c>
      <c r="F146" s="38">
        <v>8.1447963800904979E-2</v>
      </c>
      <c r="G146" s="38">
        <v>0</v>
      </c>
      <c r="M146" s="37">
        <v>0</v>
      </c>
      <c r="N146" s="38">
        <v>0.1761006289308176</v>
      </c>
      <c r="O146" s="38">
        <v>3.6912751677852351E-2</v>
      </c>
      <c r="P146" s="38">
        <v>0</v>
      </c>
      <c r="Q146" s="38">
        <v>0.23809523809523808</v>
      </c>
      <c r="R146" s="38">
        <v>0.08</v>
      </c>
    </row>
    <row r="147" spans="1:18" x14ac:dyDescent="0.25">
      <c r="B147" s="37">
        <v>0</v>
      </c>
      <c r="C147" s="37">
        <v>0.1336206896551724</v>
      </c>
      <c r="D147" s="38">
        <v>2.9548989113530325E-2</v>
      </c>
      <c r="E147" s="38">
        <v>0.11458333333333333</v>
      </c>
      <c r="F147" s="38">
        <v>9.3085106382978719E-2</v>
      </c>
      <c r="G147" s="38">
        <v>0</v>
      </c>
      <c r="M147" s="37"/>
      <c r="N147" s="38">
        <v>0.15498938428874734</v>
      </c>
      <c r="O147" s="38">
        <v>0.13409961685823754</v>
      </c>
      <c r="P147" s="38">
        <v>6.8181818181818177E-2</v>
      </c>
      <c r="Q147" s="38">
        <v>0.31746031746031744</v>
      </c>
      <c r="R147" s="38">
        <v>0.18243243243243243</v>
      </c>
    </row>
    <row r="148" spans="1:18" x14ac:dyDescent="0.25">
      <c r="B148" s="37">
        <v>0.1415929203539823</v>
      </c>
      <c r="C148" s="37">
        <v>3.7900874635568516E-2</v>
      </c>
      <c r="D148" s="38">
        <v>7.2625698324022353E-2</v>
      </c>
      <c r="E148" s="38">
        <v>6.353240152477764E-2</v>
      </c>
      <c r="F148" s="38">
        <v>5.2816901408450703E-2</v>
      </c>
      <c r="G148" s="38">
        <v>2.1052631578947368E-2</v>
      </c>
      <c r="M148" s="37"/>
      <c r="N148" s="38">
        <v>0.13513513513513514</v>
      </c>
      <c r="O148" s="38">
        <v>0.125</v>
      </c>
      <c r="P148" s="38">
        <v>0.22666666666666666</v>
      </c>
      <c r="Q148" s="38">
        <v>0.12195121951219512</v>
      </c>
      <c r="R148" s="38">
        <v>0</v>
      </c>
    </row>
    <row r="149" spans="1:18" x14ac:dyDescent="0.25">
      <c r="B149" s="37">
        <v>0</v>
      </c>
      <c r="C149" s="37">
        <v>0.12679425837320574</v>
      </c>
      <c r="D149" s="38">
        <v>0.25345622119815669</v>
      </c>
      <c r="E149" s="38">
        <v>2.8985507246376812E-2</v>
      </c>
      <c r="F149" s="38">
        <v>2.2684310018903593E-2</v>
      </c>
      <c r="G149" s="38">
        <v>0</v>
      </c>
      <c r="M149" s="37"/>
      <c r="N149" s="38">
        <v>0.11029411764705882</v>
      </c>
      <c r="O149" s="38">
        <v>0.13529411764705881</v>
      </c>
      <c r="P149" s="38">
        <v>0.10810810810810811</v>
      </c>
      <c r="Q149" s="38">
        <v>0.41964285714285715</v>
      </c>
      <c r="R149" s="38">
        <v>6.8181818181818177E-2</v>
      </c>
    </row>
    <row r="150" spans="1:18" x14ac:dyDescent="0.25">
      <c r="B150" s="37">
        <v>0</v>
      </c>
      <c r="C150" s="37">
        <v>0.17733990147783252</v>
      </c>
      <c r="D150" s="38">
        <v>4.8298572996706916E-2</v>
      </c>
      <c r="E150" s="38">
        <v>5.4166666666666669E-2</v>
      </c>
      <c r="F150" s="38">
        <v>7.575757575757576E-3</v>
      </c>
      <c r="G150" s="38">
        <v>0</v>
      </c>
      <c r="N150" s="38">
        <v>3.9024390243902439E-2</v>
      </c>
      <c r="O150" s="38">
        <v>7.7540106951871662E-2</v>
      </c>
      <c r="P150" s="38">
        <v>0.24545454545454545</v>
      </c>
      <c r="R150" s="38">
        <v>5.8823529411764705E-2</v>
      </c>
    </row>
    <row r="151" spans="1:18" x14ac:dyDescent="0.25">
      <c r="B151" s="37">
        <v>5.3984575835475578E-2</v>
      </c>
      <c r="C151" s="37">
        <v>5.1535087719298246E-2</v>
      </c>
      <c r="D151" s="38">
        <v>2.247191011235955E-2</v>
      </c>
      <c r="E151" s="38">
        <v>2.0122484689413824E-2</v>
      </c>
      <c r="F151" s="38">
        <v>8.2644628099173556E-3</v>
      </c>
      <c r="G151" s="38">
        <v>0</v>
      </c>
      <c r="N151" s="38">
        <v>8.3333333333333329E-2</v>
      </c>
      <c r="O151" s="38">
        <v>4.0705563093622797E-2</v>
      </c>
      <c r="P151" s="38">
        <v>6.4356435643564358E-2</v>
      </c>
      <c r="R151" s="38">
        <v>0.04</v>
      </c>
    </row>
    <row r="152" spans="1:18" x14ac:dyDescent="0.25">
      <c r="B152" s="38">
        <v>9.166666666666666E-2</v>
      </c>
      <c r="C152" s="38">
        <v>7.1428571428571425E-2</v>
      </c>
      <c r="E152" s="38">
        <v>0.10869565217391304</v>
      </c>
      <c r="N152" s="38">
        <v>0.23809523809523808</v>
      </c>
      <c r="O152" s="38">
        <v>0.19745222929936307</v>
      </c>
      <c r="P152" s="38">
        <v>0.6271186440677966</v>
      </c>
      <c r="R152" s="38">
        <v>2.4E-2</v>
      </c>
    </row>
    <row r="153" spans="1:18" x14ac:dyDescent="0.25">
      <c r="B153" s="38">
        <v>2.1739130434782608E-2</v>
      </c>
      <c r="C153" s="38">
        <v>0.15057283142389524</v>
      </c>
      <c r="D153" s="38"/>
      <c r="E153" s="38">
        <v>1.2859304084720122E-2</v>
      </c>
      <c r="M153" s="37"/>
      <c r="N153" s="38">
        <v>0.16202531645569621</v>
      </c>
      <c r="O153" s="38">
        <v>0.11749999999999999</v>
      </c>
      <c r="P153" s="38">
        <v>0.14893617021276595</v>
      </c>
    </row>
    <row r="154" spans="1:18" x14ac:dyDescent="0.25">
      <c r="B154" s="38">
        <v>9.1858037578288101E-2</v>
      </c>
      <c r="C154" s="38">
        <v>6.2068965517241378E-2</v>
      </c>
      <c r="E154" s="38">
        <v>1.1549566891241578E-2</v>
      </c>
      <c r="G154" s="38"/>
      <c r="M154" s="37"/>
      <c r="N154" s="38">
        <v>0.11023622047244094</v>
      </c>
      <c r="O154" s="38">
        <v>0.23770491803278687</v>
      </c>
      <c r="P154" s="38">
        <v>0.10572687224669604</v>
      </c>
      <c r="Q154" s="38"/>
    </row>
    <row r="155" spans="1:18" x14ac:dyDescent="0.25">
      <c r="B155" s="38">
        <v>0.16820276497695852</v>
      </c>
      <c r="C155" s="38">
        <v>6.1503416856492028E-2</v>
      </c>
      <c r="D155" s="38"/>
      <c r="E155" s="38">
        <v>2.5096525096525095E-2</v>
      </c>
      <c r="G155" s="38"/>
      <c r="M155" s="37"/>
      <c r="N155" s="38">
        <v>0.13414634146341464</v>
      </c>
      <c r="O155" s="38">
        <v>4.7619047619047616E-2</v>
      </c>
      <c r="P155" s="38">
        <v>0.17142857142857143</v>
      </c>
      <c r="Q155" s="38"/>
      <c r="R155" s="38"/>
    </row>
    <row r="156" spans="1:18" x14ac:dyDescent="0.25">
      <c r="D156" s="38"/>
      <c r="E156" s="38">
        <v>4.8016701461377868E-2</v>
      </c>
      <c r="G156" s="38"/>
      <c r="M156" s="37"/>
      <c r="N156" s="38">
        <v>0.35714285714285715</v>
      </c>
      <c r="P156" s="38"/>
      <c r="Q156" s="38"/>
      <c r="R156" s="38"/>
    </row>
    <row r="157" spans="1:18" x14ac:dyDescent="0.25">
      <c r="D157" s="38"/>
      <c r="E157" s="38"/>
      <c r="G157" s="38"/>
      <c r="M157" s="37"/>
      <c r="N157" s="38">
        <v>0.26041666666666669</v>
      </c>
      <c r="P157" s="38"/>
      <c r="Q157" s="38"/>
      <c r="R157" s="38"/>
    </row>
    <row r="158" spans="1:18" x14ac:dyDescent="0.25">
      <c r="D158" s="38"/>
      <c r="E158" s="38"/>
      <c r="F158" s="38"/>
      <c r="G158" s="38"/>
      <c r="M158" s="37"/>
      <c r="N158" s="38"/>
      <c r="O158" s="38"/>
      <c r="Q158" s="38"/>
    </row>
    <row r="159" spans="1:18" x14ac:dyDescent="0.25">
      <c r="B159" s="38"/>
      <c r="D159" s="38"/>
      <c r="E159" s="38"/>
      <c r="F159" s="38"/>
      <c r="G159" s="38"/>
      <c r="M159" s="38"/>
      <c r="N159" s="38"/>
      <c r="O159" s="38"/>
      <c r="Q159" s="38"/>
      <c r="R159" s="38"/>
    </row>
    <row r="160" spans="1:18" x14ac:dyDescent="0.25">
      <c r="A160" s="16" t="s">
        <v>20</v>
      </c>
      <c r="B160">
        <f>AVERAGE(B126:B159)</f>
        <v>6.508990966904564E-2</v>
      </c>
      <c r="C160">
        <f>AVERAGE(C126:C155)</f>
        <v>9.8368416558466079E-2</v>
      </c>
      <c r="D160">
        <f t="shared" ref="D160:G160" si="33">AVERAGE(D126:D159)</f>
        <v>4.8814840292663877E-2</v>
      </c>
      <c r="E160">
        <f t="shared" si="33"/>
        <v>6.6672061865898705E-2</v>
      </c>
      <c r="F160">
        <f t="shared" si="33"/>
        <v>5.3114197994047138E-2</v>
      </c>
      <c r="G160">
        <f t="shared" si="33"/>
        <v>3.9304270880208041E-2</v>
      </c>
      <c r="L160" s="16"/>
    </row>
    <row r="161" spans="1:18" x14ac:dyDescent="0.25">
      <c r="A161" s="16" t="s">
        <v>21</v>
      </c>
      <c r="B161">
        <f>STDEVA(B126:B159)</f>
        <v>5.0976166530546305E-2</v>
      </c>
      <c r="C161">
        <f>STDEVA(C126:C155)</f>
        <v>7.0724173908292401E-2</v>
      </c>
      <c r="D161">
        <f t="shared" ref="D161:G161" si="34">STDEVA(D126:D159)</f>
        <v>5.1869869382971848E-2</v>
      </c>
      <c r="E161">
        <f t="shared" si="34"/>
        <v>4.5058072457628225E-2</v>
      </c>
      <c r="F161">
        <f t="shared" si="34"/>
        <v>4.7284932762536765E-2</v>
      </c>
      <c r="G161">
        <f t="shared" si="34"/>
        <v>6.8244761575739762E-2</v>
      </c>
      <c r="L161" s="16"/>
    </row>
    <row r="162" spans="1:18" x14ac:dyDescent="0.25">
      <c r="A162" s="16" t="s">
        <v>22</v>
      </c>
      <c r="B162">
        <f>B161/SQRT(B163)</f>
        <v>9.3069321013066909E-3</v>
      </c>
      <c r="C162">
        <f>C161/SQRT(C163)</f>
        <v>1.3133149391192986E-2</v>
      </c>
      <c r="D162">
        <f t="shared" ref="D162:G162" si="35">D161/SQRT(D163)</f>
        <v>1.0172518313510862E-2</v>
      </c>
      <c r="E162">
        <f t="shared" si="35"/>
        <v>8.092668712496625E-3</v>
      </c>
      <c r="F162">
        <f t="shared" si="35"/>
        <v>9.2733382636576069E-3</v>
      </c>
      <c r="G162">
        <f t="shared" si="35"/>
        <v>1.3383898883660929E-2</v>
      </c>
      <c r="L162" s="16"/>
    </row>
    <row r="163" spans="1:18" x14ac:dyDescent="0.25">
      <c r="A163" s="16" t="s">
        <v>23</v>
      </c>
      <c r="B163">
        <f>COUNT(B126:B155)</f>
        <v>30</v>
      </c>
      <c r="C163">
        <f>COUNT(C126:C154)</f>
        <v>29</v>
      </c>
      <c r="D163">
        <f t="shared" ref="D163:G163" si="36">COUNT(D126:D158)</f>
        <v>26</v>
      </c>
      <c r="E163">
        <f t="shared" si="36"/>
        <v>31</v>
      </c>
      <c r="F163">
        <f t="shared" si="36"/>
        <v>26</v>
      </c>
      <c r="G163">
        <f t="shared" si="36"/>
        <v>26</v>
      </c>
      <c r="L163" s="16"/>
    </row>
    <row r="164" spans="1:18" x14ac:dyDescent="0.25">
      <c r="M164" s="38"/>
      <c r="N164" s="38"/>
      <c r="O164" s="38"/>
      <c r="P164" s="38"/>
      <c r="Q164" s="38"/>
      <c r="R164" s="38"/>
    </row>
    <row r="165" spans="1:18" x14ac:dyDescent="0.25">
      <c r="M165" s="38"/>
      <c r="N165" s="38"/>
      <c r="O165" s="38"/>
      <c r="P165" s="38"/>
      <c r="Q165" s="38"/>
      <c r="R165" s="38"/>
    </row>
    <row r="166" spans="1:18" x14ac:dyDescent="0.25">
      <c r="M166" s="38"/>
      <c r="N166" s="38"/>
      <c r="O166" s="38"/>
      <c r="P166" s="38"/>
      <c r="Q166" s="38"/>
      <c r="R166" s="38"/>
    </row>
    <row r="167" spans="1:18" x14ac:dyDescent="0.25">
      <c r="M167" s="38"/>
      <c r="N167" s="38"/>
      <c r="O167" s="38"/>
      <c r="P167" s="38"/>
      <c r="Q167" s="38"/>
      <c r="R167" s="38"/>
    </row>
    <row r="171" spans="1:18" x14ac:dyDescent="0.25">
      <c r="L171" s="16" t="s">
        <v>20</v>
      </c>
      <c r="M171">
        <f>AVERAGE(M126:M159)</f>
        <v>0.13617314131253594</v>
      </c>
      <c r="N171">
        <f>AVERAGE(N126:N159)</f>
        <v>0.14219037294011166</v>
      </c>
      <c r="O171">
        <f>AVERAGE(O126:O159)</f>
        <v>6.4765772866114665E-2</v>
      </c>
      <c r="P171">
        <f>AVERAGE(P126:P168)</f>
        <v>0.14085305599682194</v>
      </c>
      <c r="Q171">
        <f t="shared" ref="Q171:R171" si="37">AVERAGE(Q126:Q159)</f>
        <v>0.16015549808267612</v>
      </c>
      <c r="R171">
        <f t="shared" si="37"/>
        <v>5.0481997139307434E-2</v>
      </c>
    </row>
    <row r="172" spans="1:18" x14ac:dyDescent="0.25">
      <c r="L172" s="16" t="s">
        <v>21</v>
      </c>
      <c r="M172">
        <f>STDEVA(M126:M159)</f>
        <v>0.1481914840311265</v>
      </c>
      <c r="N172">
        <f>STDEVA(N126:N159)</f>
        <v>0.12684888086336515</v>
      </c>
      <c r="O172">
        <f>STDEVA(O126:O159)</f>
        <v>6.6645988509598991E-2</v>
      </c>
      <c r="P172">
        <f>STDEVA(P126:P168)</f>
        <v>0.13994386886280677</v>
      </c>
      <c r="Q172">
        <f t="shared" ref="Q172:R172" si="38">STDEVA(Q126:Q159)</f>
        <v>0.11424696551731099</v>
      </c>
      <c r="R172">
        <f t="shared" si="38"/>
        <v>5.3770538275862548E-2</v>
      </c>
    </row>
    <row r="173" spans="1:18" x14ac:dyDescent="0.25">
      <c r="L173" s="16" t="s">
        <v>22</v>
      </c>
      <c r="M173">
        <f>M172/SQRT(M174)</f>
        <v>3.2338032996213184E-2</v>
      </c>
      <c r="N173">
        <f>N172/SQRT(N174)</f>
        <v>2.2423925961102494E-2</v>
      </c>
      <c r="O173">
        <f>O172/SQRT(O174)</f>
        <v>1.2167837091312491E-2</v>
      </c>
      <c r="P173">
        <f t="shared" ref="P173:R173" si="39">P172/SQRT(P174)</f>
        <v>2.5550137920234701E-2</v>
      </c>
      <c r="Q173">
        <f t="shared" si="39"/>
        <v>2.3320564181563062E-2</v>
      </c>
      <c r="R173">
        <f t="shared" si="39"/>
        <v>1.0348144916013439E-2</v>
      </c>
    </row>
    <row r="174" spans="1:18" x14ac:dyDescent="0.25">
      <c r="L174" s="16" t="s">
        <v>23</v>
      </c>
      <c r="M174">
        <f>COUNT(M126:M158)</f>
        <v>21</v>
      </c>
      <c r="N174">
        <f>COUNT(N126:N158)</f>
        <v>32</v>
      </c>
      <c r="O174">
        <f>COUNT(O126:O158)</f>
        <v>30</v>
      </c>
      <c r="P174">
        <f>COUNT(P126:P169)</f>
        <v>30</v>
      </c>
      <c r="Q174">
        <f t="shared" ref="Q174:R174" si="40">COUNT(Q126:Q158)</f>
        <v>24</v>
      </c>
      <c r="R174">
        <f>COUNT(R126:R157)</f>
        <v>27</v>
      </c>
    </row>
    <row r="202" spans="3:27" x14ac:dyDescent="0.25">
      <c r="C202" s="32" t="s">
        <v>34</v>
      </c>
      <c r="D202" s="31">
        <v>352</v>
      </c>
      <c r="E202" s="31">
        <v>372</v>
      </c>
      <c r="F202" s="31">
        <v>356</v>
      </c>
      <c r="G202" s="31">
        <v>374</v>
      </c>
      <c r="H202" s="31">
        <v>310</v>
      </c>
      <c r="I202" s="31"/>
      <c r="J202" s="31"/>
      <c r="K202" s="31"/>
      <c r="L202" s="31"/>
      <c r="M202" s="31"/>
      <c r="N202" s="31"/>
      <c r="O202" s="31"/>
      <c r="P202" s="31"/>
      <c r="Q202" s="31">
        <v>132</v>
      </c>
      <c r="R202" s="31">
        <v>70</v>
      </c>
      <c r="S202" s="31">
        <v>100</v>
      </c>
      <c r="T202" s="31">
        <v>108</v>
      </c>
      <c r="U202" s="31">
        <v>156</v>
      </c>
      <c r="V202" s="31"/>
      <c r="W202" s="31"/>
      <c r="X202" s="31"/>
      <c r="Y202" s="31"/>
      <c r="Z202" s="31"/>
      <c r="AA202" s="31"/>
    </row>
    <row r="203" spans="3:27" x14ac:dyDescent="0.25">
      <c r="C203" s="32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</row>
    <row r="204" spans="3:27" x14ac:dyDescent="0.25">
      <c r="C204" s="32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</row>
    <row r="205" spans="3:27" x14ac:dyDescent="0.25">
      <c r="C205" s="32" t="s">
        <v>0</v>
      </c>
      <c r="D205" s="31">
        <v>402</v>
      </c>
      <c r="E205" s="31">
        <v>418</v>
      </c>
      <c r="F205" s="31">
        <v>468</v>
      </c>
      <c r="G205" s="31">
        <v>426</v>
      </c>
      <c r="H205" s="31">
        <v>448</v>
      </c>
      <c r="I205" s="31"/>
      <c r="J205" s="31"/>
      <c r="K205" s="31"/>
      <c r="L205" s="31"/>
      <c r="M205" s="31"/>
      <c r="N205" s="31"/>
      <c r="O205" s="31"/>
      <c r="P205" s="31"/>
      <c r="Q205" s="31">
        <v>36</v>
      </c>
      <c r="R205" s="31">
        <v>38</v>
      </c>
      <c r="S205" s="31">
        <v>34</v>
      </c>
      <c r="T205" s="31">
        <v>48</v>
      </c>
      <c r="U205" s="31">
        <v>36</v>
      </c>
      <c r="V205" s="31"/>
      <c r="W205" s="31"/>
      <c r="X205" s="31"/>
      <c r="Y205" s="31"/>
      <c r="Z205" s="31"/>
      <c r="AA205" s="31"/>
    </row>
    <row r="206" spans="3:27" x14ac:dyDescent="0.25">
      <c r="C206" s="32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</row>
    <row r="207" spans="3:27" x14ac:dyDescent="0.25">
      <c r="C207" s="32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</row>
    <row r="208" spans="3:27" x14ac:dyDescent="0.25">
      <c r="C208" s="32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</row>
    <row r="209" spans="3:27" x14ac:dyDescent="0.25">
      <c r="C209" s="32" t="s">
        <v>15</v>
      </c>
      <c r="D209" s="31">
        <v>434</v>
      </c>
      <c r="E209" s="31">
        <v>458</v>
      </c>
      <c r="F209" s="31">
        <v>484</v>
      </c>
      <c r="G209" s="31"/>
      <c r="H209" s="31">
        <v>476</v>
      </c>
      <c r="I209" s="31"/>
      <c r="J209" s="31"/>
      <c r="K209" s="31"/>
      <c r="L209" s="31"/>
      <c r="M209" s="31"/>
      <c r="N209" s="31"/>
      <c r="O209" s="31"/>
      <c r="P209" s="31"/>
      <c r="Q209" s="31">
        <v>154</v>
      </c>
      <c r="R209" s="31">
        <v>74</v>
      </c>
      <c r="S209" s="31">
        <v>94</v>
      </c>
      <c r="T209" s="31">
        <v>108</v>
      </c>
      <c r="U209" s="31">
        <v>156</v>
      </c>
      <c r="V209" s="31"/>
      <c r="W209" s="31"/>
      <c r="X209" s="31"/>
      <c r="Y209" s="31"/>
      <c r="Z209" s="31"/>
      <c r="AA209" s="31"/>
    </row>
    <row r="210" spans="3:27" x14ac:dyDescent="0.25">
      <c r="C210" s="32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</row>
    <row r="211" spans="3:27" x14ac:dyDescent="0.25">
      <c r="C211" s="32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</row>
    <row r="212" spans="3:27" x14ac:dyDescent="0.25">
      <c r="C212" s="32" t="s">
        <v>16</v>
      </c>
      <c r="D212" s="31">
        <v>538</v>
      </c>
      <c r="E212" s="31">
        <v>520</v>
      </c>
      <c r="F212" s="31">
        <v>450</v>
      </c>
      <c r="G212" s="31">
        <v>600</v>
      </c>
      <c r="H212" s="31">
        <v>552</v>
      </c>
      <c r="I212" s="31"/>
      <c r="J212" s="31"/>
      <c r="K212" s="31"/>
      <c r="L212" s="31"/>
      <c r="M212" s="31"/>
      <c r="N212" s="31"/>
      <c r="O212" s="31"/>
      <c r="P212" s="31"/>
      <c r="Q212" s="31">
        <v>262</v>
      </c>
      <c r="R212" s="31">
        <v>236</v>
      </c>
      <c r="S212" s="31">
        <v>264</v>
      </c>
      <c r="T212" s="31">
        <v>274</v>
      </c>
      <c r="U212" s="31">
        <v>270</v>
      </c>
      <c r="V212" s="31"/>
      <c r="W212" s="31"/>
      <c r="X212" s="31"/>
      <c r="Y212" s="31"/>
      <c r="Z212" s="31"/>
      <c r="AA212" s="31"/>
    </row>
    <row r="213" spans="3:27" x14ac:dyDescent="0.25">
      <c r="C213" s="32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</row>
    <row r="214" spans="3:27" x14ac:dyDescent="0.25">
      <c r="C214" s="32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</row>
    <row r="215" spans="3:27" x14ac:dyDescent="0.25">
      <c r="C215" s="32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</row>
    <row r="216" spans="3:27" x14ac:dyDescent="0.25">
      <c r="C216" s="32" t="s">
        <v>35</v>
      </c>
      <c r="D216" s="31">
        <v>604</v>
      </c>
      <c r="E216" s="31">
        <v>612</v>
      </c>
      <c r="F216" s="31">
        <v>558</v>
      </c>
      <c r="G216" s="31">
        <v>520</v>
      </c>
      <c r="H216" s="31">
        <v>692</v>
      </c>
      <c r="I216" s="31"/>
      <c r="J216" s="31"/>
      <c r="K216" s="31"/>
      <c r="L216" s="31"/>
      <c r="M216" s="31"/>
      <c r="N216" s="31"/>
      <c r="O216" s="31"/>
      <c r="P216" s="31"/>
      <c r="Q216" s="31">
        <v>17</v>
      </c>
      <c r="R216" s="31">
        <v>10</v>
      </c>
      <c r="S216" s="31">
        <v>52</v>
      </c>
      <c r="T216" s="31">
        <v>78</v>
      </c>
      <c r="U216" s="31"/>
      <c r="V216" s="31"/>
      <c r="W216" s="31"/>
      <c r="X216" s="31"/>
      <c r="Y216" s="31"/>
      <c r="Z216" s="31"/>
      <c r="AA216" s="31"/>
    </row>
    <row r="217" spans="3:27" x14ac:dyDescent="0.25">
      <c r="C217" s="32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</row>
    <row r="218" spans="3:27" x14ac:dyDescent="0.25">
      <c r="C218" s="32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</row>
    <row r="219" spans="3:27" x14ac:dyDescent="0.25">
      <c r="C219" s="32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</row>
    <row r="220" spans="3:27" x14ac:dyDescent="0.25">
      <c r="C220" s="32" t="s">
        <v>36</v>
      </c>
      <c r="D220" s="31">
        <v>802</v>
      </c>
      <c r="E220" s="31">
        <v>962</v>
      </c>
      <c r="F220" s="31">
        <v>674</v>
      </c>
      <c r="G220" s="31">
        <v>750</v>
      </c>
      <c r="H220" s="31">
        <v>618</v>
      </c>
      <c r="I220" s="31"/>
      <c r="J220" s="31"/>
      <c r="K220" s="31"/>
      <c r="L220" s="31"/>
      <c r="M220" s="31"/>
      <c r="N220" s="31"/>
      <c r="O220" s="31"/>
      <c r="P220" s="31"/>
      <c r="Q220" s="31">
        <v>360</v>
      </c>
      <c r="R220" s="31">
        <v>170</v>
      </c>
      <c r="S220" s="31">
        <v>122</v>
      </c>
      <c r="T220" s="31">
        <v>198</v>
      </c>
      <c r="U220" s="31">
        <v>302</v>
      </c>
      <c r="V220" s="31">
        <v>346</v>
      </c>
      <c r="W220" s="31"/>
      <c r="X220" s="31"/>
      <c r="Y220" s="31"/>
      <c r="Z220" s="31"/>
      <c r="AA220" s="31"/>
    </row>
    <row r="221" spans="3:27" x14ac:dyDescent="0.25">
      <c r="C221" s="32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</row>
    <row r="222" spans="3:27" x14ac:dyDescent="0.25">
      <c r="C222" s="32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</row>
    <row r="223" spans="3:27" x14ac:dyDescent="0.25">
      <c r="C223" s="32" t="s">
        <v>37</v>
      </c>
      <c r="D223" s="31">
        <v>1432</v>
      </c>
      <c r="E223" s="31">
        <v>1056</v>
      </c>
      <c r="F223" s="31">
        <v>1016</v>
      </c>
      <c r="G223" s="31">
        <v>1374</v>
      </c>
      <c r="H223" s="31">
        <v>1086</v>
      </c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>
        <v>790</v>
      </c>
      <c r="T223" s="31">
        <v>840</v>
      </c>
      <c r="U223" s="31">
        <v>776</v>
      </c>
      <c r="V223" s="31">
        <v>648</v>
      </c>
      <c r="W223" s="31"/>
      <c r="X223" s="31"/>
      <c r="Y223" s="31"/>
      <c r="Z223" s="31"/>
      <c r="AA223" s="31"/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65187-92DD-47BD-B665-D842436AF96E}">
  <dimension ref="B2:V40"/>
  <sheetViews>
    <sheetView workbookViewId="0">
      <selection activeCell="U6" sqref="U6:U33"/>
    </sheetView>
  </sheetViews>
  <sheetFormatPr baseColWidth="10" defaultRowHeight="15" x14ac:dyDescent="0.25"/>
  <sheetData>
    <row r="2" spans="2:22" x14ac:dyDescent="0.25">
      <c r="B2" t="s">
        <v>0</v>
      </c>
    </row>
    <row r="4" spans="2:22" x14ac:dyDescent="0.25">
      <c r="B4" s="1" t="s">
        <v>1</v>
      </c>
      <c r="N4" s="13" t="s">
        <v>12</v>
      </c>
    </row>
    <row r="5" spans="2:22" x14ac:dyDescent="0.25"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3" t="s">
        <v>7</v>
      </c>
      <c r="I5" s="3" t="s">
        <v>13</v>
      </c>
      <c r="O5" s="2" t="s">
        <v>2</v>
      </c>
      <c r="P5" s="2" t="s">
        <v>3</v>
      </c>
      <c r="Q5" s="2" t="s">
        <v>4</v>
      </c>
      <c r="R5" s="2" t="s">
        <v>5</v>
      </c>
      <c r="S5" s="2" t="s">
        <v>6</v>
      </c>
      <c r="T5" s="3" t="s">
        <v>7</v>
      </c>
    </row>
    <row r="6" spans="2:22" x14ac:dyDescent="0.25">
      <c r="B6" s="2">
        <v>3</v>
      </c>
      <c r="C6">
        <v>3</v>
      </c>
      <c r="D6">
        <v>90</v>
      </c>
      <c r="E6">
        <v>1095</v>
      </c>
      <c r="F6">
        <v>12.16666666666667</v>
      </c>
      <c r="G6">
        <v>19</v>
      </c>
      <c r="H6">
        <v>15</v>
      </c>
      <c r="I6">
        <f>H6/E6</f>
        <v>1.3698630136986301E-2</v>
      </c>
      <c r="N6" s="2">
        <v>20</v>
      </c>
      <c r="O6" s="4">
        <v>20</v>
      </c>
      <c r="P6" s="4">
        <v>100</v>
      </c>
      <c r="Q6" s="4">
        <v>199</v>
      </c>
      <c r="R6" s="4">
        <f>199/15</f>
        <v>13.266666666666667</v>
      </c>
      <c r="S6" s="4">
        <v>35</v>
      </c>
      <c r="T6" s="4">
        <v>30</v>
      </c>
      <c r="U6">
        <f>T6/Q6</f>
        <v>0.15075376884422109</v>
      </c>
      <c r="V6" s="4" t="s">
        <v>8</v>
      </c>
    </row>
    <row r="7" spans="2:22" x14ac:dyDescent="0.25">
      <c r="B7" s="2">
        <v>4</v>
      </c>
      <c r="C7">
        <v>4</v>
      </c>
      <c r="D7">
        <v>90</v>
      </c>
      <c r="E7">
        <v>612</v>
      </c>
      <c r="F7">
        <v>6.8</v>
      </c>
      <c r="G7">
        <v>16</v>
      </c>
      <c r="H7">
        <v>22</v>
      </c>
      <c r="I7">
        <f t="shared" ref="I7:I38" si="0">H7/E7</f>
        <v>3.5947712418300651E-2</v>
      </c>
      <c r="N7" s="2">
        <v>21</v>
      </c>
      <c r="O7">
        <v>21</v>
      </c>
      <c r="P7">
        <v>100</v>
      </c>
      <c r="Q7">
        <v>106</v>
      </c>
      <c r="R7">
        <f>106/100</f>
        <v>1.06</v>
      </c>
      <c r="S7">
        <v>20</v>
      </c>
      <c r="T7">
        <v>7</v>
      </c>
      <c r="U7">
        <f t="shared" ref="U7:U32" si="1">T7/Q7</f>
        <v>6.6037735849056603E-2</v>
      </c>
    </row>
    <row r="8" spans="2:22" x14ac:dyDescent="0.25">
      <c r="B8" s="2">
        <v>7</v>
      </c>
      <c r="C8">
        <v>7</v>
      </c>
      <c r="D8">
        <v>90</v>
      </c>
      <c r="E8">
        <v>728</v>
      </c>
      <c r="F8">
        <v>8.0888888888888886</v>
      </c>
      <c r="G8">
        <v>15</v>
      </c>
      <c r="H8">
        <v>36</v>
      </c>
      <c r="I8">
        <f t="shared" si="0"/>
        <v>4.9450549450549448E-2</v>
      </c>
      <c r="N8" s="2">
        <v>23</v>
      </c>
      <c r="O8">
        <v>23</v>
      </c>
      <c r="P8">
        <v>45</v>
      </c>
      <c r="Q8">
        <v>3</v>
      </c>
      <c r="R8">
        <f>3/45</f>
        <v>6.6666666666666666E-2</v>
      </c>
      <c r="S8">
        <v>1</v>
      </c>
      <c r="T8">
        <v>0</v>
      </c>
      <c r="U8">
        <f t="shared" si="1"/>
        <v>0</v>
      </c>
    </row>
    <row r="9" spans="2:22" x14ac:dyDescent="0.25">
      <c r="B9" s="2">
        <v>8</v>
      </c>
      <c r="C9">
        <v>8</v>
      </c>
      <c r="D9">
        <v>60</v>
      </c>
      <c r="E9">
        <v>158</v>
      </c>
      <c r="F9">
        <v>2.6333333333333329</v>
      </c>
      <c r="G9">
        <v>14</v>
      </c>
      <c r="H9">
        <v>15</v>
      </c>
      <c r="I9">
        <f t="shared" si="0"/>
        <v>9.49367088607595E-2</v>
      </c>
      <c r="N9" s="2">
        <v>24</v>
      </c>
      <c r="O9">
        <v>24</v>
      </c>
      <c r="P9">
        <v>100</v>
      </c>
      <c r="Q9">
        <v>168</v>
      </c>
      <c r="R9">
        <v>1.68</v>
      </c>
      <c r="S9">
        <v>22</v>
      </c>
      <c r="T9">
        <v>20</v>
      </c>
      <c r="U9">
        <f t="shared" si="1"/>
        <v>0.11904761904761904</v>
      </c>
    </row>
    <row r="10" spans="2:22" x14ac:dyDescent="0.25">
      <c r="B10" s="2">
        <v>9</v>
      </c>
      <c r="C10">
        <v>9</v>
      </c>
      <c r="D10">
        <v>70</v>
      </c>
      <c r="E10">
        <v>550</v>
      </c>
      <c r="F10">
        <v>7.8571428571428568</v>
      </c>
      <c r="G10">
        <v>32</v>
      </c>
      <c r="H10">
        <v>10</v>
      </c>
      <c r="I10">
        <f t="shared" si="0"/>
        <v>1.8181818181818181E-2</v>
      </c>
      <c r="N10" s="2">
        <v>25</v>
      </c>
      <c r="O10">
        <v>25</v>
      </c>
      <c r="P10">
        <v>100</v>
      </c>
      <c r="Q10">
        <v>121</v>
      </c>
      <c r="R10">
        <f>121/100</f>
        <v>1.21</v>
      </c>
      <c r="S10">
        <v>17</v>
      </c>
      <c r="T10">
        <v>35</v>
      </c>
      <c r="U10">
        <f t="shared" si="1"/>
        <v>0.28925619834710742</v>
      </c>
    </row>
    <row r="11" spans="2:22" x14ac:dyDescent="0.25">
      <c r="B11" s="2">
        <v>10</v>
      </c>
      <c r="C11">
        <v>10</v>
      </c>
      <c r="D11">
        <v>60</v>
      </c>
      <c r="E11">
        <v>161</v>
      </c>
      <c r="F11">
        <v>2.6833333333333331</v>
      </c>
      <c r="G11">
        <v>14</v>
      </c>
      <c r="H11">
        <v>10</v>
      </c>
      <c r="I11">
        <f t="shared" si="0"/>
        <v>6.2111801242236024E-2</v>
      </c>
      <c r="N11" s="2">
        <v>26</v>
      </c>
      <c r="O11">
        <v>26</v>
      </c>
      <c r="P11">
        <v>60</v>
      </c>
      <c r="Q11">
        <v>327</v>
      </c>
      <c r="R11">
        <v>5.45</v>
      </c>
      <c r="S11">
        <v>41</v>
      </c>
      <c r="U11">
        <f t="shared" si="1"/>
        <v>0</v>
      </c>
      <c r="V11" s="6" t="s">
        <v>9</v>
      </c>
    </row>
    <row r="12" spans="2:22" x14ac:dyDescent="0.25">
      <c r="B12" s="2">
        <v>13</v>
      </c>
      <c r="C12">
        <v>13</v>
      </c>
      <c r="D12" s="4">
        <v>50</v>
      </c>
      <c r="E12" s="4">
        <v>250</v>
      </c>
      <c r="F12" s="4">
        <f>250/50</f>
        <v>5</v>
      </c>
      <c r="G12">
        <v>13</v>
      </c>
      <c r="H12">
        <v>18</v>
      </c>
      <c r="I12">
        <f t="shared" si="0"/>
        <v>7.1999999999999995E-2</v>
      </c>
      <c r="J12" s="4" t="s">
        <v>8</v>
      </c>
      <c r="N12" s="2">
        <v>27</v>
      </c>
      <c r="O12">
        <v>27</v>
      </c>
      <c r="P12" s="4">
        <v>90</v>
      </c>
      <c r="Q12" s="4">
        <v>2</v>
      </c>
      <c r="R12" s="4">
        <f>2/90</f>
        <v>2.2222222222222223E-2</v>
      </c>
      <c r="S12" s="4">
        <v>1</v>
      </c>
      <c r="T12" s="4">
        <v>0</v>
      </c>
      <c r="U12">
        <f t="shared" si="1"/>
        <v>0</v>
      </c>
    </row>
    <row r="13" spans="2:22" x14ac:dyDescent="0.25">
      <c r="B13" s="2">
        <v>16</v>
      </c>
      <c r="C13">
        <v>16</v>
      </c>
      <c r="D13">
        <v>60</v>
      </c>
      <c r="E13">
        <v>782</v>
      </c>
      <c r="F13">
        <v>13.03333333333333</v>
      </c>
      <c r="G13">
        <v>54</v>
      </c>
      <c r="H13">
        <v>35</v>
      </c>
      <c r="I13">
        <f t="shared" si="0"/>
        <v>4.4757033248081841E-2</v>
      </c>
      <c r="N13" s="2">
        <v>28</v>
      </c>
      <c r="O13">
        <v>28</v>
      </c>
      <c r="P13" s="4">
        <v>100</v>
      </c>
      <c r="Q13" s="4">
        <v>29</v>
      </c>
      <c r="R13" s="4">
        <f>29/100</f>
        <v>0.28999999999999998</v>
      </c>
      <c r="S13" s="4">
        <v>8</v>
      </c>
      <c r="T13" s="4">
        <v>9</v>
      </c>
      <c r="U13">
        <f t="shared" si="1"/>
        <v>0.31034482758620691</v>
      </c>
    </row>
    <row r="14" spans="2:22" x14ac:dyDescent="0.25">
      <c r="B14" s="2">
        <v>17</v>
      </c>
      <c r="C14">
        <v>17</v>
      </c>
      <c r="D14">
        <v>85</v>
      </c>
      <c r="E14">
        <v>214</v>
      </c>
      <c r="F14">
        <v>2.5176470588235289</v>
      </c>
      <c r="G14">
        <v>10</v>
      </c>
      <c r="H14">
        <v>19</v>
      </c>
      <c r="I14">
        <f t="shared" si="0"/>
        <v>8.8785046728971959E-2</v>
      </c>
      <c r="N14" s="2">
        <v>29</v>
      </c>
      <c r="O14">
        <v>29</v>
      </c>
      <c r="P14" s="4">
        <v>100</v>
      </c>
      <c r="Q14" s="4">
        <v>107</v>
      </c>
      <c r="R14" s="4">
        <f>107/100</f>
        <v>1.07</v>
      </c>
      <c r="S14" s="4">
        <v>22</v>
      </c>
      <c r="T14" s="4">
        <v>47</v>
      </c>
      <c r="V14" s="4" t="s">
        <v>8</v>
      </c>
    </row>
    <row r="15" spans="2:22" x14ac:dyDescent="0.25">
      <c r="B15" s="2">
        <v>18</v>
      </c>
      <c r="C15">
        <v>18</v>
      </c>
      <c r="D15">
        <v>52</v>
      </c>
      <c r="E15">
        <v>333</v>
      </c>
      <c r="F15">
        <v>6.4038461538461542</v>
      </c>
      <c r="G15">
        <v>38</v>
      </c>
      <c r="H15">
        <v>35</v>
      </c>
      <c r="I15">
        <f t="shared" si="0"/>
        <v>0.10510510510510511</v>
      </c>
      <c r="N15" s="2">
        <v>30</v>
      </c>
      <c r="O15">
        <v>30</v>
      </c>
      <c r="P15" s="4">
        <v>100</v>
      </c>
      <c r="Q15" s="4">
        <v>265</v>
      </c>
      <c r="R15" s="4">
        <f>265/100</f>
        <v>2.65</v>
      </c>
      <c r="S15" s="4">
        <v>8</v>
      </c>
      <c r="T15" s="4">
        <v>33</v>
      </c>
      <c r="U15">
        <f t="shared" si="1"/>
        <v>0.12452830188679245</v>
      </c>
      <c r="V15" s="4" t="s">
        <v>8</v>
      </c>
    </row>
    <row r="16" spans="2:22" x14ac:dyDescent="0.25">
      <c r="B16" s="2">
        <v>20</v>
      </c>
      <c r="C16">
        <v>20</v>
      </c>
      <c r="D16">
        <v>52</v>
      </c>
      <c r="E16">
        <v>513</v>
      </c>
      <c r="F16">
        <v>9.865384615384615</v>
      </c>
      <c r="G16">
        <v>55</v>
      </c>
      <c r="H16">
        <v>30</v>
      </c>
      <c r="I16">
        <f t="shared" si="0"/>
        <v>5.8479532163742687E-2</v>
      </c>
      <c r="N16" s="2">
        <v>31</v>
      </c>
      <c r="O16" s="12">
        <v>31</v>
      </c>
      <c r="P16" s="12">
        <v>40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 t="s">
        <v>10</v>
      </c>
    </row>
    <row r="17" spans="2:22" x14ac:dyDescent="0.25">
      <c r="B17" s="2">
        <v>21</v>
      </c>
      <c r="C17">
        <v>21</v>
      </c>
      <c r="D17">
        <v>85</v>
      </c>
      <c r="E17">
        <v>1045</v>
      </c>
      <c r="F17">
        <v>12.294117647058821</v>
      </c>
      <c r="G17">
        <v>65</v>
      </c>
      <c r="H17">
        <v>43</v>
      </c>
      <c r="I17">
        <f t="shared" si="0"/>
        <v>4.1148325358851677E-2</v>
      </c>
      <c r="N17" s="2">
        <v>32</v>
      </c>
      <c r="O17" s="14">
        <v>32</v>
      </c>
      <c r="P17" s="14">
        <v>80</v>
      </c>
      <c r="Q17" s="14">
        <v>114</v>
      </c>
      <c r="R17" s="14">
        <v>1.425</v>
      </c>
      <c r="S17" s="14">
        <v>25</v>
      </c>
      <c r="T17" s="14"/>
      <c r="U17">
        <f t="shared" si="1"/>
        <v>0</v>
      </c>
      <c r="V17" s="14" t="s">
        <v>11</v>
      </c>
    </row>
    <row r="18" spans="2:22" x14ac:dyDescent="0.25">
      <c r="B18" s="2">
        <v>23</v>
      </c>
      <c r="C18">
        <v>23</v>
      </c>
      <c r="D18">
        <v>80</v>
      </c>
      <c r="E18">
        <v>601</v>
      </c>
      <c r="F18">
        <v>7.5125000000000002</v>
      </c>
      <c r="G18">
        <v>39</v>
      </c>
      <c r="H18">
        <v>13</v>
      </c>
      <c r="I18">
        <f t="shared" si="0"/>
        <v>2.1630615640599003E-2</v>
      </c>
      <c r="N18" s="2">
        <v>33</v>
      </c>
      <c r="O18">
        <v>33</v>
      </c>
      <c r="P18">
        <v>50</v>
      </c>
      <c r="Q18">
        <v>17</v>
      </c>
      <c r="R18">
        <f>17/50</f>
        <v>0.34</v>
      </c>
      <c r="S18">
        <v>1</v>
      </c>
      <c r="T18" s="4">
        <v>5</v>
      </c>
      <c r="U18">
        <f t="shared" si="1"/>
        <v>0.29411764705882354</v>
      </c>
    </row>
    <row r="19" spans="2:22" x14ac:dyDescent="0.25">
      <c r="B19" s="2">
        <v>25</v>
      </c>
      <c r="C19">
        <v>25</v>
      </c>
      <c r="D19">
        <v>50</v>
      </c>
      <c r="E19">
        <v>194</v>
      </c>
      <c r="F19">
        <v>3.88</v>
      </c>
      <c r="G19">
        <v>24</v>
      </c>
      <c r="H19">
        <v>10</v>
      </c>
      <c r="I19">
        <f t="shared" si="0"/>
        <v>5.1546391752577317E-2</v>
      </c>
      <c r="N19" s="2">
        <v>37</v>
      </c>
      <c r="O19">
        <v>37</v>
      </c>
      <c r="P19">
        <v>50</v>
      </c>
      <c r="Q19">
        <v>2</v>
      </c>
      <c r="R19">
        <f>2/50</f>
        <v>0.04</v>
      </c>
      <c r="S19">
        <v>1</v>
      </c>
      <c r="T19" s="4">
        <v>1</v>
      </c>
      <c r="U19">
        <f t="shared" si="1"/>
        <v>0.5</v>
      </c>
    </row>
    <row r="20" spans="2:22" x14ac:dyDescent="0.25">
      <c r="B20" s="2">
        <v>27</v>
      </c>
      <c r="C20">
        <v>27</v>
      </c>
      <c r="D20">
        <v>90</v>
      </c>
      <c r="E20">
        <v>325</v>
      </c>
      <c r="F20">
        <v>3.6111111111111112</v>
      </c>
      <c r="G20">
        <v>39</v>
      </c>
      <c r="H20">
        <v>65</v>
      </c>
      <c r="I20">
        <f t="shared" si="0"/>
        <v>0.2</v>
      </c>
      <c r="N20" s="2">
        <v>38</v>
      </c>
      <c r="O20" s="12">
        <v>38</v>
      </c>
      <c r="P20" s="12">
        <v>50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 t="s">
        <v>10</v>
      </c>
    </row>
    <row r="21" spans="2:22" x14ac:dyDescent="0.25">
      <c r="B21" s="2">
        <v>34</v>
      </c>
      <c r="C21">
        <v>34</v>
      </c>
      <c r="D21">
        <v>58</v>
      </c>
      <c r="E21">
        <v>136</v>
      </c>
      <c r="H21">
        <v>14</v>
      </c>
      <c r="N21" s="2">
        <v>39</v>
      </c>
      <c r="O21">
        <v>39</v>
      </c>
      <c r="P21" s="4">
        <v>75</v>
      </c>
      <c r="Q21" s="4">
        <v>13</v>
      </c>
      <c r="R21" s="4">
        <f>13/75</f>
        <v>0.17333333333333334</v>
      </c>
      <c r="S21" s="4">
        <v>12</v>
      </c>
      <c r="T21" s="4">
        <v>6</v>
      </c>
      <c r="V21" s="4" t="s">
        <v>8</v>
      </c>
    </row>
    <row r="22" spans="2:22" x14ac:dyDescent="0.25">
      <c r="B22" s="2">
        <v>35</v>
      </c>
      <c r="C22">
        <v>35</v>
      </c>
      <c r="D22">
        <v>90</v>
      </c>
      <c r="E22">
        <v>269</v>
      </c>
      <c r="F22">
        <v>2.9888888888888889</v>
      </c>
      <c r="G22">
        <v>28</v>
      </c>
      <c r="H22">
        <v>41</v>
      </c>
      <c r="I22">
        <f t="shared" si="0"/>
        <v>0.15241635687732341</v>
      </c>
      <c r="N22" s="2">
        <v>40</v>
      </c>
      <c r="O22">
        <v>40</v>
      </c>
      <c r="P22" s="4">
        <v>70</v>
      </c>
      <c r="Q22" s="4">
        <v>134</v>
      </c>
      <c r="R22" s="4">
        <f>134/70</f>
        <v>1.9142857142857144</v>
      </c>
      <c r="S22" s="4">
        <v>7</v>
      </c>
      <c r="T22" s="4">
        <v>21</v>
      </c>
      <c r="U22">
        <f t="shared" si="1"/>
        <v>0.15671641791044777</v>
      </c>
      <c r="V22" s="4" t="s">
        <v>8</v>
      </c>
    </row>
    <row r="23" spans="2:22" x14ac:dyDescent="0.25">
      <c r="B23" s="5">
        <v>36</v>
      </c>
      <c r="C23" s="6">
        <v>36</v>
      </c>
      <c r="D23" s="6">
        <v>70</v>
      </c>
      <c r="E23" s="6">
        <v>314</v>
      </c>
      <c r="F23" s="6">
        <v>4.4857142857142858</v>
      </c>
      <c r="G23">
        <v>29</v>
      </c>
      <c r="H23">
        <v>23</v>
      </c>
      <c r="I23">
        <f t="shared" si="0"/>
        <v>7.32484076433121E-2</v>
      </c>
      <c r="N23" s="2">
        <v>41</v>
      </c>
      <c r="O23">
        <v>41</v>
      </c>
      <c r="P23" s="4">
        <v>100</v>
      </c>
      <c r="Q23" s="4">
        <v>95</v>
      </c>
      <c r="R23" s="4">
        <f>95/100</f>
        <v>0.95</v>
      </c>
      <c r="S23" s="4">
        <v>4</v>
      </c>
      <c r="T23" s="4">
        <v>18</v>
      </c>
      <c r="U23">
        <f t="shared" si="1"/>
        <v>0.18947368421052632</v>
      </c>
      <c r="V23" s="4" t="s">
        <v>8</v>
      </c>
    </row>
    <row r="24" spans="2:22" x14ac:dyDescent="0.25">
      <c r="B24" s="2">
        <v>40</v>
      </c>
      <c r="C24">
        <v>40</v>
      </c>
      <c r="D24">
        <v>81</v>
      </c>
      <c r="E24">
        <v>411</v>
      </c>
      <c r="F24">
        <v>5.0740740740740744</v>
      </c>
      <c r="G24">
        <v>19</v>
      </c>
      <c r="H24">
        <v>34</v>
      </c>
      <c r="I24">
        <f t="shared" si="0"/>
        <v>8.2725060827250604E-2</v>
      </c>
      <c r="N24" s="2">
        <v>42</v>
      </c>
      <c r="O24">
        <v>42</v>
      </c>
      <c r="P24" s="4">
        <v>50</v>
      </c>
      <c r="Q24" s="4">
        <v>12</v>
      </c>
      <c r="R24" s="4">
        <f>12/50</f>
        <v>0.24</v>
      </c>
      <c r="S24" s="4">
        <v>1</v>
      </c>
      <c r="T24" s="4">
        <v>0</v>
      </c>
      <c r="U24">
        <f t="shared" si="1"/>
        <v>0</v>
      </c>
      <c r="V24" s="4" t="s">
        <v>8</v>
      </c>
    </row>
    <row r="25" spans="2:22" x14ac:dyDescent="0.25">
      <c r="B25" s="2">
        <v>44</v>
      </c>
      <c r="C25">
        <v>44</v>
      </c>
      <c r="D25">
        <v>90</v>
      </c>
      <c r="E25">
        <v>387</v>
      </c>
      <c r="F25">
        <v>4.3</v>
      </c>
      <c r="G25">
        <v>33</v>
      </c>
      <c r="H25">
        <v>25</v>
      </c>
      <c r="I25">
        <f t="shared" si="0"/>
        <v>6.4599483204134361E-2</v>
      </c>
      <c r="N25" s="2">
        <v>46</v>
      </c>
      <c r="O25">
        <v>46</v>
      </c>
      <c r="P25" s="4">
        <v>40</v>
      </c>
      <c r="Q25" s="4">
        <v>5</v>
      </c>
      <c r="R25" s="4">
        <f>5/40</f>
        <v>0.125</v>
      </c>
      <c r="S25" s="4">
        <v>1</v>
      </c>
      <c r="T25" s="4">
        <v>2</v>
      </c>
      <c r="U25">
        <f t="shared" si="1"/>
        <v>0.4</v>
      </c>
      <c r="V25" s="4" t="s">
        <v>8</v>
      </c>
    </row>
    <row r="26" spans="2:22" x14ac:dyDescent="0.25">
      <c r="B26" s="2">
        <v>45</v>
      </c>
      <c r="C26">
        <v>45</v>
      </c>
      <c r="D26">
        <v>70</v>
      </c>
      <c r="E26">
        <v>208</v>
      </c>
      <c r="F26">
        <v>2.971428571428572</v>
      </c>
      <c r="G26">
        <v>25</v>
      </c>
      <c r="H26">
        <v>11</v>
      </c>
      <c r="I26">
        <f t="shared" si="0"/>
        <v>5.2884615384615384E-2</v>
      </c>
      <c r="N26" s="2">
        <v>47</v>
      </c>
      <c r="O26">
        <v>47</v>
      </c>
      <c r="P26" s="4">
        <v>100</v>
      </c>
      <c r="Q26" s="4">
        <v>67</v>
      </c>
      <c r="R26" s="4">
        <f>67/100</f>
        <v>0.67</v>
      </c>
      <c r="S26" s="4">
        <v>3</v>
      </c>
      <c r="T26" s="4">
        <v>7</v>
      </c>
      <c r="U26">
        <f t="shared" si="1"/>
        <v>0.1044776119402985</v>
      </c>
      <c r="V26" s="4" t="s">
        <v>8</v>
      </c>
    </row>
    <row r="27" spans="2:22" x14ac:dyDescent="0.25">
      <c r="B27" s="2">
        <v>47</v>
      </c>
      <c r="C27">
        <v>47</v>
      </c>
      <c r="D27" s="7">
        <v>42</v>
      </c>
      <c r="E27" s="7">
        <v>183</v>
      </c>
      <c r="F27" s="7">
        <f>183/42</f>
        <v>4.3571428571428568</v>
      </c>
      <c r="G27" s="7">
        <v>10</v>
      </c>
      <c r="H27" s="8">
        <v>0</v>
      </c>
      <c r="I27">
        <f t="shared" si="0"/>
        <v>0</v>
      </c>
      <c r="J27" s="7" t="s">
        <v>8</v>
      </c>
      <c r="N27" s="2">
        <v>48</v>
      </c>
      <c r="O27">
        <v>48</v>
      </c>
      <c r="P27">
        <v>100</v>
      </c>
      <c r="Q27">
        <v>297</v>
      </c>
      <c r="R27">
        <v>2.97</v>
      </c>
      <c r="S27">
        <v>36</v>
      </c>
      <c r="T27" s="4">
        <v>46</v>
      </c>
      <c r="U27">
        <f t="shared" si="1"/>
        <v>0.15488215488215487</v>
      </c>
      <c r="V27" s="4" t="s">
        <v>8</v>
      </c>
    </row>
    <row r="28" spans="2:22" x14ac:dyDescent="0.25">
      <c r="B28" s="2">
        <v>52</v>
      </c>
      <c r="C28">
        <v>55</v>
      </c>
      <c r="D28" s="7">
        <v>65</v>
      </c>
      <c r="E28" s="7">
        <v>254</v>
      </c>
      <c r="F28" s="7">
        <f>254/65</f>
        <v>3.9076923076923076</v>
      </c>
      <c r="G28">
        <v>8</v>
      </c>
      <c r="H28">
        <v>0</v>
      </c>
      <c r="I28">
        <f t="shared" si="0"/>
        <v>0</v>
      </c>
      <c r="J28" s="7" t="s">
        <v>8</v>
      </c>
      <c r="N28" s="2">
        <v>49</v>
      </c>
      <c r="O28">
        <v>49</v>
      </c>
      <c r="P28" s="4">
        <v>100</v>
      </c>
      <c r="Q28" s="4">
        <v>62</v>
      </c>
      <c r="R28" s="4">
        <f>62/100</f>
        <v>0.62</v>
      </c>
      <c r="S28" s="4">
        <v>5</v>
      </c>
      <c r="T28" s="13">
        <f>62-15</f>
        <v>47</v>
      </c>
      <c r="V28" s="4" t="s">
        <v>8</v>
      </c>
    </row>
    <row r="29" spans="2:22" x14ac:dyDescent="0.25">
      <c r="B29" s="2">
        <v>62</v>
      </c>
      <c r="C29">
        <v>62</v>
      </c>
      <c r="D29" s="7">
        <v>20</v>
      </c>
      <c r="E29" s="7">
        <v>339</v>
      </c>
      <c r="F29" s="7">
        <f>339/20</f>
        <v>16.95</v>
      </c>
      <c r="G29" s="7">
        <v>30</v>
      </c>
      <c r="H29" s="7">
        <v>48</v>
      </c>
      <c r="I29">
        <f t="shared" si="0"/>
        <v>0.1415929203539823</v>
      </c>
      <c r="J29" s="7" t="s">
        <v>8</v>
      </c>
      <c r="N29" s="2">
        <v>50</v>
      </c>
      <c r="O29">
        <v>50</v>
      </c>
      <c r="P29">
        <v>50</v>
      </c>
      <c r="Q29">
        <v>6</v>
      </c>
      <c r="R29">
        <v>0.12</v>
      </c>
      <c r="S29">
        <v>1</v>
      </c>
      <c r="T29" s="4">
        <v>2</v>
      </c>
      <c r="V29" s="4" t="s">
        <v>8</v>
      </c>
    </row>
    <row r="30" spans="2:22" x14ac:dyDescent="0.25">
      <c r="B30" s="2">
        <v>63</v>
      </c>
      <c r="C30">
        <v>63</v>
      </c>
      <c r="D30" s="7">
        <v>15</v>
      </c>
      <c r="E30" s="7">
        <v>353</v>
      </c>
      <c r="F30" s="7">
        <f>353/15</f>
        <v>23.533333333333335</v>
      </c>
      <c r="G30" s="7">
        <v>42</v>
      </c>
      <c r="H30" s="7"/>
      <c r="I30">
        <f t="shared" si="0"/>
        <v>0</v>
      </c>
      <c r="J30" s="7" t="s">
        <v>8</v>
      </c>
      <c r="N30" s="2">
        <v>51</v>
      </c>
      <c r="O30">
        <v>51</v>
      </c>
      <c r="P30" s="4">
        <v>40</v>
      </c>
      <c r="Q30" s="4">
        <v>12</v>
      </c>
      <c r="R30" s="4">
        <f>12/40</f>
        <v>0.3</v>
      </c>
      <c r="S30" s="4">
        <v>2</v>
      </c>
      <c r="T30" s="4">
        <v>8</v>
      </c>
      <c r="V30" s="4" t="s">
        <v>8</v>
      </c>
    </row>
    <row r="31" spans="2:22" x14ac:dyDescent="0.25">
      <c r="B31" s="9">
        <v>70</v>
      </c>
      <c r="C31" s="10">
        <v>70</v>
      </c>
      <c r="D31" s="10">
        <v>70</v>
      </c>
      <c r="E31" s="10">
        <v>140</v>
      </c>
      <c r="F31" s="10" t="s">
        <v>14</v>
      </c>
      <c r="G31" s="10"/>
      <c r="H31" s="10"/>
      <c r="J31" s="10"/>
      <c r="N31" s="2">
        <v>52</v>
      </c>
      <c r="O31">
        <v>52</v>
      </c>
      <c r="P31" s="4">
        <v>50</v>
      </c>
      <c r="Q31" s="4">
        <v>6</v>
      </c>
      <c r="R31" s="4">
        <f>6/50</f>
        <v>0.12</v>
      </c>
      <c r="S31" s="4">
        <v>0</v>
      </c>
      <c r="T31" s="4">
        <v>2</v>
      </c>
      <c r="V31" s="4" t="s">
        <v>8</v>
      </c>
    </row>
    <row r="32" spans="2:22" x14ac:dyDescent="0.25">
      <c r="B32" s="2">
        <v>71</v>
      </c>
      <c r="C32">
        <v>71</v>
      </c>
      <c r="D32" s="7">
        <v>100</v>
      </c>
      <c r="E32" s="7">
        <v>2212</v>
      </c>
      <c r="F32" s="7">
        <f>2212/100</f>
        <v>22.12</v>
      </c>
      <c r="G32" s="7">
        <v>45</v>
      </c>
      <c r="H32" s="7"/>
      <c r="I32">
        <f t="shared" si="0"/>
        <v>0</v>
      </c>
      <c r="J32" s="7" t="s">
        <v>8</v>
      </c>
      <c r="N32" s="2">
        <v>54</v>
      </c>
      <c r="O32">
        <v>54</v>
      </c>
      <c r="P32" s="4">
        <v>55</v>
      </c>
      <c r="Q32" s="4">
        <v>10</v>
      </c>
      <c r="R32" s="4">
        <f>10/50</f>
        <v>0.2</v>
      </c>
      <c r="S32" s="4">
        <v>4</v>
      </c>
      <c r="T32" s="4">
        <v>0</v>
      </c>
      <c r="U32">
        <f t="shared" si="1"/>
        <v>0</v>
      </c>
      <c r="V32" s="4" t="s">
        <v>8</v>
      </c>
    </row>
    <row r="33" spans="2:22" x14ac:dyDescent="0.25">
      <c r="B33" s="2">
        <v>5</v>
      </c>
      <c r="C33">
        <v>5</v>
      </c>
      <c r="D33">
        <v>95</v>
      </c>
      <c r="E33">
        <v>389</v>
      </c>
      <c r="F33">
        <v>4.094736842105263</v>
      </c>
      <c r="G33">
        <v>31</v>
      </c>
      <c r="H33">
        <v>21</v>
      </c>
      <c r="I33">
        <f t="shared" si="0"/>
        <v>5.3984575835475578E-2</v>
      </c>
      <c r="N33" s="2">
        <v>55</v>
      </c>
      <c r="O33">
        <v>55</v>
      </c>
      <c r="P33" s="4">
        <v>100</v>
      </c>
      <c r="Q33" s="4">
        <v>70</v>
      </c>
      <c r="R33" s="4">
        <v>0.7</v>
      </c>
      <c r="S33" s="4">
        <v>5</v>
      </c>
      <c r="T33" s="13">
        <v>70</v>
      </c>
      <c r="V33" s="4" t="s">
        <v>8</v>
      </c>
    </row>
    <row r="34" spans="2:22" x14ac:dyDescent="0.25">
      <c r="B34" s="2">
        <v>14</v>
      </c>
      <c r="D34" s="11"/>
    </row>
    <row r="35" spans="2:22" x14ac:dyDescent="0.25">
      <c r="B35" s="2">
        <v>15</v>
      </c>
      <c r="C35">
        <v>15</v>
      </c>
      <c r="D35">
        <v>100</v>
      </c>
      <c r="E35">
        <v>360</v>
      </c>
      <c r="F35">
        <v>3.6</v>
      </c>
      <c r="G35">
        <v>36</v>
      </c>
      <c r="H35">
        <v>33</v>
      </c>
      <c r="I35">
        <f t="shared" si="0"/>
        <v>9.166666666666666E-2</v>
      </c>
      <c r="R35">
        <f>AVERAGE(R6:R34)</f>
        <v>1.3454705215419498</v>
      </c>
      <c r="S35">
        <f t="shared" ref="S35" si="2">AVERAGE(S6:S34)</f>
        <v>10.107142857142858</v>
      </c>
      <c r="U35">
        <f>AVERAGE(U6:U34)</f>
        <v>0.13617314131253594</v>
      </c>
    </row>
    <row r="36" spans="2:22" x14ac:dyDescent="0.25">
      <c r="B36" s="2">
        <v>16</v>
      </c>
      <c r="C36">
        <v>16</v>
      </c>
      <c r="D36">
        <v>70</v>
      </c>
      <c r="E36">
        <v>782</v>
      </c>
      <c r="F36">
        <v>11.171428571428571</v>
      </c>
      <c r="G36">
        <v>68</v>
      </c>
      <c r="H36">
        <v>17</v>
      </c>
      <c r="I36">
        <f t="shared" si="0"/>
        <v>2.1739130434782608E-2</v>
      </c>
    </row>
    <row r="37" spans="2:22" x14ac:dyDescent="0.25">
      <c r="B37" s="2">
        <v>18</v>
      </c>
      <c r="C37">
        <v>18</v>
      </c>
      <c r="D37">
        <v>75</v>
      </c>
      <c r="E37">
        <v>479</v>
      </c>
      <c r="F37">
        <v>6.3866666666666667</v>
      </c>
      <c r="G37">
        <v>58</v>
      </c>
      <c r="H37">
        <v>44</v>
      </c>
      <c r="I37">
        <f t="shared" si="0"/>
        <v>9.1858037578288101E-2</v>
      </c>
    </row>
    <row r="38" spans="2:22" x14ac:dyDescent="0.25">
      <c r="B38" s="2">
        <v>19</v>
      </c>
      <c r="C38">
        <v>19</v>
      </c>
      <c r="D38">
        <v>90</v>
      </c>
      <c r="E38">
        <v>434</v>
      </c>
      <c r="F38">
        <v>4.822222222222222</v>
      </c>
      <c r="G38">
        <v>47</v>
      </c>
      <c r="H38">
        <v>73</v>
      </c>
      <c r="I38">
        <f t="shared" si="0"/>
        <v>0.16820276497695852</v>
      </c>
    </row>
    <row r="40" spans="2:22" x14ac:dyDescent="0.25">
      <c r="F40" s="15">
        <f>AVERAGE(F6:F39)</f>
        <v>7.5036877873206551</v>
      </c>
      <c r="G40">
        <f>AVERAGE(G6:G38)</f>
        <v>31.866666666666667</v>
      </c>
      <c r="I40">
        <f>AVERAGE(I6:I39)</f>
        <v>6.508990966904564E-2</v>
      </c>
    </row>
  </sheetData>
  <conditionalFormatting sqref="F6:F38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:G38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6:I38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6:R3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6:S3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6:T33 U16 U2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4291B-049D-4F33-A5CB-255C3FB0BED4}">
  <dimension ref="B4:S42"/>
  <sheetViews>
    <sheetView workbookViewId="0">
      <selection activeCell="F26" sqref="F26"/>
    </sheetView>
  </sheetViews>
  <sheetFormatPr baseColWidth="10" defaultRowHeight="15" x14ac:dyDescent="0.25"/>
  <sheetData>
    <row r="4" spans="2:19" ht="18.75" x14ac:dyDescent="0.3">
      <c r="B4" s="21" t="s">
        <v>1</v>
      </c>
      <c r="L4" s="24" t="s">
        <v>12</v>
      </c>
    </row>
    <row r="7" spans="2:19" x14ac:dyDescent="0.25"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3" t="s">
        <v>24</v>
      </c>
      <c r="I7" s="3" t="s">
        <v>13</v>
      </c>
      <c r="M7" s="2" t="s">
        <v>2</v>
      </c>
      <c r="N7" s="2" t="s">
        <v>3</v>
      </c>
      <c r="O7" s="2" t="s">
        <v>4</v>
      </c>
      <c r="P7" s="2" t="s">
        <v>5</v>
      </c>
      <c r="Q7" s="2" t="s">
        <v>6</v>
      </c>
      <c r="R7" s="3" t="s">
        <v>24</v>
      </c>
      <c r="S7" s="3" t="s">
        <v>13</v>
      </c>
    </row>
    <row r="8" spans="2:19" x14ac:dyDescent="0.25">
      <c r="B8" s="2">
        <v>2</v>
      </c>
      <c r="C8">
        <v>2</v>
      </c>
      <c r="D8">
        <v>80</v>
      </c>
      <c r="E8">
        <v>1343</v>
      </c>
      <c r="F8">
        <v>16.787500000000001</v>
      </c>
      <c r="G8">
        <v>26</v>
      </c>
      <c r="H8">
        <v>28</v>
      </c>
      <c r="I8">
        <f>H8/E8</f>
        <v>2.084884586746091E-2</v>
      </c>
      <c r="L8" s="2">
        <v>2</v>
      </c>
      <c r="M8">
        <v>2</v>
      </c>
      <c r="N8">
        <v>85</v>
      </c>
      <c r="O8">
        <v>558</v>
      </c>
      <c r="P8">
        <v>6.5647058823529409</v>
      </c>
      <c r="Q8">
        <v>16</v>
      </c>
      <c r="R8">
        <v>26</v>
      </c>
      <c r="S8">
        <f>R8/O8</f>
        <v>4.6594982078853049E-2</v>
      </c>
    </row>
    <row r="9" spans="2:19" x14ac:dyDescent="0.25">
      <c r="B9" s="2">
        <v>3</v>
      </c>
      <c r="C9">
        <v>3</v>
      </c>
      <c r="D9">
        <v>85</v>
      </c>
      <c r="E9">
        <v>926</v>
      </c>
      <c r="F9">
        <v>10.89411764705882</v>
      </c>
      <c r="G9">
        <v>24</v>
      </c>
      <c r="H9">
        <v>26</v>
      </c>
      <c r="I9">
        <f t="shared" ref="I9:I41" si="0">H9/E9</f>
        <v>2.8077753779697623E-2</v>
      </c>
      <c r="L9" s="2">
        <v>3</v>
      </c>
      <c r="M9">
        <v>3</v>
      </c>
      <c r="N9" s="22">
        <v>65</v>
      </c>
      <c r="O9" s="22">
        <v>384</v>
      </c>
      <c r="P9" s="22">
        <v>5.907692307692308</v>
      </c>
      <c r="Q9" s="22">
        <v>15</v>
      </c>
      <c r="R9" s="22">
        <v>24</v>
      </c>
      <c r="S9">
        <f t="shared" ref="S9:S39" si="1">R9/O9</f>
        <v>6.25E-2</v>
      </c>
    </row>
    <row r="10" spans="2:19" x14ac:dyDescent="0.25">
      <c r="B10" s="2">
        <v>4</v>
      </c>
      <c r="C10">
        <v>4</v>
      </c>
      <c r="D10">
        <v>85</v>
      </c>
      <c r="E10">
        <v>1935</v>
      </c>
      <c r="F10">
        <v>22.764705882352938</v>
      </c>
      <c r="G10">
        <v>44</v>
      </c>
      <c r="H10">
        <v>13</v>
      </c>
      <c r="I10">
        <f t="shared" si="0"/>
        <v>6.7183462532299744E-3</v>
      </c>
      <c r="L10" s="2">
        <v>4</v>
      </c>
      <c r="M10">
        <v>4</v>
      </c>
      <c r="N10">
        <v>83</v>
      </c>
      <c r="O10">
        <v>472</v>
      </c>
      <c r="P10">
        <v>5.6867469879518069</v>
      </c>
      <c r="Q10">
        <v>13</v>
      </c>
      <c r="R10">
        <v>19</v>
      </c>
      <c r="S10">
        <f t="shared" si="1"/>
        <v>4.025423728813559E-2</v>
      </c>
    </row>
    <row r="11" spans="2:19" x14ac:dyDescent="0.25">
      <c r="B11" s="2">
        <v>5</v>
      </c>
      <c r="C11">
        <v>5</v>
      </c>
      <c r="D11">
        <v>90</v>
      </c>
      <c r="E11">
        <v>292</v>
      </c>
      <c r="F11">
        <v>3.244444444444444</v>
      </c>
      <c r="G11">
        <v>16</v>
      </c>
      <c r="H11">
        <v>17</v>
      </c>
      <c r="I11">
        <f t="shared" si="0"/>
        <v>5.8219178082191778E-2</v>
      </c>
      <c r="L11" s="2">
        <v>5</v>
      </c>
      <c r="M11">
        <v>5</v>
      </c>
      <c r="N11">
        <v>90</v>
      </c>
      <c r="O11">
        <v>274</v>
      </c>
      <c r="P11">
        <v>3.0444444444444438</v>
      </c>
      <c r="Q11">
        <v>10</v>
      </c>
      <c r="R11">
        <v>55</v>
      </c>
      <c r="S11">
        <f t="shared" si="1"/>
        <v>0.20072992700729927</v>
      </c>
    </row>
    <row r="12" spans="2:19" x14ac:dyDescent="0.25">
      <c r="B12" s="2">
        <v>6</v>
      </c>
      <c r="C12">
        <v>6</v>
      </c>
      <c r="D12">
        <v>65</v>
      </c>
      <c r="E12">
        <v>200</v>
      </c>
      <c r="F12">
        <v>3.0769230769230771</v>
      </c>
      <c r="G12">
        <v>9</v>
      </c>
      <c r="H12">
        <v>13</v>
      </c>
      <c r="I12">
        <f t="shared" si="0"/>
        <v>6.5000000000000002E-2</v>
      </c>
      <c r="L12" s="2">
        <v>6</v>
      </c>
      <c r="M12">
        <v>6</v>
      </c>
      <c r="N12">
        <v>90</v>
      </c>
      <c r="O12">
        <v>1821</v>
      </c>
      <c r="P12">
        <v>20.233333333333331</v>
      </c>
      <c r="Q12">
        <v>43</v>
      </c>
      <c r="R12">
        <v>40</v>
      </c>
      <c r="S12">
        <f t="shared" si="1"/>
        <v>2.1965952773201538E-2</v>
      </c>
    </row>
    <row r="13" spans="2:19" x14ac:dyDescent="0.25">
      <c r="B13" s="2">
        <v>9</v>
      </c>
      <c r="C13">
        <v>9</v>
      </c>
      <c r="D13">
        <v>90</v>
      </c>
      <c r="E13">
        <v>290</v>
      </c>
      <c r="F13">
        <v>3.2222222222222219</v>
      </c>
      <c r="G13">
        <v>13</v>
      </c>
      <c r="H13">
        <v>32</v>
      </c>
      <c r="I13">
        <f t="shared" si="0"/>
        <v>0.1103448275862069</v>
      </c>
      <c r="L13" s="2">
        <v>7</v>
      </c>
      <c r="M13">
        <v>7</v>
      </c>
      <c r="N13">
        <v>100</v>
      </c>
      <c r="O13">
        <v>277</v>
      </c>
      <c r="P13">
        <v>2.77</v>
      </c>
      <c r="Q13">
        <v>16</v>
      </c>
      <c r="R13">
        <v>42</v>
      </c>
      <c r="S13">
        <f t="shared" si="1"/>
        <v>0.15162454873646208</v>
      </c>
    </row>
    <row r="14" spans="2:19" x14ac:dyDescent="0.25">
      <c r="B14" s="2">
        <v>13</v>
      </c>
      <c r="C14" s="11">
        <v>13</v>
      </c>
      <c r="D14" s="11">
        <v>75</v>
      </c>
      <c r="E14" s="11">
        <v>47</v>
      </c>
      <c r="F14" s="11"/>
      <c r="G14" s="11"/>
      <c r="H14" s="11"/>
      <c r="L14" s="2">
        <v>8</v>
      </c>
      <c r="M14">
        <v>8</v>
      </c>
      <c r="N14">
        <v>100</v>
      </c>
      <c r="O14">
        <v>363</v>
      </c>
      <c r="P14">
        <v>3.63</v>
      </c>
      <c r="Q14">
        <v>22</v>
      </c>
      <c r="R14">
        <v>65</v>
      </c>
      <c r="S14">
        <f t="shared" si="1"/>
        <v>0.1790633608815427</v>
      </c>
    </row>
    <row r="15" spans="2:19" x14ac:dyDescent="0.25">
      <c r="B15" s="2">
        <v>14</v>
      </c>
      <c r="C15">
        <v>14</v>
      </c>
      <c r="D15">
        <v>90</v>
      </c>
      <c r="E15">
        <v>237</v>
      </c>
      <c r="F15">
        <v>2.6333333333333329</v>
      </c>
      <c r="G15">
        <v>11</v>
      </c>
      <c r="H15">
        <v>20</v>
      </c>
      <c r="I15">
        <f t="shared" si="0"/>
        <v>8.4388185654008435E-2</v>
      </c>
      <c r="L15" s="2">
        <v>9</v>
      </c>
      <c r="M15">
        <v>9</v>
      </c>
      <c r="N15">
        <v>100</v>
      </c>
      <c r="O15">
        <v>170</v>
      </c>
      <c r="P15">
        <v>1.7</v>
      </c>
      <c r="Q15">
        <v>17</v>
      </c>
      <c r="R15">
        <v>56</v>
      </c>
      <c r="S15">
        <f t="shared" si="1"/>
        <v>0.32941176470588235</v>
      </c>
    </row>
    <row r="16" spans="2:19" x14ac:dyDescent="0.25">
      <c r="B16" s="2">
        <v>16</v>
      </c>
      <c r="C16">
        <v>16</v>
      </c>
      <c r="D16">
        <v>40</v>
      </c>
      <c r="E16" s="4">
        <f>121+38</f>
        <v>159</v>
      </c>
      <c r="F16" s="4">
        <f>159/40</f>
        <v>3.9750000000000001</v>
      </c>
      <c r="G16" s="4">
        <v>23</v>
      </c>
      <c r="H16" s="4">
        <v>38</v>
      </c>
      <c r="I16">
        <f t="shared" si="0"/>
        <v>0.2389937106918239</v>
      </c>
      <c r="L16" s="2">
        <v>10</v>
      </c>
      <c r="M16">
        <v>10</v>
      </c>
      <c r="N16">
        <v>100</v>
      </c>
      <c r="O16">
        <v>132</v>
      </c>
      <c r="P16">
        <v>1.32</v>
      </c>
      <c r="Q16">
        <v>9</v>
      </c>
      <c r="R16">
        <v>52</v>
      </c>
      <c r="S16">
        <f t="shared" si="1"/>
        <v>0.39393939393939392</v>
      </c>
    </row>
    <row r="17" spans="2:19" x14ac:dyDescent="0.25">
      <c r="B17" s="2">
        <v>18</v>
      </c>
      <c r="C17">
        <v>18</v>
      </c>
      <c r="D17">
        <v>70</v>
      </c>
      <c r="E17" s="4">
        <v>207</v>
      </c>
      <c r="F17" s="4">
        <f>207/15</f>
        <v>13.8</v>
      </c>
      <c r="G17" s="4">
        <v>20</v>
      </c>
      <c r="H17" s="4">
        <v>5</v>
      </c>
      <c r="I17">
        <f t="shared" si="0"/>
        <v>2.4154589371980676E-2</v>
      </c>
      <c r="L17" s="2">
        <v>19</v>
      </c>
      <c r="M17">
        <v>19</v>
      </c>
      <c r="N17">
        <v>85</v>
      </c>
      <c r="O17">
        <v>928</v>
      </c>
      <c r="P17">
        <v>10.91764705882353</v>
      </c>
      <c r="Q17">
        <v>30</v>
      </c>
      <c r="R17">
        <v>25</v>
      </c>
      <c r="S17">
        <f t="shared" si="1"/>
        <v>2.6939655172413791E-2</v>
      </c>
    </row>
    <row r="18" spans="2:19" x14ac:dyDescent="0.25">
      <c r="B18" s="2">
        <v>21</v>
      </c>
      <c r="C18">
        <v>21</v>
      </c>
      <c r="D18">
        <v>100</v>
      </c>
      <c r="E18">
        <v>440</v>
      </c>
      <c r="F18">
        <v>4.4000000000000004</v>
      </c>
      <c r="G18">
        <v>20</v>
      </c>
      <c r="H18">
        <v>61</v>
      </c>
      <c r="I18">
        <f t="shared" si="0"/>
        <v>0.13863636363636364</v>
      </c>
      <c r="L18" s="2">
        <v>24</v>
      </c>
      <c r="M18">
        <v>24</v>
      </c>
      <c r="N18">
        <v>90</v>
      </c>
      <c r="O18">
        <v>159</v>
      </c>
      <c r="P18">
        <v>1.7666666666666671</v>
      </c>
      <c r="Q18">
        <v>10</v>
      </c>
      <c r="R18">
        <v>15</v>
      </c>
      <c r="S18">
        <f t="shared" si="1"/>
        <v>9.4339622641509441E-2</v>
      </c>
    </row>
    <row r="19" spans="2:19" x14ac:dyDescent="0.25">
      <c r="B19" s="2">
        <v>22</v>
      </c>
      <c r="C19">
        <v>22</v>
      </c>
      <c r="D19">
        <v>90</v>
      </c>
      <c r="E19">
        <v>341</v>
      </c>
      <c r="F19">
        <v>3.7888888888888892</v>
      </c>
      <c r="G19">
        <v>26</v>
      </c>
      <c r="H19">
        <v>84</v>
      </c>
      <c r="I19">
        <f t="shared" si="0"/>
        <v>0.24633431085043989</v>
      </c>
      <c r="L19" s="2">
        <v>25</v>
      </c>
      <c r="M19">
        <v>25</v>
      </c>
      <c r="N19">
        <v>55</v>
      </c>
      <c r="O19">
        <v>95</v>
      </c>
      <c r="P19">
        <f>95/55</f>
        <v>1.7272727272727273</v>
      </c>
      <c r="Q19">
        <v>6</v>
      </c>
      <c r="R19">
        <v>55</v>
      </c>
      <c r="S19">
        <f t="shared" si="1"/>
        <v>0.57894736842105265</v>
      </c>
    </row>
    <row r="20" spans="2:19" x14ac:dyDescent="0.25">
      <c r="B20" s="2">
        <v>25</v>
      </c>
      <c r="C20" s="22">
        <v>25</v>
      </c>
      <c r="D20" s="4">
        <v>100</v>
      </c>
      <c r="E20" s="4">
        <v>181</v>
      </c>
      <c r="F20" s="4">
        <f>181/15</f>
        <v>12.066666666666666</v>
      </c>
      <c r="G20" s="4">
        <v>16</v>
      </c>
      <c r="H20" s="4">
        <v>7</v>
      </c>
      <c r="I20">
        <f t="shared" si="0"/>
        <v>3.8674033149171269E-2</v>
      </c>
      <c r="L20" s="2">
        <v>29</v>
      </c>
      <c r="M20">
        <v>29</v>
      </c>
      <c r="N20" s="4">
        <v>75</v>
      </c>
      <c r="O20" s="4">
        <v>222</v>
      </c>
      <c r="P20" s="4">
        <f>222/15</f>
        <v>14.8</v>
      </c>
      <c r="Q20" s="4">
        <v>37</v>
      </c>
      <c r="R20" s="4">
        <v>9</v>
      </c>
      <c r="S20">
        <f t="shared" si="1"/>
        <v>4.0540540540540543E-2</v>
      </c>
    </row>
    <row r="21" spans="2:19" x14ac:dyDescent="0.25">
      <c r="B21" s="2">
        <v>28</v>
      </c>
      <c r="C21">
        <v>28</v>
      </c>
      <c r="D21">
        <v>80</v>
      </c>
      <c r="E21">
        <v>679</v>
      </c>
      <c r="F21">
        <v>8.4875000000000007</v>
      </c>
      <c r="G21">
        <v>19</v>
      </c>
      <c r="H21">
        <v>19</v>
      </c>
      <c r="I21">
        <f t="shared" si="0"/>
        <v>2.7982326951399118E-2</v>
      </c>
      <c r="L21" s="2">
        <v>30</v>
      </c>
      <c r="M21">
        <v>30</v>
      </c>
      <c r="N21">
        <v>61</v>
      </c>
      <c r="O21">
        <v>196</v>
      </c>
      <c r="P21">
        <v>3.2131147540983611</v>
      </c>
      <c r="Q21">
        <v>10</v>
      </c>
      <c r="R21">
        <v>10</v>
      </c>
      <c r="S21">
        <f t="shared" si="1"/>
        <v>5.1020408163265307E-2</v>
      </c>
    </row>
    <row r="22" spans="2:19" x14ac:dyDescent="0.25">
      <c r="B22" s="2">
        <v>29</v>
      </c>
      <c r="C22">
        <v>29</v>
      </c>
      <c r="D22">
        <v>90</v>
      </c>
      <c r="E22">
        <v>1138</v>
      </c>
      <c r="F22">
        <v>12.64444444444444</v>
      </c>
      <c r="G22">
        <v>38</v>
      </c>
      <c r="H22">
        <v>106</v>
      </c>
      <c r="I22">
        <f t="shared" si="0"/>
        <v>9.3145869947275917E-2</v>
      </c>
      <c r="L22" s="2">
        <v>31</v>
      </c>
      <c r="M22">
        <v>31</v>
      </c>
      <c r="N22">
        <v>90</v>
      </c>
      <c r="O22">
        <v>465</v>
      </c>
      <c r="P22">
        <v>5.166666666666667</v>
      </c>
      <c r="Q22">
        <v>24</v>
      </c>
      <c r="R22">
        <v>46</v>
      </c>
      <c r="S22">
        <f t="shared" si="1"/>
        <v>9.8924731182795697E-2</v>
      </c>
    </row>
    <row r="23" spans="2:19" x14ac:dyDescent="0.25">
      <c r="B23" s="2">
        <v>30</v>
      </c>
      <c r="C23">
        <v>30</v>
      </c>
      <c r="D23">
        <v>80</v>
      </c>
      <c r="E23" s="22">
        <v>448</v>
      </c>
      <c r="F23" s="22">
        <v>5.6</v>
      </c>
      <c r="G23">
        <v>16</v>
      </c>
      <c r="H23">
        <v>83</v>
      </c>
      <c r="I23">
        <f t="shared" si="0"/>
        <v>0.18526785714285715</v>
      </c>
      <c r="L23" s="2">
        <v>32</v>
      </c>
      <c r="M23">
        <v>32</v>
      </c>
      <c r="N23">
        <v>64</v>
      </c>
      <c r="O23">
        <v>298</v>
      </c>
      <c r="P23">
        <v>4.65625</v>
      </c>
      <c r="Q23">
        <v>20</v>
      </c>
      <c r="R23">
        <v>23</v>
      </c>
      <c r="S23">
        <f t="shared" si="1"/>
        <v>7.7181208053691275E-2</v>
      </c>
    </row>
    <row r="24" spans="2:19" x14ac:dyDescent="0.25">
      <c r="B24" s="2">
        <v>31</v>
      </c>
      <c r="C24">
        <v>31</v>
      </c>
      <c r="D24">
        <v>85</v>
      </c>
      <c r="E24">
        <v>632</v>
      </c>
      <c r="F24">
        <v>7.4352941176470591</v>
      </c>
      <c r="G24">
        <v>28</v>
      </c>
      <c r="H24">
        <v>103</v>
      </c>
      <c r="I24">
        <f t="shared" si="0"/>
        <v>0.16297468354430381</v>
      </c>
      <c r="L24" s="2">
        <v>34</v>
      </c>
      <c r="M24">
        <v>34</v>
      </c>
      <c r="N24" s="22">
        <v>90</v>
      </c>
      <c r="O24" s="22">
        <v>626</v>
      </c>
      <c r="P24" s="22">
        <f>87/15</f>
        <v>5.8</v>
      </c>
      <c r="Q24" s="22">
        <v>27</v>
      </c>
      <c r="R24">
        <v>8</v>
      </c>
      <c r="S24">
        <f t="shared" si="1"/>
        <v>1.2779552715654952E-2</v>
      </c>
    </row>
    <row r="25" spans="2:19" x14ac:dyDescent="0.25">
      <c r="B25" s="2">
        <v>32</v>
      </c>
      <c r="C25">
        <v>32</v>
      </c>
      <c r="D25">
        <v>85</v>
      </c>
      <c r="E25">
        <v>466</v>
      </c>
      <c r="F25">
        <v>5.4823529411764707</v>
      </c>
      <c r="G25">
        <v>19</v>
      </c>
      <c r="H25">
        <v>75</v>
      </c>
      <c r="I25">
        <f t="shared" si="0"/>
        <v>0.1609442060085837</v>
      </c>
      <c r="L25" s="2">
        <v>36</v>
      </c>
      <c r="M25">
        <v>36</v>
      </c>
      <c r="N25">
        <v>65</v>
      </c>
      <c r="O25">
        <v>396</v>
      </c>
      <c r="P25">
        <v>6.092307692307692</v>
      </c>
      <c r="Q25">
        <v>22</v>
      </c>
      <c r="R25">
        <v>23</v>
      </c>
      <c r="S25">
        <f t="shared" si="1"/>
        <v>5.808080808080808E-2</v>
      </c>
    </row>
    <row r="26" spans="2:19" x14ac:dyDescent="0.25">
      <c r="B26" s="2">
        <v>33</v>
      </c>
      <c r="C26">
        <v>33</v>
      </c>
      <c r="D26">
        <v>65</v>
      </c>
      <c r="E26">
        <v>430</v>
      </c>
      <c r="F26">
        <v>6.615384615384615</v>
      </c>
      <c r="G26">
        <v>27</v>
      </c>
      <c r="H26">
        <v>104</v>
      </c>
      <c r="I26">
        <f t="shared" si="0"/>
        <v>0.24186046511627907</v>
      </c>
      <c r="L26" s="2">
        <v>43</v>
      </c>
      <c r="M26">
        <v>43</v>
      </c>
      <c r="N26">
        <v>40</v>
      </c>
      <c r="O26">
        <v>186</v>
      </c>
      <c r="P26">
        <v>4.6500000000000004</v>
      </c>
      <c r="Q26">
        <v>12</v>
      </c>
      <c r="R26">
        <v>13</v>
      </c>
      <c r="S26">
        <f t="shared" si="1"/>
        <v>6.9892473118279563E-2</v>
      </c>
    </row>
    <row r="27" spans="2:19" x14ac:dyDescent="0.25">
      <c r="B27" s="2">
        <v>47</v>
      </c>
      <c r="C27">
        <v>47</v>
      </c>
      <c r="D27">
        <v>17</v>
      </c>
      <c r="E27">
        <v>219</v>
      </c>
      <c r="F27">
        <v>12.882352941176469</v>
      </c>
      <c r="G27">
        <v>23</v>
      </c>
      <c r="H27">
        <v>6</v>
      </c>
      <c r="I27">
        <f t="shared" si="0"/>
        <v>2.7397260273972601E-2</v>
      </c>
      <c r="L27" s="2">
        <v>44</v>
      </c>
      <c r="M27">
        <v>44</v>
      </c>
      <c r="N27" s="22">
        <v>62</v>
      </c>
      <c r="O27" s="22">
        <v>147</v>
      </c>
      <c r="P27" s="22">
        <f>147/20</f>
        <v>7.35</v>
      </c>
      <c r="Q27" s="22">
        <v>14</v>
      </c>
      <c r="R27" s="22">
        <v>8</v>
      </c>
      <c r="S27">
        <f t="shared" si="1"/>
        <v>5.4421768707482991E-2</v>
      </c>
    </row>
    <row r="28" spans="2:19" x14ac:dyDescent="0.25">
      <c r="B28" s="2">
        <v>48</v>
      </c>
      <c r="C28">
        <v>48</v>
      </c>
      <c r="D28">
        <v>70</v>
      </c>
      <c r="E28">
        <v>1109</v>
      </c>
      <c r="F28">
        <v>15.84285714285714</v>
      </c>
      <c r="G28">
        <v>25</v>
      </c>
      <c r="H28">
        <v>45</v>
      </c>
      <c r="I28">
        <f t="shared" si="0"/>
        <v>4.0577096483318302E-2</v>
      </c>
      <c r="L28" s="2">
        <v>45</v>
      </c>
      <c r="M28">
        <v>45</v>
      </c>
      <c r="N28">
        <v>70</v>
      </c>
      <c r="O28">
        <v>318</v>
      </c>
      <c r="P28">
        <v>4.5428571428571427</v>
      </c>
      <c r="Q28">
        <v>15</v>
      </c>
      <c r="R28">
        <v>56</v>
      </c>
      <c r="S28">
        <f t="shared" si="1"/>
        <v>0.1761006289308176</v>
      </c>
    </row>
    <row r="29" spans="2:19" x14ac:dyDescent="0.25">
      <c r="B29" s="2">
        <v>49</v>
      </c>
      <c r="C29">
        <v>49</v>
      </c>
      <c r="D29">
        <v>85</v>
      </c>
      <c r="E29">
        <v>746</v>
      </c>
      <c r="F29">
        <v>8.7764705882352949</v>
      </c>
      <c r="G29">
        <v>17</v>
      </c>
      <c r="H29">
        <v>58</v>
      </c>
      <c r="I29">
        <f t="shared" si="0"/>
        <v>7.7747989276139406E-2</v>
      </c>
      <c r="L29" s="2">
        <v>47</v>
      </c>
      <c r="M29">
        <v>47</v>
      </c>
      <c r="N29">
        <v>90</v>
      </c>
      <c r="O29">
        <v>471</v>
      </c>
      <c r="P29">
        <v>5.2333333333333334</v>
      </c>
      <c r="Q29">
        <v>17</v>
      </c>
      <c r="R29">
        <v>73</v>
      </c>
      <c r="S29">
        <f t="shared" si="1"/>
        <v>0.15498938428874734</v>
      </c>
    </row>
    <row r="30" spans="2:19" x14ac:dyDescent="0.25">
      <c r="B30" s="2">
        <v>51</v>
      </c>
      <c r="C30">
        <v>51</v>
      </c>
      <c r="D30">
        <v>90</v>
      </c>
      <c r="E30">
        <v>464</v>
      </c>
      <c r="F30">
        <v>5.1555555555555559</v>
      </c>
      <c r="G30">
        <v>29</v>
      </c>
      <c r="H30">
        <v>62</v>
      </c>
      <c r="I30">
        <f t="shared" si="0"/>
        <v>0.1336206896551724</v>
      </c>
      <c r="L30" s="2">
        <v>28</v>
      </c>
      <c r="M30">
        <v>28</v>
      </c>
      <c r="N30">
        <v>35</v>
      </c>
      <c r="O30">
        <v>74</v>
      </c>
      <c r="P30">
        <f>74/17</f>
        <v>4.3529411764705879</v>
      </c>
      <c r="Q30">
        <v>8</v>
      </c>
      <c r="R30">
        <v>10</v>
      </c>
      <c r="S30">
        <f t="shared" si="1"/>
        <v>0.13513513513513514</v>
      </c>
    </row>
    <row r="31" spans="2:19" x14ac:dyDescent="0.25">
      <c r="B31" s="2">
        <v>53</v>
      </c>
      <c r="C31">
        <v>53</v>
      </c>
      <c r="D31">
        <v>70</v>
      </c>
      <c r="E31">
        <v>343</v>
      </c>
      <c r="F31">
        <v>4.9000000000000004</v>
      </c>
      <c r="G31">
        <v>14</v>
      </c>
      <c r="H31">
        <v>13</v>
      </c>
      <c r="I31">
        <f t="shared" si="0"/>
        <v>3.7900874635568516E-2</v>
      </c>
      <c r="L31" s="2">
        <v>52</v>
      </c>
      <c r="M31">
        <v>52</v>
      </c>
      <c r="N31" s="22">
        <v>45</v>
      </c>
      <c r="O31" s="22">
        <v>136</v>
      </c>
      <c r="P31" s="22">
        <f>136/15</f>
        <v>9.0666666666666664</v>
      </c>
      <c r="Q31" s="22">
        <v>2</v>
      </c>
      <c r="R31">
        <v>15</v>
      </c>
      <c r="S31">
        <f t="shared" si="1"/>
        <v>0.11029411764705882</v>
      </c>
    </row>
    <row r="32" spans="2:19" x14ac:dyDescent="0.25">
      <c r="B32" s="2">
        <v>54</v>
      </c>
      <c r="C32">
        <v>54</v>
      </c>
      <c r="D32">
        <v>80</v>
      </c>
      <c r="E32">
        <v>418</v>
      </c>
      <c r="F32">
        <v>5.2249999999999996</v>
      </c>
      <c r="G32">
        <v>27</v>
      </c>
      <c r="H32">
        <v>53</v>
      </c>
      <c r="I32">
        <f t="shared" si="0"/>
        <v>0.12679425837320574</v>
      </c>
      <c r="L32" s="2">
        <v>53</v>
      </c>
      <c r="M32">
        <v>53</v>
      </c>
      <c r="N32">
        <v>40</v>
      </c>
      <c r="O32">
        <v>205</v>
      </c>
      <c r="P32">
        <v>5.125</v>
      </c>
      <c r="Q32">
        <v>12</v>
      </c>
      <c r="R32">
        <v>8</v>
      </c>
      <c r="S32">
        <f t="shared" si="1"/>
        <v>3.9024390243902439E-2</v>
      </c>
    </row>
    <row r="33" spans="2:19" x14ac:dyDescent="0.25">
      <c r="B33" s="2">
        <v>56</v>
      </c>
      <c r="C33">
        <v>56</v>
      </c>
      <c r="D33">
        <v>65</v>
      </c>
      <c r="E33">
        <v>203</v>
      </c>
      <c r="F33">
        <v>3.1230769230769231</v>
      </c>
      <c r="G33">
        <v>20</v>
      </c>
      <c r="H33">
        <v>36</v>
      </c>
      <c r="I33">
        <f t="shared" si="0"/>
        <v>0.17733990147783252</v>
      </c>
      <c r="L33" s="2">
        <v>54</v>
      </c>
      <c r="M33">
        <v>54</v>
      </c>
      <c r="N33">
        <v>90</v>
      </c>
      <c r="O33">
        <v>540</v>
      </c>
      <c r="P33">
        <v>6</v>
      </c>
      <c r="Q33">
        <v>13</v>
      </c>
      <c r="R33">
        <v>45</v>
      </c>
      <c r="S33">
        <f t="shared" si="1"/>
        <v>8.3333333333333329E-2</v>
      </c>
    </row>
    <row r="34" spans="2:19" x14ac:dyDescent="0.25">
      <c r="B34" s="2">
        <v>57</v>
      </c>
      <c r="C34">
        <v>57</v>
      </c>
      <c r="D34">
        <v>95</v>
      </c>
      <c r="E34">
        <v>912</v>
      </c>
      <c r="F34">
        <v>9.6</v>
      </c>
      <c r="G34">
        <v>26</v>
      </c>
      <c r="H34">
        <v>47</v>
      </c>
      <c r="I34">
        <f t="shared" si="0"/>
        <v>5.1535087719298246E-2</v>
      </c>
      <c r="L34" s="2">
        <v>55</v>
      </c>
      <c r="M34">
        <v>55</v>
      </c>
      <c r="N34">
        <v>44</v>
      </c>
      <c r="O34">
        <v>63</v>
      </c>
      <c r="P34">
        <v>1.4318181818181821</v>
      </c>
      <c r="Q34">
        <v>14</v>
      </c>
      <c r="R34">
        <v>15</v>
      </c>
      <c r="S34">
        <f t="shared" si="1"/>
        <v>0.23809523809523808</v>
      </c>
    </row>
    <row r="35" spans="2:19" x14ac:dyDescent="0.25">
      <c r="B35" s="2">
        <v>58</v>
      </c>
      <c r="C35" s="11">
        <v>58</v>
      </c>
      <c r="D35" s="11">
        <v>98</v>
      </c>
      <c r="E35" s="11">
        <v>228</v>
      </c>
      <c r="F35" s="11"/>
      <c r="G35" s="11"/>
      <c r="H35" s="11"/>
      <c r="L35" s="2">
        <v>56</v>
      </c>
      <c r="M35">
        <v>56</v>
      </c>
      <c r="N35">
        <v>100</v>
      </c>
      <c r="O35">
        <v>395</v>
      </c>
      <c r="P35">
        <v>3.95</v>
      </c>
      <c r="Q35">
        <v>14</v>
      </c>
      <c r="R35">
        <v>64</v>
      </c>
      <c r="S35">
        <f t="shared" si="1"/>
        <v>0.16202531645569621</v>
      </c>
    </row>
    <row r="36" spans="2:19" x14ac:dyDescent="0.25">
      <c r="B36" s="2">
        <v>62</v>
      </c>
      <c r="C36">
        <v>62</v>
      </c>
      <c r="D36">
        <v>65</v>
      </c>
      <c r="E36">
        <v>322</v>
      </c>
      <c r="F36">
        <v>4.953846153846154</v>
      </c>
      <c r="G36">
        <v>28</v>
      </c>
      <c r="H36">
        <v>23</v>
      </c>
      <c r="I36">
        <f t="shared" si="0"/>
        <v>7.1428571428571425E-2</v>
      </c>
      <c r="L36" s="2">
        <v>57</v>
      </c>
      <c r="M36">
        <v>57</v>
      </c>
      <c r="N36">
        <v>84</v>
      </c>
      <c r="O36">
        <v>381</v>
      </c>
      <c r="P36">
        <v>4.5357142857142856</v>
      </c>
      <c r="Q36">
        <v>17</v>
      </c>
      <c r="R36">
        <v>42</v>
      </c>
      <c r="S36">
        <f t="shared" si="1"/>
        <v>0.11023622047244094</v>
      </c>
    </row>
    <row r="37" spans="2:19" x14ac:dyDescent="0.25">
      <c r="B37" s="23">
        <v>67</v>
      </c>
      <c r="C37" s="11">
        <v>67</v>
      </c>
      <c r="D37" s="11">
        <v>50</v>
      </c>
      <c r="E37" s="11">
        <v>27</v>
      </c>
      <c r="F37" s="11"/>
      <c r="G37" s="11"/>
      <c r="H37" s="11"/>
      <c r="L37" s="2">
        <v>58</v>
      </c>
      <c r="M37">
        <v>58</v>
      </c>
      <c r="N37">
        <v>75</v>
      </c>
      <c r="O37">
        <v>246</v>
      </c>
      <c r="P37">
        <v>3.28</v>
      </c>
      <c r="Q37">
        <v>15</v>
      </c>
      <c r="R37">
        <v>33</v>
      </c>
      <c r="S37">
        <f t="shared" si="1"/>
        <v>0.13414634146341464</v>
      </c>
    </row>
    <row r="38" spans="2:19" x14ac:dyDescent="0.25">
      <c r="B38" s="2">
        <v>68</v>
      </c>
      <c r="C38">
        <v>68</v>
      </c>
      <c r="D38">
        <v>80</v>
      </c>
      <c r="E38">
        <v>611</v>
      </c>
      <c r="F38">
        <v>7.6375000000000002</v>
      </c>
      <c r="G38">
        <v>34</v>
      </c>
      <c r="H38">
        <v>92</v>
      </c>
      <c r="I38">
        <f t="shared" si="0"/>
        <v>0.15057283142389524</v>
      </c>
      <c r="L38" s="2">
        <v>60</v>
      </c>
      <c r="M38">
        <v>60</v>
      </c>
      <c r="N38">
        <v>80</v>
      </c>
      <c r="O38">
        <v>126</v>
      </c>
      <c r="P38">
        <v>1.575</v>
      </c>
      <c r="Q38">
        <v>9</v>
      </c>
      <c r="R38">
        <v>45</v>
      </c>
      <c r="S38">
        <f t="shared" si="1"/>
        <v>0.35714285714285715</v>
      </c>
    </row>
    <row r="39" spans="2:19" x14ac:dyDescent="0.25">
      <c r="B39" s="2">
        <v>72</v>
      </c>
      <c r="C39" s="11">
        <v>72</v>
      </c>
      <c r="D39" s="11">
        <v>85</v>
      </c>
      <c r="E39" s="11">
        <v>237</v>
      </c>
      <c r="F39" s="11"/>
      <c r="G39" s="11"/>
      <c r="L39" s="2">
        <v>61</v>
      </c>
      <c r="M39">
        <v>61</v>
      </c>
      <c r="N39">
        <v>65</v>
      </c>
      <c r="O39">
        <v>96</v>
      </c>
      <c r="P39">
        <v>1.476923076923077</v>
      </c>
      <c r="Q39">
        <v>6</v>
      </c>
      <c r="R39">
        <v>25</v>
      </c>
      <c r="S39">
        <f t="shared" si="1"/>
        <v>0.26041666666666669</v>
      </c>
    </row>
    <row r="40" spans="2:19" x14ac:dyDescent="0.25">
      <c r="B40" s="2">
        <v>79</v>
      </c>
      <c r="C40">
        <v>79</v>
      </c>
      <c r="D40">
        <v>55</v>
      </c>
      <c r="E40">
        <v>435</v>
      </c>
      <c r="F40">
        <v>7.9090909090909092</v>
      </c>
      <c r="G40">
        <v>22</v>
      </c>
      <c r="H40">
        <v>27</v>
      </c>
      <c r="I40">
        <f t="shared" si="0"/>
        <v>6.2068965517241378E-2</v>
      </c>
      <c r="P40">
        <f>AVERAGE(P8:P39)</f>
        <v>5.2364719495435539</v>
      </c>
      <c r="Q40">
        <f t="shared" ref="Q40" si="2">AVERAGE(Q8:Q39)</f>
        <v>16.09375</v>
      </c>
    </row>
    <row r="41" spans="2:19" x14ac:dyDescent="0.25">
      <c r="B41" s="2">
        <v>80</v>
      </c>
      <c r="C41">
        <v>80</v>
      </c>
      <c r="D41">
        <v>90</v>
      </c>
      <c r="E41">
        <v>439</v>
      </c>
      <c r="F41">
        <v>4.8777777777777782</v>
      </c>
      <c r="G41">
        <v>26</v>
      </c>
      <c r="H41">
        <v>27</v>
      </c>
      <c r="I41">
        <f t="shared" si="0"/>
        <v>6.1503416856492028E-2</v>
      </c>
    </row>
    <row r="42" spans="2:19" x14ac:dyDescent="0.25">
      <c r="F42">
        <f>AVERAGE(F8:F41)</f>
        <v>7.9267435424053048</v>
      </c>
      <c r="G42">
        <f t="shared" ref="G42" si="3">AVERAGE(G8:G41)</f>
        <v>22.866666666666667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2F554-301D-4309-A590-1CE630700913}">
  <dimension ref="B4:T40"/>
  <sheetViews>
    <sheetView topLeftCell="A4" workbookViewId="0">
      <selection activeCell="R8" sqref="R8:R39"/>
    </sheetView>
  </sheetViews>
  <sheetFormatPr baseColWidth="10" defaultRowHeight="15" x14ac:dyDescent="0.25"/>
  <sheetData>
    <row r="4" spans="2:20" ht="18.75" x14ac:dyDescent="0.3">
      <c r="B4" s="21" t="s">
        <v>1</v>
      </c>
      <c r="K4" s="24" t="s">
        <v>12</v>
      </c>
    </row>
    <row r="7" spans="2:20" x14ac:dyDescent="0.25"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3" t="s">
        <v>24</v>
      </c>
      <c r="I7" s="3" t="s">
        <v>13</v>
      </c>
      <c r="L7" s="2" t="s">
        <v>2</v>
      </c>
      <c r="M7" s="2" t="s">
        <v>3</v>
      </c>
      <c r="N7" s="2" t="s">
        <v>4</v>
      </c>
      <c r="O7" s="2" t="s">
        <v>5</v>
      </c>
      <c r="P7" s="2" t="s">
        <v>6</v>
      </c>
      <c r="Q7" s="3" t="s">
        <v>24</v>
      </c>
      <c r="R7" s="3" t="s">
        <v>13</v>
      </c>
    </row>
    <row r="8" spans="2:20" x14ac:dyDescent="0.25">
      <c r="B8" s="2">
        <v>1</v>
      </c>
      <c r="C8">
        <v>1</v>
      </c>
      <c r="D8">
        <v>75</v>
      </c>
      <c r="E8">
        <v>785</v>
      </c>
      <c r="F8">
        <v>10.46666666666667</v>
      </c>
      <c r="G8">
        <v>19</v>
      </c>
      <c r="H8">
        <v>24</v>
      </c>
      <c r="I8">
        <f>H8/E8</f>
        <v>3.0573248407643312E-2</v>
      </c>
      <c r="K8" s="2">
        <v>58</v>
      </c>
      <c r="L8">
        <v>58</v>
      </c>
      <c r="M8" s="4">
        <v>40</v>
      </c>
      <c r="N8" s="4">
        <v>167</v>
      </c>
      <c r="O8" s="4">
        <f>167/10</f>
        <v>16.7</v>
      </c>
      <c r="P8" s="4">
        <v>32</v>
      </c>
      <c r="Q8" s="4">
        <v>3</v>
      </c>
      <c r="R8">
        <f>3/167</f>
        <v>1.7964071856287425E-2</v>
      </c>
      <c r="S8" s="4" t="s">
        <v>29</v>
      </c>
      <c r="T8" s="26"/>
    </row>
    <row r="9" spans="2:20" x14ac:dyDescent="0.25">
      <c r="B9" s="2">
        <v>3</v>
      </c>
      <c r="C9">
        <v>3</v>
      </c>
      <c r="D9">
        <v>90</v>
      </c>
      <c r="E9">
        <v>1460</v>
      </c>
      <c r="F9">
        <v>16.222222222222221</v>
      </c>
      <c r="G9">
        <v>31</v>
      </c>
      <c r="H9">
        <v>28</v>
      </c>
      <c r="I9">
        <f t="shared" ref="I9:I36" si="0">H9/E9</f>
        <v>1.9178082191780823E-2</v>
      </c>
      <c r="K9" s="2">
        <v>59</v>
      </c>
      <c r="L9">
        <v>59</v>
      </c>
      <c r="M9" s="4">
        <v>12</v>
      </c>
      <c r="N9" s="4">
        <v>120</v>
      </c>
      <c r="O9" s="4">
        <f>120/13</f>
        <v>9.2307692307692299</v>
      </c>
      <c r="P9" s="4">
        <v>18</v>
      </c>
      <c r="Q9" s="4">
        <v>5</v>
      </c>
      <c r="R9">
        <f>Q9/N9</f>
        <v>4.1666666666666664E-2</v>
      </c>
      <c r="S9" s="4" t="s">
        <v>29</v>
      </c>
    </row>
    <row r="10" spans="2:20" x14ac:dyDescent="0.25">
      <c r="B10" s="2">
        <v>4</v>
      </c>
      <c r="C10">
        <v>4</v>
      </c>
      <c r="D10">
        <v>80</v>
      </c>
      <c r="E10">
        <v>386</v>
      </c>
      <c r="F10">
        <v>4.8250000000000002</v>
      </c>
      <c r="G10">
        <v>12</v>
      </c>
      <c r="H10">
        <v>17</v>
      </c>
      <c r="I10">
        <f t="shared" si="0"/>
        <v>4.4041450777202069E-2</v>
      </c>
      <c r="K10" s="2">
        <v>67</v>
      </c>
      <c r="L10">
        <v>67</v>
      </c>
      <c r="M10">
        <v>36</v>
      </c>
      <c r="N10">
        <v>360</v>
      </c>
      <c r="O10">
        <v>10</v>
      </c>
      <c r="P10">
        <v>22</v>
      </c>
      <c r="Q10">
        <v>13</v>
      </c>
      <c r="R10">
        <f t="shared" ref="R10:R39" si="1">Q10/N10</f>
        <v>3.6111111111111108E-2</v>
      </c>
    </row>
    <row r="11" spans="2:20" x14ac:dyDescent="0.25">
      <c r="B11" s="2">
        <v>5</v>
      </c>
      <c r="C11">
        <v>5</v>
      </c>
      <c r="D11">
        <v>90</v>
      </c>
      <c r="E11">
        <v>450</v>
      </c>
      <c r="F11">
        <v>5</v>
      </c>
      <c r="G11">
        <v>13</v>
      </c>
      <c r="H11">
        <v>21</v>
      </c>
      <c r="I11">
        <f t="shared" si="0"/>
        <v>4.6666666666666669E-2</v>
      </c>
      <c r="K11" s="2">
        <v>68</v>
      </c>
      <c r="L11">
        <v>68</v>
      </c>
      <c r="M11">
        <v>41</v>
      </c>
      <c r="N11">
        <v>87</v>
      </c>
      <c r="O11">
        <v>2.1219512195121948</v>
      </c>
      <c r="P11">
        <v>7</v>
      </c>
      <c r="Q11">
        <v>20</v>
      </c>
      <c r="R11">
        <f t="shared" si="1"/>
        <v>0.22988505747126436</v>
      </c>
    </row>
    <row r="12" spans="2:20" x14ac:dyDescent="0.25">
      <c r="B12" s="2">
        <v>6</v>
      </c>
      <c r="C12">
        <v>6</v>
      </c>
      <c r="D12">
        <v>41</v>
      </c>
      <c r="E12">
        <v>189</v>
      </c>
      <c r="F12">
        <v>4.6097560975609753</v>
      </c>
      <c r="G12">
        <v>9</v>
      </c>
      <c r="H12">
        <v>8</v>
      </c>
      <c r="I12">
        <f t="shared" si="0"/>
        <v>4.2328042328042326E-2</v>
      </c>
      <c r="K12" s="2">
        <v>82</v>
      </c>
      <c r="L12">
        <v>82</v>
      </c>
      <c r="M12" s="11">
        <v>40</v>
      </c>
      <c r="N12" s="11">
        <v>116</v>
      </c>
      <c r="O12" s="11"/>
      <c r="P12" s="11"/>
      <c r="Q12" s="11" t="s">
        <v>25</v>
      </c>
      <c r="S12" s="11"/>
    </row>
    <row r="13" spans="2:20" x14ac:dyDescent="0.25">
      <c r="B13" s="2">
        <v>9</v>
      </c>
      <c r="C13">
        <v>9</v>
      </c>
      <c r="D13">
        <v>100</v>
      </c>
      <c r="E13">
        <v>1573</v>
      </c>
      <c r="F13">
        <v>15.73</v>
      </c>
      <c r="G13">
        <v>47</v>
      </c>
      <c r="H13">
        <v>18</v>
      </c>
      <c r="I13">
        <f t="shared" si="0"/>
        <v>1.1443102352193261E-2</v>
      </c>
      <c r="K13" s="2">
        <v>84</v>
      </c>
      <c r="L13">
        <v>84</v>
      </c>
      <c r="M13">
        <v>56</v>
      </c>
      <c r="N13">
        <v>915</v>
      </c>
      <c r="O13">
        <v>16.339285714285719</v>
      </c>
      <c r="P13">
        <v>36</v>
      </c>
      <c r="Q13">
        <v>21</v>
      </c>
      <c r="R13">
        <f t="shared" si="1"/>
        <v>2.2950819672131147E-2</v>
      </c>
    </row>
    <row r="14" spans="2:20" x14ac:dyDescent="0.25">
      <c r="B14" s="2">
        <v>12</v>
      </c>
      <c r="C14">
        <v>12</v>
      </c>
      <c r="D14">
        <v>90</v>
      </c>
      <c r="E14">
        <v>389</v>
      </c>
      <c r="F14">
        <v>4.322222222222222</v>
      </c>
      <c r="G14">
        <v>16</v>
      </c>
      <c r="H14">
        <v>9</v>
      </c>
      <c r="I14">
        <f t="shared" si="0"/>
        <v>2.313624678663239E-2</v>
      </c>
      <c r="K14" s="2">
        <v>85</v>
      </c>
      <c r="L14">
        <v>85</v>
      </c>
      <c r="M14">
        <v>40</v>
      </c>
      <c r="N14">
        <v>277</v>
      </c>
      <c r="O14">
        <v>6.9249999999999998</v>
      </c>
      <c r="P14">
        <v>22</v>
      </c>
      <c r="Q14">
        <v>13</v>
      </c>
      <c r="R14">
        <f t="shared" si="1"/>
        <v>4.6931407942238268E-2</v>
      </c>
    </row>
    <row r="15" spans="2:20" x14ac:dyDescent="0.25">
      <c r="B15" s="2">
        <v>14</v>
      </c>
      <c r="C15">
        <v>14</v>
      </c>
      <c r="D15" s="11">
        <v>100</v>
      </c>
      <c r="E15" s="11">
        <v>167</v>
      </c>
      <c r="F15" s="11"/>
      <c r="G15" s="11"/>
      <c r="H15" s="11" t="s">
        <v>25</v>
      </c>
      <c r="K15" s="2">
        <v>88</v>
      </c>
      <c r="L15">
        <v>88</v>
      </c>
      <c r="M15">
        <v>80</v>
      </c>
      <c r="N15">
        <v>451</v>
      </c>
      <c r="O15">
        <v>5.6375000000000002</v>
      </c>
      <c r="P15">
        <v>20</v>
      </c>
      <c r="Q15">
        <v>20</v>
      </c>
      <c r="R15">
        <f t="shared" si="1"/>
        <v>4.4345898004434593E-2</v>
      </c>
    </row>
    <row r="16" spans="2:20" x14ac:dyDescent="0.25">
      <c r="B16" s="2">
        <v>17</v>
      </c>
      <c r="C16">
        <v>17</v>
      </c>
      <c r="D16">
        <v>90</v>
      </c>
      <c r="E16">
        <v>203</v>
      </c>
      <c r="F16">
        <v>2.255555555555556</v>
      </c>
      <c r="G16">
        <v>10</v>
      </c>
      <c r="H16">
        <v>11</v>
      </c>
      <c r="I16">
        <f t="shared" si="0"/>
        <v>5.4187192118226604E-2</v>
      </c>
      <c r="K16" s="2">
        <v>89</v>
      </c>
      <c r="L16">
        <v>89</v>
      </c>
      <c r="M16">
        <v>90</v>
      </c>
      <c r="N16">
        <v>428</v>
      </c>
      <c r="O16">
        <v>4.7555555555555564</v>
      </c>
      <c r="P16">
        <v>16</v>
      </c>
      <c r="Q16">
        <v>10</v>
      </c>
      <c r="R16">
        <f t="shared" si="1"/>
        <v>2.336448598130841E-2</v>
      </c>
    </row>
    <row r="17" spans="2:19" x14ac:dyDescent="0.25">
      <c r="B17" s="2">
        <v>18</v>
      </c>
      <c r="C17">
        <v>18</v>
      </c>
      <c r="D17" s="11">
        <v>75</v>
      </c>
      <c r="E17" s="11">
        <v>105</v>
      </c>
      <c r="F17" s="11"/>
      <c r="G17" s="11"/>
      <c r="H17" s="11" t="s">
        <v>25</v>
      </c>
      <c r="K17" s="2">
        <v>91</v>
      </c>
      <c r="L17">
        <v>91</v>
      </c>
      <c r="M17">
        <v>65</v>
      </c>
      <c r="N17">
        <v>409</v>
      </c>
      <c r="O17">
        <v>6.2923076923076922</v>
      </c>
      <c r="P17">
        <v>25</v>
      </c>
      <c r="Q17">
        <v>5</v>
      </c>
      <c r="R17">
        <f t="shared" si="1"/>
        <v>1.2224938875305624E-2</v>
      </c>
    </row>
    <row r="18" spans="2:19" x14ac:dyDescent="0.25">
      <c r="B18" s="2">
        <v>19</v>
      </c>
      <c r="C18">
        <v>19</v>
      </c>
      <c r="D18">
        <v>80</v>
      </c>
      <c r="E18">
        <v>270</v>
      </c>
      <c r="F18">
        <v>3.375</v>
      </c>
      <c r="G18">
        <v>33</v>
      </c>
      <c r="H18">
        <v>40</v>
      </c>
      <c r="I18">
        <f t="shared" si="0"/>
        <v>0.14814814814814814</v>
      </c>
      <c r="K18" s="2">
        <v>92</v>
      </c>
      <c r="L18">
        <v>92</v>
      </c>
      <c r="M18" s="4">
        <v>60</v>
      </c>
      <c r="N18" s="4">
        <v>176</v>
      </c>
      <c r="O18" s="4">
        <f>178/30</f>
        <v>5.9333333333333336</v>
      </c>
      <c r="P18" s="4">
        <v>17</v>
      </c>
      <c r="Q18" s="4">
        <v>8</v>
      </c>
      <c r="R18">
        <f t="shared" si="1"/>
        <v>4.5454545454545456E-2</v>
      </c>
      <c r="S18" s="4" t="s">
        <v>29</v>
      </c>
    </row>
    <row r="19" spans="2:19" x14ac:dyDescent="0.25">
      <c r="B19" s="2">
        <v>21</v>
      </c>
      <c r="C19">
        <v>21</v>
      </c>
      <c r="D19">
        <v>40</v>
      </c>
      <c r="E19">
        <v>500</v>
      </c>
      <c r="F19">
        <v>12.5</v>
      </c>
      <c r="G19">
        <v>26</v>
      </c>
      <c r="H19" s="25">
        <v>16</v>
      </c>
      <c r="I19">
        <f t="shared" si="0"/>
        <v>3.2000000000000001E-2</v>
      </c>
      <c r="K19" s="2">
        <v>93</v>
      </c>
      <c r="L19">
        <v>93</v>
      </c>
      <c r="M19">
        <v>100</v>
      </c>
      <c r="N19">
        <v>826</v>
      </c>
      <c r="O19">
        <v>8.26</v>
      </c>
      <c r="P19">
        <v>28</v>
      </c>
      <c r="Q19">
        <v>18</v>
      </c>
      <c r="R19">
        <f t="shared" si="1"/>
        <v>2.1791767554479417E-2</v>
      </c>
    </row>
    <row r="20" spans="2:19" x14ac:dyDescent="0.25">
      <c r="B20" s="2">
        <v>26</v>
      </c>
      <c r="C20">
        <v>26</v>
      </c>
      <c r="D20">
        <v>41</v>
      </c>
      <c r="E20">
        <v>501</v>
      </c>
      <c r="F20">
        <v>12.219512195121951</v>
      </c>
      <c r="G20">
        <v>27</v>
      </c>
      <c r="H20">
        <v>10</v>
      </c>
      <c r="I20">
        <f t="shared" si="0"/>
        <v>1.9960079840319361E-2</v>
      </c>
      <c r="K20" s="2">
        <v>94</v>
      </c>
      <c r="L20">
        <v>94</v>
      </c>
      <c r="M20">
        <v>80</v>
      </c>
      <c r="N20">
        <v>541</v>
      </c>
      <c r="O20">
        <v>6.7625000000000002</v>
      </c>
      <c r="P20">
        <v>35</v>
      </c>
      <c r="Q20">
        <v>7</v>
      </c>
      <c r="R20">
        <f t="shared" si="1"/>
        <v>1.2939001848428836E-2</v>
      </c>
    </row>
    <row r="21" spans="2:19" x14ac:dyDescent="0.25">
      <c r="B21" s="2">
        <v>27</v>
      </c>
      <c r="C21">
        <v>27</v>
      </c>
      <c r="D21">
        <v>95</v>
      </c>
      <c r="E21">
        <v>1039</v>
      </c>
      <c r="F21">
        <v>10.93684210526316</v>
      </c>
      <c r="G21">
        <v>25</v>
      </c>
      <c r="H21">
        <v>41</v>
      </c>
      <c r="I21">
        <f t="shared" si="0"/>
        <v>3.9461020211742061E-2</v>
      </c>
      <c r="K21" s="2">
        <v>95</v>
      </c>
      <c r="L21">
        <v>95</v>
      </c>
      <c r="M21">
        <v>100</v>
      </c>
      <c r="N21">
        <v>365</v>
      </c>
      <c r="O21">
        <v>3.65</v>
      </c>
      <c r="P21">
        <v>25</v>
      </c>
      <c r="Q21">
        <v>15</v>
      </c>
      <c r="R21">
        <f t="shared" si="1"/>
        <v>4.1095890410958902E-2</v>
      </c>
    </row>
    <row r="22" spans="2:19" x14ac:dyDescent="0.25">
      <c r="B22" s="2">
        <v>28</v>
      </c>
      <c r="C22">
        <v>28</v>
      </c>
      <c r="D22">
        <v>73</v>
      </c>
      <c r="E22">
        <v>538</v>
      </c>
      <c r="F22">
        <v>7.3698630136986303</v>
      </c>
      <c r="G22">
        <v>21</v>
      </c>
      <c r="H22">
        <v>37</v>
      </c>
      <c r="I22">
        <f t="shared" si="0"/>
        <v>6.8773234200743494E-2</v>
      </c>
      <c r="K22" s="2">
        <v>96</v>
      </c>
      <c r="L22">
        <v>96</v>
      </c>
      <c r="M22">
        <v>90</v>
      </c>
      <c r="N22">
        <v>647</v>
      </c>
      <c r="O22">
        <v>7.1888888888888891</v>
      </c>
      <c r="P22">
        <v>28</v>
      </c>
      <c r="Q22">
        <v>15</v>
      </c>
      <c r="R22">
        <f t="shared" si="1"/>
        <v>2.3183925811437404E-2</v>
      </c>
    </row>
    <row r="23" spans="2:19" x14ac:dyDescent="0.25">
      <c r="B23" s="2">
        <v>29</v>
      </c>
      <c r="C23">
        <v>29</v>
      </c>
      <c r="D23">
        <v>100</v>
      </c>
      <c r="E23">
        <v>737</v>
      </c>
      <c r="F23">
        <v>7.37</v>
      </c>
      <c r="G23">
        <v>18</v>
      </c>
      <c r="H23">
        <v>5</v>
      </c>
      <c r="I23">
        <f t="shared" si="0"/>
        <v>6.7842605156037995E-3</v>
      </c>
      <c r="K23" s="2">
        <v>98</v>
      </c>
      <c r="L23">
        <v>98</v>
      </c>
      <c r="M23">
        <v>95</v>
      </c>
      <c r="N23">
        <v>985</v>
      </c>
      <c r="O23">
        <v>10.368421052631581</v>
      </c>
      <c r="P23">
        <v>39</v>
      </c>
      <c r="Q23">
        <v>3</v>
      </c>
      <c r="R23">
        <f t="shared" si="1"/>
        <v>3.0456852791878172E-3</v>
      </c>
    </row>
    <row r="24" spans="2:19" x14ac:dyDescent="0.25">
      <c r="B24" s="2">
        <v>32</v>
      </c>
      <c r="C24">
        <v>32</v>
      </c>
      <c r="D24">
        <v>50</v>
      </c>
      <c r="E24">
        <v>365</v>
      </c>
      <c r="F24">
        <v>7.3</v>
      </c>
      <c r="G24">
        <v>15</v>
      </c>
      <c r="H24">
        <v>5</v>
      </c>
      <c r="I24">
        <f t="shared" si="0"/>
        <v>1.3698630136986301E-2</v>
      </c>
      <c r="K24" s="2">
        <v>100</v>
      </c>
      <c r="L24">
        <v>100</v>
      </c>
      <c r="M24">
        <v>66</v>
      </c>
      <c r="N24">
        <v>271</v>
      </c>
      <c r="O24">
        <v>4.1060606060606064</v>
      </c>
      <c r="P24">
        <v>25</v>
      </c>
      <c r="Q24">
        <v>5</v>
      </c>
      <c r="R24">
        <f t="shared" si="1"/>
        <v>1.8450184501845018E-2</v>
      </c>
    </row>
    <row r="25" spans="2:19" x14ac:dyDescent="0.25">
      <c r="B25" s="2">
        <v>35</v>
      </c>
      <c r="C25">
        <v>35</v>
      </c>
      <c r="D25">
        <v>100</v>
      </c>
      <c r="E25">
        <v>766</v>
      </c>
      <c r="F25">
        <v>7.66</v>
      </c>
      <c r="G25">
        <v>21</v>
      </c>
      <c r="H25">
        <v>11</v>
      </c>
      <c r="I25">
        <f t="shared" si="0"/>
        <v>1.4360313315926894E-2</v>
      </c>
      <c r="K25" s="2">
        <v>102</v>
      </c>
      <c r="L25">
        <v>102</v>
      </c>
      <c r="M25">
        <v>65</v>
      </c>
      <c r="N25">
        <v>226</v>
      </c>
      <c r="O25">
        <v>3.476923076923077</v>
      </c>
      <c r="P25">
        <v>21</v>
      </c>
      <c r="Q25">
        <v>5</v>
      </c>
      <c r="R25">
        <f t="shared" si="1"/>
        <v>2.2123893805309734E-2</v>
      </c>
    </row>
    <row r="26" spans="2:19" x14ac:dyDescent="0.25">
      <c r="B26" s="2">
        <v>36</v>
      </c>
      <c r="C26">
        <v>36</v>
      </c>
      <c r="D26" s="26">
        <v>100</v>
      </c>
      <c r="E26" s="26">
        <v>793</v>
      </c>
      <c r="F26" s="26">
        <v>7.93</v>
      </c>
      <c r="G26" s="26">
        <v>40</v>
      </c>
      <c r="H26" s="26">
        <v>43</v>
      </c>
      <c r="I26">
        <f t="shared" si="0"/>
        <v>5.4224464060529637E-2</v>
      </c>
      <c r="J26" s="26" t="s">
        <v>27</v>
      </c>
      <c r="K26" s="2">
        <v>103</v>
      </c>
      <c r="L26">
        <v>103</v>
      </c>
      <c r="M26" s="4">
        <v>100</v>
      </c>
      <c r="N26" s="4">
        <v>238</v>
      </c>
      <c r="O26" s="4">
        <f>238/10</f>
        <v>23.8</v>
      </c>
      <c r="P26" s="4">
        <v>29</v>
      </c>
      <c r="Q26" s="4">
        <v>2</v>
      </c>
      <c r="R26">
        <f t="shared" si="1"/>
        <v>8.4033613445378148E-3</v>
      </c>
      <c r="S26" s="4" t="s">
        <v>29</v>
      </c>
    </row>
    <row r="27" spans="2:19" x14ac:dyDescent="0.25">
      <c r="B27" s="2">
        <v>37</v>
      </c>
      <c r="C27">
        <v>37</v>
      </c>
      <c r="D27">
        <v>84</v>
      </c>
      <c r="E27">
        <v>1030</v>
      </c>
      <c r="F27">
        <v>12.261904761904759</v>
      </c>
      <c r="G27">
        <v>42</v>
      </c>
      <c r="H27">
        <v>31</v>
      </c>
      <c r="I27">
        <f t="shared" si="0"/>
        <v>3.0097087378640777E-2</v>
      </c>
      <c r="K27" s="2">
        <v>108</v>
      </c>
      <c r="L27">
        <v>108</v>
      </c>
      <c r="M27" s="4">
        <v>65</v>
      </c>
      <c r="N27" s="4">
        <v>505</v>
      </c>
      <c r="O27" s="4">
        <f>342/15</f>
        <v>22.8</v>
      </c>
      <c r="P27" s="4">
        <v>34</v>
      </c>
      <c r="Q27" s="4" t="s">
        <v>28</v>
      </c>
      <c r="S27" s="4" t="s">
        <v>29</v>
      </c>
    </row>
    <row r="28" spans="2:19" x14ac:dyDescent="0.25">
      <c r="B28" s="2">
        <v>38</v>
      </c>
      <c r="C28">
        <v>38</v>
      </c>
      <c r="D28">
        <v>100</v>
      </c>
      <c r="E28">
        <v>641</v>
      </c>
      <c r="F28">
        <v>6.41</v>
      </c>
      <c r="G28">
        <v>21</v>
      </c>
      <c r="H28">
        <v>11</v>
      </c>
      <c r="I28">
        <f t="shared" si="0"/>
        <v>1.7160686427457099E-2</v>
      </c>
      <c r="K28" s="2">
        <v>109</v>
      </c>
      <c r="L28">
        <v>109</v>
      </c>
      <c r="M28">
        <v>80</v>
      </c>
      <c r="N28">
        <v>624</v>
      </c>
      <c r="O28">
        <v>7.8</v>
      </c>
      <c r="P28">
        <v>33</v>
      </c>
      <c r="Q28">
        <v>0</v>
      </c>
      <c r="R28">
        <f t="shared" si="1"/>
        <v>0</v>
      </c>
    </row>
    <row r="29" spans="2:19" x14ac:dyDescent="0.25">
      <c r="B29" s="2">
        <v>39</v>
      </c>
      <c r="C29">
        <v>39</v>
      </c>
      <c r="D29">
        <v>53</v>
      </c>
      <c r="E29">
        <v>840</v>
      </c>
      <c r="F29">
        <v>15.84905660377358</v>
      </c>
      <c r="G29">
        <v>39</v>
      </c>
      <c r="H29">
        <v>21</v>
      </c>
      <c r="I29">
        <f t="shared" si="0"/>
        <v>2.5000000000000001E-2</v>
      </c>
      <c r="K29" s="2">
        <v>115</v>
      </c>
      <c r="L29">
        <v>115</v>
      </c>
      <c r="M29" s="4">
        <v>65</v>
      </c>
      <c r="N29" s="4">
        <v>99</v>
      </c>
      <c r="O29" s="4">
        <f>186/65</f>
        <v>2.8615384615384616</v>
      </c>
      <c r="P29" s="4">
        <v>29</v>
      </c>
      <c r="Q29" s="4">
        <v>12</v>
      </c>
      <c r="R29">
        <f t="shared" si="1"/>
        <v>0.12121212121212122</v>
      </c>
      <c r="S29" s="4" t="s">
        <v>29</v>
      </c>
    </row>
    <row r="30" spans="2:19" x14ac:dyDescent="0.25">
      <c r="B30" s="2">
        <v>40</v>
      </c>
      <c r="C30">
        <v>40</v>
      </c>
      <c r="D30">
        <v>80</v>
      </c>
      <c r="E30">
        <v>512</v>
      </c>
      <c r="F30">
        <v>6.4</v>
      </c>
      <c r="G30">
        <v>43</v>
      </c>
      <c r="H30">
        <v>52</v>
      </c>
      <c r="I30">
        <f t="shared" si="0"/>
        <v>0.1015625</v>
      </c>
      <c r="K30" s="2">
        <v>117</v>
      </c>
      <c r="L30">
        <v>117</v>
      </c>
      <c r="M30">
        <v>65</v>
      </c>
      <c r="N30">
        <v>596</v>
      </c>
      <c r="O30">
        <v>9.1692307692307686</v>
      </c>
      <c r="P30">
        <v>26</v>
      </c>
      <c r="Q30" s="25">
        <v>22</v>
      </c>
      <c r="R30">
        <f t="shared" si="1"/>
        <v>3.6912751677852351E-2</v>
      </c>
    </row>
    <row r="31" spans="2:19" x14ac:dyDescent="0.25">
      <c r="B31" s="2">
        <v>44</v>
      </c>
      <c r="C31">
        <v>44</v>
      </c>
      <c r="D31">
        <v>100</v>
      </c>
      <c r="E31">
        <v>1286</v>
      </c>
      <c r="F31">
        <v>12.86</v>
      </c>
      <c r="G31">
        <v>55</v>
      </c>
      <c r="H31">
        <v>38</v>
      </c>
      <c r="I31">
        <f t="shared" si="0"/>
        <v>2.9548989113530325E-2</v>
      </c>
      <c r="K31" s="2">
        <v>119</v>
      </c>
      <c r="L31">
        <v>119</v>
      </c>
      <c r="M31">
        <v>100</v>
      </c>
      <c r="N31" s="11">
        <v>261</v>
      </c>
      <c r="O31" s="11"/>
      <c r="P31" s="11"/>
      <c r="Q31" s="11">
        <v>35</v>
      </c>
      <c r="R31">
        <f t="shared" si="1"/>
        <v>0.13409961685823754</v>
      </c>
      <c r="S31" s="6" t="s">
        <v>30</v>
      </c>
    </row>
    <row r="32" spans="2:19" x14ac:dyDescent="0.25">
      <c r="B32" s="2">
        <v>45</v>
      </c>
      <c r="C32">
        <v>45</v>
      </c>
      <c r="D32">
        <v>70</v>
      </c>
      <c r="E32">
        <v>537</v>
      </c>
      <c r="F32">
        <v>7.6714285714285717</v>
      </c>
      <c r="G32">
        <v>33</v>
      </c>
      <c r="H32">
        <v>39</v>
      </c>
      <c r="I32">
        <f t="shared" si="0"/>
        <v>7.2625698324022353E-2</v>
      </c>
      <c r="K32" s="2">
        <v>120</v>
      </c>
      <c r="L32">
        <v>120</v>
      </c>
      <c r="M32">
        <v>26</v>
      </c>
      <c r="N32" s="11">
        <v>56</v>
      </c>
      <c r="O32" s="11"/>
      <c r="P32" s="11"/>
      <c r="Q32" s="11">
        <v>7</v>
      </c>
      <c r="R32">
        <f t="shared" si="1"/>
        <v>0.125</v>
      </c>
      <c r="S32" s="6"/>
    </row>
    <row r="33" spans="2:19" x14ac:dyDescent="0.25">
      <c r="B33" s="2">
        <v>47</v>
      </c>
      <c r="C33">
        <v>47</v>
      </c>
      <c r="D33">
        <v>85</v>
      </c>
      <c r="E33">
        <v>217</v>
      </c>
      <c r="F33">
        <v>2.552941176470588</v>
      </c>
      <c r="G33">
        <v>22</v>
      </c>
      <c r="H33">
        <v>55</v>
      </c>
      <c r="I33">
        <f t="shared" si="0"/>
        <v>0.25345622119815669</v>
      </c>
      <c r="K33" s="2">
        <v>125</v>
      </c>
      <c r="L33">
        <v>125</v>
      </c>
      <c r="M33">
        <v>75</v>
      </c>
      <c r="N33" s="11">
        <v>170</v>
      </c>
      <c r="O33" s="11"/>
      <c r="P33" s="11"/>
      <c r="Q33" s="11">
        <v>23</v>
      </c>
      <c r="R33">
        <f t="shared" si="1"/>
        <v>0.13529411764705881</v>
      </c>
      <c r="S33" s="6"/>
    </row>
    <row r="34" spans="2:19" x14ac:dyDescent="0.25">
      <c r="B34" s="2">
        <v>49</v>
      </c>
      <c r="C34">
        <v>49</v>
      </c>
      <c r="D34">
        <v>100</v>
      </c>
      <c r="E34">
        <v>911</v>
      </c>
      <c r="F34">
        <v>9.11</v>
      </c>
      <c r="G34">
        <v>111</v>
      </c>
      <c r="H34">
        <v>44</v>
      </c>
      <c r="I34">
        <f t="shared" si="0"/>
        <v>4.8298572996706916E-2</v>
      </c>
      <c r="K34" s="2">
        <v>133</v>
      </c>
      <c r="L34">
        <v>133</v>
      </c>
      <c r="M34" s="25">
        <v>72</v>
      </c>
      <c r="N34" s="25">
        <v>374</v>
      </c>
      <c r="O34" s="25">
        <v>5.1944444444444446</v>
      </c>
      <c r="P34" s="25">
        <v>17</v>
      </c>
      <c r="Q34" s="25">
        <v>29</v>
      </c>
      <c r="R34">
        <f t="shared" si="1"/>
        <v>7.7540106951871662E-2</v>
      </c>
      <c r="S34" s="25"/>
    </row>
    <row r="35" spans="2:19" x14ac:dyDescent="0.25">
      <c r="B35" s="2">
        <v>52</v>
      </c>
      <c r="C35">
        <v>52</v>
      </c>
      <c r="D35" s="11">
        <v>100</v>
      </c>
      <c r="E35" s="11">
        <v>182</v>
      </c>
      <c r="F35" s="11"/>
      <c r="G35" s="11"/>
      <c r="H35" s="11" t="s">
        <v>26</v>
      </c>
      <c r="K35" s="2">
        <v>135</v>
      </c>
      <c r="L35">
        <v>135</v>
      </c>
      <c r="M35">
        <v>90</v>
      </c>
      <c r="N35">
        <v>737</v>
      </c>
      <c r="O35">
        <v>8.1888888888888882</v>
      </c>
      <c r="P35">
        <v>33</v>
      </c>
      <c r="Q35" s="25">
        <v>30</v>
      </c>
      <c r="R35">
        <f t="shared" si="1"/>
        <v>4.0705563093622797E-2</v>
      </c>
    </row>
    <row r="36" spans="2:19" x14ac:dyDescent="0.25">
      <c r="B36" s="2">
        <v>54</v>
      </c>
      <c r="C36">
        <v>54</v>
      </c>
      <c r="D36">
        <v>68</v>
      </c>
      <c r="E36">
        <v>534</v>
      </c>
      <c r="F36">
        <v>7.8529411764705879</v>
      </c>
      <c r="G36">
        <v>19</v>
      </c>
      <c r="H36">
        <v>12</v>
      </c>
      <c r="I36">
        <f t="shared" si="0"/>
        <v>2.247191011235955E-2</v>
      </c>
      <c r="K36" s="2">
        <v>137</v>
      </c>
      <c r="L36">
        <v>137</v>
      </c>
      <c r="M36">
        <v>80</v>
      </c>
      <c r="N36">
        <v>314</v>
      </c>
      <c r="O36">
        <v>3.9249999999999998</v>
      </c>
      <c r="P36">
        <v>10</v>
      </c>
      <c r="Q36" s="25">
        <v>62</v>
      </c>
      <c r="R36">
        <f t="shared" si="1"/>
        <v>0.19745222929936307</v>
      </c>
    </row>
    <row r="37" spans="2:19" x14ac:dyDescent="0.25">
      <c r="F37">
        <f>AVERAGE(F8:F36)</f>
        <v>8.5023427833984435</v>
      </c>
      <c r="G37">
        <f>AVERAGE(G8:G36)</f>
        <v>29.53846153846154</v>
      </c>
      <c r="I37">
        <f>AVERAGE(I8:I36)</f>
        <v>4.8814840292663877E-2</v>
      </c>
      <c r="K37" s="2">
        <v>140</v>
      </c>
      <c r="L37">
        <v>140</v>
      </c>
      <c r="M37">
        <v>95</v>
      </c>
      <c r="N37">
        <v>400</v>
      </c>
      <c r="O37">
        <v>4.2105263157894726</v>
      </c>
      <c r="P37">
        <v>20</v>
      </c>
      <c r="Q37" s="25">
        <v>47</v>
      </c>
      <c r="R37">
        <f t="shared" si="1"/>
        <v>0.11749999999999999</v>
      </c>
    </row>
    <row r="38" spans="2:19" x14ac:dyDescent="0.25">
      <c r="K38" s="2">
        <v>142</v>
      </c>
      <c r="L38">
        <v>142</v>
      </c>
      <c r="M38">
        <v>90</v>
      </c>
      <c r="N38">
        <v>366</v>
      </c>
      <c r="O38">
        <v>4.0666666666666664</v>
      </c>
      <c r="P38">
        <v>17</v>
      </c>
      <c r="Q38" s="25">
        <v>87</v>
      </c>
      <c r="R38">
        <f t="shared" si="1"/>
        <v>0.23770491803278687</v>
      </c>
    </row>
    <row r="39" spans="2:19" x14ac:dyDescent="0.25">
      <c r="K39" s="2">
        <v>147</v>
      </c>
      <c r="L39">
        <v>147</v>
      </c>
      <c r="M39" s="4">
        <v>40</v>
      </c>
      <c r="N39" s="4">
        <v>147</v>
      </c>
      <c r="O39" s="4">
        <f>147/10</f>
        <v>14.7</v>
      </c>
      <c r="P39" s="4">
        <v>31</v>
      </c>
      <c r="Q39" s="4">
        <v>7</v>
      </c>
      <c r="R39">
        <f t="shared" si="1"/>
        <v>4.7619047619047616E-2</v>
      </c>
      <c r="S39" s="4" t="s">
        <v>29</v>
      </c>
    </row>
    <row r="40" spans="2:19" x14ac:dyDescent="0.25">
      <c r="O40">
        <f>AVERAGE(O8:O39)</f>
        <v>8.3737425684580948</v>
      </c>
      <c r="P40">
        <f>AVERAGE(P8:P39)</f>
        <v>24.821428571428573</v>
      </c>
      <c r="R40">
        <f>AVERAGE(R8:R39)</f>
        <v>6.4765772866114665E-2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EC5BC-D341-487D-8175-C3354409F7CE}">
  <dimension ref="B3:T48"/>
  <sheetViews>
    <sheetView topLeftCell="B16" workbookViewId="0">
      <selection activeCell="T8" sqref="T8:T47"/>
    </sheetView>
  </sheetViews>
  <sheetFormatPr baseColWidth="10" defaultRowHeight="15" x14ac:dyDescent="0.25"/>
  <sheetData>
    <row r="3" spans="2:20" ht="18.75" x14ac:dyDescent="0.3">
      <c r="B3" s="21" t="s">
        <v>1</v>
      </c>
    </row>
    <row r="7" spans="2:20" x14ac:dyDescent="0.25">
      <c r="D7" s="2" t="s">
        <v>2</v>
      </c>
      <c r="E7" s="2" t="s">
        <v>3</v>
      </c>
      <c r="F7" s="2" t="s">
        <v>4</v>
      </c>
      <c r="G7" s="2" t="s">
        <v>5</v>
      </c>
      <c r="H7" s="2" t="s">
        <v>6</v>
      </c>
      <c r="I7" s="3" t="s">
        <v>32</v>
      </c>
      <c r="J7" s="27" t="s">
        <v>31</v>
      </c>
      <c r="N7" s="2" t="s">
        <v>2</v>
      </c>
      <c r="O7" s="2" t="s">
        <v>3</v>
      </c>
      <c r="P7" s="2" t="s">
        <v>4</v>
      </c>
      <c r="Q7" s="2" t="s">
        <v>5</v>
      </c>
      <c r="R7" s="2" t="s">
        <v>6</v>
      </c>
      <c r="S7" s="3" t="s">
        <v>32</v>
      </c>
      <c r="T7" s="3" t="s">
        <v>31</v>
      </c>
    </row>
    <row r="8" spans="2:20" x14ac:dyDescent="0.25">
      <c r="C8" s="2">
        <v>2</v>
      </c>
      <c r="D8">
        <v>2</v>
      </c>
      <c r="E8" s="4">
        <v>25</v>
      </c>
      <c r="F8" s="4">
        <v>224</v>
      </c>
      <c r="G8" s="4">
        <f>224/20</f>
        <v>11.2</v>
      </c>
      <c r="H8" s="4">
        <v>17</v>
      </c>
      <c r="I8" s="4">
        <v>8</v>
      </c>
      <c r="J8">
        <f>I8/F8</f>
        <v>3.5714285714285712E-2</v>
      </c>
      <c r="M8" s="2">
        <v>77</v>
      </c>
      <c r="N8">
        <v>77</v>
      </c>
      <c r="O8">
        <v>30</v>
      </c>
      <c r="P8">
        <v>172</v>
      </c>
      <c r="Q8">
        <v>5.7333333333333334</v>
      </c>
      <c r="R8">
        <v>10</v>
      </c>
      <c r="S8">
        <v>13</v>
      </c>
      <c r="T8">
        <f>S8/P8</f>
        <v>7.5581395348837205E-2</v>
      </c>
    </row>
    <row r="9" spans="2:20" x14ac:dyDescent="0.25">
      <c r="C9" s="2">
        <v>3</v>
      </c>
      <c r="D9">
        <v>3</v>
      </c>
      <c r="E9">
        <v>80</v>
      </c>
      <c r="F9">
        <v>689</v>
      </c>
      <c r="G9">
        <v>8.6125000000000007</v>
      </c>
      <c r="H9">
        <v>17</v>
      </c>
      <c r="I9">
        <v>30</v>
      </c>
      <c r="J9">
        <f t="shared" ref="J9:J38" si="0">I9/F9</f>
        <v>4.3541364296081277E-2</v>
      </c>
      <c r="M9" s="2">
        <v>78</v>
      </c>
      <c r="N9">
        <v>78</v>
      </c>
      <c r="O9">
        <v>70</v>
      </c>
      <c r="P9">
        <v>0</v>
      </c>
      <c r="Q9">
        <v>0</v>
      </c>
      <c r="R9">
        <v>0</v>
      </c>
      <c r="S9">
        <v>0</v>
      </c>
    </row>
    <row r="10" spans="2:20" x14ac:dyDescent="0.25">
      <c r="C10" s="2">
        <v>4</v>
      </c>
      <c r="D10">
        <v>4</v>
      </c>
      <c r="E10" s="25">
        <v>100</v>
      </c>
      <c r="F10" s="25">
        <v>419</v>
      </c>
      <c r="G10" s="25">
        <v>4.1900000000000004</v>
      </c>
      <c r="H10" s="25">
        <v>12</v>
      </c>
      <c r="I10" s="25">
        <v>42</v>
      </c>
      <c r="J10">
        <f t="shared" si="0"/>
        <v>0.10023866348448687</v>
      </c>
      <c r="M10" s="2">
        <v>80</v>
      </c>
      <c r="N10">
        <v>80</v>
      </c>
      <c r="O10">
        <v>50</v>
      </c>
      <c r="P10">
        <v>3</v>
      </c>
      <c r="Q10">
        <f>3/50</f>
        <v>0.06</v>
      </c>
      <c r="R10">
        <v>1</v>
      </c>
      <c r="S10">
        <v>0</v>
      </c>
      <c r="T10">
        <f t="shared" ref="T10:T47" si="1">S10/P10</f>
        <v>0</v>
      </c>
    </row>
    <row r="11" spans="2:20" x14ac:dyDescent="0.25">
      <c r="C11" s="2">
        <v>5</v>
      </c>
      <c r="D11">
        <v>5</v>
      </c>
      <c r="E11" s="25">
        <v>85</v>
      </c>
      <c r="F11" s="25">
        <v>204</v>
      </c>
      <c r="G11" s="25">
        <v>2.4</v>
      </c>
      <c r="H11" s="25">
        <v>16</v>
      </c>
      <c r="I11" s="25">
        <v>34</v>
      </c>
      <c r="J11">
        <f t="shared" si="0"/>
        <v>0.16666666666666666</v>
      </c>
      <c r="M11" s="2">
        <v>82</v>
      </c>
      <c r="N11">
        <v>82</v>
      </c>
      <c r="O11">
        <v>55</v>
      </c>
      <c r="P11">
        <v>0</v>
      </c>
      <c r="Q11">
        <v>0</v>
      </c>
      <c r="R11">
        <v>0</v>
      </c>
      <c r="S11">
        <v>0</v>
      </c>
    </row>
    <row r="12" spans="2:20" x14ac:dyDescent="0.25">
      <c r="C12" s="2">
        <v>6</v>
      </c>
      <c r="D12">
        <v>6</v>
      </c>
      <c r="E12" s="25">
        <v>100</v>
      </c>
      <c r="F12" s="25">
        <v>491</v>
      </c>
      <c r="G12" s="25">
        <v>4.91</v>
      </c>
      <c r="H12" s="25">
        <v>31</v>
      </c>
      <c r="I12" s="25">
        <v>44</v>
      </c>
      <c r="J12">
        <f t="shared" si="0"/>
        <v>8.9613034623217916E-2</v>
      </c>
      <c r="M12" s="2">
        <v>84</v>
      </c>
      <c r="N12">
        <v>84</v>
      </c>
      <c r="O12">
        <v>55</v>
      </c>
      <c r="P12">
        <v>109</v>
      </c>
      <c r="Q12">
        <v>1.9818181818181819</v>
      </c>
      <c r="R12">
        <v>13</v>
      </c>
      <c r="S12">
        <v>18</v>
      </c>
      <c r="T12">
        <f t="shared" si="1"/>
        <v>0.16513761467889909</v>
      </c>
    </row>
    <row r="13" spans="2:20" x14ac:dyDescent="0.25">
      <c r="C13" s="2">
        <v>7</v>
      </c>
      <c r="D13">
        <v>7</v>
      </c>
      <c r="E13" s="25">
        <v>90</v>
      </c>
      <c r="F13" s="25">
        <v>478</v>
      </c>
      <c r="G13" s="25">
        <v>5.3111111111111109</v>
      </c>
      <c r="H13" s="25">
        <v>24</v>
      </c>
      <c r="I13" s="25">
        <v>77</v>
      </c>
      <c r="J13">
        <f t="shared" si="0"/>
        <v>0.16108786610878661</v>
      </c>
      <c r="M13" s="2">
        <v>85</v>
      </c>
      <c r="N13">
        <v>85</v>
      </c>
      <c r="O13">
        <v>60</v>
      </c>
      <c r="P13">
        <v>123</v>
      </c>
      <c r="Q13">
        <f>123/60</f>
        <v>2.0499999999999998</v>
      </c>
      <c r="R13">
        <v>7</v>
      </c>
      <c r="S13">
        <v>15</v>
      </c>
      <c r="T13">
        <f t="shared" si="1"/>
        <v>0.12195121951219512</v>
      </c>
    </row>
    <row r="14" spans="2:20" x14ac:dyDescent="0.25">
      <c r="C14" s="2">
        <v>8</v>
      </c>
      <c r="D14">
        <v>8</v>
      </c>
      <c r="E14" s="25">
        <v>90</v>
      </c>
      <c r="F14" s="25">
        <v>341</v>
      </c>
      <c r="G14" s="25">
        <v>3.7888888888888892</v>
      </c>
      <c r="H14" s="25">
        <v>20</v>
      </c>
      <c r="I14" s="25">
        <v>16</v>
      </c>
      <c r="J14">
        <f t="shared" si="0"/>
        <v>4.6920821114369501E-2</v>
      </c>
      <c r="M14" s="2">
        <v>87</v>
      </c>
      <c r="N14">
        <v>87</v>
      </c>
      <c r="O14">
        <v>80</v>
      </c>
      <c r="P14" s="11">
        <v>39</v>
      </c>
      <c r="Q14">
        <f>39/80</f>
        <v>0.48749999999999999</v>
      </c>
      <c r="R14">
        <v>5</v>
      </c>
      <c r="S14" s="11">
        <v>34</v>
      </c>
      <c r="T14">
        <f t="shared" si="1"/>
        <v>0.87179487179487181</v>
      </c>
    </row>
    <row r="15" spans="2:20" x14ac:dyDescent="0.25">
      <c r="C15" s="2">
        <v>10</v>
      </c>
      <c r="D15">
        <v>10</v>
      </c>
      <c r="E15" s="25">
        <v>80</v>
      </c>
      <c r="F15" s="25">
        <v>386</v>
      </c>
      <c r="G15" s="25">
        <v>4.8250000000000002</v>
      </c>
      <c r="H15" s="25">
        <v>28</v>
      </c>
      <c r="I15" s="25">
        <v>27</v>
      </c>
      <c r="J15">
        <f t="shared" si="0"/>
        <v>6.9948186528497408E-2</v>
      </c>
      <c r="M15" s="2">
        <v>89</v>
      </c>
      <c r="N15">
        <v>89</v>
      </c>
      <c r="O15">
        <v>90</v>
      </c>
      <c r="P15">
        <v>140</v>
      </c>
      <c r="Q15">
        <v>1.555555555555556</v>
      </c>
      <c r="R15">
        <v>27</v>
      </c>
      <c r="S15">
        <v>34</v>
      </c>
      <c r="T15">
        <f t="shared" si="1"/>
        <v>0.24285714285714285</v>
      </c>
    </row>
    <row r="16" spans="2:20" x14ac:dyDescent="0.25">
      <c r="C16" s="2">
        <v>12</v>
      </c>
      <c r="D16">
        <v>12</v>
      </c>
      <c r="E16">
        <v>80</v>
      </c>
      <c r="F16">
        <v>367</v>
      </c>
      <c r="G16">
        <v>4.5875000000000004</v>
      </c>
      <c r="H16">
        <v>21</v>
      </c>
      <c r="I16" s="25">
        <v>16</v>
      </c>
      <c r="J16">
        <f t="shared" si="0"/>
        <v>4.3596730245231606E-2</v>
      </c>
      <c r="M16" s="2">
        <v>90</v>
      </c>
      <c r="N16">
        <v>90</v>
      </c>
      <c r="O16">
        <v>100</v>
      </c>
      <c r="P16">
        <v>48</v>
      </c>
      <c r="Q16">
        <f>48/100</f>
        <v>0.48</v>
      </c>
      <c r="R16">
        <v>4</v>
      </c>
      <c r="S16">
        <v>6</v>
      </c>
      <c r="T16">
        <f t="shared" si="1"/>
        <v>0.125</v>
      </c>
    </row>
    <row r="17" spans="3:20" x14ac:dyDescent="0.25">
      <c r="C17" s="2">
        <v>15</v>
      </c>
      <c r="D17">
        <v>15</v>
      </c>
      <c r="E17">
        <v>100</v>
      </c>
      <c r="F17">
        <v>310</v>
      </c>
      <c r="G17">
        <v>3.1</v>
      </c>
      <c r="H17">
        <v>16</v>
      </c>
      <c r="I17" s="25">
        <v>57</v>
      </c>
      <c r="J17">
        <f t="shared" si="0"/>
        <v>0.18387096774193548</v>
      </c>
      <c r="M17" s="2">
        <v>91</v>
      </c>
      <c r="N17">
        <v>91</v>
      </c>
      <c r="O17">
        <v>60</v>
      </c>
      <c r="P17">
        <v>46</v>
      </c>
      <c r="Q17">
        <f>46/60</f>
        <v>0.76666666666666672</v>
      </c>
      <c r="R17">
        <v>7</v>
      </c>
      <c r="S17">
        <v>5</v>
      </c>
      <c r="T17">
        <f t="shared" si="1"/>
        <v>0.10869565217391304</v>
      </c>
    </row>
    <row r="18" spans="3:20" x14ac:dyDescent="0.25">
      <c r="C18" s="2">
        <v>16</v>
      </c>
      <c r="D18">
        <v>16</v>
      </c>
      <c r="E18">
        <v>100</v>
      </c>
      <c r="F18">
        <v>369</v>
      </c>
      <c r="G18">
        <v>3.69</v>
      </c>
      <c r="H18">
        <v>25</v>
      </c>
      <c r="I18" s="25">
        <v>41</v>
      </c>
      <c r="J18">
        <f t="shared" si="0"/>
        <v>0.1111111111111111</v>
      </c>
      <c r="M18" s="2">
        <v>92</v>
      </c>
      <c r="N18">
        <v>92</v>
      </c>
      <c r="O18">
        <v>100</v>
      </c>
      <c r="P18">
        <v>142</v>
      </c>
      <c r="Q18">
        <v>1.42</v>
      </c>
      <c r="R18">
        <v>19</v>
      </c>
      <c r="S18">
        <v>8</v>
      </c>
      <c r="T18">
        <f t="shared" si="1"/>
        <v>5.6338028169014086E-2</v>
      </c>
    </row>
    <row r="19" spans="3:20" x14ac:dyDescent="0.25">
      <c r="C19" s="2">
        <v>19</v>
      </c>
      <c r="D19">
        <v>19</v>
      </c>
      <c r="E19">
        <v>50</v>
      </c>
      <c r="F19">
        <v>333</v>
      </c>
      <c r="G19">
        <v>6.66</v>
      </c>
      <c r="H19">
        <v>16</v>
      </c>
      <c r="I19" s="25">
        <v>16</v>
      </c>
      <c r="J19">
        <f t="shared" si="0"/>
        <v>4.8048048048048048E-2</v>
      </c>
      <c r="M19" s="2">
        <v>93</v>
      </c>
      <c r="N19">
        <v>93</v>
      </c>
      <c r="O19">
        <v>100</v>
      </c>
      <c r="P19">
        <v>90</v>
      </c>
      <c r="Q19">
        <v>0.9</v>
      </c>
      <c r="R19">
        <v>27</v>
      </c>
      <c r="S19">
        <v>10</v>
      </c>
      <c r="T19">
        <f t="shared" si="1"/>
        <v>0.1111111111111111</v>
      </c>
    </row>
    <row r="20" spans="3:20" x14ac:dyDescent="0.25">
      <c r="C20" s="2">
        <v>20</v>
      </c>
      <c r="D20">
        <v>20</v>
      </c>
      <c r="E20">
        <v>100</v>
      </c>
      <c r="F20">
        <v>1399</v>
      </c>
      <c r="G20">
        <v>13.99</v>
      </c>
      <c r="H20">
        <v>42</v>
      </c>
      <c r="I20" s="25">
        <v>56</v>
      </c>
      <c r="J20">
        <f t="shared" si="0"/>
        <v>4.0028591851322376E-2</v>
      </c>
      <c r="M20" s="2">
        <v>94</v>
      </c>
      <c r="N20">
        <v>94</v>
      </c>
      <c r="O20">
        <v>65</v>
      </c>
      <c r="P20">
        <v>0</v>
      </c>
      <c r="Q20">
        <v>0</v>
      </c>
      <c r="R20">
        <v>0</v>
      </c>
      <c r="S20">
        <v>0</v>
      </c>
    </row>
    <row r="21" spans="3:20" x14ac:dyDescent="0.25">
      <c r="C21" s="2">
        <v>21</v>
      </c>
      <c r="D21">
        <v>21</v>
      </c>
      <c r="E21">
        <v>100</v>
      </c>
      <c r="F21">
        <v>906</v>
      </c>
      <c r="G21">
        <v>9.06</v>
      </c>
      <c r="H21">
        <v>44</v>
      </c>
      <c r="I21">
        <v>58</v>
      </c>
      <c r="J21">
        <f t="shared" si="0"/>
        <v>6.4017660044150104E-2</v>
      </c>
      <c r="M21" s="2">
        <v>97</v>
      </c>
      <c r="N21">
        <v>97</v>
      </c>
      <c r="O21">
        <v>25</v>
      </c>
      <c r="P21">
        <v>5</v>
      </c>
      <c r="Q21">
        <f>5/25</f>
        <v>0.2</v>
      </c>
      <c r="R21">
        <v>1</v>
      </c>
      <c r="S21">
        <v>1</v>
      </c>
      <c r="T21">
        <f t="shared" si="1"/>
        <v>0.2</v>
      </c>
    </row>
    <row r="22" spans="3:20" x14ac:dyDescent="0.25">
      <c r="C22" s="2">
        <v>22</v>
      </c>
      <c r="D22">
        <v>22</v>
      </c>
      <c r="E22">
        <v>80</v>
      </c>
      <c r="F22">
        <v>407</v>
      </c>
      <c r="G22">
        <v>5.0875000000000004</v>
      </c>
      <c r="H22">
        <v>29</v>
      </c>
      <c r="I22">
        <v>31</v>
      </c>
      <c r="J22">
        <f t="shared" si="0"/>
        <v>7.6167076167076173E-2</v>
      </c>
      <c r="M22" s="2">
        <v>98</v>
      </c>
      <c r="N22">
        <v>98</v>
      </c>
      <c r="O22">
        <v>35</v>
      </c>
      <c r="P22">
        <v>11</v>
      </c>
      <c r="Q22">
        <f>11/35</f>
        <v>0.31428571428571428</v>
      </c>
      <c r="R22">
        <v>1</v>
      </c>
      <c r="S22">
        <v>3</v>
      </c>
      <c r="T22">
        <f t="shared" si="1"/>
        <v>0.27272727272727271</v>
      </c>
    </row>
    <row r="23" spans="3:20" x14ac:dyDescent="0.25">
      <c r="C23" s="2">
        <v>23</v>
      </c>
      <c r="D23">
        <v>23</v>
      </c>
      <c r="E23">
        <v>95</v>
      </c>
      <c r="F23">
        <v>735</v>
      </c>
      <c r="G23">
        <v>7.7368421052631584</v>
      </c>
      <c r="H23">
        <v>38</v>
      </c>
      <c r="I23">
        <v>26</v>
      </c>
      <c r="J23">
        <f t="shared" si="0"/>
        <v>3.5374149659863949E-2</v>
      </c>
      <c r="M23" s="2">
        <v>99</v>
      </c>
      <c r="N23">
        <v>99</v>
      </c>
      <c r="O23">
        <v>42</v>
      </c>
      <c r="P23">
        <v>82</v>
      </c>
      <c r="Q23">
        <v>1.9523809523809521</v>
      </c>
      <c r="R23">
        <v>9</v>
      </c>
      <c r="S23">
        <v>26</v>
      </c>
      <c r="T23">
        <f t="shared" si="1"/>
        <v>0.31707317073170732</v>
      </c>
    </row>
    <row r="24" spans="3:20" x14ac:dyDescent="0.25">
      <c r="C24" s="2">
        <v>35</v>
      </c>
      <c r="D24">
        <v>35</v>
      </c>
      <c r="E24">
        <v>15</v>
      </c>
      <c r="F24">
        <v>216</v>
      </c>
      <c r="G24">
        <f>216/15</f>
        <v>14.4</v>
      </c>
      <c r="H24">
        <v>26</v>
      </c>
      <c r="I24">
        <v>2</v>
      </c>
      <c r="J24">
        <f t="shared" si="0"/>
        <v>9.2592592592592587E-3</v>
      </c>
      <c r="M24" s="2">
        <v>100</v>
      </c>
      <c r="N24">
        <v>100</v>
      </c>
      <c r="O24">
        <v>50</v>
      </c>
      <c r="P24">
        <v>187</v>
      </c>
      <c r="Q24">
        <v>3.74</v>
      </c>
      <c r="R24">
        <v>27</v>
      </c>
      <c r="S24">
        <v>10</v>
      </c>
      <c r="T24">
        <f t="shared" si="1"/>
        <v>5.3475935828877004E-2</v>
      </c>
    </row>
    <row r="25" spans="3:20" x14ac:dyDescent="0.25">
      <c r="C25" s="2">
        <v>36</v>
      </c>
      <c r="D25">
        <v>36</v>
      </c>
      <c r="E25">
        <v>80</v>
      </c>
      <c r="F25">
        <v>454</v>
      </c>
      <c r="G25">
        <v>5.6749999999999998</v>
      </c>
      <c r="H25">
        <v>32</v>
      </c>
      <c r="I25">
        <v>36</v>
      </c>
      <c r="J25">
        <f t="shared" si="0"/>
        <v>7.9295154185022032E-2</v>
      </c>
      <c r="M25" s="2">
        <v>101</v>
      </c>
      <c r="N25">
        <v>101</v>
      </c>
      <c r="O25">
        <v>80</v>
      </c>
      <c r="P25">
        <v>139</v>
      </c>
      <c r="Q25">
        <v>1.7375</v>
      </c>
      <c r="R25">
        <v>13</v>
      </c>
      <c r="S25">
        <v>3</v>
      </c>
      <c r="T25">
        <f t="shared" si="1"/>
        <v>2.1582733812949641E-2</v>
      </c>
    </row>
    <row r="26" spans="3:20" x14ac:dyDescent="0.25">
      <c r="C26" s="2">
        <v>38</v>
      </c>
      <c r="D26">
        <v>38</v>
      </c>
      <c r="E26">
        <v>90</v>
      </c>
      <c r="F26">
        <v>889</v>
      </c>
      <c r="G26">
        <v>9.8777777777777782</v>
      </c>
      <c r="H26">
        <v>35</v>
      </c>
      <c r="I26">
        <v>62</v>
      </c>
      <c r="J26">
        <f t="shared" si="0"/>
        <v>6.9741282339707542E-2</v>
      </c>
      <c r="M26" s="2">
        <v>102</v>
      </c>
      <c r="N26">
        <v>102</v>
      </c>
      <c r="O26">
        <v>90</v>
      </c>
      <c r="P26">
        <v>245</v>
      </c>
      <c r="Q26">
        <v>2.7222222222222219</v>
      </c>
      <c r="R26">
        <v>29</v>
      </c>
      <c r="S26">
        <v>18</v>
      </c>
      <c r="T26">
        <f t="shared" si="1"/>
        <v>7.3469387755102047E-2</v>
      </c>
    </row>
    <row r="27" spans="3:20" x14ac:dyDescent="0.25">
      <c r="C27" s="2">
        <v>44</v>
      </c>
      <c r="D27">
        <v>44</v>
      </c>
      <c r="E27">
        <v>80</v>
      </c>
      <c r="F27">
        <v>645</v>
      </c>
      <c r="G27">
        <v>8.0625</v>
      </c>
      <c r="H27">
        <v>27</v>
      </c>
      <c r="I27">
        <v>25</v>
      </c>
      <c r="J27">
        <f t="shared" si="0"/>
        <v>3.875968992248062E-2</v>
      </c>
      <c r="M27" s="2">
        <v>103</v>
      </c>
      <c r="N27">
        <v>103</v>
      </c>
      <c r="O27">
        <v>46</v>
      </c>
      <c r="P27">
        <v>127</v>
      </c>
      <c r="Q27">
        <v>2.7608695652173911</v>
      </c>
      <c r="R27">
        <v>37</v>
      </c>
      <c r="S27">
        <v>7</v>
      </c>
      <c r="T27">
        <f t="shared" si="1"/>
        <v>5.5118110236220472E-2</v>
      </c>
    </row>
    <row r="28" spans="3:20" x14ac:dyDescent="0.25">
      <c r="C28" s="2">
        <v>50</v>
      </c>
      <c r="D28">
        <v>50</v>
      </c>
      <c r="E28">
        <v>27</v>
      </c>
      <c r="F28">
        <v>151</v>
      </c>
      <c r="G28">
        <v>5.5925925925925926</v>
      </c>
      <c r="H28">
        <v>18</v>
      </c>
      <c r="I28">
        <v>10</v>
      </c>
      <c r="J28">
        <f t="shared" si="0"/>
        <v>6.6225165562913912E-2</v>
      </c>
      <c r="M28" s="2">
        <v>104</v>
      </c>
      <c r="N28">
        <v>104</v>
      </c>
      <c r="O28">
        <v>80</v>
      </c>
      <c r="P28">
        <v>247</v>
      </c>
      <c r="Q28">
        <v>3.0874999999999999</v>
      </c>
      <c r="R28">
        <v>27</v>
      </c>
      <c r="S28">
        <v>110</v>
      </c>
      <c r="T28">
        <f t="shared" si="1"/>
        <v>0.44534412955465585</v>
      </c>
    </row>
    <row r="29" spans="3:20" x14ac:dyDescent="0.25">
      <c r="C29" s="2">
        <v>52</v>
      </c>
      <c r="D29">
        <v>52</v>
      </c>
      <c r="E29">
        <v>80</v>
      </c>
      <c r="F29">
        <v>288</v>
      </c>
      <c r="G29">
        <v>3.6</v>
      </c>
      <c r="H29">
        <v>22</v>
      </c>
      <c r="I29">
        <v>33</v>
      </c>
      <c r="J29">
        <f t="shared" si="0"/>
        <v>0.11458333333333333</v>
      </c>
      <c r="M29" s="2">
        <v>105</v>
      </c>
      <c r="N29">
        <v>105</v>
      </c>
      <c r="O29">
        <v>100</v>
      </c>
      <c r="P29">
        <v>212</v>
      </c>
      <c r="Q29">
        <v>2.12</v>
      </c>
      <c r="R29">
        <v>30</v>
      </c>
      <c r="S29">
        <v>3</v>
      </c>
      <c r="T29">
        <f t="shared" si="1"/>
        <v>1.4150943396226415E-2</v>
      </c>
    </row>
    <row r="30" spans="3:20" x14ac:dyDescent="0.25">
      <c r="C30" s="2">
        <v>56</v>
      </c>
      <c r="D30">
        <v>56</v>
      </c>
      <c r="E30">
        <v>90</v>
      </c>
      <c r="F30">
        <v>787</v>
      </c>
      <c r="G30">
        <v>8.7444444444444436</v>
      </c>
      <c r="H30">
        <v>46</v>
      </c>
      <c r="I30">
        <v>50</v>
      </c>
      <c r="J30">
        <f t="shared" si="0"/>
        <v>6.353240152477764E-2</v>
      </c>
      <c r="M30" s="2">
        <v>106</v>
      </c>
      <c r="N30">
        <v>106</v>
      </c>
      <c r="O30">
        <v>82</v>
      </c>
      <c r="P30">
        <v>97</v>
      </c>
      <c r="Q30">
        <v>1.1829268292682931</v>
      </c>
      <c r="R30">
        <v>17</v>
      </c>
      <c r="S30">
        <v>0</v>
      </c>
      <c r="T30">
        <f t="shared" si="1"/>
        <v>0</v>
      </c>
    </row>
    <row r="31" spans="3:20" x14ac:dyDescent="0.25">
      <c r="C31" s="2">
        <v>64</v>
      </c>
      <c r="D31">
        <v>64</v>
      </c>
      <c r="E31">
        <v>20</v>
      </c>
      <c r="F31">
        <v>138</v>
      </c>
      <c r="G31">
        <v>6.9</v>
      </c>
      <c r="H31">
        <v>14</v>
      </c>
      <c r="I31">
        <v>4</v>
      </c>
      <c r="J31">
        <f t="shared" si="0"/>
        <v>2.8985507246376812E-2</v>
      </c>
      <c r="M31" s="2">
        <v>108</v>
      </c>
      <c r="N31">
        <v>108</v>
      </c>
      <c r="O31">
        <v>100</v>
      </c>
      <c r="P31">
        <v>82</v>
      </c>
      <c r="Q31">
        <v>0.82</v>
      </c>
      <c r="R31">
        <v>18</v>
      </c>
      <c r="S31">
        <v>0</v>
      </c>
      <c r="T31">
        <f t="shared" si="1"/>
        <v>0</v>
      </c>
    </row>
    <row r="32" spans="3:20" x14ac:dyDescent="0.25">
      <c r="C32" s="2">
        <v>65</v>
      </c>
      <c r="D32">
        <v>65</v>
      </c>
      <c r="E32">
        <v>47</v>
      </c>
      <c r="F32">
        <v>240</v>
      </c>
      <c r="G32">
        <v>5.1063829787234054</v>
      </c>
      <c r="H32">
        <v>16</v>
      </c>
      <c r="I32">
        <v>13</v>
      </c>
      <c r="J32">
        <f t="shared" si="0"/>
        <v>5.4166666666666669E-2</v>
      </c>
      <c r="M32" s="2">
        <v>109</v>
      </c>
      <c r="N32">
        <v>109</v>
      </c>
      <c r="O32">
        <v>80</v>
      </c>
      <c r="P32">
        <v>171</v>
      </c>
      <c r="Q32">
        <v>2.1375000000000002</v>
      </c>
      <c r="R32">
        <v>23</v>
      </c>
      <c r="S32">
        <v>0</v>
      </c>
      <c r="T32">
        <f t="shared" si="1"/>
        <v>0</v>
      </c>
    </row>
    <row r="33" spans="3:20" x14ac:dyDescent="0.25">
      <c r="C33" s="2">
        <v>66</v>
      </c>
      <c r="D33">
        <v>66</v>
      </c>
      <c r="E33">
        <v>80</v>
      </c>
      <c r="F33">
        <v>1143</v>
      </c>
      <c r="G33">
        <v>14.2875</v>
      </c>
      <c r="H33">
        <v>22</v>
      </c>
      <c r="I33">
        <v>23</v>
      </c>
      <c r="J33">
        <f t="shared" si="0"/>
        <v>2.0122484689413824E-2</v>
      </c>
      <c r="M33" s="2">
        <v>110</v>
      </c>
      <c r="N33">
        <v>110</v>
      </c>
      <c r="O33">
        <v>100</v>
      </c>
      <c r="P33">
        <v>220</v>
      </c>
      <c r="Q33">
        <f>220/100</f>
        <v>2.2000000000000002</v>
      </c>
      <c r="R33">
        <v>30</v>
      </c>
      <c r="S33">
        <v>15</v>
      </c>
      <c r="T33">
        <f t="shared" si="1"/>
        <v>6.8181818181818177E-2</v>
      </c>
    </row>
    <row r="34" spans="3:20" x14ac:dyDescent="0.25">
      <c r="C34" s="2">
        <v>67</v>
      </c>
      <c r="D34">
        <v>67</v>
      </c>
      <c r="E34">
        <v>22</v>
      </c>
      <c r="F34">
        <v>92</v>
      </c>
      <c r="G34">
        <v>4.1818181818181817</v>
      </c>
      <c r="H34">
        <v>12</v>
      </c>
      <c r="I34">
        <v>10</v>
      </c>
      <c r="J34">
        <f t="shared" si="0"/>
        <v>0.10869565217391304</v>
      </c>
      <c r="M34" s="2">
        <v>111</v>
      </c>
      <c r="N34">
        <v>111</v>
      </c>
      <c r="O34">
        <v>55</v>
      </c>
      <c r="P34">
        <v>0</v>
      </c>
      <c r="Q34">
        <v>0</v>
      </c>
      <c r="R34">
        <v>0</v>
      </c>
      <c r="S34">
        <v>0</v>
      </c>
    </row>
    <row r="35" spans="3:20" x14ac:dyDescent="0.25">
      <c r="C35" s="2">
        <v>68</v>
      </c>
      <c r="D35">
        <v>68</v>
      </c>
      <c r="E35">
        <v>90</v>
      </c>
      <c r="F35">
        <v>1322</v>
      </c>
      <c r="G35">
        <v>14.68888888888889</v>
      </c>
      <c r="H35">
        <v>31</v>
      </c>
      <c r="I35">
        <v>17</v>
      </c>
      <c r="J35">
        <f t="shared" si="0"/>
        <v>1.2859304084720122E-2</v>
      </c>
      <c r="M35" s="2">
        <v>112</v>
      </c>
      <c r="N35">
        <v>112</v>
      </c>
      <c r="O35">
        <v>50</v>
      </c>
      <c r="P35">
        <v>0</v>
      </c>
      <c r="Q35">
        <v>0</v>
      </c>
      <c r="R35">
        <v>0</v>
      </c>
      <c r="S35">
        <v>0</v>
      </c>
    </row>
    <row r="36" spans="3:20" x14ac:dyDescent="0.25">
      <c r="C36" s="2">
        <v>70</v>
      </c>
      <c r="D36">
        <v>70</v>
      </c>
      <c r="E36">
        <v>80</v>
      </c>
      <c r="F36">
        <v>1039</v>
      </c>
      <c r="G36">
        <v>12.987500000000001</v>
      </c>
      <c r="H36">
        <v>41</v>
      </c>
      <c r="I36">
        <v>12</v>
      </c>
      <c r="J36">
        <f t="shared" si="0"/>
        <v>1.1549566891241578E-2</v>
      </c>
      <c r="M36" s="2">
        <v>114</v>
      </c>
      <c r="N36">
        <v>114</v>
      </c>
      <c r="O36">
        <v>50</v>
      </c>
      <c r="P36">
        <v>150</v>
      </c>
      <c r="Q36">
        <v>3</v>
      </c>
      <c r="R36">
        <v>13</v>
      </c>
      <c r="S36">
        <v>34</v>
      </c>
      <c r="T36">
        <f t="shared" si="1"/>
        <v>0.22666666666666666</v>
      </c>
    </row>
    <row r="37" spans="3:20" x14ac:dyDescent="0.25">
      <c r="C37" s="2">
        <v>71</v>
      </c>
      <c r="D37">
        <v>71</v>
      </c>
      <c r="E37">
        <v>80</v>
      </c>
      <c r="F37">
        <v>518</v>
      </c>
      <c r="G37">
        <v>6.4749999999999996</v>
      </c>
      <c r="H37">
        <v>16</v>
      </c>
      <c r="I37">
        <v>13</v>
      </c>
      <c r="J37">
        <f t="shared" si="0"/>
        <v>2.5096525096525095E-2</v>
      </c>
      <c r="M37" s="2">
        <v>115</v>
      </c>
      <c r="N37">
        <v>115</v>
      </c>
      <c r="O37">
        <v>50</v>
      </c>
      <c r="P37">
        <v>74</v>
      </c>
      <c r="Q37">
        <f>74/40</f>
        <v>1.85</v>
      </c>
      <c r="R37">
        <v>11</v>
      </c>
      <c r="S37">
        <v>8</v>
      </c>
      <c r="T37">
        <f t="shared" si="1"/>
        <v>0.10810810810810811</v>
      </c>
    </row>
    <row r="38" spans="3:20" x14ac:dyDescent="0.25">
      <c r="C38" s="2">
        <v>73</v>
      </c>
      <c r="D38">
        <v>73</v>
      </c>
      <c r="E38">
        <v>100</v>
      </c>
      <c r="F38">
        <v>479</v>
      </c>
      <c r="G38">
        <v>4.79</v>
      </c>
      <c r="H38">
        <v>22</v>
      </c>
      <c r="I38">
        <v>23</v>
      </c>
      <c r="J38">
        <f t="shared" si="0"/>
        <v>4.8016701461377868E-2</v>
      </c>
      <c r="M38" s="2">
        <v>117</v>
      </c>
      <c r="N38">
        <v>117</v>
      </c>
      <c r="O38">
        <v>80</v>
      </c>
      <c r="P38">
        <v>110</v>
      </c>
      <c r="Q38">
        <v>1.375</v>
      </c>
      <c r="R38">
        <v>7</v>
      </c>
      <c r="S38">
        <v>27</v>
      </c>
      <c r="T38">
        <f t="shared" si="1"/>
        <v>0.24545454545454545</v>
      </c>
    </row>
    <row r="39" spans="3:20" x14ac:dyDescent="0.25">
      <c r="G39">
        <f>AVERAGE(G8:G38)</f>
        <v>7.2425402248228536</v>
      </c>
      <c r="H39">
        <f t="shared" ref="H39" si="2">AVERAGE(H8:H38)</f>
        <v>25.032258064516128</v>
      </c>
      <c r="J39">
        <f t="shared" ref="J39" si="3">AVERAGE(J8:J38)</f>
        <v>6.6672061865898705E-2</v>
      </c>
      <c r="M39" s="2">
        <v>119</v>
      </c>
      <c r="N39">
        <v>119</v>
      </c>
      <c r="O39">
        <v>12</v>
      </c>
      <c r="P39">
        <v>41</v>
      </c>
      <c r="Q39">
        <f>41/12</f>
        <v>3.4166666666666665</v>
      </c>
      <c r="R39">
        <v>8</v>
      </c>
      <c r="S39">
        <v>36</v>
      </c>
      <c r="T39">
        <f t="shared" si="1"/>
        <v>0.87804878048780488</v>
      </c>
    </row>
    <row r="40" spans="3:20" x14ac:dyDescent="0.25">
      <c r="M40" s="2">
        <v>120</v>
      </c>
      <c r="N40">
        <v>120</v>
      </c>
      <c r="O40">
        <v>25</v>
      </c>
      <c r="P40">
        <v>202</v>
      </c>
      <c r="Q40">
        <f>202/25</f>
        <v>8.08</v>
      </c>
      <c r="R40">
        <v>16</v>
      </c>
      <c r="S40">
        <v>13</v>
      </c>
      <c r="T40">
        <f t="shared" si="1"/>
        <v>6.4356435643564358E-2</v>
      </c>
    </row>
    <row r="41" spans="3:20" x14ac:dyDescent="0.25">
      <c r="M41" s="2">
        <v>121</v>
      </c>
      <c r="N41">
        <v>121</v>
      </c>
      <c r="O41">
        <v>75</v>
      </c>
      <c r="P41">
        <v>118</v>
      </c>
      <c r="Q41">
        <f>118/75</f>
        <v>1.5733333333333333</v>
      </c>
      <c r="R41">
        <v>10</v>
      </c>
      <c r="S41">
        <v>74</v>
      </c>
      <c r="T41">
        <f t="shared" si="1"/>
        <v>0.6271186440677966</v>
      </c>
    </row>
    <row r="42" spans="3:20" x14ac:dyDescent="0.25">
      <c r="M42" s="2">
        <v>122</v>
      </c>
      <c r="N42">
        <v>122</v>
      </c>
      <c r="O42">
        <v>60</v>
      </c>
      <c r="P42">
        <v>188</v>
      </c>
      <c r="Q42">
        <v>3.1333333333333329</v>
      </c>
      <c r="R42">
        <v>14</v>
      </c>
      <c r="S42">
        <v>28</v>
      </c>
      <c r="T42">
        <f t="shared" si="1"/>
        <v>0.14893617021276595</v>
      </c>
    </row>
    <row r="43" spans="3:20" x14ac:dyDescent="0.25">
      <c r="M43" s="2">
        <v>123</v>
      </c>
      <c r="N43">
        <v>123</v>
      </c>
      <c r="O43">
        <v>80</v>
      </c>
      <c r="P43">
        <v>227</v>
      </c>
      <c r="Q43">
        <v>2.8374999999999999</v>
      </c>
      <c r="R43">
        <v>11</v>
      </c>
      <c r="S43">
        <v>24</v>
      </c>
      <c r="T43">
        <f t="shared" si="1"/>
        <v>0.10572687224669604</v>
      </c>
    </row>
    <row r="44" spans="3:20" x14ac:dyDescent="0.25">
      <c r="M44" s="2">
        <v>124</v>
      </c>
      <c r="N44">
        <v>124</v>
      </c>
      <c r="O44">
        <v>60</v>
      </c>
      <c r="P44">
        <v>175</v>
      </c>
      <c r="Q44">
        <v>2.916666666666667</v>
      </c>
      <c r="R44">
        <v>23</v>
      </c>
      <c r="S44">
        <v>30</v>
      </c>
      <c r="T44">
        <f t="shared" si="1"/>
        <v>0.17142857142857143</v>
      </c>
    </row>
    <row r="45" spans="3:20" x14ac:dyDescent="0.25">
      <c r="M45" s="2">
        <v>125</v>
      </c>
      <c r="N45">
        <v>125</v>
      </c>
      <c r="O45">
        <v>75</v>
      </c>
      <c r="P45" s="11">
        <v>84</v>
      </c>
      <c r="Q45">
        <v>1.1200000000000001</v>
      </c>
      <c r="R45">
        <v>8</v>
      </c>
      <c r="S45" s="11">
        <v>80</v>
      </c>
      <c r="T45">
        <f t="shared" si="1"/>
        <v>0.95238095238095233</v>
      </c>
    </row>
    <row r="46" spans="3:20" x14ac:dyDescent="0.25">
      <c r="M46" s="2">
        <v>126</v>
      </c>
      <c r="N46">
        <v>126</v>
      </c>
      <c r="O46">
        <v>60</v>
      </c>
      <c r="P46" s="11">
        <v>132</v>
      </c>
      <c r="Q46">
        <v>2.2000000000000002</v>
      </c>
      <c r="R46">
        <v>23</v>
      </c>
      <c r="S46" s="11">
        <v>105</v>
      </c>
      <c r="T46">
        <f t="shared" si="1"/>
        <v>0.79545454545454541</v>
      </c>
    </row>
    <row r="47" spans="3:20" x14ac:dyDescent="0.25">
      <c r="M47" s="2">
        <v>127</v>
      </c>
      <c r="N47">
        <v>127</v>
      </c>
      <c r="O47">
        <v>70</v>
      </c>
      <c r="P47">
        <v>52</v>
      </c>
      <c r="Q47">
        <v>0.74285714285714288</v>
      </c>
      <c r="R47">
        <v>6</v>
      </c>
      <c r="S47">
        <v>33</v>
      </c>
      <c r="T47">
        <f t="shared" si="1"/>
        <v>0.63461538461538458</v>
      </c>
    </row>
    <row r="48" spans="3:20" x14ac:dyDescent="0.25">
      <c r="Q48">
        <f>AVERAGE(Q8:Q47)</f>
        <v>1.8163854040901366</v>
      </c>
      <c r="R48">
        <f t="shared" ref="R48:T48" si="4">AVERAGE(R8:R47)</f>
        <v>13.3</v>
      </c>
      <c r="T48">
        <f t="shared" si="4"/>
        <v>0.23879674898966335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0F0E2-2BDC-4DF9-8B2C-806BE1365ACA}">
  <dimension ref="B5:T41"/>
  <sheetViews>
    <sheetView topLeftCell="A16" workbookViewId="0">
      <selection activeCell="H41" sqref="H41"/>
    </sheetView>
  </sheetViews>
  <sheetFormatPr baseColWidth="10" defaultRowHeight="15" x14ac:dyDescent="0.25"/>
  <sheetData>
    <row r="5" spans="2:20" ht="18.75" x14ac:dyDescent="0.3">
      <c r="B5" s="21" t="s">
        <v>1</v>
      </c>
    </row>
    <row r="8" spans="2:20" x14ac:dyDescent="0.25"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3" t="s">
        <v>32</v>
      </c>
      <c r="I8" s="3" t="s">
        <v>13</v>
      </c>
      <c r="M8" s="2" t="s">
        <v>2</v>
      </c>
      <c r="N8" s="2" t="s">
        <v>3</v>
      </c>
      <c r="O8" s="2" t="s">
        <v>4</v>
      </c>
      <c r="P8" s="2" t="s">
        <v>5</v>
      </c>
      <c r="Q8" s="2" t="s">
        <v>6</v>
      </c>
      <c r="R8" s="3" t="s">
        <v>32</v>
      </c>
      <c r="S8" s="3" t="s">
        <v>13</v>
      </c>
    </row>
    <row r="9" spans="2:20" x14ac:dyDescent="0.25">
      <c r="B9" s="2">
        <v>3</v>
      </c>
      <c r="C9">
        <v>3</v>
      </c>
      <c r="D9">
        <v>80</v>
      </c>
      <c r="E9">
        <v>588</v>
      </c>
      <c r="F9">
        <v>7.35</v>
      </c>
      <c r="G9">
        <v>18</v>
      </c>
      <c r="H9">
        <v>14</v>
      </c>
      <c r="I9">
        <f>H9/E9</f>
        <v>2.3809523809523808E-2</v>
      </c>
      <c r="L9" s="2">
        <v>75</v>
      </c>
      <c r="M9">
        <v>75</v>
      </c>
      <c r="N9" s="4">
        <v>60</v>
      </c>
      <c r="O9" s="4">
        <v>115</v>
      </c>
      <c r="P9" s="4">
        <f>116/15</f>
        <v>7.7333333333333334</v>
      </c>
      <c r="Q9" s="4">
        <v>23</v>
      </c>
      <c r="R9" s="4">
        <v>14</v>
      </c>
      <c r="S9">
        <f>R9/O9</f>
        <v>0.12173913043478261</v>
      </c>
      <c r="T9" s="4" t="s">
        <v>29</v>
      </c>
    </row>
    <row r="10" spans="2:20" x14ac:dyDescent="0.25">
      <c r="B10" s="2">
        <v>5</v>
      </c>
      <c r="C10">
        <v>5</v>
      </c>
      <c r="D10">
        <v>80</v>
      </c>
      <c r="E10">
        <v>236</v>
      </c>
      <c r="L10" s="2">
        <v>76</v>
      </c>
      <c r="M10">
        <v>76</v>
      </c>
      <c r="N10">
        <v>41</v>
      </c>
      <c r="O10">
        <v>128</v>
      </c>
      <c r="P10">
        <v>3.1219512195121948</v>
      </c>
      <c r="Q10">
        <v>16</v>
      </c>
      <c r="R10">
        <v>32</v>
      </c>
      <c r="S10">
        <f t="shared" ref="S10:S36" si="0">R10/O10</f>
        <v>0.25</v>
      </c>
    </row>
    <row r="11" spans="2:20" x14ac:dyDescent="0.25">
      <c r="B11" s="2">
        <v>6</v>
      </c>
      <c r="C11">
        <v>6</v>
      </c>
      <c r="D11">
        <v>80</v>
      </c>
      <c r="E11">
        <v>301</v>
      </c>
      <c r="F11">
        <v>3.7625000000000002</v>
      </c>
      <c r="G11">
        <v>10</v>
      </c>
      <c r="H11">
        <v>36</v>
      </c>
      <c r="I11">
        <f t="shared" ref="I11:I40" si="1">H11/E11</f>
        <v>0.11960132890365449</v>
      </c>
      <c r="L11" s="2">
        <v>77</v>
      </c>
      <c r="M11">
        <v>77</v>
      </c>
      <c r="N11">
        <v>60</v>
      </c>
      <c r="O11">
        <v>420</v>
      </c>
      <c r="P11">
        <v>7</v>
      </c>
      <c r="Q11">
        <v>37</v>
      </c>
      <c r="R11">
        <v>26</v>
      </c>
      <c r="S11">
        <f t="shared" si="0"/>
        <v>6.1904761904761907E-2</v>
      </c>
    </row>
    <row r="12" spans="2:20" x14ac:dyDescent="0.25">
      <c r="B12" s="2">
        <v>7</v>
      </c>
      <c r="C12">
        <v>7</v>
      </c>
      <c r="D12">
        <v>65</v>
      </c>
      <c r="E12">
        <v>113</v>
      </c>
      <c r="L12" s="2">
        <v>78</v>
      </c>
      <c r="M12">
        <v>78</v>
      </c>
      <c r="N12">
        <v>100</v>
      </c>
      <c r="O12">
        <v>1113</v>
      </c>
      <c r="P12">
        <v>11.13</v>
      </c>
      <c r="Q12">
        <v>43</v>
      </c>
      <c r="R12">
        <v>52</v>
      </c>
      <c r="S12">
        <f t="shared" si="0"/>
        <v>4.6720575022461817E-2</v>
      </c>
    </row>
    <row r="13" spans="2:20" x14ac:dyDescent="0.25">
      <c r="B13" s="2">
        <v>8</v>
      </c>
      <c r="C13">
        <v>8</v>
      </c>
      <c r="D13">
        <v>60</v>
      </c>
      <c r="E13">
        <v>242</v>
      </c>
      <c r="F13">
        <v>4.0333333333333332</v>
      </c>
      <c r="G13">
        <v>15</v>
      </c>
      <c r="H13">
        <v>18</v>
      </c>
      <c r="I13">
        <f t="shared" si="1"/>
        <v>7.43801652892562E-2</v>
      </c>
      <c r="L13" s="2">
        <v>79</v>
      </c>
      <c r="M13">
        <v>79</v>
      </c>
      <c r="N13">
        <v>57</v>
      </c>
      <c r="O13">
        <v>245</v>
      </c>
      <c r="P13">
        <v>4.2982456140350873</v>
      </c>
      <c r="Q13">
        <v>22</v>
      </c>
      <c r="R13">
        <v>31</v>
      </c>
      <c r="S13">
        <f t="shared" si="0"/>
        <v>0.12653061224489795</v>
      </c>
    </row>
    <row r="14" spans="2:20" x14ac:dyDescent="0.25">
      <c r="B14" s="2">
        <v>10</v>
      </c>
      <c r="C14">
        <v>10</v>
      </c>
      <c r="D14">
        <v>80</v>
      </c>
      <c r="E14">
        <v>745</v>
      </c>
      <c r="F14">
        <v>9.3125</v>
      </c>
      <c r="G14">
        <v>28</v>
      </c>
      <c r="H14">
        <v>18</v>
      </c>
      <c r="I14">
        <f t="shared" si="1"/>
        <v>2.4161073825503355E-2</v>
      </c>
      <c r="L14" s="2">
        <v>80</v>
      </c>
      <c r="M14">
        <v>80</v>
      </c>
      <c r="N14">
        <v>90</v>
      </c>
      <c r="O14">
        <v>343</v>
      </c>
      <c r="P14">
        <v>3.8111111111111109</v>
      </c>
      <c r="Q14">
        <v>23</v>
      </c>
      <c r="R14">
        <v>50</v>
      </c>
      <c r="S14">
        <f t="shared" si="0"/>
        <v>0.1457725947521866</v>
      </c>
    </row>
    <row r="15" spans="2:20" x14ac:dyDescent="0.25">
      <c r="B15" s="2">
        <v>13</v>
      </c>
      <c r="C15">
        <v>13</v>
      </c>
      <c r="D15">
        <v>80</v>
      </c>
      <c r="E15">
        <v>1600</v>
      </c>
      <c r="F15">
        <v>20</v>
      </c>
      <c r="G15">
        <v>43</v>
      </c>
      <c r="H15">
        <v>43</v>
      </c>
      <c r="I15">
        <f t="shared" si="1"/>
        <v>2.6875E-2</v>
      </c>
      <c r="L15" s="2">
        <v>81</v>
      </c>
      <c r="M15">
        <v>81</v>
      </c>
      <c r="N15">
        <v>100</v>
      </c>
      <c r="O15">
        <v>112</v>
      </c>
      <c r="P15">
        <v>1.1200000000000001</v>
      </c>
      <c r="Q15">
        <v>10</v>
      </c>
      <c r="R15">
        <v>26</v>
      </c>
      <c r="S15">
        <f t="shared" si="0"/>
        <v>0.23214285714285715</v>
      </c>
    </row>
    <row r="16" spans="2:20" x14ac:dyDescent="0.25">
      <c r="B16" s="2">
        <v>15</v>
      </c>
      <c r="C16">
        <v>15</v>
      </c>
      <c r="D16">
        <v>80</v>
      </c>
      <c r="E16">
        <v>124</v>
      </c>
      <c r="L16" s="2">
        <v>83</v>
      </c>
      <c r="M16">
        <v>83</v>
      </c>
      <c r="N16">
        <v>84</v>
      </c>
      <c r="O16">
        <v>156</v>
      </c>
      <c r="P16">
        <v>1.857142857142857</v>
      </c>
      <c r="Q16">
        <v>11</v>
      </c>
      <c r="R16">
        <v>53</v>
      </c>
      <c r="S16">
        <f t="shared" si="0"/>
        <v>0.33974358974358976</v>
      </c>
    </row>
    <row r="17" spans="2:20" x14ac:dyDescent="0.25">
      <c r="B17" s="2">
        <v>18</v>
      </c>
      <c r="C17">
        <v>18</v>
      </c>
      <c r="D17">
        <v>80</v>
      </c>
      <c r="E17">
        <v>897</v>
      </c>
      <c r="F17">
        <v>11.2125</v>
      </c>
      <c r="G17">
        <v>37</v>
      </c>
      <c r="H17">
        <v>43</v>
      </c>
      <c r="I17">
        <f t="shared" si="1"/>
        <v>4.7937569676700112E-2</v>
      </c>
      <c r="L17" s="2">
        <v>84</v>
      </c>
      <c r="M17">
        <v>84</v>
      </c>
      <c r="N17" s="4">
        <v>60</v>
      </c>
      <c r="O17" s="4">
        <v>86</v>
      </c>
      <c r="P17" s="4">
        <f>86/30</f>
        <v>2.8666666666666667</v>
      </c>
      <c r="Q17" s="4">
        <v>8</v>
      </c>
      <c r="R17" s="4">
        <v>33</v>
      </c>
      <c r="S17">
        <f t="shared" si="0"/>
        <v>0.38372093023255816</v>
      </c>
      <c r="T17" s="4"/>
    </row>
    <row r="18" spans="2:20" x14ac:dyDescent="0.25">
      <c r="B18" s="2">
        <v>19</v>
      </c>
      <c r="C18">
        <v>19</v>
      </c>
      <c r="D18">
        <v>65</v>
      </c>
      <c r="E18">
        <v>106</v>
      </c>
      <c r="F18">
        <v>1.630769230769231</v>
      </c>
      <c r="G18">
        <v>10</v>
      </c>
      <c r="H18">
        <v>23</v>
      </c>
      <c r="I18">
        <f t="shared" si="1"/>
        <v>0.21698113207547171</v>
      </c>
      <c r="L18" s="2">
        <v>85</v>
      </c>
      <c r="M18">
        <v>85</v>
      </c>
      <c r="N18" s="4">
        <v>65</v>
      </c>
      <c r="O18" s="4">
        <v>84</v>
      </c>
      <c r="P18" s="4">
        <f>84/20</f>
        <v>4.2</v>
      </c>
      <c r="Q18" s="4">
        <v>25</v>
      </c>
      <c r="R18" s="4">
        <v>19</v>
      </c>
      <c r="S18">
        <f t="shared" si="0"/>
        <v>0.22619047619047619</v>
      </c>
      <c r="T18" s="4"/>
    </row>
    <row r="19" spans="2:20" x14ac:dyDescent="0.25">
      <c r="B19" s="2">
        <v>22</v>
      </c>
      <c r="C19">
        <v>22</v>
      </c>
      <c r="D19">
        <v>70</v>
      </c>
      <c r="E19">
        <v>231</v>
      </c>
      <c r="F19">
        <v>3.3</v>
      </c>
      <c r="G19">
        <v>12</v>
      </c>
      <c r="H19">
        <v>17</v>
      </c>
      <c r="I19">
        <f t="shared" si="1"/>
        <v>7.3593073593073599E-2</v>
      </c>
      <c r="L19" s="2">
        <v>86</v>
      </c>
      <c r="M19">
        <v>86</v>
      </c>
      <c r="N19">
        <v>80</v>
      </c>
      <c r="O19">
        <v>247</v>
      </c>
      <c r="P19">
        <v>3.0874999999999999</v>
      </c>
      <c r="Q19">
        <v>25</v>
      </c>
      <c r="R19">
        <v>34</v>
      </c>
      <c r="S19">
        <f t="shared" si="0"/>
        <v>0.13765182186234817</v>
      </c>
    </row>
    <row r="20" spans="2:20" x14ac:dyDescent="0.25">
      <c r="B20" s="2">
        <v>23</v>
      </c>
      <c r="C20">
        <v>23</v>
      </c>
      <c r="D20">
        <v>60</v>
      </c>
      <c r="E20">
        <v>219</v>
      </c>
      <c r="F20">
        <v>3.65</v>
      </c>
      <c r="G20">
        <v>13</v>
      </c>
      <c r="H20">
        <v>18</v>
      </c>
      <c r="I20">
        <f t="shared" si="1"/>
        <v>8.2191780821917804E-2</v>
      </c>
    </row>
    <row r="21" spans="2:20" x14ac:dyDescent="0.25">
      <c r="B21" s="2">
        <v>24</v>
      </c>
      <c r="C21">
        <v>24</v>
      </c>
      <c r="D21">
        <v>95</v>
      </c>
      <c r="E21">
        <v>494</v>
      </c>
      <c r="F21">
        <v>5.2</v>
      </c>
      <c r="G21">
        <v>23</v>
      </c>
      <c r="H21">
        <v>44</v>
      </c>
      <c r="I21">
        <f t="shared" si="1"/>
        <v>8.9068825910931168E-2</v>
      </c>
      <c r="L21" s="2">
        <v>92</v>
      </c>
      <c r="M21">
        <v>92</v>
      </c>
      <c r="N21">
        <v>60</v>
      </c>
      <c r="O21">
        <v>694</v>
      </c>
      <c r="P21">
        <v>11.56666666666667</v>
      </c>
      <c r="Q21">
        <v>28</v>
      </c>
      <c r="R21">
        <v>45</v>
      </c>
      <c r="S21">
        <f t="shared" si="0"/>
        <v>6.4841498559077809E-2</v>
      </c>
    </row>
    <row r="22" spans="2:20" x14ac:dyDescent="0.25">
      <c r="B22" s="2">
        <v>26</v>
      </c>
      <c r="C22">
        <v>26</v>
      </c>
      <c r="D22">
        <v>75</v>
      </c>
      <c r="E22">
        <v>273</v>
      </c>
      <c r="F22">
        <v>3.64</v>
      </c>
      <c r="G22">
        <v>27</v>
      </c>
      <c r="H22">
        <v>30</v>
      </c>
      <c r="I22">
        <f t="shared" si="1"/>
        <v>0.10989010989010989</v>
      </c>
      <c r="L22" s="2">
        <v>93</v>
      </c>
      <c r="M22">
        <v>93</v>
      </c>
      <c r="N22">
        <v>70</v>
      </c>
      <c r="O22">
        <v>97</v>
      </c>
      <c r="P22">
        <v>1.3857142857142859</v>
      </c>
      <c r="Q22">
        <v>9</v>
      </c>
      <c r="R22">
        <v>78</v>
      </c>
      <c r="S22">
        <f t="shared" si="0"/>
        <v>0.80412371134020622</v>
      </c>
    </row>
    <row r="23" spans="2:20" x14ac:dyDescent="0.25">
      <c r="B23" s="2">
        <v>30</v>
      </c>
      <c r="C23">
        <v>30</v>
      </c>
      <c r="D23">
        <v>25</v>
      </c>
      <c r="E23">
        <v>229</v>
      </c>
      <c r="F23">
        <v>9.16</v>
      </c>
      <c r="G23">
        <v>26</v>
      </c>
      <c r="H23">
        <v>5</v>
      </c>
      <c r="I23">
        <f t="shared" si="1"/>
        <v>2.1834061135371178E-2</v>
      </c>
      <c r="L23" s="2">
        <v>99</v>
      </c>
      <c r="M23">
        <v>99</v>
      </c>
      <c r="N23" s="4">
        <v>28</v>
      </c>
      <c r="O23" s="4">
        <v>138</v>
      </c>
      <c r="P23" s="4">
        <f>138/20</f>
        <v>6.9</v>
      </c>
      <c r="Q23" s="4">
        <v>19</v>
      </c>
      <c r="R23" s="4">
        <v>9</v>
      </c>
      <c r="S23">
        <f t="shared" si="0"/>
        <v>6.5217391304347824E-2</v>
      </c>
      <c r="T23" s="4"/>
    </row>
    <row r="24" spans="2:20" x14ac:dyDescent="0.25">
      <c r="B24" s="2">
        <v>31</v>
      </c>
      <c r="C24">
        <v>31</v>
      </c>
      <c r="D24">
        <v>80</v>
      </c>
      <c r="E24">
        <v>912</v>
      </c>
      <c r="F24">
        <v>11.4</v>
      </c>
      <c r="G24">
        <v>29</v>
      </c>
      <c r="H24">
        <v>11</v>
      </c>
      <c r="I24">
        <f t="shared" si="1"/>
        <v>1.2061403508771929E-2</v>
      </c>
      <c r="L24" s="2">
        <v>100</v>
      </c>
      <c r="M24">
        <v>100</v>
      </c>
      <c r="N24">
        <v>75</v>
      </c>
      <c r="O24" s="4">
        <v>125</v>
      </c>
      <c r="P24" s="4">
        <f>125/25</f>
        <v>5</v>
      </c>
      <c r="Q24" s="4">
        <v>15</v>
      </c>
      <c r="R24" s="4">
        <v>11</v>
      </c>
      <c r="S24">
        <f t="shared" si="0"/>
        <v>8.7999999999999995E-2</v>
      </c>
    </row>
    <row r="25" spans="2:20" x14ac:dyDescent="0.25">
      <c r="B25" s="2">
        <v>33</v>
      </c>
      <c r="C25">
        <v>33</v>
      </c>
      <c r="D25">
        <v>100</v>
      </c>
      <c r="E25">
        <v>693</v>
      </c>
      <c r="F25">
        <v>6.93</v>
      </c>
      <c r="G25">
        <v>24</v>
      </c>
      <c r="H25">
        <v>13</v>
      </c>
      <c r="I25">
        <f t="shared" si="1"/>
        <v>1.875901875901876E-2</v>
      </c>
      <c r="L25" s="2">
        <v>103</v>
      </c>
      <c r="M25">
        <v>103</v>
      </c>
      <c r="N25">
        <v>85</v>
      </c>
      <c r="O25">
        <v>309</v>
      </c>
      <c r="P25">
        <v>3.6352941176470588</v>
      </c>
      <c r="Q25">
        <v>28</v>
      </c>
      <c r="R25">
        <v>40</v>
      </c>
      <c r="S25">
        <f t="shared" si="0"/>
        <v>0.12944983818770225</v>
      </c>
    </row>
    <row r="26" spans="2:20" x14ac:dyDescent="0.25">
      <c r="B26" s="2">
        <v>36</v>
      </c>
      <c r="C26">
        <v>36</v>
      </c>
      <c r="D26">
        <v>70</v>
      </c>
      <c r="E26">
        <v>478</v>
      </c>
      <c r="F26">
        <v>6.8285714285714283</v>
      </c>
      <c r="G26">
        <v>19</v>
      </c>
      <c r="H26">
        <v>12</v>
      </c>
      <c r="I26">
        <f t="shared" si="1"/>
        <v>2.5104602510460251E-2</v>
      </c>
      <c r="L26" s="2">
        <v>104</v>
      </c>
      <c r="M26">
        <v>104</v>
      </c>
      <c r="N26">
        <v>100</v>
      </c>
      <c r="O26">
        <v>473</v>
      </c>
      <c r="P26">
        <v>4.7300000000000004</v>
      </c>
      <c r="Q26">
        <v>24</v>
      </c>
      <c r="R26">
        <v>42</v>
      </c>
      <c r="S26">
        <f t="shared" si="0"/>
        <v>8.8794926004228336E-2</v>
      </c>
    </row>
    <row r="27" spans="2:20" x14ac:dyDescent="0.25">
      <c r="B27" s="2">
        <v>38</v>
      </c>
      <c r="C27">
        <v>38</v>
      </c>
      <c r="D27">
        <v>52</v>
      </c>
      <c r="E27">
        <v>466</v>
      </c>
      <c r="F27">
        <v>8.9615384615384617</v>
      </c>
      <c r="G27">
        <v>32</v>
      </c>
      <c r="H27">
        <v>8</v>
      </c>
      <c r="I27">
        <f t="shared" si="1"/>
        <v>1.7167381974248927E-2</v>
      </c>
      <c r="L27" s="2">
        <v>105</v>
      </c>
      <c r="M27">
        <v>105</v>
      </c>
      <c r="N27" s="11">
        <v>100</v>
      </c>
      <c r="O27" s="11">
        <v>99</v>
      </c>
      <c r="P27" s="11"/>
      <c r="Q27" s="11"/>
      <c r="R27" s="11"/>
      <c r="T27" t="s">
        <v>33</v>
      </c>
    </row>
    <row r="28" spans="2:20" x14ac:dyDescent="0.25">
      <c r="B28" s="2">
        <v>46</v>
      </c>
      <c r="C28">
        <v>46</v>
      </c>
      <c r="D28">
        <v>33</v>
      </c>
      <c r="E28">
        <v>412</v>
      </c>
      <c r="F28">
        <v>12.484848484848481</v>
      </c>
      <c r="G28">
        <v>18</v>
      </c>
      <c r="H28">
        <v>10</v>
      </c>
      <c r="I28">
        <f t="shared" si="1"/>
        <v>2.4271844660194174E-2</v>
      </c>
      <c r="L28" s="2">
        <v>107</v>
      </c>
      <c r="M28">
        <v>107</v>
      </c>
      <c r="N28">
        <v>100</v>
      </c>
      <c r="O28">
        <v>609</v>
      </c>
      <c r="P28">
        <v>6.09</v>
      </c>
      <c r="Q28">
        <v>41</v>
      </c>
      <c r="R28">
        <v>45</v>
      </c>
      <c r="S28">
        <f t="shared" si="0"/>
        <v>7.3891625615763554E-2</v>
      </c>
    </row>
    <row r="29" spans="2:20" x14ac:dyDescent="0.25">
      <c r="B29" s="2">
        <v>47</v>
      </c>
      <c r="C29">
        <v>47</v>
      </c>
      <c r="D29">
        <v>80</v>
      </c>
      <c r="E29">
        <v>482</v>
      </c>
      <c r="F29">
        <v>6.0250000000000004</v>
      </c>
      <c r="G29">
        <v>20</v>
      </c>
      <c r="H29">
        <v>20</v>
      </c>
      <c r="I29">
        <f t="shared" si="1"/>
        <v>4.1493775933609957E-2</v>
      </c>
      <c r="L29" s="2">
        <v>110</v>
      </c>
      <c r="M29">
        <v>110</v>
      </c>
      <c r="N29" s="11">
        <v>80</v>
      </c>
      <c r="O29" s="11">
        <v>2</v>
      </c>
      <c r="P29" s="11"/>
      <c r="Q29" s="11"/>
      <c r="R29" s="11"/>
    </row>
    <row r="30" spans="2:20" x14ac:dyDescent="0.25">
      <c r="B30" s="2">
        <v>48</v>
      </c>
      <c r="C30">
        <v>48</v>
      </c>
      <c r="D30">
        <v>27</v>
      </c>
      <c r="E30">
        <v>93</v>
      </c>
      <c r="F30">
        <v>3.4444444444444451</v>
      </c>
      <c r="G30">
        <v>8</v>
      </c>
      <c r="H30">
        <v>5</v>
      </c>
      <c r="I30">
        <f t="shared" si="1"/>
        <v>5.3763440860215055E-2</v>
      </c>
      <c r="L30" s="2">
        <v>113</v>
      </c>
      <c r="M30">
        <v>113</v>
      </c>
      <c r="N30">
        <v>100</v>
      </c>
      <c r="O30">
        <v>213</v>
      </c>
      <c r="P30">
        <v>2.13</v>
      </c>
      <c r="Q30">
        <v>22</v>
      </c>
      <c r="R30" s="25"/>
      <c r="S30">
        <f t="shared" si="0"/>
        <v>0</v>
      </c>
    </row>
    <row r="31" spans="2:20" x14ac:dyDescent="0.25">
      <c r="B31" s="2">
        <v>51</v>
      </c>
      <c r="C31">
        <v>51</v>
      </c>
      <c r="D31">
        <v>80</v>
      </c>
      <c r="E31">
        <v>1070</v>
      </c>
      <c r="F31">
        <v>13.375</v>
      </c>
      <c r="G31">
        <v>31</v>
      </c>
      <c r="H31">
        <v>13</v>
      </c>
      <c r="I31">
        <f t="shared" si="1"/>
        <v>1.2149532710280374E-2</v>
      </c>
      <c r="L31" s="2">
        <v>117</v>
      </c>
      <c r="M31">
        <v>117</v>
      </c>
      <c r="N31">
        <v>16</v>
      </c>
      <c r="O31">
        <v>143</v>
      </c>
      <c r="P31">
        <v>8.9375</v>
      </c>
      <c r="Q31">
        <v>25</v>
      </c>
      <c r="R31" s="25">
        <v>10</v>
      </c>
      <c r="S31">
        <f t="shared" si="0"/>
        <v>6.9930069930069935E-2</v>
      </c>
    </row>
    <row r="32" spans="2:20" x14ac:dyDescent="0.25">
      <c r="B32" s="2">
        <v>52</v>
      </c>
      <c r="C32">
        <v>52</v>
      </c>
      <c r="D32">
        <v>55</v>
      </c>
      <c r="E32">
        <v>221</v>
      </c>
      <c r="F32">
        <v>4.0181818181818194</v>
      </c>
      <c r="G32">
        <v>16</v>
      </c>
      <c r="H32">
        <v>18</v>
      </c>
      <c r="I32">
        <f t="shared" si="1"/>
        <v>8.1447963800904979E-2</v>
      </c>
      <c r="L32" s="2">
        <v>118</v>
      </c>
      <c r="M32">
        <v>118</v>
      </c>
      <c r="N32">
        <v>37</v>
      </c>
      <c r="O32">
        <v>212</v>
      </c>
      <c r="P32">
        <v>5.7297297297297298</v>
      </c>
      <c r="Q32">
        <v>20</v>
      </c>
      <c r="R32" s="25">
        <v>20</v>
      </c>
      <c r="S32">
        <f t="shared" si="0"/>
        <v>9.4339622641509441E-2</v>
      </c>
    </row>
    <row r="33" spans="2:19" x14ac:dyDescent="0.25">
      <c r="B33" s="2">
        <v>53</v>
      </c>
      <c r="C33">
        <v>53</v>
      </c>
      <c r="D33">
        <v>70</v>
      </c>
      <c r="E33">
        <v>376</v>
      </c>
      <c r="F33">
        <v>5.371428571428571</v>
      </c>
      <c r="G33">
        <v>19</v>
      </c>
      <c r="H33">
        <v>35</v>
      </c>
      <c r="I33">
        <f t="shared" si="1"/>
        <v>9.3085106382978719E-2</v>
      </c>
      <c r="L33" s="2">
        <v>126</v>
      </c>
      <c r="M33">
        <v>126</v>
      </c>
      <c r="N33">
        <v>42</v>
      </c>
      <c r="O33">
        <v>147</v>
      </c>
      <c r="P33">
        <v>3.5</v>
      </c>
      <c r="Q33">
        <v>12</v>
      </c>
      <c r="R33" s="25">
        <v>35</v>
      </c>
      <c r="S33">
        <f t="shared" si="0"/>
        <v>0.23809523809523808</v>
      </c>
    </row>
    <row r="34" spans="2:19" x14ac:dyDescent="0.25">
      <c r="B34" s="2">
        <v>56</v>
      </c>
      <c r="C34">
        <v>56</v>
      </c>
      <c r="D34">
        <v>80</v>
      </c>
      <c r="E34">
        <v>223</v>
      </c>
      <c r="L34" s="2">
        <v>127</v>
      </c>
      <c r="M34">
        <v>127</v>
      </c>
      <c r="N34">
        <v>75</v>
      </c>
      <c r="O34">
        <v>189</v>
      </c>
      <c r="P34">
        <v>2.52</v>
      </c>
      <c r="Q34">
        <v>13</v>
      </c>
      <c r="R34" s="25">
        <v>60</v>
      </c>
      <c r="S34">
        <f t="shared" si="0"/>
        <v>0.31746031746031744</v>
      </c>
    </row>
    <row r="35" spans="2:19" x14ac:dyDescent="0.25">
      <c r="B35" s="2"/>
      <c r="L35" s="2">
        <v>128</v>
      </c>
      <c r="M35">
        <v>128</v>
      </c>
      <c r="N35">
        <v>48</v>
      </c>
      <c r="O35">
        <v>246</v>
      </c>
      <c r="P35">
        <v>5.125</v>
      </c>
      <c r="Q35">
        <v>29</v>
      </c>
      <c r="R35" s="25">
        <v>30</v>
      </c>
      <c r="S35">
        <f t="shared" si="0"/>
        <v>0.12195121951219512</v>
      </c>
    </row>
    <row r="36" spans="2:19" x14ac:dyDescent="0.25">
      <c r="B36" s="2">
        <v>63</v>
      </c>
      <c r="C36">
        <v>63</v>
      </c>
      <c r="D36">
        <v>42</v>
      </c>
      <c r="E36">
        <v>284</v>
      </c>
      <c r="F36">
        <v>6.7619047619047619</v>
      </c>
      <c r="G36">
        <v>36</v>
      </c>
      <c r="H36">
        <v>15</v>
      </c>
      <c r="I36">
        <f t="shared" si="1"/>
        <v>5.2816901408450703E-2</v>
      </c>
      <c r="L36" s="2">
        <v>130</v>
      </c>
      <c r="M36">
        <v>130</v>
      </c>
      <c r="N36">
        <v>100</v>
      </c>
      <c r="O36">
        <v>112</v>
      </c>
      <c r="P36">
        <v>1.1200000000000001</v>
      </c>
      <c r="Q36">
        <v>14</v>
      </c>
      <c r="R36" s="25">
        <v>47</v>
      </c>
      <c r="S36">
        <f t="shared" si="0"/>
        <v>0.41964285714285715</v>
      </c>
    </row>
    <row r="37" spans="2:19" x14ac:dyDescent="0.25">
      <c r="B37" s="2">
        <v>64</v>
      </c>
      <c r="C37">
        <v>64</v>
      </c>
      <c r="D37">
        <v>100</v>
      </c>
      <c r="E37">
        <v>529</v>
      </c>
      <c r="F37">
        <v>5.29</v>
      </c>
      <c r="G37">
        <v>29</v>
      </c>
      <c r="H37">
        <v>12</v>
      </c>
      <c r="I37">
        <f t="shared" si="1"/>
        <v>2.2684310018903593E-2</v>
      </c>
      <c r="P37">
        <f>AVERAGE(P9:P36)</f>
        <v>4.7438342240623594</v>
      </c>
      <c r="Q37">
        <f t="shared" ref="Q37:S37" si="2">AVERAGE(Q9:Q36)</f>
        <v>21.68</v>
      </c>
      <c r="R37">
        <f>AVERAGE(R9:R36)</f>
        <v>35.083333333333336</v>
      </c>
      <c r="S37">
        <f t="shared" si="2"/>
        <v>0.1859142266129773</v>
      </c>
    </row>
    <row r="38" spans="2:19" x14ac:dyDescent="0.25">
      <c r="B38" s="2">
        <v>65</v>
      </c>
      <c r="C38">
        <v>65</v>
      </c>
      <c r="D38" s="22">
        <v>100</v>
      </c>
      <c r="E38" s="22">
        <v>660</v>
      </c>
      <c r="F38" s="22">
        <v>6.6</v>
      </c>
      <c r="G38" s="22">
        <v>39</v>
      </c>
      <c r="H38" s="22">
        <v>5</v>
      </c>
      <c r="I38">
        <f t="shared" si="1"/>
        <v>7.575757575757576E-3</v>
      </c>
    </row>
    <row r="39" spans="2:19" x14ac:dyDescent="0.25">
      <c r="B39" s="2">
        <v>66</v>
      </c>
      <c r="C39">
        <v>66</v>
      </c>
      <c r="D39" s="22">
        <v>100</v>
      </c>
      <c r="E39" s="22">
        <v>338</v>
      </c>
      <c r="F39" s="22"/>
      <c r="G39" s="22"/>
      <c r="H39" s="22"/>
    </row>
    <row r="40" spans="2:19" x14ac:dyDescent="0.25">
      <c r="B40" s="2">
        <v>68</v>
      </c>
      <c r="C40">
        <v>68</v>
      </c>
      <c r="D40">
        <v>65</v>
      </c>
      <c r="E40">
        <v>242</v>
      </c>
      <c r="F40">
        <v>3.7230769230769232</v>
      </c>
      <c r="G40">
        <v>20</v>
      </c>
      <c r="H40">
        <v>2</v>
      </c>
      <c r="I40">
        <f t="shared" si="1"/>
        <v>8.2644628099173556E-3</v>
      </c>
    </row>
    <row r="41" spans="2:19" x14ac:dyDescent="0.25">
      <c r="F41">
        <f>AVERAGE(F9:F40)</f>
        <v>7.0563691330037495</v>
      </c>
      <c r="G41">
        <f>AVERAGE(G9:G40)</f>
        <v>23.153846153846153</v>
      </c>
      <c r="H41">
        <f>AVERAGE(H9:H40)</f>
        <v>18.76923076923077</v>
      </c>
      <c r="I41">
        <f t="shared" ref="I41" si="3">AVERAGE(I9:I40)</f>
        <v>5.3114197994047138E-2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2BA33-79B9-4B9C-A7C0-E99E3E16001D}">
  <dimension ref="C4:T40"/>
  <sheetViews>
    <sheetView topLeftCell="A4" workbookViewId="0">
      <selection activeCell="T7" sqref="T7:T39"/>
    </sheetView>
  </sheetViews>
  <sheetFormatPr baseColWidth="10" defaultRowHeight="15" x14ac:dyDescent="0.25"/>
  <sheetData>
    <row r="4" spans="3:20" ht="18.75" x14ac:dyDescent="0.3">
      <c r="C4" s="21" t="s">
        <v>1</v>
      </c>
      <c r="M4" s="24" t="s">
        <v>12</v>
      </c>
    </row>
    <row r="6" spans="3:20" x14ac:dyDescent="0.25">
      <c r="D6" s="2" t="s">
        <v>2</v>
      </c>
      <c r="E6" s="2" t="s">
        <v>3</v>
      </c>
      <c r="F6" s="2" t="s">
        <v>4</v>
      </c>
      <c r="G6" s="2" t="s">
        <v>5</v>
      </c>
      <c r="H6" s="2" t="s">
        <v>6</v>
      </c>
      <c r="I6" s="3" t="s">
        <v>32</v>
      </c>
      <c r="J6" s="3" t="s">
        <v>13</v>
      </c>
      <c r="N6" s="2" t="s">
        <v>2</v>
      </c>
      <c r="O6" s="2" t="s">
        <v>3</v>
      </c>
      <c r="P6" s="2" t="s">
        <v>4</v>
      </c>
      <c r="Q6" s="2" t="s">
        <v>5</v>
      </c>
      <c r="R6" s="2" t="s">
        <v>6</v>
      </c>
      <c r="S6" s="3" t="s">
        <v>32</v>
      </c>
      <c r="T6" s="3" t="s">
        <v>13</v>
      </c>
    </row>
    <row r="7" spans="3:20" x14ac:dyDescent="0.25">
      <c r="C7" s="2">
        <v>3</v>
      </c>
      <c r="D7">
        <v>3</v>
      </c>
      <c r="E7">
        <v>20</v>
      </c>
      <c r="F7">
        <v>169</v>
      </c>
      <c r="G7">
        <v>8.4499999999999993</v>
      </c>
      <c r="H7">
        <v>14</v>
      </c>
      <c r="I7">
        <v>6</v>
      </c>
      <c r="J7">
        <f>I7/F7</f>
        <v>3.5502958579881658E-2</v>
      </c>
      <c r="M7" s="2">
        <v>1</v>
      </c>
      <c r="N7" s="28">
        <v>1</v>
      </c>
      <c r="O7" s="7">
        <v>30</v>
      </c>
      <c r="P7" s="7">
        <v>125</v>
      </c>
      <c r="Q7" s="7">
        <f>125/10</f>
        <v>12.5</v>
      </c>
      <c r="R7" s="7">
        <v>20</v>
      </c>
      <c r="S7" s="7">
        <v>4</v>
      </c>
      <c r="T7">
        <f>S7/P7</f>
        <v>3.2000000000000001E-2</v>
      </c>
    </row>
    <row r="8" spans="3:20" x14ac:dyDescent="0.25">
      <c r="C8" s="2">
        <v>5</v>
      </c>
      <c r="D8">
        <v>5</v>
      </c>
      <c r="E8">
        <v>20</v>
      </c>
      <c r="F8">
        <v>103</v>
      </c>
      <c r="G8">
        <v>5.15</v>
      </c>
      <c r="H8">
        <v>10</v>
      </c>
      <c r="I8">
        <v>1</v>
      </c>
      <c r="J8">
        <f t="shared" ref="J8:J34" si="0">I8/F8</f>
        <v>9.7087378640776691E-3</v>
      </c>
      <c r="M8" s="2">
        <v>2</v>
      </c>
      <c r="N8">
        <v>2</v>
      </c>
      <c r="O8" s="7">
        <v>49</v>
      </c>
      <c r="P8" s="7">
        <v>148</v>
      </c>
      <c r="Q8" s="7">
        <f>148/15</f>
        <v>9.8666666666666671</v>
      </c>
      <c r="R8" s="7">
        <v>17</v>
      </c>
      <c r="S8" s="7">
        <v>6</v>
      </c>
      <c r="T8">
        <f t="shared" ref="T8:T39" si="1">S8/P8</f>
        <v>4.0540540540540543E-2</v>
      </c>
    </row>
    <row r="9" spans="3:20" x14ac:dyDescent="0.25">
      <c r="C9" s="2">
        <v>6</v>
      </c>
      <c r="D9">
        <v>6</v>
      </c>
      <c r="E9">
        <v>60</v>
      </c>
      <c r="F9">
        <v>296</v>
      </c>
      <c r="G9">
        <v>4.9333333333333336</v>
      </c>
      <c r="H9">
        <v>13</v>
      </c>
      <c r="I9">
        <v>31</v>
      </c>
      <c r="J9">
        <f t="shared" si="0"/>
        <v>0.10472972972972973</v>
      </c>
      <c r="M9" s="2">
        <v>3</v>
      </c>
      <c r="N9">
        <v>3</v>
      </c>
      <c r="O9">
        <v>75</v>
      </c>
      <c r="P9">
        <v>776</v>
      </c>
      <c r="Q9">
        <v>10.346666666666669</v>
      </c>
      <c r="R9">
        <v>30</v>
      </c>
      <c r="S9">
        <v>21</v>
      </c>
      <c r="T9">
        <f t="shared" si="1"/>
        <v>2.7061855670103094E-2</v>
      </c>
    </row>
    <row r="10" spans="3:20" x14ac:dyDescent="0.25">
      <c r="C10" s="2">
        <v>7</v>
      </c>
      <c r="D10">
        <v>7</v>
      </c>
      <c r="E10">
        <v>60</v>
      </c>
      <c r="F10">
        <v>846</v>
      </c>
      <c r="G10">
        <v>14.1</v>
      </c>
      <c r="H10">
        <v>21</v>
      </c>
      <c r="I10">
        <v>15</v>
      </c>
      <c r="J10">
        <f t="shared" si="0"/>
        <v>1.7730496453900711E-2</v>
      </c>
      <c r="M10" s="2">
        <v>5</v>
      </c>
      <c r="N10">
        <v>5</v>
      </c>
      <c r="O10">
        <v>80</v>
      </c>
      <c r="P10">
        <v>186</v>
      </c>
      <c r="Q10">
        <v>2.3250000000000002</v>
      </c>
      <c r="R10">
        <v>14</v>
      </c>
      <c r="S10">
        <v>34</v>
      </c>
      <c r="T10">
        <f t="shared" si="1"/>
        <v>0.18279569892473119</v>
      </c>
    </row>
    <row r="11" spans="3:20" x14ac:dyDescent="0.25">
      <c r="C11" s="2">
        <v>9</v>
      </c>
      <c r="D11">
        <v>9</v>
      </c>
      <c r="E11">
        <v>75</v>
      </c>
      <c r="F11">
        <v>119</v>
      </c>
      <c r="G11">
        <v>1.5866666666666669</v>
      </c>
      <c r="H11">
        <v>9</v>
      </c>
      <c r="I11">
        <v>23</v>
      </c>
      <c r="J11">
        <f t="shared" si="0"/>
        <v>0.19327731092436976</v>
      </c>
      <c r="M11" s="2">
        <v>6</v>
      </c>
      <c r="N11">
        <v>6</v>
      </c>
      <c r="O11" s="11"/>
      <c r="P11" s="11"/>
      <c r="Q11" s="11"/>
      <c r="R11" s="11"/>
      <c r="S11" s="11"/>
    </row>
    <row r="12" spans="3:20" x14ac:dyDescent="0.25">
      <c r="C12" s="2">
        <v>10</v>
      </c>
      <c r="D12">
        <v>10</v>
      </c>
      <c r="E12">
        <v>80</v>
      </c>
      <c r="F12">
        <v>138</v>
      </c>
      <c r="G12">
        <v>1.7250000000000001</v>
      </c>
      <c r="H12">
        <v>9</v>
      </c>
      <c r="I12">
        <v>25</v>
      </c>
      <c r="J12">
        <f t="shared" si="0"/>
        <v>0.18115942028985507</v>
      </c>
      <c r="M12" s="2">
        <v>10</v>
      </c>
      <c r="N12">
        <v>10</v>
      </c>
      <c r="O12">
        <v>75</v>
      </c>
      <c r="P12">
        <v>145</v>
      </c>
      <c r="Q12">
        <v>1.9333333333333329</v>
      </c>
      <c r="R12">
        <v>19</v>
      </c>
      <c r="S12">
        <v>21</v>
      </c>
      <c r="T12">
        <f t="shared" si="1"/>
        <v>0.14482758620689656</v>
      </c>
    </row>
    <row r="13" spans="3:20" x14ac:dyDescent="0.25">
      <c r="C13" s="2">
        <v>13</v>
      </c>
      <c r="D13">
        <v>13</v>
      </c>
      <c r="E13">
        <v>100</v>
      </c>
      <c r="F13">
        <v>1785</v>
      </c>
      <c r="G13">
        <v>17.850000000000001</v>
      </c>
      <c r="H13">
        <v>32</v>
      </c>
      <c r="I13">
        <v>44</v>
      </c>
      <c r="J13">
        <f t="shared" si="0"/>
        <v>2.464985994397759E-2</v>
      </c>
      <c r="M13" s="2">
        <v>13</v>
      </c>
      <c r="N13">
        <v>13</v>
      </c>
      <c r="O13">
        <v>70</v>
      </c>
      <c r="P13">
        <v>162</v>
      </c>
      <c r="Q13">
        <v>2.3142857142857149</v>
      </c>
      <c r="R13">
        <v>14</v>
      </c>
      <c r="S13">
        <v>19</v>
      </c>
      <c r="T13">
        <f t="shared" si="1"/>
        <v>0.11728395061728394</v>
      </c>
    </row>
    <row r="14" spans="3:20" x14ac:dyDescent="0.25">
      <c r="C14" s="2">
        <v>15</v>
      </c>
      <c r="D14">
        <v>15</v>
      </c>
      <c r="E14">
        <v>85</v>
      </c>
      <c r="F14">
        <v>1546</v>
      </c>
      <c r="G14">
        <v>18.18823529411765</v>
      </c>
      <c r="H14">
        <v>32</v>
      </c>
      <c r="I14">
        <v>18</v>
      </c>
      <c r="J14">
        <f t="shared" si="0"/>
        <v>1.1642949547218629E-2</v>
      </c>
      <c r="M14" s="2">
        <v>24</v>
      </c>
      <c r="N14">
        <v>24</v>
      </c>
      <c r="O14">
        <v>80</v>
      </c>
      <c r="P14">
        <v>552</v>
      </c>
      <c r="Q14">
        <v>6.9</v>
      </c>
      <c r="R14">
        <v>58</v>
      </c>
      <c r="S14">
        <v>26</v>
      </c>
      <c r="T14">
        <f t="shared" si="1"/>
        <v>4.710144927536232E-2</v>
      </c>
    </row>
    <row r="15" spans="3:20" x14ac:dyDescent="0.25">
      <c r="C15" s="2">
        <v>16</v>
      </c>
      <c r="D15">
        <v>16</v>
      </c>
      <c r="E15">
        <v>80</v>
      </c>
      <c r="F15">
        <v>98</v>
      </c>
      <c r="G15">
        <v>1.2250000000000001</v>
      </c>
      <c r="H15">
        <v>7</v>
      </c>
      <c r="I15">
        <v>25</v>
      </c>
      <c r="J15">
        <f t="shared" si="0"/>
        <v>0.25510204081632654</v>
      </c>
      <c r="M15" s="2">
        <v>25</v>
      </c>
      <c r="N15">
        <v>25</v>
      </c>
      <c r="O15">
        <v>43</v>
      </c>
      <c r="P15">
        <v>264</v>
      </c>
      <c r="Q15">
        <v>6.1395348837209296</v>
      </c>
      <c r="R15">
        <v>32</v>
      </c>
      <c r="S15">
        <v>5</v>
      </c>
      <c r="T15">
        <f t="shared" si="1"/>
        <v>1.893939393939394E-2</v>
      </c>
    </row>
    <row r="16" spans="3:20" x14ac:dyDescent="0.25">
      <c r="C16" s="2">
        <v>18</v>
      </c>
      <c r="D16">
        <v>18</v>
      </c>
      <c r="E16">
        <v>70</v>
      </c>
      <c r="F16">
        <v>221</v>
      </c>
      <c r="G16">
        <v>3.157142857142857</v>
      </c>
      <c r="H16">
        <v>15</v>
      </c>
      <c r="I16">
        <v>15</v>
      </c>
      <c r="J16">
        <f t="shared" si="0"/>
        <v>6.7873303167420809E-2</v>
      </c>
      <c r="M16" s="2">
        <v>27</v>
      </c>
      <c r="N16">
        <v>27</v>
      </c>
      <c r="O16">
        <v>100</v>
      </c>
      <c r="P16">
        <v>493</v>
      </c>
      <c r="Q16">
        <v>4.93</v>
      </c>
      <c r="R16">
        <v>35</v>
      </c>
      <c r="S16">
        <v>3</v>
      </c>
      <c r="T16">
        <f t="shared" si="1"/>
        <v>6.0851926977687626E-3</v>
      </c>
    </row>
    <row r="17" spans="3:20" x14ac:dyDescent="0.25">
      <c r="C17" s="2">
        <v>19</v>
      </c>
      <c r="D17">
        <v>19</v>
      </c>
      <c r="E17">
        <v>80</v>
      </c>
      <c r="M17" s="2">
        <v>28</v>
      </c>
      <c r="N17">
        <v>28</v>
      </c>
      <c r="O17" s="7">
        <v>70</v>
      </c>
      <c r="P17" s="7">
        <v>282</v>
      </c>
      <c r="Q17" s="7">
        <f>88/15</f>
        <v>5.8666666666666663</v>
      </c>
      <c r="R17" s="7">
        <v>39</v>
      </c>
      <c r="S17" s="7">
        <v>2</v>
      </c>
      <c r="T17">
        <f t="shared" si="1"/>
        <v>7.0921985815602835E-3</v>
      </c>
    </row>
    <row r="18" spans="3:20" x14ac:dyDescent="0.25">
      <c r="C18" s="2">
        <v>28</v>
      </c>
      <c r="D18">
        <v>28</v>
      </c>
      <c r="E18">
        <v>65</v>
      </c>
      <c r="F18">
        <v>656</v>
      </c>
      <c r="G18">
        <v>10.09230769230769</v>
      </c>
      <c r="H18">
        <v>23</v>
      </c>
      <c r="I18">
        <v>23</v>
      </c>
      <c r="J18">
        <f t="shared" si="0"/>
        <v>3.5060975609756101E-2</v>
      </c>
      <c r="M18" s="2">
        <v>32</v>
      </c>
      <c r="N18">
        <v>32</v>
      </c>
      <c r="O18" s="29">
        <v>100</v>
      </c>
      <c r="P18" s="29">
        <v>523</v>
      </c>
      <c r="Q18" s="29">
        <v>5.23</v>
      </c>
      <c r="R18" s="29">
        <v>51</v>
      </c>
      <c r="S18" s="29">
        <v>8</v>
      </c>
      <c r="T18">
        <f t="shared" si="1"/>
        <v>1.5296367112810707E-2</v>
      </c>
    </row>
    <row r="19" spans="3:20" x14ac:dyDescent="0.25">
      <c r="C19" s="2">
        <v>33</v>
      </c>
      <c r="D19">
        <v>33</v>
      </c>
      <c r="E19">
        <v>12</v>
      </c>
      <c r="F19">
        <v>113</v>
      </c>
      <c r="G19">
        <v>9.4166666666666661</v>
      </c>
      <c r="H19">
        <v>22</v>
      </c>
      <c r="I19">
        <v>0</v>
      </c>
      <c r="J19">
        <f t="shared" si="0"/>
        <v>0</v>
      </c>
      <c r="M19" s="2">
        <v>39</v>
      </c>
      <c r="N19">
        <v>39</v>
      </c>
      <c r="O19">
        <v>83</v>
      </c>
      <c r="P19">
        <v>254</v>
      </c>
      <c r="Q19">
        <v>3.060240963855422</v>
      </c>
      <c r="R19">
        <v>32</v>
      </c>
      <c r="S19">
        <v>12</v>
      </c>
      <c r="T19">
        <f t="shared" si="1"/>
        <v>4.7244094488188976E-2</v>
      </c>
    </row>
    <row r="20" spans="3:20" x14ac:dyDescent="0.25">
      <c r="C20" s="2">
        <v>34</v>
      </c>
      <c r="D20">
        <v>34</v>
      </c>
      <c r="E20">
        <v>38</v>
      </c>
      <c r="F20">
        <v>357</v>
      </c>
      <c r="G20">
        <v>9.3947368421052637</v>
      </c>
      <c r="H20">
        <v>23</v>
      </c>
      <c r="I20">
        <v>0</v>
      </c>
      <c r="J20">
        <f t="shared" si="0"/>
        <v>0</v>
      </c>
      <c r="M20" s="2">
        <v>51</v>
      </c>
      <c r="N20">
        <v>51</v>
      </c>
      <c r="O20" s="7">
        <v>60</v>
      </c>
      <c r="P20" s="7">
        <v>227</v>
      </c>
      <c r="Q20" s="7">
        <f>161/15</f>
        <v>10.733333333333333</v>
      </c>
      <c r="R20" s="7">
        <v>31</v>
      </c>
      <c r="S20" s="7">
        <v>0</v>
      </c>
      <c r="T20">
        <f t="shared" si="1"/>
        <v>0</v>
      </c>
    </row>
    <row r="21" spans="3:20" x14ac:dyDescent="0.25">
      <c r="C21" s="2">
        <v>41</v>
      </c>
      <c r="D21">
        <v>41</v>
      </c>
      <c r="E21">
        <v>31</v>
      </c>
      <c r="F21">
        <v>464</v>
      </c>
      <c r="G21">
        <v>14.96774193548387</v>
      </c>
      <c r="H21">
        <v>29</v>
      </c>
      <c r="I21">
        <v>0</v>
      </c>
      <c r="J21">
        <f t="shared" si="0"/>
        <v>0</v>
      </c>
      <c r="M21" s="2">
        <v>54</v>
      </c>
      <c r="N21">
        <v>54</v>
      </c>
      <c r="O21" s="7">
        <v>70</v>
      </c>
      <c r="P21" s="7">
        <v>277</v>
      </c>
      <c r="Q21" s="7">
        <f>277/25</f>
        <v>11.08</v>
      </c>
      <c r="R21" s="7">
        <v>40</v>
      </c>
      <c r="S21" s="7">
        <v>2</v>
      </c>
      <c r="T21">
        <f t="shared" si="1"/>
        <v>7.2202166064981952E-3</v>
      </c>
    </row>
    <row r="22" spans="3:20" x14ac:dyDescent="0.25">
      <c r="C22" s="2">
        <v>42</v>
      </c>
      <c r="D22">
        <v>42</v>
      </c>
      <c r="E22">
        <v>70</v>
      </c>
      <c r="F22">
        <v>1423</v>
      </c>
      <c r="G22">
        <v>20.328571428571429</v>
      </c>
      <c r="H22">
        <v>38</v>
      </c>
      <c r="I22">
        <v>0</v>
      </c>
      <c r="J22">
        <f t="shared" si="0"/>
        <v>0</v>
      </c>
      <c r="M22" s="2">
        <v>55</v>
      </c>
      <c r="N22">
        <v>55</v>
      </c>
      <c r="O22" s="7">
        <v>100</v>
      </c>
      <c r="P22" s="7">
        <v>340</v>
      </c>
      <c r="Q22" s="7">
        <f>340/15</f>
        <v>22.666666666666668</v>
      </c>
      <c r="R22" s="7"/>
      <c r="S22" s="7">
        <v>3</v>
      </c>
      <c r="T22">
        <f t="shared" si="1"/>
        <v>8.8235294117647058E-3</v>
      </c>
    </row>
    <row r="23" spans="3:20" x14ac:dyDescent="0.25">
      <c r="C23" s="2">
        <v>43</v>
      </c>
      <c r="D23">
        <v>43</v>
      </c>
      <c r="E23">
        <v>65</v>
      </c>
      <c r="F23">
        <v>1480</v>
      </c>
      <c r="G23">
        <v>22.76923076923077</v>
      </c>
      <c r="H23">
        <v>40</v>
      </c>
      <c r="I23">
        <v>3</v>
      </c>
      <c r="J23">
        <f t="shared" si="0"/>
        <v>2.0270270270270271E-3</v>
      </c>
      <c r="M23" s="2">
        <v>58</v>
      </c>
      <c r="N23">
        <v>58</v>
      </c>
      <c r="O23" s="25">
        <v>80</v>
      </c>
      <c r="P23" s="25">
        <v>346</v>
      </c>
      <c r="Q23" s="25">
        <v>4.3250000000000002</v>
      </c>
      <c r="R23" s="25">
        <v>24</v>
      </c>
      <c r="S23" s="25">
        <v>0</v>
      </c>
      <c r="T23">
        <f t="shared" si="1"/>
        <v>0</v>
      </c>
    </row>
    <row r="24" spans="3:20" x14ac:dyDescent="0.25">
      <c r="C24" s="2">
        <v>44</v>
      </c>
      <c r="D24">
        <v>44</v>
      </c>
      <c r="E24">
        <v>80</v>
      </c>
      <c r="F24">
        <v>453</v>
      </c>
      <c r="G24">
        <v>5.6624999999999996</v>
      </c>
      <c r="H24">
        <v>19</v>
      </c>
      <c r="I24">
        <v>4</v>
      </c>
      <c r="J24">
        <f t="shared" si="0"/>
        <v>8.8300220750551876E-3</v>
      </c>
      <c r="M24" s="2">
        <v>61</v>
      </c>
      <c r="N24">
        <v>61</v>
      </c>
      <c r="O24" s="7">
        <v>70</v>
      </c>
      <c r="P24" s="7">
        <v>293</v>
      </c>
      <c r="Q24" s="7">
        <f>293/15</f>
        <v>19.533333333333335</v>
      </c>
      <c r="R24" s="7">
        <v>35</v>
      </c>
      <c r="S24" s="7">
        <v>6</v>
      </c>
      <c r="T24">
        <f t="shared" si="1"/>
        <v>2.0477815699658702E-2</v>
      </c>
    </row>
    <row r="25" spans="3:20" x14ac:dyDescent="0.25">
      <c r="C25" s="2">
        <v>45</v>
      </c>
      <c r="D25">
        <v>45</v>
      </c>
      <c r="E25">
        <v>80</v>
      </c>
      <c r="F25">
        <v>300</v>
      </c>
      <c r="G25">
        <v>3.75</v>
      </c>
      <c r="H25">
        <v>13</v>
      </c>
      <c r="I25">
        <v>3</v>
      </c>
      <c r="J25">
        <f t="shared" si="0"/>
        <v>0.01</v>
      </c>
      <c r="M25" s="2">
        <v>62</v>
      </c>
      <c r="N25">
        <v>62</v>
      </c>
      <c r="O25" s="7">
        <v>95</v>
      </c>
      <c r="P25" s="7">
        <v>280</v>
      </c>
      <c r="Q25" s="7">
        <f>280/15</f>
        <v>18.666666666666668</v>
      </c>
      <c r="R25" s="7">
        <v>43</v>
      </c>
      <c r="S25" s="7">
        <v>5</v>
      </c>
      <c r="T25">
        <f t="shared" si="1"/>
        <v>1.7857142857142856E-2</v>
      </c>
    </row>
    <row r="26" spans="3:20" x14ac:dyDescent="0.25">
      <c r="C26" s="2">
        <v>46</v>
      </c>
      <c r="D26">
        <v>46</v>
      </c>
      <c r="E26">
        <v>70</v>
      </c>
      <c r="F26">
        <v>208</v>
      </c>
      <c r="G26">
        <v>2.971428571428572</v>
      </c>
      <c r="H26">
        <v>16</v>
      </c>
      <c r="I26">
        <v>8</v>
      </c>
      <c r="J26">
        <f t="shared" si="0"/>
        <v>3.8461538461538464E-2</v>
      </c>
      <c r="M26" s="2">
        <v>63</v>
      </c>
      <c r="N26">
        <v>63</v>
      </c>
      <c r="O26" s="7">
        <v>75</v>
      </c>
      <c r="P26" s="7">
        <v>156</v>
      </c>
      <c r="Q26" s="7">
        <f>156/15</f>
        <v>10.4</v>
      </c>
      <c r="R26" s="7">
        <v>31</v>
      </c>
      <c r="S26" s="7">
        <v>8</v>
      </c>
      <c r="T26">
        <f t="shared" si="1"/>
        <v>5.128205128205128E-2</v>
      </c>
    </row>
    <row r="27" spans="3:20" x14ac:dyDescent="0.25">
      <c r="C27" s="2">
        <v>47</v>
      </c>
      <c r="D27">
        <v>47</v>
      </c>
      <c r="E27">
        <v>65</v>
      </c>
      <c r="F27">
        <v>196</v>
      </c>
      <c r="G27">
        <v>3.0153846153846149</v>
      </c>
      <c r="H27">
        <v>16</v>
      </c>
      <c r="I27">
        <v>1</v>
      </c>
      <c r="J27">
        <f t="shared" si="0"/>
        <v>5.1020408163265302E-3</v>
      </c>
      <c r="M27" s="2">
        <v>64</v>
      </c>
      <c r="N27">
        <v>64</v>
      </c>
      <c r="O27">
        <v>70</v>
      </c>
      <c r="P27">
        <v>391</v>
      </c>
      <c r="Q27">
        <v>5.5857142857142854</v>
      </c>
      <c r="R27">
        <v>38</v>
      </c>
      <c r="S27">
        <v>46</v>
      </c>
      <c r="T27">
        <f t="shared" si="1"/>
        <v>0.11764705882352941</v>
      </c>
    </row>
    <row r="28" spans="3:20" x14ac:dyDescent="0.25">
      <c r="C28" s="2">
        <v>48</v>
      </c>
      <c r="D28">
        <v>48</v>
      </c>
      <c r="E28">
        <v>26</v>
      </c>
      <c r="F28">
        <v>104</v>
      </c>
      <c r="G28">
        <v>4</v>
      </c>
      <c r="H28">
        <v>11</v>
      </c>
      <c r="I28">
        <v>0</v>
      </c>
      <c r="J28">
        <f t="shared" si="0"/>
        <v>0</v>
      </c>
      <c r="M28" s="2">
        <v>66</v>
      </c>
      <c r="N28">
        <v>66</v>
      </c>
      <c r="O28" s="11"/>
      <c r="P28" s="11"/>
      <c r="Q28" s="11"/>
      <c r="R28" s="11"/>
      <c r="S28" s="11"/>
    </row>
    <row r="29" spans="3:20" x14ac:dyDescent="0.25">
      <c r="C29" s="2">
        <v>49</v>
      </c>
      <c r="D29">
        <v>49</v>
      </c>
      <c r="E29">
        <v>80</v>
      </c>
      <c r="F29">
        <v>401</v>
      </c>
      <c r="G29">
        <v>5.0125000000000002</v>
      </c>
      <c r="H29">
        <v>17</v>
      </c>
      <c r="I29">
        <v>0</v>
      </c>
      <c r="J29">
        <f t="shared" si="0"/>
        <v>0</v>
      </c>
      <c r="M29" s="2">
        <v>67</v>
      </c>
      <c r="N29">
        <v>67</v>
      </c>
      <c r="O29" s="11"/>
      <c r="P29" s="11"/>
      <c r="Q29" s="11"/>
      <c r="R29" s="11"/>
      <c r="S29" s="11"/>
    </row>
    <row r="30" spans="3:20" x14ac:dyDescent="0.25">
      <c r="C30" s="2">
        <v>50</v>
      </c>
      <c r="D30">
        <v>50</v>
      </c>
      <c r="E30">
        <v>65</v>
      </c>
      <c r="F30">
        <v>760</v>
      </c>
      <c r="G30">
        <v>11.69230769230769</v>
      </c>
      <c r="H30">
        <v>26</v>
      </c>
      <c r="I30">
        <v>16</v>
      </c>
      <c r="J30">
        <f t="shared" si="0"/>
        <v>2.1052631578947368E-2</v>
      </c>
      <c r="M30" s="2">
        <v>70</v>
      </c>
      <c r="N30" s="7">
        <v>70</v>
      </c>
      <c r="O30" s="7">
        <v>80</v>
      </c>
      <c r="P30" s="7">
        <v>150</v>
      </c>
      <c r="Q30" s="7">
        <f>150/15</f>
        <v>10</v>
      </c>
      <c r="R30" s="7">
        <v>26</v>
      </c>
      <c r="S30" s="7">
        <v>12</v>
      </c>
      <c r="T30">
        <f t="shared" si="1"/>
        <v>0.08</v>
      </c>
    </row>
    <row r="31" spans="3:20" x14ac:dyDescent="0.25">
      <c r="C31" s="2">
        <v>55</v>
      </c>
      <c r="D31">
        <v>55</v>
      </c>
      <c r="E31">
        <v>40</v>
      </c>
      <c r="F31">
        <v>446</v>
      </c>
      <c r="G31">
        <v>11.15</v>
      </c>
      <c r="H31">
        <v>41</v>
      </c>
      <c r="I31">
        <v>0</v>
      </c>
      <c r="J31">
        <f t="shared" si="0"/>
        <v>0</v>
      </c>
      <c r="M31" s="2">
        <v>71</v>
      </c>
      <c r="N31">
        <v>71</v>
      </c>
      <c r="O31">
        <v>100</v>
      </c>
      <c r="P31">
        <v>592</v>
      </c>
      <c r="Q31">
        <v>5.92</v>
      </c>
      <c r="R31">
        <v>24</v>
      </c>
      <c r="S31">
        <v>108</v>
      </c>
      <c r="T31">
        <f t="shared" si="1"/>
        <v>0.18243243243243243</v>
      </c>
    </row>
    <row r="32" spans="3:20" x14ac:dyDescent="0.25">
      <c r="C32" s="2">
        <v>56</v>
      </c>
      <c r="D32">
        <v>56</v>
      </c>
      <c r="E32">
        <v>60</v>
      </c>
      <c r="M32" s="2">
        <v>57</v>
      </c>
      <c r="N32" s="7">
        <v>57</v>
      </c>
      <c r="O32" s="7">
        <v>100</v>
      </c>
      <c r="P32" s="7">
        <v>302</v>
      </c>
      <c r="Q32" s="7">
        <f>302/18</f>
        <v>16.777777777777779</v>
      </c>
      <c r="R32" s="7">
        <v>42</v>
      </c>
      <c r="S32" s="7">
        <v>0</v>
      </c>
      <c r="T32">
        <f t="shared" si="1"/>
        <v>0</v>
      </c>
    </row>
    <row r="33" spans="3:20" x14ac:dyDescent="0.25">
      <c r="C33" s="2">
        <v>57</v>
      </c>
      <c r="D33">
        <v>57</v>
      </c>
      <c r="E33">
        <v>65</v>
      </c>
      <c r="F33">
        <v>186</v>
      </c>
      <c r="G33">
        <v>2.861538461538462</v>
      </c>
      <c r="H33">
        <v>18</v>
      </c>
      <c r="I33">
        <v>0</v>
      </c>
      <c r="J33">
        <f t="shared" si="0"/>
        <v>0</v>
      </c>
      <c r="M33" s="2">
        <v>79</v>
      </c>
      <c r="N33">
        <v>79</v>
      </c>
      <c r="O33">
        <v>85</v>
      </c>
      <c r="P33">
        <v>440</v>
      </c>
      <c r="Q33">
        <v>5.1764705882352944</v>
      </c>
      <c r="R33">
        <v>30</v>
      </c>
      <c r="S33">
        <v>30</v>
      </c>
      <c r="T33">
        <f t="shared" si="1"/>
        <v>6.8181818181818177E-2</v>
      </c>
    </row>
    <row r="34" spans="3:20" x14ac:dyDescent="0.25">
      <c r="C34" s="2">
        <v>58</v>
      </c>
      <c r="D34">
        <v>58</v>
      </c>
      <c r="E34">
        <v>55</v>
      </c>
      <c r="F34">
        <v>169</v>
      </c>
      <c r="G34">
        <v>3.0727272727272732</v>
      </c>
      <c r="H34">
        <v>12</v>
      </c>
      <c r="I34">
        <v>0</v>
      </c>
      <c r="J34">
        <f t="shared" si="0"/>
        <v>0</v>
      </c>
      <c r="M34" s="2">
        <v>83</v>
      </c>
      <c r="N34">
        <v>83</v>
      </c>
      <c r="O34" s="7">
        <v>90</v>
      </c>
      <c r="P34" s="7">
        <v>85</v>
      </c>
      <c r="Q34" s="7">
        <f>85/15</f>
        <v>5.666666666666667</v>
      </c>
      <c r="R34" s="7">
        <v>20</v>
      </c>
      <c r="S34" s="7">
        <v>5</v>
      </c>
      <c r="T34">
        <f t="shared" si="1"/>
        <v>5.8823529411764705E-2</v>
      </c>
    </row>
    <row r="35" spans="3:20" x14ac:dyDescent="0.25">
      <c r="C35" s="2"/>
      <c r="G35">
        <f>AVERAGE(G7:G34)</f>
        <v>8.3278084653466458</v>
      </c>
      <c r="H35">
        <f>AVERAGE(H7:H34)</f>
        <v>20.23076923076923</v>
      </c>
      <c r="J35">
        <f t="shared" ref="J35" si="2">AVERAGE(J7:J34)</f>
        <v>3.9304270880208041E-2</v>
      </c>
      <c r="M35" s="2">
        <v>84</v>
      </c>
      <c r="N35">
        <v>84</v>
      </c>
      <c r="O35" s="7">
        <v>70</v>
      </c>
      <c r="P35" s="7">
        <v>150</v>
      </c>
      <c r="Q35" s="7">
        <v>2.1428571428571428</v>
      </c>
      <c r="R35" s="7">
        <v>24</v>
      </c>
      <c r="S35" s="7">
        <v>6</v>
      </c>
      <c r="T35">
        <f t="shared" si="1"/>
        <v>0.04</v>
      </c>
    </row>
    <row r="36" spans="3:20" x14ac:dyDescent="0.25">
      <c r="M36" s="2">
        <v>85</v>
      </c>
      <c r="N36">
        <v>85</v>
      </c>
      <c r="O36" s="11"/>
      <c r="P36" s="11"/>
      <c r="Q36" s="11"/>
      <c r="R36" s="11"/>
      <c r="S36" s="11"/>
    </row>
    <row r="37" spans="3:20" x14ac:dyDescent="0.25">
      <c r="M37" s="2">
        <v>86</v>
      </c>
      <c r="N37">
        <v>86</v>
      </c>
      <c r="O37" s="11"/>
      <c r="P37" s="11"/>
      <c r="Q37" s="11"/>
      <c r="R37" s="11"/>
      <c r="S37" s="11"/>
    </row>
    <row r="38" spans="3:20" x14ac:dyDescent="0.25">
      <c r="M38" s="2">
        <v>88</v>
      </c>
      <c r="N38">
        <v>88</v>
      </c>
      <c r="O38" s="11"/>
      <c r="P38" s="11"/>
      <c r="Q38" s="11"/>
      <c r="R38" s="11"/>
      <c r="S38" s="11"/>
    </row>
    <row r="39" spans="3:20" x14ac:dyDescent="0.25">
      <c r="M39" s="2">
        <v>90</v>
      </c>
      <c r="N39">
        <v>90</v>
      </c>
      <c r="O39" s="7">
        <v>60</v>
      </c>
      <c r="P39" s="7">
        <v>250</v>
      </c>
      <c r="Q39" s="7">
        <f>250/30</f>
        <v>8.3333333333333339</v>
      </c>
      <c r="R39" s="7">
        <v>34</v>
      </c>
      <c r="S39" s="7">
        <v>6</v>
      </c>
      <c r="T39">
        <f t="shared" si="1"/>
        <v>2.4E-2</v>
      </c>
    </row>
    <row r="40" spans="3:20" x14ac:dyDescent="0.25">
      <c r="M40" s="2"/>
      <c r="Q40">
        <f>AVERAGE(Q7:Q39)</f>
        <v>8.4600079514733295</v>
      </c>
      <c r="R40">
        <f>AVERAGE(R7:R39)</f>
        <v>30.884615384615383</v>
      </c>
      <c r="T40">
        <f t="shared" ref="T40" si="3">AVERAGE(T7:T39)</f>
        <v>5.0481997139307434E-2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Overview</vt:lpstr>
      <vt:lpstr>3 dpt</vt:lpstr>
      <vt:lpstr>7 dpt</vt:lpstr>
      <vt:lpstr>10 dpt</vt:lpstr>
      <vt:lpstr>3 dpst</vt:lpstr>
      <vt:lpstr>7 dpdt</vt:lpstr>
      <vt:lpstr>10 dpdt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pschr</dc:creator>
  <cp:lastModifiedBy>pschr</cp:lastModifiedBy>
  <dcterms:created xsi:type="dcterms:W3CDTF">2022-09-22T09:54:51Z</dcterms:created>
  <dcterms:modified xsi:type="dcterms:W3CDTF">2023-03-06T15:03:33Z</dcterms:modified>
</cp:coreProperties>
</file>