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g/Desktop/几个课题/Yundong/submit to elife/REVISE VERSION/revise figures + source data/"/>
    </mc:Choice>
  </mc:AlternateContent>
  <xr:revisionPtr revIDLastSave="0" documentId="13_ncr:1_{3A69DDFB-4EC2-0147-84FC-432EB44C9BCB}" xr6:coauthVersionLast="46" xr6:coauthVersionMax="46" xr10:uidLastSave="{00000000-0000-0000-0000-000000000000}"/>
  <bookViews>
    <workbookView xWindow="7380" yWindow="560" windowWidth="20820" windowHeight="16540" xr2:uid="{E77D7C67-F35C-6F44-81BC-3F07200B23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P51" i="1"/>
  <c r="P52" i="1"/>
  <c r="P53" i="1"/>
  <c r="P54" i="1"/>
  <c r="P55" i="1"/>
  <c r="P56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T49" i="1"/>
  <c r="S49" i="1"/>
  <c r="R50" i="1"/>
  <c r="R51" i="1"/>
  <c r="R52" i="1"/>
  <c r="R53" i="1"/>
  <c r="R54" i="1"/>
  <c r="R55" i="1"/>
  <c r="R56" i="1"/>
  <c r="R49" i="1"/>
  <c r="Q50" i="1"/>
  <c r="Q51" i="1"/>
  <c r="Q52" i="1"/>
  <c r="Q53" i="1"/>
  <c r="Q54" i="1"/>
  <c r="Q55" i="1"/>
  <c r="Q56" i="1"/>
  <c r="Q49" i="1"/>
  <c r="P49" i="1"/>
  <c r="R131" i="1"/>
  <c r="X131" i="1" s="1"/>
  <c r="Q131" i="1"/>
  <c r="W131" i="1" s="1"/>
  <c r="P131" i="1"/>
  <c r="V131" i="1" s="1"/>
  <c r="O131" i="1"/>
  <c r="U131" i="1" s="1"/>
  <c r="N131" i="1"/>
  <c r="T131" i="1" s="1"/>
  <c r="R130" i="1"/>
  <c r="X130" i="1" s="1"/>
  <c r="Q130" i="1"/>
  <c r="W130" i="1" s="1"/>
  <c r="P130" i="1"/>
  <c r="V130" i="1" s="1"/>
  <c r="O130" i="1"/>
  <c r="U130" i="1" s="1"/>
  <c r="N130" i="1"/>
  <c r="T130" i="1" s="1"/>
  <c r="R129" i="1"/>
  <c r="X129" i="1" s="1"/>
  <c r="Q129" i="1"/>
  <c r="W129" i="1" s="1"/>
  <c r="P129" i="1"/>
  <c r="V129" i="1" s="1"/>
  <c r="O129" i="1"/>
  <c r="U129" i="1" s="1"/>
  <c r="N129" i="1"/>
  <c r="T129" i="1" s="1"/>
  <c r="R128" i="1"/>
  <c r="X128" i="1" s="1"/>
  <c r="Q128" i="1"/>
  <c r="W128" i="1" s="1"/>
  <c r="P128" i="1"/>
  <c r="V128" i="1" s="1"/>
  <c r="O128" i="1"/>
  <c r="U128" i="1" s="1"/>
  <c r="N128" i="1"/>
  <c r="T128" i="1" s="1"/>
  <c r="R127" i="1"/>
  <c r="X127" i="1" s="1"/>
  <c r="Q127" i="1"/>
  <c r="W127" i="1" s="1"/>
  <c r="P127" i="1"/>
  <c r="V127" i="1" s="1"/>
  <c r="O127" i="1"/>
  <c r="U127" i="1" s="1"/>
  <c r="N127" i="1"/>
  <c r="T127" i="1" s="1"/>
  <c r="R126" i="1"/>
  <c r="X126" i="1" s="1"/>
  <c r="Q126" i="1"/>
  <c r="W126" i="1" s="1"/>
  <c r="P126" i="1"/>
  <c r="V126" i="1" s="1"/>
  <c r="O126" i="1"/>
  <c r="U126" i="1" s="1"/>
  <c r="N126" i="1"/>
  <c r="T126" i="1" s="1"/>
  <c r="R125" i="1"/>
  <c r="X125" i="1" s="1"/>
  <c r="Q125" i="1"/>
  <c r="W125" i="1" s="1"/>
  <c r="P125" i="1"/>
  <c r="V125" i="1" s="1"/>
  <c r="O125" i="1"/>
  <c r="U125" i="1" s="1"/>
  <c r="N125" i="1"/>
  <c r="T125" i="1" s="1"/>
  <c r="R124" i="1"/>
  <c r="X124" i="1" s="1"/>
  <c r="Q124" i="1"/>
  <c r="W124" i="1" s="1"/>
  <c r="P124" i="1"/>
  <c r="V124" i="1" s="1"/>
  <c r="O124" i="1"/>
  <c r="U124" i="1" s="1"/>
  <c r="N124" i="1"/>
  <c r="T124" i="1" s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R79" i="1"/>
  <c r="X79" i="1" s="1"/>
  <c r="Q79" i="1"/>
  <c r="W79" i="1" s="1"/>
  <c r="P79" i="1"/>
  <c r="V79" i="1" s="1"/>
  <c r="O79" i="1"/>
  <c r="U79" i="1" s="1"/>
  <c r="N79" i="1"/>
  <c r="T79" i="1" s="1"/>
  <c r="R78" i="1"/>
  <c r="X78" i="1" s="1"/>
  <c r="Q78" i="1"/>
  <c r="W78" i="1" s="1"/>
  <c r="P78" i="1"/>
  <c r="V78" i="1" s="1"/>
  <c r="O78" i="1"/>
  <c r="U78" i="1" s="1"/>
  <c r="N78" i="1"/>
  <c r="T78" i="1" s="1"/>
  <c r="R77" i="1"/>
  <c r="X77" i="1" s="1"/>
  <c r="Q77" i="1"/>
  <c r="W77" i="1" s="1"/>
  <c r="P77" i="1"/>
  <c r="V77" i="1" s="1"/>
  <c r="O77" i="1"/>
  <c r="U77" i="1" s="1"/>
  <c r="N77" i="1"/>
  <c r="T77" i="1" s="1"/>
  <c r="R76" i="1"/>
  <c r="X76" i="1" s="1"/>
  <c r="Q76" i="1"/>
  <c r="W76" i="1" s="1"/>
  <c r="P76" i="1"/>
  <c r="V76" i="1" s="1"/>
  <c r="O76" i="1"/>
  <c r="U76" i="1" s="1"/>
  <c r="N76" i="1"/>
  <c r="T76" i="1" s="1"/>
  <c r="R75" i="1"/>
  <c r="X75" i="1" s="1"/>
  <c r="Q75" i="1"/>
  <c r="W75" i="1" s="1"/>
  <c r="P75" i="1"/>
  <c r="V75" i="1" s="1"/>
  <c r="O75" i="1"/>
  <c r="U75" i="1" s="1"/>
  <c r="N75" i="1"/>
  <c r="T75" i="1" s="1"/>
  <c r="R74" i="1"/>
  <c r="X74" i="1" s="1"/>
  <c r="Q74" i="1"/>
  <c r="W74" i="1" s="1"/>
  <c r="P74" i="1"/>
  <c r="V74" i="1" s="1"/>
  <c r="O74" i="1"/>
  <c r="U74" i="1" s="1"/>
  <c r="N74" i="1"/>
  <c r="T74" i="1" s="1"/>
  <c r="R73" i="1"/>
  <c r="X73" i="1" s="1"/>
  <c r="Q73" i="1"/>
  <c r="W73" i="1" s="1"/>
  <c r="P73" i="1"/>
  <c r="V73" i="1" s="1"/>
  <c r="O73" i="1"/>
  <c r="U73" i="1" s="1"/>
  <c r="N73" i="1"/>
  <c r="T73" i="1" s="1"/>
  <c r="R72" i="1"/>
  <c r="X72" i="1" s="1"/>
  <c r="Q72" i="1"/>
  <c r="W72" i="1" s="1"/>
  <c r="P72" i="1"/>
  <c r="V72" i="1" s="1"/>
  <c r="O72" i="1"/>
  <c r="U72" i="1" s="1"/>
  <c r="N72" i="1"/>
  <c r="T72" i="1" s="1"/>
  <c r="R68" i="1"/>
  <c r="X68" i="1" s="1"/>
  <c r="Q68" i="1"/>
  <c r="W68" i="1" s="1"/>
  <c r="P68" i="1"/>
  <c r="V68" i="1" s="1"/>
  <c r="O68" i="1"/>
  <c r="U68" i="1" s="1"/>
  <c r="N68" i="1"/>
  <c r="T68" i="1" s="1"/>
  <c r="R67" i="1"/>
  <c r="X67" i="1" s="1"/>
  <c r="Q67" i="1"/>
  <c r="W67" i="1" s="1"/>
  <c r="P67" i="1"/>
  <c r="V67" i="1" s="1"/>
  <c r="O67" i="1"/>
  <c r="U67" i="1" s="1"/>
  <c r="N67" i="1"/>
  <c r="T67" i="1" s="1"/>
  <c r="R66" i="1"/>
  <c r="X66" i="1" s="1"/>
  <c r="Q66" i="1"/>
  <c r="W66" i="1" s="1"/>
  <c r="P66" i="1"/>
  <c r="V66" i="1" s="1"/>
  <c r="O66" i="1"/>
  <c r="U66" i="1" s="1"/>
  <c r="N66" i="1"/>
  <c r="T66" i="1" s="1"/>
  <c r="R65" i="1"/>
  <c r="X65" i="1" s="1"/>
  <c r="Q65" i="1"/>
  <c r="W65" i="1" s="1"/>
  <c r="P65" i="1"/>
  <c r="V65" i="1" s="1"/>
  <c r="O65" i="1"/>
  <c r="U65" i="1" s="1"/>
  <c r="N65" i="1"/>
  <c r="T65" i="1" s="1"/>
  <c r="R64" i="1"/>
  <c r="X64" i="1" s="1"/>
  <c r="Q64" i="1"/>
  <c r="W64" i="1" s="1"/>
  <c r="P64" i="1"/>
  <c r="V64" i="1" s="1"/>
  <c r="O64" i="1"/>
  <c r="U64" i="1" s="1"/>
  <c r="N64" i="1"/>
  <c r="T64" i="1" s="1"/>
  <c r="W63" i="1"/>
  <c r="R63" i="1"/>
  <c r="X63" i="1" s="1"/>
  <c r="Q63" i="1"/>
  <c r="P63" i="1"/>
  <c r="V63" i="1" s="1"/>
  <c r="O63" i="1"/>
  <c r="U63" i="1" s="1"/>
  <c r="N63" i="1"/>
  <c r="T63" i="1" s="1"/>
  <c r="R62" i="1"/>
  <c r="X62" i="1" s="1"/>
  <c r="Q62" i="1"/>
  <c r="W62" i="1" s="1"/>
  <c r="P62" i="1"/>
  <c r="V62" i="1" s="1"/>
  <c r="O62" i="1"/>
  <c r="U62" i="1" s="1"/>
  <c r="N62" i="1"/>
  <c r="T62" i="1" s="1"/>
  <c r="R61" i="1"/>
  <c r="X61" i="1" s="1"/>
  <c r="Q61" i="1"/>
  <c r="W61" i="1" s="1"/>
  <c r="P61" i="1"/>
  <c r="V61" i="1" s="1"/>
  <c r="O61" i="1"/>
  <c r="U61" i="1" s="1"/>
  <c r="N61" i="1"/>
  <c r="T61" i="1" s="1"/>
  <c r="R44" i="1"/>
  <c r="X44" i="1" s="1"/>
  <c r="Q44" i="1"/>
  <c r="W44" i="1" s="1"/>
  <c r="P44" i="1"/>
  <c r="V44" i="1" s="1"/>
  <c r="O44" i="1"/>
  <c r="U44" i="1" s="1"/>
  <c r="N44" i="1"/>
  <c r="T44" i="1" s="1"/>
  <c r="R43" i="1"/>
  <c r="X43" i="1" s="1"/>
  <c r="Q43" i="1"/>
  <c r="W43" i="1" s="1"/>
  <c r="P43" i="1"/>
  <c r="V43" i="1" s="1"/>
  <c r="O43" i="1"/>
  <c r="U43" i="1" s="1"/>
  <c r="N43" i="1"/>
  <c r="T43" i="1" s="1"/>
  <c r="R42" i="1"/>
  <c r="X42" i="1" s="1"/>
  <c r="Q42" i="1"/>
  <c r="W42" i="1" s="1"/>
  <c r="P42" i="1"/>
  <c r="V42" i="1" s="1"/>
  <c r="O42" i="1"/>
  <c r="U42" i="1" s="1"/>
  <c r="N42" i="1"/>
  <c r="T42" i="1" s="1"/>
  <c r="R41" i="1"/>
  <c r="X41" i="1" s="1"/>
  <c r="Q41" i="1"/>
  <c r="W41" i="1" s="1"/>
  <c r="P41" i="1"/>
  <c r="V41" i="1" s="1"/>
  <c r="O41" i="1"/>
  <c r="U41" i="1" s="1"/>
  <c r="N41" i="1"/>
  <c r="T41" i="1" s="1"/>
  <c r="X40" i="1"/>
  <c r="R40" i="1"/>
  <c r="Q40" i="1"/>
  <c r="W40" i="1" s="1"/>
  <c r="P40" i="1"/>
  <c r="V40" i="1" s="1"/>
  <c r="O40" i="1"/>
  <c r="U40" i="1" s="1"/>
  <c r="N40" i="1"/>
  <c r="T40" i="1" s="1"/>
  <c r="R39" i="1"/>
  <c r="X39" i="1" s="1"/>
  <c r="Q39" i="1"/>
  <c r="W39" i="1" s="1"/>
  <c r="P39" i="1"/>
  <c r="V39" i="1" s="1"/>
  <c r="O39" i="1"/>
  <c r="U39" i="1" s="1"/>
  <c r="N39" i="1"/>
  <c r="T39" i="1" s="1"/>
  <c r="R38" i="1"/>
  <c r="X38" i="1" s="1"/>
  <c r="Q38" i="1"/>
  <c r="W38" i="1" s="1"/>
  <c r="P38" i="1"/>
  <c r="V38" i="1" s="1"/>
  <c r="O38" i="1"/>
  <c r="U38" i="1" s="1"/>
  <c r="N38" i="1"/>
  <c r="T38" i="1" s="1"/>
  <c r="R37" i="1"/>
  <c r="X37" i="1" s="1"/>
  <c r="Q37" i="1"/>
  <c r="W37" i="1" s="1"/>
  <c r="P37" i="1"/>
  <c r="V37" i="1" s="1"/>
  <c r="O37" i="1"/>
  <c r="U37" i="1" s="1"/>
  <c r="N37" i="1"/>
  <c r="T37" i="1" s="1"/>
  <c r="R32" i="1"/>
  <c r="X32" i="1" s="1"/>
  <c r="Q32" i="1"/>
  <c r="W32" i="1" s="1"/>
  <c r="P32" i="1"/>
  <c r="V32" i="1" s="1"/>
  <c r="O32" i="1"/>
  <c r="U32" i="1" s="1"/>
  <c r="N32" i="1"/>
  <c r="T32" i="1" s="1"/>
  <c r="R31" i="1"/>
  <c r="X31" i="1" s="1"/>
  <c r="Q31" i="1"/>
  <c r="W31" i="1" s="1"/>
  <c r="P31" i="1"/>
  <c r="V31" i="1" s="1"/>
  <c r="O31" i="1"/>
  <c r="U31" i="1" s="1"/>
  <c r="N31" i="1"/>
  <c r="T31" i="1" s="1"/>
  <c r="R30" i="1"/>
  <c r="X30" i="1" s="1"/>
  <c r="Q30" i="1"/>
  <c r="W30" i="1" s="1"/>
  <c r="P30" i="1"/>
  <c r="V30" i="1" s="1"/>
  <c r="O30" i="1"/>
  <c r="U30" i="1" s="1"/>
  <c r="N30" i="1"/>
  <c r="T30" i="1" s="1"/>
  <c r="V29" i="1"/>
  <c r="R29" i="1"/>
  <c r="X29" i="1" s="1"/>
  <c r="Q29" i="1"/>
  <c r="W29" i="1" s="1"/>
  <c r="P29" i="1"/>
  <c r="O29" i="1"/>
  <c r="U29" i="1" s="1"/>
  <c r="N29" i="1"/>
  <c r="T29" i="1" s="1"/>
  <c r="R28" i="1"/>
  <c r="X28" i="1" s="1"/>
  <c r="Q28" i="1"/>
  <c r="W28" i="1" s="1"/>
  <c r="P28" i="1"/>
  <c r="V28" i="1" s="1"/>
  <c r="O28" i="1"/>
  <c r="U28" i="1" s="1"/>
  <c r="N28" i="1"/>
  <c r="T28" i="1" s="1"/>
  <c r="R27" i="1"/>
  <c r="X27" i="1" s="1"/>
  <c r="Q27" i="1"/>
  <c r="W27" i="1" s="1"/>
  <c r="P27" i="1"/>
  <c r="V27" i="1" s="1"/>
  <c r="O27" i="1"/>
  <c r="U27" i="1" s="1"/>
  <c r="N27" i="1"/>
  <c r="T27" i="1" s="1"/>
  <c r="R26" i="1"/>
  <c r="X26" i="1" s="1"/>
  <c r="Q26" i="1"/>
  <c r="W26" i="1" s="1"/>
  <c r="P26" i="1"/>
  <c r="V26" i="1" s="1"/>
  <c r="O26" i="1"/>
  <c r="U26" i="1" s="1"/>
  <c r="N26" i="1"/>
  <c r="T26" i="1" s="1"/>
  <c r="R25" i="1"/>
  <c r="X25" i="1" s="1"/>
  <c r="Q25" i="1"/>
  <c r="W25" i="1" s="1"/>
  <c r="P25" i="1"/>
  <c r="V25" i="1" s="1"/>
  <c r="O25" i="1"/>
  <c r="U25" i="1" s="1"/>
  <c r="N25" i="1"/>
  <c r="T25" i="1" s="1"/>
</calcChain>
</file>

<file path=xl/sharedStrings.xml><?xml version="1.0" encoding="utf-8"?>
<sst xmlns="http://schemas.openxmlformats.org/spreadsheetml/2006/main" count="188" uniqueCount="37">
  <si>
    <t>CTL</t>
  </si>
  <si>
    <t>T2D</t>
  </si>
  <si>
    <t>CE</t>
  </si>
  <si>
    <t>IE</t>
  </si>
  <si>
    <t>EE</t>
  </si>
  <si>
    <t>Blood glucose</t>
  </si>
  <si>
    <t>OGTT</t>
  </si>
  <si>
    <t>Average of internal reference</t>
  </si>
  <si>
    <t>normalize to Internal reference</t>
  </si>
  <si>
    <t>normalize to CTL</t>
  </si>
  <si>
    <t>NOX</t>
  </si>
  <si>
    <t>(without normalize)</t>
  </si>
  <si>
    <t>COX</t>
  </si>
  <si>
    <t>ace-sod2</t>
  </si>
  <si>
    <t>sod2</t>
  </si>
  <si>
    <t>Ace-SOD2/SOD2</t>
  </si>
  <si>
    <t>GRX1</t>
  </si>
  <si>
    <t>TRX1</t>
  </si>
  <si>
    <t>Carbonyl</t>
  </si>
  <si>
    <t>MDA</t>
  </si>
  <si>
    <t>AMP</t>
  </si>
  <si>
    <t>ATP</t>
  </si>
  <si>
    <t>AMP/ATP</t>
  </si>
  <si>
    <t>HPLC-Height</t>
  </si>
  <si>
    <t>P-AMPK</t>
  </si>
  <si>
    <t>Figure 4A</t>
  </si>
  <si>
    <t>Figure 4B</t>
  </si>
  <si>
    <t>Figure 4D</t>
  </si>
  <si>
    <t>Figure 4E</t>
  </si>
  <si>
    <t>Figure 4G</t>
  </si>
  <si>
    <t>Figure 4H</t>
  </si>
  <si>
    <t>Figure 4I</t>
  </si>
  <si>
    <t>Figure 4K</t>
  </si>
  <si>
    <t>Figure 4L</t>
  </si>
  <si>
    <t>Figure 4J</t>
  </si>
  <si>
    <t>Figure 4N</t>
  </si>
  <si>
    <t>Figure 4_source data_02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</si>
</sst>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F932-4564-C94C-9AAF-5251C7759BC0}">
  <dimension ref="A1:AK148"/>
  <sheetViews>
    <sheetView tabSelected="1" zoomScale="50" workbookViewId="0">
      <selection activeCell="B2" sqref="B2"/>
    </sheetView>
  </sheetViews>
  <sheetFormatPr baseColWidth="10" defaultRowHeight="16" x14ac:dyDescent="0.2"/>
  <cols>
    <col min="1" max="1" width="14.5" style="1" customWidth="1"/>
  </cols>
  <sheetData>
    <row r="1" spans="1:37" x14ac:dyDescent="0.2">
      <c r="B1" s="1" t="s">
        <v>36</v>
      </c>
    </row>
    <row r="2" spans="1:37" x14ac:dyDescent="0.2">
      <c r="J2" s="2"/>
      <c r="R2" s="3"/>
      <c r="S2" s="3"/>
      <c r="T2" s="3"/>
      <c r="U2" s="3"/>
      <c r="V2" s="3"/>
      <c r="W2" s="3"/>
      <c r="Y2" s="3"/>
      <c r="Z2" s="3"/>
      <c r="AA2" s="3"/>
      <c r="AB2" s="3"/>
      <c r="AC2" s="3"/>
      <c r="AD2" s="3"/>
      <c r="AF2" s="3"/>
      <c r="AG2" s="3"/>
      <c r="AH2" s="3"/>
      <c r="AI2" s="3"/>
      <c r="AJ2" s="3"/>
      <c r="AK2" s="3"/>
    </row>
    <row r="3" spans="1:37" x14ac:dyDescent="0.2">
      <c r="A3" s="4" t="s">
        <v>25</v>
      </c>
      <c r="B3" s="4"/>
      <c r="C3" s="4"/>
      <c r="D3" s="4"/>
      <c r="R3" s="3"/>
      <c r="S3" s="3"/>
      <c r="T3" s="3"/>
      <c r="U3" s="3"/>
      <c r="V3" s="3"/>
      <c r="W3" s="3"/>
      <c r="Y3" s="3"/>
      <c r="Z3" s="3"/>
      <c r="AA3" s="3"/>
      <c r="AB3" s="3"/>
      <c r="AC3" s="3"/>
      <c r="AD3" s="3"/>
      <c r="AF3" s="3"/>
      <c r="AG3" s="3"/>
      <c r="AH3" s="3"/>
      <c r="AI3" s="3"/>
      <c r="AJ3" s="3"/>
      <c r="AK3" s="3"/>
    </row>
    <row r="4" spans="1:37" x14ac:dyDescent="0.2">
      <c r="B4" t="s">
        <v>0</v>
      </c>
      <c r="C4" t="s">
        <v>1</v>
      </c>
      <c r="D4" t="s">
        <v>2</v>
      </c>
      <c r="E4" t="s">
        <v>3</v>
      </c>
      <c r="F4" t="s">
        <v>4</v>
      </c>
      <c r="J4" s="3"/>
      <c r="K4" s="5"/>
      <c r="L4" s="5"/>
      <c r="M4" s="5"/>
      <c r="N4" s="5"/>
      <c r="O4" s="5"/>
      <c r="R4" s="3"/>
      <c r="S4" s="3"/>
      <c r="T4" s="3"/>
      <c r="U4" s="3"/>
      <c r="V4" s="3"/>
      <c r="W4" s="3"/>
      <c r="Y4" s="3"/>
      <c r="Z4" s="3"/>
      <c r="AA4" s="3"/>
      <c r="AB4" s="3"/>
      <c r="AC4" s="3"/>
      <c r="AD4" s="3"/>
      <c r="AF4" s="3"/>
      <c r="AG4" s="3"/>
      <c r="AH4" s="3"/>
      <c r="AI4" s="3"/>
      <c r="AJ4" s="3"/>
      <c r="AK4" s="3"/>
    </row>
    <row r="5" spans="1:37" x14ac:dyDescent="0.2">
      <c r="A5" s="4" t="s">
        <v>5</v>
      </c>
      <c r="B5" s="6">
        <v>5.4</v>
      </c>
      <c r="C5" s="6">
        <v>20.9</v>
      </c>
      <c r="D5" s="6">
        <v>13.9</v>
      </c>
      <c r="E5" s="5">
        <v>8.3000000000000007</v>
      </c>
      <c r="F5" s="5">
        <v>29.6</v>
      </c>
      <c r="J5" s="3"/>
      <c r="K5" s="5"/>
      <c r="L5" s="5"/>
      <c r="M5" s="5"/>
      <c r="N5" s="5"/>
      <c r="O5" s="5"/>
      <c r="R5" s="3"/>
      <c r="S5" s="3"/>
      <c r="T5" s="3"/>
      <c r="U5" s="3"/>
      <c r="V5" s="3"/>
      <c r="W5" s="3"/>
      <c r="Y5" s="3"/>
      <c r="Z5" s="3"/>
      <c r="AA5" s="3"/>
      <c r="AB5" s="3"/>
      <c r="AC5" s="3"/>
      <c r="AD5" s="3"/>
      <c r="AF5" s="3"/>
      <c r="AG5" s="3"/>
      <c r="AH5" s="3"/>
      <c r="AI5" s="3"/>
      <c r="AJ5" s="3"/>
      <c r="AK5" s="3"/>
    </row>
    <row r="6" spans="1:37" x14ac:dyDescent="0.2">
      <c r="B6" s="6">
        <v>5</v>
      </c>
      <c r="C6" s="6">
        <v>19.399999999999999</v>
      </c>
      <c r="D6" s="6">
        <v>7.7</v>
      </c>
      <c r="E6" s="5">
        <v>9.8000000000000007</v>
      </c>
      <c r="F6" s="5">
        <v>30</v>
      </c>
      <c r="J6" s="3"/>
      <c r="K6" s="5"/>
      <c r="L6" s="5"/>
      <c r="M6" s="5"/>
      <c r="N6" s="5"/>
      <c r="O6" s="5"/>
      <c r="R6" s="3"/>
      <c r="S6" s="3"/>
      <c r="T6" s="3"/>
      <c r="U6" s="3"/>
      <c r="V6" s="3"/>
      <c r="W6" s="3"/>
      <c r="Y6" s="3"/>
      <c r="Z6" s="3"/>
      <c r="AA6" s="3"/>
      <c r="AB6" s="3"/>
      <c r="AC6" s="3"/>
      <c r="AD6" s="3"/>
      <c r="AF6" s="3"/>
      <c r="AG6" s="3"/>
      <c r="AH6" s="3"/>
      <c r="AI6" s="3"/>
      <c r="AJ6" s="3"/>
      <c r="AK6" s="3"/>
    </row>
    <row r="7" spans="1:37" x14ac:dyDescent="0.2">
      <c r="B7" s="6">
        <v>6.7</v>
      </c>
      <c r="C7" s="6">
        <v>34</v>
      </c>
      <c r="D7" s="6">
        <v>5.4</v>
      </c>
      <c r="E7" s="5">
        <v>11.7</v>
      </c>
      <c r="F7" s="5">
        <v>30</v>
      </c>
      <c r="J7" s="3"/>
      <c r="K7" s="5"/>
      <c r="L7" s="5"/>
      <c r="M7" s="5"/>
      <c r="N7" s="5"/>
      <c r="O7" s="5"/>
      <c r="R7" s="3"/>
      <c r="S7" s="3"/>
      <c r="T7" s="3"/>
      <c r="U7" s="3"/>
      <c r="V7" s="3"/>
      <c r="W7" s="3"/>
      <c r="Y7" s="3"/>
      <c r="Z7" s="3"/>
      <c r="AA7" s="3"/>
      <c r="AB7" s="3"/>
      <c r="AC7" s="3"/>
      <c r="AD7" s="3"/>
      <c r="AF7" s="3"/>
      <c r="AG7" s="3"/>
      <c r="AH7" s="3"/>
      <c r="AI7" s="3"/>
      <c r="AJ7" s="3"/>
      <c r="AK7" s="3"/>
    </row>
    <row r="8" spans="1:37" x14ac:dyDescent="0.2">
      <c r="B8" s="6">
        <v>5.3</v>
      </c>
      <c r="C8" s="6">
        <v>32.4</v>
      </c>
      <c r="D8" s="6">
        <v>14.5</v>
      </c>
      <c r="E8" s="6">
        <v>15.01</v>
      </c>
      <c r="F8" s="6">
        <v>33</v>
      </c>
      <c r="R8" s="3"/>
      <c r="S8" s="3"/>
      <c r="T8" s="3"/>
      <c r="U8" s="3"/>
      <c r="V8" s="3"/>
      <c r="W8" s="3"/>
      <c r="Y8" s="3"/>
      <c r="Z8" s="3"/>
      <c r="AA8" s="3"/>
      <c r="AB8" s="3"/>
      <c r="AC8" s="3"/>
      <c r="AD8" s="3"/>
      <c r="AF8" s="3"/>
      <c r="AG8" s="3"/>
      <c r="AH8" s="3"/>
      <c r="AI8" s="3"/>
      <c r="AJ8" s="3"/>
      <c r="AK8" s="3"/>
    </row>
    <row r="9" spans="1:37" x14ac:dyDescent="0.2">
      <c r="B9" s="6">
        <v>7.1</v>
      </c>
      <c r="C9" s="6">
        <v>30.6</v>
      </c>
      <c r="D9" s="6">
        <v>9.6999999999999993</v>
      </c>
      <c r="E9" s="6">
        <v>15.77</v>
      </c>
      <c r="F9" s="6">
        <v>19.600000000000001</v>
      </c>
      <c r="J9" s="2"/>
      <c r="R9" s="3"/>
      <c r="S9" s="3"/>
      <c r="T9" s="3"/>
      <c r="U9" s="3"/>
      <c r="V9" s="3"/>
      <c r="W9" s="3"/>
      <c r="Y9" s="3"/>
      <c r="Z9" s="3"/>
      <c r="AA9" s="3"/>
      <c r="AB9" s="3"/>
      <c r="AC9" s="3"/>
      <c r="AD9" s="3"/>
      <c r="AF9" s="3"/>
      <c r="AG9" s="3"/>
      <c r="AH9" s="3"/>
      <c r="AI9" s="3"/>
      <c r="AJ9" s="3"/>
      <c r="AK9" s="3"/>
    </row>
    <row r="10" spans="1:37" x14ac:dyDescent="0.2">
      <c r="B10" s="6">
        <v>6.2</v>
      </c>
      <c r="C10" s="6">
        <v>24.2</v>
      </c>
      <c r="D10" s="6">
        <v>8.9</v>
      </c>
      <c r="E10" s="6">
        <v>12.134</v>
      </c>
      <c r="F10" s="6">
        <v>22</v>
      </c>
      <c r="R10" s="3"/>
      <c r="S10" s="3"/>
      <c r="T10" s="3"/>
      <c r="U10" s="3"/>
      <c r="V10" s="3"/>
      <c r="W10" s="3"/>
      <c r="Y10" s="3"/>
      <c r="Z10" s="3"/>
      <c r="AA10" s="3"/>
      <c r="AB10" s="3"/>
      <c r="AC10" s="3"/>
      <c r="AD10" s="3"/>
      <c r="AF10" s="3"/>
      <c r="AG10" s="3"/>
      <c r="AH10" s="3"/>
      <c r="AI10" s="3"/>
      <c r="AJ10" s="3"/>
      <c r="AK10" s="3"/>
    </row>
    <row r="11" spans="1:37" x14ac:dyDescent="0.2">
      <c r="J11" s="4"/>
      <c r="K11" s="5"/>
      <c r="L11" s="5"/>
      <c r="M11" s="5"/>
      <c r="N11" s="5"/>
      <c r="O11" s="5"/>
      <c r="R11" s="3"/>
      <c r="S11" s="3"/>
      <c r="T11" s="3"/>
      <c r="U11" s="3"/>
      <c r="V11" s="3"/>
      <c r="W11" s="3"/>
    </row>
    <row r="12" spans="1:37" x14ac:dyDescent="0.2">
      <c r="J12" s="3"/>
      <c r="K12" s="5"/>
      <c r="L12" s="5"/>
      <c r="M12" s="5"/>
      <c r="N12" s="5"/>
      <c r="O12" s="5"/>
    </row>
    <row r="13" spans="1:37" x14ac:dyDescent="0.2">
      <c r="A13" s="2" t="s">
        <v>26</v>
      </c>
      <c r="K13" s="5"/>
      <c r="L13" s="5"/>
      <c r="M13" s="5"/>
      <c r="N13" s="5"/>
      <c r="O13" s="5"/>
    </row>
    <row r="14" spans="1:37" x14ac:dyDescent="0.2">
      <c r="B14" t="s">
        <v>0</v>
      </c>
      <c r="C14" t="s">
        <v>1</v>
      </c>
      <c r="D14" t="s">
        <v>2</v>
      </c>
      <c r="E14" t="s">
        <v>3</v>
      </c>
      <c r="F14" t="s">
        <v>4</v>
      </c>
      <c r="K14" s="5"/>
      <c r="L14" s="5"/>
      <c r="M14" s="5"/>
      <c r="N14" s="5"/>
      <c r="O14" s="5"/>
    </row>
    <row r="15" spans="1:37" x14ac:dyDescent="0.2">
      <c r="A15" s="1" t="s">
        <v>6</v>
      </c>
      <c r="B15" s="6">
        <v>5.4</v>
      </c>
      <c r="C15" s="6">
        <v>20.9</v>
      </c>
      <c r="D15" s="6">
        <v>14.6</v>
      </c>
      <c r="E15" s="6">
        <v>5.6</v>
      </c>
      <c r="F15" s="6">
        <v>34</v>
      </c>
      <c r="K15" s="5"/>
      <c r="L15" s="5"/>
      <c r="M15" s="5"/>
      <c r="N15" s="5"/>
      <c r="O15" s="5"/>
    </row>
    <row r="16" spans="1:37" x14ac:dyDescent="0.2">
      <c r="B16" s="6">
        <v>5</v>
      </c>
      <c r="C16" s="6">
        <v>19.399999999999999</v>
      </c>
      <c r="D16" s="6">
        <v>11.8</v>
      </c>
      <c r="E16" s="6">
        <v>7.4</v>
      </c>
      <c r="F16" s="6">
        <v>34</v>
      </c>
    </row>
    <row r="17" spans="1:24" x14ac:dyDescent="0.2">
      <c r="B17" s="6">
        <v>6.7</v>
      </c>
      <c r="C17" s="6">
        <v>34</v>
      </c>
      <c r="D17" s="6">
        <v>5.7</v>
      </c>
      <c r="E17" s="6">
        <v>7.39</v>
      </c>
      <c r="F17" s="6">
        <v>34</v>
      </c>
      <c r="J17" s="3"/>
    </row>
    <row r="18" spans="1:24" x14ac:dyDescent="0.2">
      <c r="B18" s="6">
        <v>7.01</v>
      </c>
      <c r="C18" s="6">
        <v>32.4</v>
      </c>
      <c r="D18" s="6">
        <v>21</v>
      </c>
      <c r="E18" s="6">
        <v>14.75</v>
      </c>
      <c r="F18" s="6">
        <v>33</v>
      </c>
    </row>
    <row r="19" spans="1:24" x14ac:dyDescent="0.2">
      <c r="B19" s="6">
        <v>5.4</v>
      </c>
      <c r="C19" s="6">
        <v>30.6</v>
      </c>
      <c r="D19" s="6">
        <v>9.68</v>
      </c>
      <c r="E19" s="6">
        <v>11.68</v>
      </c>
      <c r="F19" s="6">
        <v>31.5</v>
      </c>
      <c r="J19" s="3"/>
      <c r="K19" s="5"/>
      <c r="L19" s="5"/>
      <c r="M19" s="5"/>
      <c r="N19" s="5"/>
      <c r="O19" s="5"/>
    </row>
    <row r="20" spans="1:24" x14ac:dyDescent="0.2">
      <c r="B20" s="6">
        <v>5</v>
      </c>
      <c r="C20" s="6">
        <v>24.2</v>
      </c>
      <c r="D20" s="6">
        <v>6.3</v>
      </c>
      <c r="E20" s="6">
        <v>9.86</v>
      </c>
      <c r="F20" s="6">
        <v>34</v>
      </c>
      <c r="J20" s="3"/>
      <c r="K20" s="5"/>
      <c r="L20" s="5"/>
      <c r="M20" s="5"/>
      <c r="N20" s="5"/>
      <c r="O20" s="5"/>
    </row>
    <row r="21" spans="1:24" x14ac:dyDescent="0.2">
      <c r="B21" s="6"/>
      <c r="C21" s="6"/>
      <c r="D21" s="6"/>
    </row>
    <row r="22" spans="1:24" x14ac:dyDescent="0.2">
      <c r="B22" s="6"/>
      <c r="C22" s="6"/>
      <c r="D22" s="6"/>
    </row>
    <row r="23" spans="1:24" x14ac:dyDescent="0.2">
      <c r="A23" s="4" t="s">
        <v>27</v>
      </c>
      <c r="B23" s="6"/>
      <c r="C23" s="6"/>
      <c r="D23" s="6"/>
      <c r="H23" t="s">
        <v>7</v>
      </c>
      <c r="N23" t="s">
        <v>8</v>
      </c>
      <c r="T23" s="7" t="s">
        <v>9</v>
      </c>
      <c r="U23" s="8"/>
      <c r="V23" s="8"/>
      <c r="W23" s="8"/>
      <c r="X23" s="9"/>
    </row>
    <row r="24" spans="1:24" x14ac:dyDescent="0.2">
      <c r="B24" t="s">
        <v>0</v>
      </c>
      <c r="C24" t="s">
        <v>1</v>
      </c>
      <c r="D24" t="s">
        <v>2</v>
      </c>
      <c r="E24" t="s">
        <v>3</v>
      </c>
      <c r="F24" t="s">
        <v>4</v>
      </c>
      <c r="H24" t="s">
        <v>0</v>
      </c>
      <c r="I24" t="s">
        <v>1</v>
      </c>
      <c r="J24" t="s">
        <v>2</v>
      </c>
      <c r="K24" t="s">
        <v>3</v>
      </c>
      <c r="L24" t="s">
        <v>4</v>
      </c>
      <c r="N24" t="s">
        <v>0</v>
      </c>
      <c r="O24" t="s">
        <v>1</v>
      </c>
      <c r="P24" t="s">
        <v>2</v>
      </c>
      <c r="Q24" t="s">
        <v>3</v>
      </c>
      <c r="R24" t="s">
        <v>4</v>
      </c>
      <c r="T24" s="10" t="s">
        <v>0</v>
      </c>
      <c r="U24" t="s">
        <v>1</v>
      </c>
      <c r="V24" t="s">
        <v>2</v>
      </c>
      <c r="W24" t="s">
        <v>3</v>
      </c>
      <c r="X24" s="11" t="s">
        <v>4</v>
      </c>
    </row>
    <row r="25" spans="1:24" x14ac:dyDescent="0.2">
      <c r="A25" s="1" t="s">
        <v>10</v>
      </c>
      <c r="B25">
        <v>165.41</v>
      </c>
      <c r="C25">
        <v>167.76</v>
      </c>
      <c r="D25">
        <v>214.7</v>
      </c>
      <c r="E25">
        <v>193.75</v>
      </c>
      <c r="F25">
        <v>220.86</v>
      </c>
      <c r="H25">
        <v>128.755</v>
      </c>
      <c r="I25">
        <v>128.71</v>
      </c>
      <c r="J25">
        <v>129.905</v>
      </c>
      <c r="K25">
        <v>130.02000000000001</v>
      </c>
      <c r="L25">
        <v>130.80000000000001</v>
      </c>
      <c r="N25">
        <f>B25/128.75</f>
        <v>1.2847378640776699</v>
      </c>
      <c r="O25">
        <f>C25/128.71</f>
        <v>1.3033952295858906</v>
      </c>
      <c r="P25">
        <f>D25/129.9</f>
        <v>1.6528098537336411</v>
      </c>
      <c r="Q25">
        <f>E25/130.02</f>
        <v>1.4901553607137363</v>
      </c>
      <c r="R25">
        <f>F25/130.8</f>
        <v>1.688532110091743</v>
      </c>
      <c r="T25" s="10">
        <f>N25/1.31</f>
        <v>0.98071592677684716</v>
      </c>
      <c r="U25">
        <f t="shared" ref="U25:X32" si="0">O25/1.31</f>
        <v>0.99495819052358059</v>
      </c>
      <c r="V25">
        <f t="shared" si="0"/>
        <v>1.2616869112470541</v>
      </c>
      <c r="W25">
        <f t="shared" si="0"/>
        <v>1.1375231761173559</v>
      </c>
      <c r="X25" s="11">
        <f t="shared" si="0"/>
        <v>1.2889558092303381</v>
      </c>
    </row>
    <row r="26" spans="1:24" x14ac:dyDescent="0.2">
      <c r="A26" s="1" t="s">
        <v>11</v>
      </c>
      <c r="B26">
        <v>181.02</v>
      </c>
      <c r="C26">
        <v>193.87</v>
      </c>
      <c r="D26">
        <v>213.61</v>
      </c>
      <c r="E26">
        <v>200.66</v>
      </c>
      <c r="F26">
        <v>215.54</v>
      </c>
      <c r="N26">
        <f t="shared" ref="N26:N32" si="1">B26/128.75</f>
        <v>1.4059805825242719</v>
      </c>
      <c r="O26">
        <f t="shared" ref="O26:O32" si="2">C26/128.71</f>
        <v>1.5062543702897988</v>
      </c>
      <c r="P26">
        <f t="shared" ref="P26:P32" si="3">D26/129.9</f>
        <v>1.6444187836797537</v>
      </c>
      <c r="Q26">
        <f t="shared" ref="Q26:Q32" si="4">E26/130.02</f>
        <v>1.5433010306106751</v>
      </c>
      <c r="R26">
        <f t="shared" ref="R26:R32" si="5">F26/130.8</f>
        <v>1.6478593272171251</v>
      </c>
      <c r="T26" s="10">
        <f t="shared" ref="T26:T32" si="6">N26/1.31</f>
        <v>1.0732676202475357</v>
      </c>
      <c r="U26">
        <f t="shared" si="0"/>
        <v>1.1498124964044265</v>
      </c>
      <c r="V26">
        <f t="shared" si="0"/>
        <v>1.2552815142593539</v>
      </c>
      <c r="W26">
        <f t="shared" si="0"/>
        <v>1.1780923897791413</v>
      </c>
      <c r="X26" s="11">
        <f t="shared" si="0"/>
        <v>1.2579078833718511</v>
      </c>
    </row>
    <row r="27" spans="1:24" x14ac:dyDescent="0.2">
      <c r="B27">
        <v>157.02000000000001</v>
      </c>
      <c r="C27">
        <v>160.11000000000001</v>
      </c>
      <c r="D27">
        <v>199.45</v>
      </c>
      <c r="E27">
        <v>180.78</v>
      </c>
      <c r="F27">
        <v>204.91</v>
      </c>
      <c r="N27">
        <f t="shared" si="1"/>
        <v>1.2195728155339807</v>
      </c>
      <c r="O27">
        <f t="shared" si="2"/>
        <v>1.2439592883225856</v>
      </c>
      <c r="P27">
        <f t="shared" si="3"/>
        <v>1.5354118552732869</v>
      </c>
      <c r="Q27">
        <f t="shared" si="4"/>
        <v>1.3904014766958928</v>
      </c>
      <c r="R27">
        <f t="shared" si="5"/>
        <v>1.5665902140672781</v>
      </c>
      <c r="T27" s="10">
        <f t="shared" si="6"/>
        <v>0.93097161491143554</v>
      </c>
      <c r="U27">
        <f t="shared" si="0"/>
        <v>0.94958724299434016</v>
      </c>
      <c r="V27">
        <f t="shared" si="0"/>
        <v>1.1720701185292266</v>
      </c>
      <c r="W27">
        <f t="shared" si="0"/>
        <v>1.0613751730502998</v>
      </c>
      <c r="X27" s="11">
        <f t="shared" si="0"/>
        <v>1.1958703924177694</v>
      </c>
    </row>
    <row r="28" spans="1:24" x14ac:dyDescent="0.2">
      <c r="B28">
        <v>168.81</v>
      </c>
      <c r="C28">
        <v>180.54</v>
      </c>
      <c r="D28">
        <v>197.95</v>
      </c>
      <c r="E28">
        <v>185.43</v>
      </c>
      <c r="F28">
        <v>198.68</v>
      </c>
      <c r="N28">
        <f t="shared" si="1"/>
        <v>1.3111456310679612</v>
      </c>
      <c r="O28">
        <f t="shared" si="2"/>
        <v>1.4026882138140002</v>
      </c>
      <c r="P28">
        <f t="shared" si="3"/>
        <v>1.5238645111624325</v>
      </c>
      <c r="Q28">
        <f t="shared" si="4"/>
        <v>1.4261652053530225</v>
      </c>
      <c r="R28">
        <f t="shared" si="5"/>
        <v>1.5189602446483179</v>
      </c>
      <c r="T28" s="10">
        <f t="shared" si="6"/>
        <v>1.0008745275327948</v>
      </c>
      <c r="U28">
        <f t="shared" si="0"/>
        <v>1.0707543616900765</v>
      </c>
      <c r="V28">
        <f t="shared" si="0"/>
        <v>1.1632553520323912</v>
      </c>
      <c r="W28">
        <f t="shared" si="0"/>
        <v>1.0886757292771163</v>
      </c>
      <c r="X28" s="11">
        <f t="shared" si="0"/>
        <v>1.1595116371361205</v>
      </c>
    </row>
    <row r="29" spans="1:24" x14ac:dyDescent="0.2">
      <c r="B29">
        <v>159.69</v>
      </c>
      <c r="C29">
        <v>162.68</v>
      </c>
      <c r="D29">
        <v>203.73</v>
      </c>
      <c r="E29">
        <v>185.46</v>
      </c>
      <c r="F29">
        <v>209.74</v>
      </c>
      <c r="N29">
        <f t="shared" si="1"/>
        <v>1.2403106796116505</v>
      </c>
      <c r="O29">
        <f t="shared" si="2"/>
        <v>1.2639266568254215</v>
      </c>
      <c r="P29">
        <f t="shared" si="3"/>
        <v>1.5683602771362586</v>
      </c>
      <c r="Q29">
        <f t="shared" si="4"/>
        <v>1.4263959390862944</v>
      </c>
      <c r="R29">
        <f t="shared" si="5"/>
        <v>1.6035168195718654</v>
      </c>
      <c r="T29" s="10">
        <f t="shared" si="6"/>
        <v>0.94680204550507674</v>
      </c>
      <c r="U29">
        <f t="shared" si="0"/>
        <v>0.96482950902703923</v>
      </c>
      <c r="V29">
        <f t="shared" si="0"/>
        <v>1.1972215856001973</v>
      </c>
      <c r="W29">
        <f t="shared" si="0"/>
        <v>1.0888518618979346</v>
      </c>
      <c r="X29" s="11">
        <f t="shared" si="0"/>
        <v>1.2240586408945537</v>
      </c>
    </row>
    <row r="30" spans="1:24" x14ac:dyDescent="0.2">
      <c r="B30">
        <v>173.94</v>
      </c>
      <c r="C30">
        <v>184.92</v>
      </c>
      <c r="D30">
        <v>203.83</v>
      </c>
      <c r="E30">
        <v>190.21</v>
      </c>
      <c r="F30">
        <v>204.56</v>
      </c>
      <c r="N30">
        <f t="shared" si="1"/>
        <v>1.3509902912621359</v>
      </c>
      <c r="O30">
        <f t="shared" si="2"/>
        <v>1.4367182037137749</v>
      </c>
      <c r="P30">
        <f t="shared" si="3"/>
        <v>1.5691301000769824</v>
      </c>
      <c r="Q30">
        <f t="shared" si="4"/>
        <v>1.4629287801876634</v>
      </c>
      <c r="R30">
        <f t="shared" si="5"/>
        <v>1.5639143730886849</v>
      </c>
      <c r="T30" s="10">
        <f t="shared" si="6"/>
        <v>1.0312902986733861</v>
      </c>
      <c r="U30">
        <f t="shared" si="0"/>
        <v>1.0967314532166219</v>
      </c>
      <c r="V30">
        <f t="shared" si="0"/>
        <v>1.1978092366999864</v>
      </c>
      <c r="W30">
        <f t="shared" si="0"/>
        <v>1.1167395268608118</v>
      </c>
      <c r="X30" s="11">
        <f t="shared" si="0"/>
        <v>1.1938277657165532</v>
      </c>
    </row>
    <row r="31" spans="1:24" x14ac:dyDescent="0.2">
      <c r="B31">
        <v>168.65</v>
      </c>
      <c r="C31">
        <v>171.96</v>
      </c>
      <c r="D31">
        <v>221.11</v>
      </c>
      <c r="E31">
        <v>200.77</v>
      </c>
      <c r="F31">
        <v>224.26</v>
      </c>
      <c r="N31">
        <f t="shared" si="1"/>
        <v>1.3099029126213593</v>
      </c>
      <c r="O31">
        <f t="shared" si="2"/>
        <v>1.3360267267500583</v>
      </c>
      <c r="P31">
        <f t="shared" si="3"/>
        <v>1.7021555042340262</v>
      </c>
      <c r="Q31">
        <f t="shared" si="4"/>
        <v>1.5441470542993385</v>
      </c>
      <c r="R31">
        <f t="shared" si="5"/>
        <v>1.7145259938837918</v>
      </c>
      <c r="T31" s="10">
        <f t="shared" si="6"/>
        <v>0.99992588749722078</v>
      </c>
      <c r="U31">
        <f t="shared" si="0"/>
        <v>1.0198677303435559</v>
      </c>
      <c r="V31">
        <f t="shared" si="0"/>
        <v>1.2993553467435315</v>
      </c>
      <c r="W31">
        <f t="shared" si="0"/>
        <v>1.1787382093888079</v>
      </c>
      <c r="X31" s="11">
        <f t="shared" si="0"/>
        <v>1.3087984686135814</v>
      </c>
    </row>
    <row r="32" spans="1:24" x14ac:dyDescent="0.2">
      <c r="B32">
        <v>184.21</v>
      </c>
      <c r="C32">
        <v>198.38</v>
      </c>
      <c r="D32">
        <v>221.83</v>
      </c>
      <c r="E32">
        <v>206.52</v>
      </c>
      <c r="F32">
        <v>223.6</v>
      </c>
      <c r="N32">
        <f t="shared" si="1"/>
        <v>1.4307572815533982</v>
      </c>
      <c r="O32">
        <f t="shared" si="2"/>
        <v>1.5412943827208452</v>
      </c>
      <c r="P32">
        <f t="shared" si="3"/>
        <v>1.7076982294072363</v>
      </c>
      <c r="Q32">
        <f t="shared" si="4"/>
        <v>1.5883710198431009</v>
      </c>
      <c r="R32">
        <f t="shared" si="5"/>
        <v>1.7094801223241589</v>
      </c>
      <c r="T32" s="12">
        <f t="shared" si="6"/>
        <v>1.0921811309567926</v>
      </c>
      <c r="U32" s="13">
        <f t="shared" si="0"/>
        <v>1.1765605974968283</v>
      </c>
      <c r="V32" s="13">
        <f t="shared" si="0"/>
        <v>1.3035864346620123</v>
      </c>
      <c r="W32" s="13">
        <f t="shared" si="0"/>
        <v>1.2124969617122907</v>
      </c>
      <c r="X32" s="14">
        <f t="shared" si="0"/>
        <v>1.3049466582627167</v>
      </c>
    </row>
    <row r="35" spans="1:24" x14ac:dyDescent="0.2">
      <c r="A35" s="15" t="s">
        <v>28</v>
      </c>
      <c r="H35" t="s">
        <v>7</v>
      </c>
      <c r="N35" t="s">
        <v>8</v>
      </c>
      <c r="T35" s="7" t="s">
        <v>9</v>
      </c>
      <c r="U35" s="8"/>
      <c r="V35" s="8"/>
      <c r="W35" s="8"/>
      <c r="X35" s="9"/>
    </row>
    <row r="36" spans="1:24" x14ac:dyDescent="0.2">
      <c r="B36" t="s">
        <v>0</v>
      </c>
      <c r="C36" t="s">
        <v>1</v>
      </c>
      <c r="D36" t="s">
        <v>2</v>
      </c>
      <c r="E36" t="s">
        <v>3</v>
      </c>
      <c r="F36" t="s">
        <v>4</v>
      </c>
      <c r="H36" t="s">
        <v>0</v>
      </c>
      <c r="I36" t="s">
        <v>1</v>
      </c>
      <c r="J36" t="s">
        <v>2</v>
      </c>
      <c r="K36" t="s">
        <v>3</v>
      </c>
      <c r="L36" t="s">
        <v>4</v>
      </c>
      <c r="N36" t="s">
        <v>0</v>
      </c>
      <c r="O36" t="s">
        <v>1</v>
      </c>
      <c r="P36" t="s">
        <v>2</v>
      </c>
      <c r="Q36" t="s">
        <v>3</v>
      </c>
      <c r="R36" t="s">
        <v>4</v>
      </c>
      <c r="T36" s="10" t="s">
        <v>0</v>
      </c>
      <c r="U36" t="s">
        <v>1</v>
      </c>
      <c r="V36" t="s">
        <v>2</v>
      </c>
      <c r="W36" t="s">
        <v>3</v>
      </c>
      <c r="X36" s="11" t="s">
        <v>4</v>
      </c>
    </row>
    <row r="37" spans="1:24" x14ac:dyDescent="0.2">
      <c r="A37" s="1" t="s">
        <v>12</v>
      </c>
      <c r="B37">
        <v>162.76</v>
      </c>
      <c r="C37">
        <v>159.09</v>
      </c>
      <c r="D37">
        <v>181.78</v>
      </c>
      <c r="E37">
        <v>201.93</v>
      </c>
      <c r="F37">
        <v>214.77</v>
      </c>
      <c r="H37">
        <v>128.755</v>
      </c>
      <c r="I37">
        <v>128.71</v>
      </c>
      <c r="J37">
        <v>129.905</v>
      </c>
      <c r="K37">
        <v>130.02000000000001</v>
      </c>
      <c r="L37">
        <v>130.80000000000001</v>
      </c>
      <c r="N37">
        <f>B37/128.75</f>
        <v>1.2641553398058252</v>
      </c>
      <c r="O37">
        <f>C37/128.71</f>
        <v>1.236034496154145</v>
      </c>
      <c r="P37">
        <f>D37/129.9</f>
        <v>1.3993841416474211</v>
      </c>
      <c r="Q37">
        <f>E37/130.02</f>
        <v>1.5530687586525149</v>
      </c>
      <c r="R37">
        <f>F37/130.8</f>
        <v>1.6419724770642201</v>
      </c>
      <c r="T37" s="10">
        <f>N37/1.18</f>
        <v>1.0713180845812078</v>
      </c>
      <c r="U37">
        <f t="shared" ref="U37:X44" si="7">O37/1.18</f>
        <v>1.0474868611475805</v>
      </c>
      <c r="V37">
        <f t="shared" si="7"/>
        <v>1.185918764107984</v>
      </c>
      <c r="W37">
        <f t="shared" si="7"/>
        <v>1.3161599649597584</v>
      </c>
      <c r="X37" s="11">
        <f t="shared" si="7"/>
        <v>1.3915020992069662</v>
      </c>
    </row>
    <row r="38" spans="1:24" x14ac:dyDescent="0.2">
      <c r="A38" s="16" t="s">
        <v>11</v>
      </c>
      <c r="B38">
        <v>149</v>
      </c>
      <c r="C38">
        <v>164.41</v>
      </c>
      <c r="D38">
        <v>183.47</v>
      </c>
      <c r="E38">
        <v>215.58</v>
      </c>
      <c r="F38">
        <v>190.14</v>
      </c>
      <c r="N38">
        <f t="shared" ref="N38:N44" si="8">B38/128.75</f>
        <v>1.1572815533980583</v>
      </c>
      <c r="O38">
        <f t="shared" ref="O38:O44" si="9">C38/128.71</f>
        <v>1.2773677258954237</v>
      </c>
      <c r="P38">
        <f t="shared" ref="P38:P44" si="10">D38/129.9</f>
        <v>1.4123941493456504</v>
      </c>
      <c r="Q38">
        <f t="shared" ref="Q38:Q44" si="11">E38/130.02</f>
        <v>1.6580526072911859</v>
      </c>
      <c r="R38">
        <f t="shared" ref="R38:R44" si="12">F38/130.8</f>
        <v>1.453669724770642</v>
      </c>
      <c r="T38" s="10">
        <f t="shared" ref="T38:T44" si="13">N38/1.18</f>
        <v>0.98074707915089687</v>
      </c>
      <c r="U38">
        <f t="shared" si="7"/>
        <v>1.0825150219452744</v>
      </c>
      <c r="V38">
        <f t="shared" si="7"/>
        <v>1.1969441943607209</v>
      </c>
      <c r="W38">
        <f t="shared" si="7"/>
        <v>1.4051293282128694</v>
      </c>
      <c r="X38" s="11">
        <f t="shared" si="7"/>
        <v>1.2319234955683407</v>
      </c>
    </row>
    <row r="39" spans="1:24" x14ac:dyDescent="0.2">
      <c r="B39">
        <v>162.46</v>
      </c>
      <c r="C39">
        <v>159.02000000000001</v>
      </c>
      <c r="D39">
        <v>179.51</v>
      </c>
      <c r="E39">
        <v>197.08</v>
      </c>
      <c r="F39">
        <v>208.78</v>
      </c>
      <c r="N39">
        <f t="shared" si="8"/>
        <v>1.2618252427184466</v>
      </c>
      <c r="O39">
        <f t="shared" si="9"/>
        <v>1.2354906378680754</v>
      </c>
      <c r="P39">
        <f t="shared" si="10"/>
        <v>1.3819091608929945</v>
      </c>
      <c r="Q39">
        <f t="shared" si="11"/>
        <v>1.5157668051069066</v>
      </c>
      <c r="R39">
        <f t="shared" si="12"/>
        <v>1.5961773700305808</v>
      </c>
      <c r="T39" s="10">
        <f t="shared" si="13"/>
        <v>1.069343426032582</v>
      </c>
      <c r="U39">
        <f t="shared" si="7"/>
        <v>1.0470259642949793</v>
      </c>
      <c r="V39">
        <f t="shared" si="7"/>
        <v>1.1711094583838937</v>
      </c>
      <c r="W39">
        <f t="shared" si="7"/>
        <v>1.2845481399211074</v>
      </c>
      <c r="X39" s="11">
        <f t="shared" si="7"/>
        <v>1.352692686466594</v>
      </c>
    </row>
    <row r="40" spans="1:24" x14ac:dyDescent="0.2">
      <c r="B40">
        <v>150.68</v>
      </c>
      <c r="C40">
        <v>170</v>
      </c>
      <c r="D40">
        <v>181.07</v>
      </c>
      <c r="E40">
        <v>213.48</v>
      </c>
      <c r="F40">
        <v>187.31</v>
      </c>
      <c r="N40">
        <f t="shared" si="8"/>
        <v>1.1703300970873787</v>
      </c>
      <c r="O40">
        <f t="shared" si="9"/>
        <v>1.3207986947401134</v>
      </c>
      <c r="P40">
        <f t="shared" si="10"/>
        <v>1.3939183987682833</v>
      </c>
      <c r="Q40">
        <f t="shared" si="11"/>
        <v>1.6419012459621594</v>
      </c>
      <c r="R40">
        <f t="shared" si="12"/>
        <v>1.4320336391437307</v>
      </c>
      <c r="T40" s="10">
        <f t="shared" si="13"/>
        <v>0.99180516702320232</v>
      </c>
      <c r="U40">
        <f t="shared" si="7"/>
        <v>1.1193209277458589</v>
      </c>
      <c r="V40">
        <f t="shared" si="7"/>
        <v>1.1812867786171892</v>
      </c>
      <c r="W40">
        <f t="shared" si="7"/>
        <v>1.3914417338662368</v>
      </c>
      <c r="X40" s="11">
        <f t="shared" si="7"/>
        <v>1.2135878297828226</v>
      </c>
    </row>
    <row r="41" spans="1:24" x14ac:dyDescent="0.2">
      <c r="B41">
        <v>145.30000000000001</v>
      </c>
      <c r="C41">
        <v>148.01</v>
      </c>
      <c r="D41">
        <v>163.95</v>
      </c>
      <c r="E41">
        <v>171.97</v>
      </c>
      <c r="F41">
        <v>183.61</v>
      </c>
      <c r="N41">
        <f t="shared" si="8"/>
        <v>1.1285436893203884</v>
      </c>
      <c r="O41">
        <f t="shared" si="9"/>
        <v>1.1499494988734362</v>
      </c>
      <c r="P41">
        <f t="shared" si="10"/>
        <v>1.2621247113163971</v>
      </c>
      <c r="Q41">
        <f t="shared" si="11"/>
        <v>1.3226426703584062</v>
      </c>
      <c r="R41">
        <f t="shared" si="12"/>
        <v>1.4037461773700306</v>
      </c>
      <c r="T41" s="10">
        <f t="shared" si="13"/>
        <v>0.95639295705117666</v>
      </c>
      <c r="U41">
        <f t="shared" si="7"/>
        <v>0.97453347362155618</v>
      </c>
      <c r="V41">
        <f t="shared" si="7"/>
        <v>1.0695972129799975</v>
      </c>
      <c r="W41">
        <f t="shared" si="7"/>
        <v>1.120883618947802</v>
      </c>
      <c r="X41" s="11">
        <f t="shared" si="7"/>
        <v>1.1896154045508736</v>
      </c>
    </row>
    <row r="42" spans="1:24" x14ac:dyDescent="0.2">
      <c r="B42">
        <v>140.88</v>
      </c>
      <c r="C42">
        <v>159.43</v>
      </c>
      <c r="D42">
        <v>167.61</v>
      </c>
      <c r="E42">
        <v>182.96</v>
      </c>
      <c r="F42">
        <v>165.87</v>
      </c>
      <c r="N42">
        <f t="shared" si="8"/>
        <v>1.0942135922330096</v>
      </c>
      <c r="O42">
        <f t="shared" si="9"/>
        <v>1.2386760935436252</v>
      </c>
      <c r="P42">
        <f t="shared" si="10"/>
        <v>1.2903002309468823</v>
      </c>
      <c r="Q42">
        <f t="shared" si="11"/>
        <v>1.4071681279803108</v>
      </c>
      <c r="R42">
        <f t="shared" si="12"/>
        <v>1.2681192660550458</v>
      </c>
      <c r="T42" s="10">
        <f t="shared" si="13"/>
        <v>0.92729965443475393</v>
      </c>
      <c r="U42">
        <f t="shared" si="7"/>
        <v>1.0497255030030723</v>
      </c>
      <c r="V42">
        <f t="shared" si="7"/>
        <v>1.0934747719888833</v>
      </c>
      <c r="W42">
        <f t="shared" si="7"/>
        <v>1.1925153626951788</v>
      </c>
      <c r="X42" s="11">
        <f t="shared" si="7"/>
        <v>1.0746773441144457</v>
      </c>
    </row>
    <row r="43" spans="1:24" x14ac:dyDescent="0.2">
      <c r="B43">
        <v>156.66999999999999</v>
      </c>
      <c r="C43">
        <v>159.41</v>
      </c>
      <c r="D43">
        <v>178.35</v>
      </c>
      <c r="E43">
        <v>192.52</v>
      </c>
      <c r="F43">
        <v>208.67</v>
      </c>
      <c r="N43">
        <f t="shared" si="8"/>
        <v>1.2168543689320388</v>
      </c>
      <c r="O43">
        <f t="shared" si="9"/>
        <v>1.238520705461891</v>
      </c>
      <c r="P43">
        <f t="shared" si="10"/>
        <v>1.3729792147806004</v>
      </c>
      <c r="Q43">
        <f t="shared" si="11"/>
        <v>1.4806952776495923</v>
      </c>
      <c r="R43">
        <f t="shared" si="12"/>
        <v>1.5953363914373087</v>
      </c>
      <c r="T43" s="10">
        <f t="shared" si="13"/>
        <v>1.0312325160441007</v>
      </c>
      <c r="U43">
        <f t="shared" si="7"/>
        <v>1.0495938181880433</v>
      </c>
      <c r="V43">
        <f t="shared" si="7"/>
        <v>1.1635417074411869</v>
      </c>
      <c r="W43">
        <f t="shared" si="7"/>
        <v>1.2548265064827053</v>
      </c>
      <c r="X43" s="11">
        <f t="shared" si="7"/>
        <v>1.3519799927434819</v>
      </c>
    </row>
    <row r="44" spans="1:24" x14ac:dyDescent="0.2">
      <c r="B44">
        <v>151.31</v>
      </c>
      <c r="C44">
        <v>163.78</v>
      </c>
      <c r="D44">
        <v>181.55</v>
      </c>
      <c r="E44">
        <v>204.86</v>
      </c>
      <c r="F44">
        <v>187.41</v>
      </c>
      <c r="N44">
        <f t="shared" si="8"/>
        <v>1.1752233009708739</v>
      </c>
      <c r="O44">
        <f t="shared" si="9"/>
        <v>1.2724730013207985</v>
      </c>
      <c r="P44">
        <f t="shared" si="10"/>
        <v>1.3976135488837567</v>
      </c>
      <c r="Q44">
        <f t="shared" si="11"/>
        <v>1.5756037532687279</v>
      </c>
      <c r="R44">
        <f t="shared" si="12"/>
        <v>1.4327981651376145</v>
      </c>
      <c r="T44" s="12">
        <f t="shared" si="13"/>
        <v>0.99595194997531689</v>
      </c>
      <c r="U44" s="13">
        <f t="shared" si="7"/>
        <v>1.0783669502718631</v>
      </c>
      <c r="V44" s="13">
        <f t="shared" si="7"/>
        <v>1.1844182617658956</v>
      </c>
      <c r="W44" s="13">
        <f t="shared" si="7"/>
        <v>1.3352574180243457</v>
      </c>
      <c r="X44" s="14">
        <f t="shared" si="7"/>
        <v>1.21423573316747</v>
      </c>
    </row>
    <row r="46" spans="1:24" x14ac:dyDescent="0.2">
      <c r="A46" s="15"/>
      <c r="B46" s="17"/>
      <c r="C46" s="17"/>
      <c r="D46" s="17"/>
    </row>
    <row r="47" spans="1:24" x14ac:dyDescent="0.2">
      <c r="A47" s="1" t="s">
        <v>29</v>
      </c>
      <c r="B47" s="17"/>
      <c r="C47" s="17"/>
      <c r="D47" s="17"/>
    </row>
    <row r="48" spans="1:24" x14ac:dyDescent="0.2">
      <c r="B48" s="3" t="s">
        <v>0</v>
      </c>
      <c r="C48" s="3" t="s">
        <v>1</v>
      </c>
      <c r="D48" s="3" t="s">
        <v>2</v>
      </c>
      <c r="E48" s="3" t="s">
        <v>3</v>
      </c>
      <c r="F48" s="3" t="s">
        <v>4</v>
      </c>
      <c r="H48" s="3"/>
      <c r="I48" s="3" t="s">
        <v>0</v>
      </c>
      <c r="J48" s="3" t="s">
        <v>1</v>
      </c>
      <c r="K48" s="3" t="s">
        <v>2</v>
      </c>
      <c r="L48" s="3" t="s">
        <v>3</v>
      </c>
      <c r="M48" s="3" t="s">
        <v>4</v>
      </c>
      <c r="O48" s="3"/>
      <c r="P48" s="3" t="s">
        <v>0</v>
      </c>
      <c r="Q48" s="3" t="s">
        <v>1</v>
      </c>
      <c r="R48" s="3" t="s">
        <v>2</v>
      </c>
      <c r="S48" s="3" t="s">
        <v>3</v>
      </c>
      <c r="T48" s="3" t="s">
        <v>4</v>
      </c>
    </row>
    <row r="49" spans="1:33" x14ac:dyDescent="0.2">
      <c r="A49" s="1" t="s">
        <v>13</v>
      </c>
      <c r="B49" s="3">
        <v>89.58</v>
      </c>
      <c r="C49" s="3">
        <v>143.51</v>
      </c>
      <c r="D49" s="3">
        <v>156.35</v>
      </c>
      <c r="E49" s="3">
        <v>128.15</v>
      </c>
      <c r="F49" s="3">
        <v>129.75</v>
      </c>
      <c r="H49" s="3" t="s">
        <v>14</v>
      </c>
      <c r="I49" s="3">
        <v>167.4975</v>
      </c>
      <c r="J49" s="3">
        <v>175.535</v>
      </c>
      <c r="K49" s="3">
        <v>190.1525</v>
      </c>
      <c r="L49" s="3">
        <v>182.67625000000001</v>
      </c>
      <c r="M49" s="3">
        <v>177.59375</v>
      </c>
      <c r="O49" s="3" t="s">
        <v>15</v>
      </c>
      <c r="P49" s="3">
        <f>B49/167.49</f>
        <v>0.53483790077019522</v>
      </c>
      <c r="Q49" s="3">
        <f>C49/175.53</f>
        <v>0.81758104027801515</v>
      </c>
      <c r="R49" s="3">
        <f>D49/190.15</f>
        <v>0.82224559558243482</v>
      </c>
      <c r="S49" s="3">
        <f>E49/182.67</f>
        <v>0.70153829309684135</v>
      </c>
      <c r="T49" s="3">
        <f>F49/177.59</f>
        <v>0.73061546258235255</v>
      </c>
    </row>
    <row r="50" spans="1:33" x14ac:dyDescent="0.2">
      <c r="A50" s="1" t="s">
        <v>11</v>
      </c>
      <c r="B50" s="3">
        <v>97.78</v>
      </c>
      <c r="C50" s="3">
        <v>156.78</v>
      </c>
      <c r="D50" s="3">
        <v>146.46</v>
      </c>
      <c r="E50" s="3">
        <v>103.3</v>
      </c>
      <c r="F50" s="3">
        <v>163.62</v>
      </c>
      <c r="H50" s="3" t="s">
        <v>11</v>
      </c>
      <c r="I50" s="3"/>
      <c r="J50" s="3"/>
      <c r="K50" s="3"/>
      <c r="L50" s="3"/>
      <c r="M50" s="3"/>
      <c r="O50" s="3"/>
      <c r="P50" s="3">
        <f t="shared" ref="P50:P56" si="14">B50/167.49</f>
        <v>0.5837960475252254</v>
      </c>
      <c r="Q50" s="3">
        <f t="shared" ref="Q50:Q56" si="15">C50/175.53</f>
        <v>0.8931806528798496</v>
      </c>
      <c r="R50" s="3">
        <f t="shared" ref="R50:R56" si="16">D50/190.15</f>
        <v>0.77023402576912969</v>
      </c>
      <c r="S50" s="3">
        <f t="shared" ref="S50:S56" si="17">E50/182.67</f>
        <v>0.56550062955055569</v>
      </c>
      <c r="T50" s="3">
        <f t="shared" ref="T50:T56" si="18">F50/177.59</f>
        <v>0.92133566079171125</v>
      </c>
    </row>
    <row r="51" spans="1:33" x14ac:dyDescent="0.2">
      <c r="B51" s="3">
        <v>101.74</v>
      </c>
      <c r="C51" s="3">
        <v>172.21</v>
      </c>
      <c r="D51" s="3">
        <v>168.68</v>
      </c>
      <c r="E51" s="3">
        <v>153.44</v>
      </c>
      <c r="F51" s="3">
        <v>158.59</v>
      </c>
      <c r="H51" s="3"/>
      <c r="I51" s="3"/>
      <c r="J51" s="3"/>
      <c r="K51" s="3"/>
      <c r="L51" s="3"/>
      <c r="M51" s="3"/>
      <c r="O51" s="3"/>
      <c r="P51" s="3">
        <f t="shared" si="14"/>
        <v>0.60743925010448374</v>
      </c>
      <c r="Q51" s="3">
        <f t="shared" si="15"/>
        <v>0.98108585426992545</v>
      </c>
      <c r="R51" s="3">
        <f t="shared" si="16"/>
        <v>0.88708914015251117</v>
      </c>
      <c r="S51" s="3">
        <f t="shared" si="17"/>
        <v>0.8399846718125582</v>
      </c>
      <c r="T51" s="3">
        <f t="shared" si="18"/>
        <v>0.89301199391857655</v>
      </c>
    </row>
    <row r="52" spans="1:33" x14ac:dyDescent="0.2">
      <c r="B52" s="3">
        <v>110.14</v>
      </c>
      <c r="C52" s="3">
        <v>147.78</v>
      </c>
      <c r="D52" s="3">
        <v>167.36</v>
      </c>
      <c r="E52" s="3">
        <v>118.04</v>
      </c>
      <c r="F52" s="3">
        <v>203.26</v>
      </c>
      <c r="H52" s="3"/>
      <c r="I52" s="3"/>
      <c r="J52" s="3"/>
      <c r="K52" s="3"/>
      <c r="L52" s="3"/>
      <c r="M52" s="3"/>
      <c r="O52" s="3"/>
      <c r="P52" s="3">
        <f t="shared" si="14"/>
        <v>0.65759149799988059</v>
      </c>
      <c r="Q52" s="3">
        <f t="shared" si="15"/>
        <v>0.84190736626217744</v>
      </c>
      <c r="R52" s="3">
        <f t="shared" si="16"/>
        <v>0.88014725216934009</v>
      </c>
      <c r="S52" s="3">
        <f t="shared" si="17"/>
        <v>0.64619258772650146</v>
      </c>
      <c r="T52" s="3">
        <f t="shared" si="18"/>
        <v>1.1445464271636916</v>
      </c>
    </row>
    <row r="53" spans="1:33" x14ac:dyDescent="0.2">
      <c r="B53" s="3">
        <v>94.5</v>
      </c>
      <c r="C53" s="3">
        <v>153.91999999999999</v>
      </c>
      <c r="D53" s="3">
        <v>167.86</v>
      </c>
      <c r="E53" s="3">
        <v>136.83000000000001</v>
      </c>
      <c r="F53" s="3">
        <v>140.79</v>
      </c>
      <c r="H53" s="3"/>
      <c r="I53" s="3"/>
      <c r="J53" s="3"/>
      <c r="K53" s="3"/>
      <c r="L53" s="3"/>
      <c r="M53" s="3"/>
      <c r="O53" s="3"/>
      <c r="P53" s="3">
        <f t="shared" si="14"/>
        <v>0.56421278882321324</v>
      </c>
      <c r="Q53" s="3">
        <f t="shared" si="15"/>
        <v>0.87688714179912253</v>
      </c>
      <c r="R53" s="3">
        <f t="shared" si="16"/>
        <v>0.88277675519326848</v>
      </c>
      <c r="S53" s="3">
        <f t="shared" si="17"/>
        <v>0.74905567416652996</v>
      </c>
      <c r="T53" s="3">
        <f t="shared" si="18"/>
        <v>0.79278112506334808</v>
      </c>
    </row>
    <row r="54" spans="1:33" x14ac:dyDescent="0.2">
      <c r="B54" s="3">
        <v>100.55</v>
      </c>
      <c r="C54" s="3">
        <v>135.06</v>
      </c>
      <c r="D54" s="3">
        <v>158</v>
      </c>
      <c r="E54" s="3">
        <v>106.83</v>
      </c>
      <c r="F54" s="3">
        <v>179.91</v>
      </c>
      <c r="H54" s="3"/>
      <c r="I54" s="3"/>
      <c r="J54" s="3"/>
      <c r="K54" s="3"/>
      <c r="L54" s="3"/>
      <c r="M54" s="3"/>
      <c r="O54" s="3"/>
      <c r="P54" s="3">
        <f t="shared" si="14"/>
        <v>0.60033434831930255</v>
      </c>
      <c r="Q54" s="3">
        <f t="shared" si="15"/>
        <v>0.76944112117586738</v>
      </c>
      <c r="R54" s="3">
        <f t="shared" si="16"/>
        <v>0.83092295556139883</v>
      </c>
      <c r="S54" s="3">
        <f t="shared" si="17"/>
        <v>0.58482509443258335</v>
      </c>
      <c r="T54" s="3">
        <f t="shared" si="18"/>
        <v>1.0130637986373106</v>
      </c>
    </row>
    <row r="55" spans="1:33" x14ac:dyDescent="0.2">
      <c r="B55" s="3">
        <v>97.82</v>
      </c>
      <c r="C55" s="3">
        <v>160.16999999999999</v>
      </c>
      <c r="D55" s="3">
        <v>170.14</v>
      </c>
      <c r="E55" s="3">
        <v>146.46</v>
      </c>
      <c r="F55" s="3">
        <v>147.94</v>
      </c>
      <c r="H55" s="3"/>
      <c r="I55" s="3"/>
      <c r="J55" s="3"/>
      <c r="K55" s="3"/>
      <c r="L55" s="3"/>
      <c r="M55" s="3"/>
      <c r="O55" s="3"/>
      <c r="P55" s="3">
        <f t="shared" si="14"/>
        <v>0.5840348677532986</v>
      </c>
      <c r="Q55" s="3">
        <f t="shared" si="15"/>
        <v>0.9124935908391727</v>
      </c>
      <c r="R55" s="3">
        <f t="shared" si="16"/>
        <v>0.89476728898238223</v>
      </c>
      <c r="S55" s="3">
        <f t="shared" si="17"/>
        <v>0.80177369026112677</v>
      </c>
      <c r="T55" s="3">
        <f t="shared" si="18"/>
        <v>0.83304240103609439</v>
      </c>
    </row>
    <row r="56" spans="1:33" x14ac:dyDescent="0.2">
      <c r="B56" s="3">
        <v>103.63</v>
      </c>
      <c r="C56" s="3">
        <v>140.94</v>
      </c>
      <c r="D56" s="3">
        <v>165.83</v>
      </c>
      <c r="E56" s="3">
        <v>109.43</v>
      </c>
      <c r="F56" s="3">
        <v>188.84</v>
      </c>
      <c r="H56" s="3"/>
      <c r="I56" s="3"/>
      <c r="J56" s="3"/>
      <c r="K56" s="3"/>
      <c r="L56" s="3"/>
      <c r="M56" s="3"/>
      <c r="O56" s="3"/>
      <c r="P56" s="3">
        <f t="shared" si="14"/>
        <v>0.61872350588094804</v>
      </c>
      <c r="Q56" s="3">
        <f t="shared" si="15"/>
        <v>0.80293966843274656</v>
      </c>
      <c r="R56" s="3">
        <f t="shared" si="16"/>
        <v>0.87210097291611888</v>
      </c>
      <c r="S56" s="3">
        <f t="shared" si="17"/>
        <v>0.59905841134285875</v>
      </c>
      <c r="T56" s="3">
        <f t="shared" si="18"/>
        <v>1.0633481614955798</v>
      </c>
    </row>
    <row r="57" spans="1:33" x14ac:dyDescent="0.2">
      <c r="A57" s="15"/>
      <c r="B57" s="17"/>
      <c r="C57" s="17"/>
      <c r="D57" s="17"/>
    </row>
    <row r="58" spans="1:33" x14ac:dyDescent="0.2">
      <c r="A58" s="15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x14ac:dyDescent="0.2">
      <c r="A59" s="15" t="s">
        <v>30</v>
      </c>
      <c r="H59" t="s">
        <v>7</v>
      </c>
      <c r="N59" t="s">
        <v>8</v>
      </c>
      <c r="T59" s="7" t="s">
        <v>9</v>
      </c>
      <c r="U59" s="8"/>
      <c r="V59" s="8"/>
      <c r="W59" s="8"/>
      <c r="X59" s="9"/>
    </row>
    <row r="60" spans="1:33" x14ac:dyDescent="0.2">
      <c r="B60" t="s">
        <v>0</v>
      </c>
      <c r="C60" t="s">
        <v>1</v>
      </c>
      <c r="D60" t="s">
        <v>2</v>
      </c>
      <c r="E60" t="s">
        <v>3</v>
      </c>
      <c r="F60" t="s">
        <v>4</v>
      </c>
      <c r="H60" t="s">
        <v>0</v>
      </c>
      <c r="I60" t="s">
        <v>1</v>
      </c>
      <c r="J60" t="s">
        <v>2</v>
      </c>
      <c r="K60" t="s">
        <v>3</v>
      </c>
      <c r="L60" t="s">
        <v>4</v>
      </c>
      <c r="N60" t="s">
        <v>0</v>
      </c>
      <c r="O60" t="s">
        <v>1</v>
      </c>
      <c r="P60" t="s">
        <v>2</v>
      </c>
      <c r="Q60" t="s">
        <v>3</v>
      </c>
      <c r="R60" t="s">
        <v>4</v>
      </c>
      <c r="T60" s="10" t="s">
        <v>0</v>
      </c>
      <c r="U60" t="s">
        <v>1</v>
      </c>
      <c r="V60" t="s">
        <v>2</v>
      </c>
      <c r="W60" t="s">
        <v>3</v>
      </c>
      <c r="X60" s="11" t="s">
        <v>4</v>
      </c>
    </row>
    <row r="61" spans="1:33" x14ac:dyDescent="0.2">
      <c r="A61" s="1" t="s">
        <v>16</v>
      </c>
      <c r="B61" s="3">
        <v>147.02000000000001</v>
      </c>
      <c r="C61" s="3">
        <v>150.07</v>
      </c>
      <c r="D61" s="3">
        <v>184.16</v>
      </c>
      <c r="E61" s="3">
        <v>130.63999999999999</v>
      </c>
      <c r="F61" s="3">
        <v>154.27000000000001</v>
      </c>
      <c r="H61">
        <v>158.38999999999999</v>
      </c>
      <c r="I61">
        <v>124.44499999999999</v>
      </c>
      <c r="J61">
        <v>134.96</v>
      </c>
      <c r="K61">
        <v>123.575</v>
      </c>
      <c r="L61">
        <v>123.39500000000001</v>
      </c>
      <c r="N61">
        <f>B61/158.39</f>
        <v>0.92821516509880686</v>
      </c>
      <c r="O61">
        <f>C61/124.44</f>
        <v>1.205962712954034</v>
      </c>
      <c r="P61">
        <f>D61/134.96</f>
        <v>1.3645524599881445</v>
      </c>
      <c r="Q61">
        <f>E61/123.57</f>
        <v>1.0572145342720725</v>
      </c>
      <c r="R61">
        <f>F61/123.39</f>
        <v>1.2502633924953401</v>
      </c>
      <c r="T61" s="10">
        <f>N61/0.88</f>
        <v>1.0547899603395532</v>
      </c>
      <c r="U61">
        <f t="shared" ref="U61:X68" si="19">O61/0.88</f>
        <v>1.3704121738114023</v>
      </c>
      <c r="V61">
        <f t="shared" si="19"/>
        <v>1.5506277954410732</v>
      </c>
      <c r="W61">
        <f t="shared" si="19"/>
        <v>1.2013801525819006</v>
      </c>
      <c r="X61" s="11">
        <f t="shared" si="19"/>
        <v>1.420753855108341</v>
      </c>
    </row>
    <row r="62" spans="1:33" x14ac:dyDescent="0.2">
      <c r="A62" s="16" t="s">
        <v>11</v>
      </c>
      <c r="B62" s="3">
        <v>145.32</v>
      </c>
      <c r="C62" s="3">
        <v>128.9</v>
      </c>
      <c r="D62" s="3">
        <v>190.8</v>
      </c>
      <c r="E62" s="3">
        <v>146.01</v>
      </c>
      <c r="F62" s="3">
        <v>153.47</v>
      </c>
      <c r="H62" s="3"/>
      <c r="I62" s="3"/>
      <c r="J62" s="3"/>
      <c r="K62" s="3"/>
      <c r="L62" s="3"/>
      <c r="N62">
        <f t="shared" ref="N62:N68" si="20">B62/158.39</f>
        <v>0.91748216427804785</v>
      </c>
      <c r="O62">
        <f t="shared" ref="O62:O68" si="21">C62/124.44</f>
        <v>1.0358405657344907</v>
      </c>
      <c r="P62">
        <f t="shared" ref="P62:P68" si="22">D62/134.96</f>
        <v>1.4137522228808537</v>
      </c>
      <c r="Q62">
        <f t="shared" ref="Q62:Q68" si="23">E62/123.57</f>
        <v>1.1815974751153193</v>
      </c>
      <c r="R62">
        <f t="shared" ref="R62:R68" si="24">F62/123.39</f>
        <v>1.2437798849177404</v>
      </c>
      <c r="T62" s="10">
        <f t="shared" ref="T62:T68" si="25">N62/0.88</f>
        <v>1.0425933684977817</v>
      </c>
      <c r="U62">
        <f t="shared" si="19"/>
        <v>1.1770915519710121</v>
      </c>
      <c r="V62">
        <f t="shared" si="19"/>
        <v>1.606536616910061</v>
      </c>
      <c r="W62">
        <f t="shared" si="19"/>
        <v>1.3427244035401356</v>
      </c>
      <c r="X62" s="11">
        <f t="shared" si="19"/>
        <v>1.4133862328610687</v>
      </c>
    </row>
    <row r="63" spans="1:33" x14ac:dyDescent="0.2">
      <c r="B63" s="3">
        <v>150.6</v>
      </c>
      <c r="C63" s="3">
        <v>155.09</v>
      </c>
      <c r="D63" s="3">
        <v>188.98</v>
      </c>
      <c r="E63" s="3">
        <v>133.86000000000001</v>
      </c>
      <c r="F63" s="3">
        <v>157.71</v>
      </c>
      <c r="H63" s="3"/>
      <c r="I63" s="3"/>
      <c r="J63" s="3"/>
      <c r="K63" s="3"/>
      <c r="L63" s="3"/>
      <c r="N63">
        <f t="shared" si="20"/>
        <v>0.95081760212134614</v>
      </c>
      <c r="O63">
        <f t="shared" si="21"/>
        <v>1.2463034394085504</v>
      </c>
      <c r="P63">
        <f t="shared" si="22"/>
        <v>1.4002667457024303</v>
      </c>
      <c r="Q63">
        <f t="shared" si="23"/>
        <v>1.0832726389900462</v>
      </c>
      <c r="R63">
        <f t="shared" si="24"/>
        <v>1.2781424750790178</v>
      </c>
      <c r="T63" s="10">
        <f t="shared" si="25"/>
        <v>1.0804745478651661</v>
      </c>
      <c r="U63">
        <f t="shared" si="19"/>
        <v>1.4162539084188073</v>
      </c>
      <c r="V63">
        <f t="shared" si="19"/>
        <v>1.5912122110254889</v>
      </c>
      <c r="W63">
        <f t="shared" si="19"/>
        <v>1.2309916352159616</v>
      </c>
      <c r="X63" s="11">
        <f t="shared" si="19"/>
        <v>1.4524346307716112</v>
      </c>
    </row>
    <row r="64" spans="1:33" x14ac:dyDescent="0.2">
      <c r="B64" s="3">
        <v>149.28</v>
      </c>
      <c r="C64" s="3">
        <v>132.33000000000001</v>
      </c>
      <c r="D64" s="3">
        <v>196.4</v>
      </c>
      <c r="E64" s="3">
        <v>149.19</v>
      </c>
      <c r="F64" s="3">
        <v>157.29</v>
      </c>
      <c r="N64">
        <f t="shared" si="20"/>
        <v>0.9424837426605216</v>
      </c>
      <c r="O64">
        <f t="shared" si="21"/>
        <v>1.0634040501446482</v>
      </c>
      <c r="P64">
        <f t="shared" si="22"/>
        <v>1.4552459988144635</v>
      </c>
      <c r="Q64">
        <f t="shared" si="23"/>
        <v>1.2073318766690946</v>
      </c>
      <c r="R64">
        <f t="shared" si="24"/>
        <v>1.274738633600778</v>
      </c>
      <c r="T64" s="10">
        <f t="shared" si="25"/>
        <v>1.0710042530233199</v>
      </c>
      <c r="U64">
        <f t="shared" si="19"/>
        <v>1.2084136933461911</v>
      </c>
      <c r="V64">
        <f t="shared" si="19"/>
        <v>1.6536886350164357</v>
      </c>
      <c r="W64">
        <f t="shared" si="19"/>
        <v>1.3719680416694258</v>
      </c>
      <c r="X64" s="11">
        <f t="shared" si="19"/>
        <v>1.4485666290917931</v>
      </c>
    </row>
    <row r="65" spans="1:24" x14ac:dyDescent="0.2">
      <c r="B65" s="3">
        <v>138.88999999999999</v>
      </c>
      <c r="C65" s="3">
        <v>140.88</v>
      </c>
      <c r="D65" s="3">
        <v>166.35</v>
      </c>
      <c r="E65" s="3">
        <v>122.64</v>
      </c>
      <c r="F65" s="3">
        <v>140.11000000000001</v>
      </c>
      <c r="N65">
        <f t="shared" si="20"/>
        <v>0.87688616705600098</v>
      </c>
      <c r="O65">
        <f t="shared" si="21"/>
        <v>1.1321118611378977</v>
      </c>
      <c r="P65">
        <f t="shared" si="22"/>
        <v>1.2325874333135742</v>
      </c>
      <c r="Q65">
        <f t="shared" si="23"/>
        <v>0.99247390143238656</v>
      </c>
      <c r="R65">
        <f t="shared" si="24"/>
        <v>1.1355053083718292</v>
      </c>
      <c r="T65" s="10">
        <f t="shared" si="25"/>
        <v>0.99646155347272836</v>
      </c>
      <c r="U65">
        <f t="shared" si="19"/>
        <v>1.2864907512930657</v>
      </c>
      <c r="V65">
        <f t="shared" si="19"/>
        <v>1.4006675378563342</v>
      </c>
      <c r="W65">
        <f t="shared" si="19"/>
        <v>1.1278112516277119</v>
      </c>
      <c r="X65" s="11">
        <f t="shared" si="19"/>
        <v>1.290346941331624</v>
      </c>
    </row>
    <row r="66" spans="1:24" x14ac:dyDescent="0.2">
      <c r="B66" s="3">
        <v>134.47</v>
      </c>
      <c r="C66" s="3">
        <v>120.9</v>
      </c>
      <c r="D66" s="3">
        <v>174.76</v>
      </c>
      <c r="E66" s="3">
        <v>135.6</v>
      </c>
      <c r="F66" s="3">
        <v>143.04</v>
      </c>
      <c r="N66">
        <f t="shared" si="20"/>
        <v>0.848980364922028</v>
      </c>
      <c r="O66">
        <f t="shared" si="21"/>
        <v>0.97155255544840891</v>
      </c>
      <c r="P66">
        <f t="shared" si="22"/>
        <v>1.294902193242442</v>
      </c>
      <c r="Q66">
        <f t="shared" si="23"/>
        <v>1.0973537266326778</v>
      </c>
      <c r="R66">
        <f t="shared" si="24"/>
        <v>1.1592511548747872</v>
      </c>
      <c r="T66" s="10">
        <f t="shared" si="25"/>
        <v>0.9647504146841227</v>
      </c>
      <c r="U66">
        <f t="shared" si="19"/>
        <v>1.1040369948277373</v>
      </c>
      <c r="V66">
        <f t="shared" si="19"/>
        <v>1.4714797650482296</v>
      </c>
      <c r="W66">
        <f t="shared" si="19"/>
        <v>1.2469928711734974</v>
      </c>
      <c r="X66" s="11">
        <f t="shared" si="19"/>
        <v>1.3173308578122582</v>
      </c>
    </row>
    <row r="67" spans="1:24" x14ac:dyDescent="0.2">
      <c r="B67" s="3">
        <v>133.19999999999999</v>
      </c>
      <c r="C67" s="3">
        <v>133.11000000000001</v>
      </c>
      <c r="D67" s="3">
        <v>158.81</v>
      </c>
      <c r="E67" s="3">
        <v>117.07</v>
      </c>
      <c r="F67" s="3">
        <v>134.5</v>
      </c>
      <c r="N67">
        <f t="shared" si="20"/>
        <v>0.84096218195593153</v>
      </c>
      <c r="O67">
        <f t="shared" si="21"/>
        <v>1.069672131147541</v>
      </c>
      <c r="P67">
        <f t="shared" si="22"/>
        <v>1.1767190278601067</v>
      </c>
      <c r="Q67">
        <f t="shared" si="23"/>
        <v>0.94739823581775506</v>
      </c>
      <c r="R67">
        <f t="shared" si="24"/>
        <v>1.0900397114839129</v>
      </c>
      <c r="T67" s="10">
        <f t="shared" si="25"/>
        <v>0.95563884313174041</v>
      </c>
      <c r="U67">
        <f t="shared" si="19"/>
        <v>1.2155365126676603</v>
      </c>
      <c r="V67">
        <f t="shared" si="19"/>
        <v>1.3371807134773941</v>
      </c>
      <c r="W67">
        <f t="shared" si="19"/>
        <v>1.0765889043383581</v>
      </c>
      <c r="X67" s="11">
        <f t="shared" si="19"/>
        <v>1.2386814903226282</v>
      </c>
    </row>
    <row r="68" spans="1:24" x14ac:dyDescent="0.2">
      <c r="B68" s="3">
        <v>127.79</v>
      </c>
      <c r="C68" s="3">
        <v>115.76</v>
      </c>
      <c r="D68" s="3">
        <v>164.37</v>
      </c>
      <c r="E68" s="3">
        <v>128.32</v>
      </c>
      <c r="F68" s="3">
        <v>135.83000000000001</v>
      </c>
      <c r="N68">
        <f t="shared" si="20"/>
        <v>0.80680598522634017</v>
      </c>
      <c r="O68">
        <f t="shared" si="21"/>
        <v>0.9302475088396015</v>
      </c>
      <c r="P68">
        <f t="shared" si="22"/>
        <v>1.217916419679905</v>
      </c>
      <c r="Q68">
        <f t="shared" si="23"/>
        <v>1.0384397507485637</v>
      </c>
      <c r="R68">
        <f t="shared" si="24"/>
        <v>1.1008185428316721</v>
      </c>
      <c r="T68" s="12">
        <f t="shared" si="25"/>
        <v>0.91682498321175021</v>
      </c>
      <c r="U68" s="13">
        <f t="shared" si="19"/>
        <v>1.0570994418631836</v>
      </c>
      <c r="V68" s="13">
        <f t="shared" si="19"/>
        <v>1.3839959314544374</v>
      </c>
      <c r="W68" s="13">
        <f t="shared" si="19"/>
        <v>1.180045171305186</v>
      </c>
      <c r="X68" s="14">
        <f t="shared" si="19"/>
        <v>1.2509301623087183</v>
      </c>
    </row>
    <row r="69" spans="1:24" x14ac:dyDescent="0.2">
      <c r="B69" s="6"/>
      <c r="C69" s="6"/>
      <c r="D69" s="6"/>
    </row>
    <row r="70" spans="1:24" x14ac:dyDescent="0.2">
      <c r="A70" s="2" t="s">
        <v>31</v>
      </c>
      <c r="B70" s="6"/>
      <c r="C70" s="6"/>
      <c r="D70" s="6"/>
    </row>
    <row r="71" spans="1:24" x14ac:dyDescent="0.2">
      <c r="B71" t="s">
        <v>0</v>
      </c>
      <c r="C71" t="s">
        <v>1</v>
      </c>
      <c r="D71" t="s">
        <v>2</v>
      </c>
      <c r="E71" t="s">
        <v>3</v>
      </c>
      <c r="F71" t="s">
        <v>4</v>
      </c>
      <c r="H71" t="s">
        <v>0</v>
      </c>
      <c r="I71" t="s">
        <v>1</v>
      </c>
      <c r="J71" t="s">
        <v>2</v>
      </c>
      <c r="K71" t="s">
        <v>3</v>
      </c>
      <c r="L71" t="s">
        <v>4</v>
      </c>
      <c r="N71" t="s">
        <v>0</v>
      </c>
      <c r="O71" t="s">
        <v>1</v>
      </c>
      <c r="P71" t="s">
        <v>2</v>
      </c>
      <c r="Q71" t="s">
        <v>3</v>
      </c>
      <c r="R71" t="s">
        <v>4</v>
      </c>
      <c r="T71" s="7" t="s">
        <v>0</v>
      </c>
      <c r="U71" s="8" t="s">
        <v>1</v>
      </c>
      <c r="V71" s="8" t="s">
        <v>2</v>
      </c>
      <c r="W71" s="8" t="s">
        <v>3</v>
      </c>
      <c r="X71" s="9" t="s">
        <v>4</v>
      </c>
    </row>
    <row r="72" spans="1:24" x14ac:dyDescent="0.2">
      <c r="A72" s="1" t="s">
        <v>17</v>
      </c>
      <c r="B72" s="3">
        <v>134.34</v>
      </c>
      <c r="C72" s="3">
        <v>139.5</v>
      </c>
      <c r="D72" s="3">
        <v>157.56</v>
      </c>
      <c r="E72" s="3">
        <v>129.52000000000001</v>
      </c>
      <c r="F72" s="3">
        <v>133.11000000000001</v>
      </c>
      <c r="H72">
        <v>158.38999999999999</v>
      </c>
      <c r="I72">
        <v>124.44499999999999</v>
      </c>
      <c r="J72">
        <v>134.96</v>
      </c>
      <c r="K72">
        <v>123.575</v>
      </c>
      <c r="L72">
        <v>123.39500000000001</v>
      </c>
      <c r="N72">
        <f>B72/158.39</f>
        <v>0.8481596060357347</v>
      </c>
      <c r="O72">
        <f>C72/124.44</f>
        <v>1.1210221793635486</v>
      </c>
      <c r="P72">
        <f>D72/134.96</f>
        <v>1.1674570243034972</v>
      </c>
      <c r="Q72">
        <f>E72/123.57</f>
        <v>1.0481508456745166</v>
      </c>
      <c r="R72">
        <f>F72/123.39</f>
        <v>1.0787746170678338</v>
      </c>
      <c r="T72" s="10">
        <f>N72/0.96</f>
        <v>0.88349958962055697</v>
      </c>
      <c r="U72">
        <f t="shared" ref="U72:X79" si="26">O72/0.96</f>
        <v>1.16773143683703</v>
      </c>
      <c r="V72">
        <f t="shared" si="26"/>
        <v>1.2161010669828096</v>
      </c>
      <c r="W72">
        <f t="shared" si="26"/>
        <v>1.0918237975776215</v>
      </c>
      <c r="X72" s="11">
        <f t="shared" si="26"/>
        <v>1.1237235594456603</v>
      </c>
    </row>
    <row r="73" spans="1:24" x14ac:dyDescent="0.2">
      <c r="A73" s="16" t="s">
        <v>11</v>
      </c>
      <c r="B73" s="3">
        <v>139.16</v>
      </c>
      <c r="C73" s="3">
        <v>126.41</v>
      </c>
      <c r="D73" s="3">
        <v>158.28</v>
      </c>
      <c r="E73" s="3">
        <v>133.13999999999999</v>
      </c>
      <c r="F73" s="3">
        <v>113.31</v>
      </c>
      <c r="H73" s="3"/>
      <c r="I73" s="3"/>
      <c r="J73" s="3"/>
      <c r="K73" s="3"/>
      <c r="L73" s="3"/>
      <c r="N73">
        <f t="shared" ref="N73:N79" si="27">B73/158.39</f>
        <v>0.87859082012753331</v>
      </c>
      <c r="O73">
        <f t="shared" ref="O73:O79" si="28">C73/124.44</f>
        <v>1.0158309225329476</v>
      </c>
      <c r="P73">
        <f t="shared" ref="P73:P79" si="29">D73/134.96</f>
        <v>1.1727919383521042</v>
      </c>
      <c r="Q73">
        <f t="shared" ref="Q73:Q79" si="30">E73/123.57</f>
        <v>1.0774459820344744</v>
      </c>
      <c r="R73">
        <f t="shared" ref="R73:R79" si="31">F73/123.39</f>
        <v>0.91830780452224658</v>
      </c>
      <c r="T73" s="10">
        <f t="shared" ref="T73:T79" si="32">N73/0.96</f>
        <v>0.91519877096618052</v>
      </c>
      <c r="U73">
        <f t="shared" si="26"/>
        <v>1.0581572109718205</v>
      </c>
      <c r="V73">
        <f t="shared" si="26"/>
        <v>1.2216582691167752</v>
      </c>
      <c r="W73">
        <f t="shared" si="26"/>
        <v>1.1223395646192442</v>
      </c>
      <c r="X73" s="11">
        <f t="shared" si="26"/>
        <v>0.95657062971067353</v>
      </c>
    </row>
    <row r="74" spans="1:24" x14ac:dyDescent="0.2">
      <c r="B74" s="3">
        <v>150.19999999999999</v>
      </c>
      <c r="C74" s="3">
        <v>154.88999999999999</v>
      </c>
      <c r="D74" s="3">
        <v>179.13</v>
      </c>
      <c r="E74" s="3">
        <v>143.4</v>
      </c>
      <c r="F74" s="3">
        <v>150.28</v>
      </c>
      <c r="H74" s="3"/>
      <c r="I74" s="3"/>
      <c r="J74" s="3"/>
      <c r="K74" s="3"/>
      <c r="L74" s="3"/>
      <c r="N74">
        <f t="shared" si="27"/>
        <v>0.9482921901635204</v>
      </c>
      <c r="O74">
        <f t="shared" si="28"/>
        <v>1.2446962391513983</v>
      </c>
      <c r="P74">
        <f t="shared" si="29"/>
        <v>1.3272821576763485</v>
      </c>
      <c r="Q74">
        <f t="shared" si="30"/>
        <v>1.1604758436513718</v>
      </c>
      <c r="R74">
        <f t="shared" si="31"/>
        <v>1.2179268984520626</v>
      </c>
      <c r="T74" s="10">
        <f t="shared" si="32"/>
        <v>0.98780436475366706</v>
      </c>
      <c r="U74">
        <f t="shared" si="26"/>
        <v>1.2965585824493733</v>
      </c>
      <c r="V74">
        <f t="shared" si="26"/>
        <v>1.3825855809128631</v>
      </c>
      <c r="W74">
        <f t="shared" si="26"/>
        <v>1.2088290038035123</v>
      </c>
      <c r="X74" s="11">
        <f t="shared" si="26"/>
        <v>1.2686738525542318</v>
      </c>
    </row>
    <row r="75" spans="1:24" x14ac:dyDescent="0.2">
      <c r="B75" s="3">
        <v>155.19999999999999</v>
      </c>
      <c r="C75" s="3">
        <v>138.03</v>
      </c>
      <c r="D75" s="3">
        <v>179.22</v>
      </c>
      <c r="E75" s="3">
        <v>148.56</v>
      </c>
      <c r="F75" s="3">
        <v>126.71</v>
      </c>
      <c r="N75">
        <f t="shared" si="27"/>
        <v>0.97985983963634071</v>
      </c>
      <c r="O75">
        <f t="shared" si="28"/>
        <v>1.1092092574734813</v>
      </c>
      <c r="P75">
        <f t="shared" si="29"/>
        <v>1.3279490219324244</v>
      </c>
      <c r="Q75">
        <f t="shared" si="30"/>
        <v>1.2022335518329692</v>
      </c>
      <c r="R75">
        <f t="shared" si="31"/>
        <v>1.0269065564470379</v>
      </c>
      <c r="T75" s="10">
        <f t="shared" si="32"/>
        <v>1.0206873329545216</v>
      </c>
      <c r="U75">
        <f t="shared" si="26"/>
        <v>1.1554263098682098</v>
      </c>
      <c r="V75">
        <f t="shared" si="26"/>
        <v>1.3832802311796089</v>
      </c>
      <c r="W75">
        <f t="shared" si="26"/>
        <v>1.2523266164926763</v>
      </c>
      <c r="X75" s="11">
        <f t="shared" si="26"/>
        <v>1.0696943296323311</v>
      </c>
    </row>
    <row r="76" spans="1:24" x14ac:dyDescent="0.2">
      <c r="B76" s="3">
        <v>158</v>
      </c>
      <c r="C76" s="3">
        <v>168.48</v>
      </c>
      <c r="D76" s="3">
        <v>194.16</v>
      </c>
      <c r="E76" s="3">
        <v>150.72</v>
      </c>
      <c r="F76" s="3">
        <v>162.06</v>
      </c>
      <c r="N76">
        <f t="shared" si="27"/>
        <v>0.99753772334112012</v>
      </c>
      <c r="O76">
        <f t="shared" si="28"/>
        <v>1.3539054966248794</v>
      </c>
      <c r="P76">
        <f t="shared" si="29"/>
        <v>1.4386484884410196</v>
      </c>
      <c r="Q76">
        <f t="shared" si="30"/>
        <v>1.2197135226996845</v>
      </c>
      <c r="R76">
        <f t="shared" si="31"/>
        <v>1.3133965475322149</v>
      </c>
      <c r="T76" s="10">
        <f t="shared" si="32"/>
        <v>1.0391017951470001</v>
      </c>
      <c r="U76">
        <f t="shared" si="26"/>
        <v>1.4103182256509161</v>
      </c>
      <c r="V76">
        <f t="shared" si="26"/>
        <v>1.4985921754593954</v>
      </c>
      <c r="W76">
        <f t="shared" si="26"/>
        <v>1.270534919478838</v>
      </c>
      <c r="X76" s="11">
        <f t="shared" si="26"/>
        <v>1.3681214036793905</v>
      </c>
    </row>
    <row r="77" spans="1:24" x14ac:dyDescent="0.2">
      <c r="B77" s="3">
        <v>165.85</v>
      </c>
      <c r="C77" s="3">
        <v>147.05000000000001</v>
      </c>
      <c r="D77" s="3">
        <v>194.22</v>
      </c>
      <c r="E77" s="3">
        <v>159.04</v>
      </c>
      <c r="F77" s="3">
        <v>136.79</v>
      </c>
      <c r="N77">
        <f t="shared" si="27"/>
        <v>1.0470989330134479</v>
      </c>
      <c r="O77">
        <f t="shared" si="28"/>
        <v>1.1816939890710383</v>
      </c>
      <c r="P77">
        <f t="shared" si="29"/>
        <v>1.4390930646117368</v>
      </c>
      <c r="Q77">
        <f t="shared" si="30"/>
        <v>1.2870437808529578</v>
      </c>
      <c r="R77">
        <f t="shared" si="31"/>
        <v>1.1085987519247913</v>
      </c>
      <c r="T77" s="10">
        <f t="shared" si="32"/>
        <v>1.0907280552223417</v>
      </c>
      <c r="U77">
        <f t="shared" si="26"/>
        <v>1.230931238615665</v>
      </c>
      <c r="V77">
        <f t="shared" si="26"/>
        <v>1.499055275637226</v>
      </c>
      <c r="W77">
        <f t="shared" si="26"/>
        <v>1.3406706050551644</v>
      </c>
      <c r="X77" s="11">
        <f t="shared" si="26"/>
        <v>1.1547903665883243</v>
      </c>
    </row>
    <row r="78" spans="1:24" x14ac:dyDescent="0.2">
      <c r="B78" s="3">
        <v>159.29</v>
      </c>
      <c r="C78" s="3">
        <v>164.31</v>
      </c>
      <c r="D78" s="3">
        <v>191.24</v>
      </c>
      <c r="E78" s="3">
        <v>149.26</v>
      </c>
      <c r="F78" s="3">
        <v>160.30000000000001</v>
      </c>
      <c r="N78">
        <f t="shared" si="27"/>
        <v>1.0056821769051076</v>
      </c>
      <c r="O78">
        <f t="shared" si="28"/>
        <v>1.3203953712632595</v>
      </c>
      <c r="P78">
        <f t="shared" si="29"/>
        <v>1.4170124481327802</v>
      </c>
      <c r="Q78">
        <f t="shared" si="30"/>
        <v>1.2078983572064417</v>
      </c>
      <c r="R78">
        <f t="shared" si="31"/>
        <v>1.2991328308614962</v>
      </c>
      <c r="T78" s="10">
        <f t="shared" si="32"/>
        <v>1.0475856009428206</v>
      </c>
      <c r="U78">
        <f t="shared" si="26"/>
        <v>1.3754118450658954</v>
      </c>
      <c r="V78">
        <f t="shared" si="26"/>
        <v>1.476054633471646</v>
      </c>
      <c r="W78">
        <f t="shared" si="26"/>
        <v>1.2582274554233768</v>
      </c>
      <c r="X78" s="11">
        <f t="shared" si="26"/>
        <v>1.3532633654807253</v>
      </c>
    </row>
    <row r="79" spans="1:24" x14ac:dyDescent="0.2">
      <c r="B79" s="3">
        <v>163.52000000000001</v>
      </c>
      <c r="C79" s="3">
        <v>144.94</v>
      </c>
      <c r="D79" s="3">
        <v>191.32</v>
      </c>
      <c r="E79" s="3">
        <v>157.47</v>
      </c>
      <c r="F79" s="3">
        <v>134.99</v>
      </c>
      <c r="N79">
        <f t="shared" si="27"/>
        <v>1.0323884083591137</v>
      </c>
      <c r="O79">
        <f t="shared" si="28"/>
        <v>1.1647380263580842</v>
      </c>
      <c r="P79">
        <f t="shared" si="29"/>
        <v>1.4176052163604029</v>
      </c>
      <c r="Q79">
        <f t="shared" si="30"/>
        <v>1.2743384316581696</v>
      </c>
      <c r="R79">
        <f t="shared" si="31"/>
        <v>1.0940108598751925</v>
      </c>
      <c r="T79" s="12">
        <f t="shared" si="32"/>
        <v>1.0754045920407436</v>
      </c>
      <c r="U79" s="13">
        <f t="shared" si="26"/>
        <v>1.2132687774563378</v>
      </c>
      <c r="V79" s="13">
        <f t="shared" si="26"/>
        <v>1.4766721003754197</v>
      </c>
      <c r="W79" s="13">
        <f t="shared" si="26"/>
        <v>1.3274358663105934</v>
      </c>
      <c r="X79" s="14">
        <f t="shared" si="26"/>
        <v>1.1395946457033257</v>
      </c>
    </row>
    <row r="80" spans="1:24" x14ac:dyDescent="0.2">
      <c r="B80" s="5"/>
      <c r="C80" s="5"/>
      <c r="D80" s="5"/>
    </row>
    <row r="82" spans="1:6" x14ac:dyDescent="0.2">
      <c r="A82" s="2" t="s">
        <v>34</v>
      </c>
    </row>
    <row r="83" spans="1:6" x14ac:dyDescent="0.2">
      <c r="B83" t="s">
        <v>0</v>
      </c>
      <c r="C83" t="s">
        <v>1</v>
      </c>
      <c r="D83" t="s">
        <v>2</v>
      </c>
      <c r="E83" t="s">
        <v>3</v>
      </c>
      <c r="F83" t="s">
        <v>4</v>
      </c>
    </row>
    <row r="84" spans="1:6" x14ac:dyDescent="0.2">
      <c r="A84" s="4" t="s">
        <v>18</v>
      </c>
      <c r="B84" s="5">
        <v>0.12</v>
      </c>
      <c r="C84" s="5">
        <v>0.16</v>
      </c>
      <c r="D84" s="5">
        <v>0.13</v>
      </c>
      <c r="E84" s="5">
        <v>0.11</v>
      </c>
      <c r="F84" s="5">
        <v>0.22</v>
      </c>
    </row>
    <row r="85" spans="1:6" x14ac:dyDescent="0.2">
      <c r="B85" s="5">
        <v>0.1</v>
      </c>
      <c r="C85" s="5">
        <v>0.19</v>
      </c>
      <c r="D85" s="5">
        <v>0.21</v>
      </c>
      <c r="E85" s="5">
        <v>0.18</v>
      </c>
      <c r="F85" s="5">
        <v>0.28000000000000003</v>
      </c>
    </row>
    <row r="86" spans="1:6" x14ac:dyDescent="0.2">
      <c r="B86" s="5">
        <v>0.09</v>
      </c>
      <c r="C86" s="5">
        <v>0.17</v>
      </c>
      <c r="D86" s="5">
        <v>0.25</v>
      </c>
      <c r="E86" s="5">
        <v>0.16</v>
      </c>
      <c r="F86" s="5">
        <v>0.32</v>
      </c>
    </row>
    <row r="87" spans="1:6" x14ac:dyDescent="0.2">
      <c r="B87" s="5">
        <v>0.11</v>
      </c>
      <c r="C87" s="5">
        <v>0.22</v>
      </c>
      <c r="D87" s="5">
        <v>0.18</v>
      </c>
      <c r="E87" s="5">
        <v>0.1</v>
      </c>
      <c r="F87" s="5">
        <v>0.39</v>
      </c>
    </row>
    <row r="88" spans="1:6" x14ac:dyDescent="0.2">
      <c r="B88" s="5">
        <v>8.8999999999999996E-2</v>
      </c>
      <c r="C88" s="5"/>
      <c r="D88" s="5"/>
      <c r="E88" s="5"/>
      <c r="F88" s="5"/>
    </row>
    <row r="90" spans="1:6" x14ac:dyDescent="0.2">
      <c r="A90" s="1" t="s">
        <v>32</v>
      </c>
    </row>
    <row r="91" spans="1:6" x14ac:dyDescent="0.2">
      <c r="B91" t="s">
        <v>0</v>
      </c>
      <c r="C91" t="s">
        <v>1</v>
      </c>
      <c r="D91" t="s">
        <v>2</v>
      </c>
      <c r="E91" t="s">
        <v>3</v>
      </c>
      <c r="F91" t="s">
        <v>4</v>
      </c>
    </row>
    <row r="92" spans="1:6" x14ac:dyDescent="0.2">
      <c r="A92" s="1" t="s">
        <v>19</v>
      </c>
      <c r="B92" s="5">
        <v>3.6929509999999999</v>
      </c>
      <c r="C92" s="5">
        <v>3.801752</v>
      </c>
      <c r="D92" s="5">
        <v>3.320735</v>
      </c>
      <c r="E92" s="5">
        <v>3.584149</v>
      </c>
      <c r="F92" s="5">
        <v>3.9563649999999999</v>
      </c>
    </row>
    <row r="93" spans="1:6" x14ac:dyDescent="0.2">
      <c r="B93" s="5">
        <v>2.8969819999999999</v>
      </c>
      <c r="C93" s="5">
        <v>4.9298520000000003</v>
      </c>
      <c r="D93" s="5">
        <v>2.7996340000000002</v>
      </c>
      <c r="E93" s="5">
        <v>3.177575</v>
      </c>
      <c r="F93" s="5">
        <v>3.481074</v>
      </c>
    </row>
    <row r="94" spans="1:6" x14ac:dyDescent="0.2">
      <c r="A94" s="4"/>
      <c r="B94" s="5">
        <v>3.5326119999999999</v>
      </c>
      <c r="C94" s="5">
        <v>4.0880720000000004</v>
      </c>
      <c r="D94" s="5">
        <v>3.7788469999999998</v>
      </c>
      <c r="E94" s="5">
        <v>2.9828779999999999</v>
      </c>
      <c r="F94" s="5">
        <v>4.4889190000000001</v>
      </c>
    </row>
    <row r="95" spans="1:6" x14ac:dyDescent="0.2">
      <c r="B95" s="5">
        <v>3.37418167</v>
      </c>
      <c r="C95" s="5">
        <v>3.5326118078222501</v>
      </c>
      <c r="D95" s="5">
        <v>3.29973867</v>
      </c>
      <c r="E95" s="5">
        <v>3.2482006700000001</v>
      </c>
      <c r="F95" s="5">
        <v>3.9754526700000001</v>
      </c>
    </row>
    <row r="96" spans="1:6" x14ac:dyDescent="0.2">
      <c r="B96" s="6"/>
      <c r="C96" s="6"/>
    </row>
    <row r="98" spans="1:5" x14ac:dyDescent="0.2">
      <c r="A98" s="1" t="s">
        <v>33</v>
      </c>
      <c r="C98" t="s">
        <v>20</v>
      </c>
      <c r="D98" t="s">
        <v>21</v>
      </c>
      <c r="E98" t="s">
        <v>22</v>
      </c>
    </row>
    <row r="99" spans="1:5" x14ac:dyDescent="0.2">
      <c r="A99" s="1" t="s">
        <v>22</v>
      </c>
      <c r="B99" t="s">
        <v>0</v>
      </c>
      <c r="C99">
        <v>15870</v>
      </c>
      <c r="D99">
        <v>44364</v>
      </c>
      <c r="E99">
        <f t="shared" ref="E99:E118" si="33">C99/D99</f>
        <v>0.35772247768460913</v>
      </c>
    </row>
    <row r="100" spans="1:5" x14ac:dyDescent="0.2">
      <c r="A100" s="1" t="s">
        <v>23</v>
      </c>
      <c r="C100">
        <v>15837</v>
      </c>
      <c r="D100">
        <v>44493</v>
      </c>
      <c r="E100">
        <f t="shared" si="33"/>
        <v>0.35594363158249614</v>
      </c>
    </row>
    <row r="101" spans="1:5" x14ac:dyDescent="0.2">
      <c r="C101">
        <v>20915</v>
      </c>
      <c r="D101">
        <v>53344</v>
      </c>
      <c r="E101">
        <f t="shared" si="33"/>
        <v>0.39207783443311339</v>
      </c>
    </row>
    <row r="102" spans="1:5" x14ac:dyDescent="0.2">
      <c r="C102">
        <v>20112</v>
      </c>
      <c r="D102">
        <v>51407</v>
      </c>
      <c r="E102">
        <f t="shared" si="33"/>
        <v>0.39123076623806097</v>
      </c>
    </row>
    <row r="103" spans="1:5" x14ac:dyDescent="0.2">
      <c r="B103" t="s">
        <v>1</v>
      </c>
      <c r="C103">
        <v>22118</v>
      </c>
      <c r="D103">
        <v>44029</v>
      </c>
      <c r="E103">
        <f t="shared" si="33"/>
        <v>0.50235072338685871</v>
      </c>
    </row>
    <row r="104" spans="1:5" x14ac:dyDescent="0.2">
      <c r="C104">
        <v>21834</v>
      </c>
      <c r="D104">
        <v>43369</v>
      </c>
      <c r="E104">
        <f t="shared" si="33"/>
        <v>0.50344716271991519</v>
      </c>
    </row>
    <row r="105" spans="1:5" x14ac:dyDescent="0.2">
      <c r="C105">
        <v>23683</v>
      </c>
      <c r="D105">
        <v>54499</v>
      </c>
      <c r="E105">
        <f t="shared" si="33"/>
        <v>0.43455843226481222</v>
      </c>
    </row>
    <row r="106" spans="1:5" x14ac:dyDescent="0.2">
      <c r="C106">
        <v>23165</v>
      </c>
      <c r="D106">
        <v>53479</v>
      </c>
      <c r="E106">
        <f t="shared" si="33"/>
        <v>0.43316067989304213</v>
      </c>
    </row>
    <row r="107" spans="1:5" x14ac:dyDescent="0.2">
      <c r="B107" t="s">
        <v>2</v>
      </c>
      <c r="C107">
        <v>22699</v>
      </c>
      <c r="D107">
        <v>48020</v>
      </c>
      <c r="E107">
        <f t="shared" si="33"/>
        <v>0.47269887546855477</v>
      </c>
    </row>
    <row r="108" spans="1:5" x14ac:dyDescent="0.2">
      <c r="C108">
        <v>22078</v>
      </c>
      <c r="D108">
        <v>46350</v>
      </c>
      <c r="E108">
        <f t="shared" si="33"/>
        <v>0.47633225458468176</v>
      </c>
    </row>
    <row r="109" spans="1:5" x14ac:dyDescent="0.2">
      <c r="C109">
        <v>27468</v>
      </c>
      <c r="D109">
        <v>64532</v>
      </c>
      <c r="E109">
        <f t="shared" si="33"/>
        <v>0.42564929027459247</v>
      </c>
    </row>
    <row r="110" spans="1:5" x14ac:dyDescent="0.2">
      <c r="C110">
        <v>27582</v>
      </c>
      <c r="D110">
        <v>64168</v>
      </c>
      <c r="E110">
        <f t="shared" si="33"/>
        <v>0.42984041890038649</v>
      </c>
    </row>
    <row r="111" spans="1:5" x14ac:dyDescent="0.2">
      <c r="B111" t="s">
        <v>3</v>
      </c>
      <c r="C111">
        <v>21577</v>
      </c>
      <c r="D111">
        <v>56819</v>
      </c>
      <c r="E111">
        <f t="shared" si="33"/>
        <v>0.37974973160386488</v>
      </c>
    </row>
    <row r="112" spans="1:5" x14ac:dyDescent="0.2">
      <c r="C112">
        <v>22477</v>
      </c>
      <c r="D112">
        <v>59590</v>
      </c>
      <c r="E112">
        <f t="shared" si="33"/>
        <v>0.37719416009397549</v>
      </c>
    </row>
    <row r="113" spans="1:24" x14ac:dyDescent="0.2">
      <c r="C113">
        <v>20913</v>
      </c>
      <c r="D113">
        <v>60895</v>
      </c>
      <c r="E113">
        <f t="shared" si="33"/>
        <v>0.34342721077264143</v>
      </c>
    </row>
    <row r="114" spans="1:24" x14ac:dyDescent="0.2">
      <c r="C114">
        <v>20671</v>
      </c>
      <c r="D114">
        <v>59929</v>
      </c>
      <c r="E114">
        <f t="shared" si="33"/>
        <v>0.34492482771279348</v>
      </c>
    </row>
    <row r="115" spans="1:24" x14ac:dyDescent="0.2">
      <c r="B115" t="s">
        <v>4</v>
      </c>
      <c r="C115">
        <v>27173</v>
      </c>
      <c r="D115">
        <v>143993</v>
      </c>
      <c r="E115">
        <f t="shared" si="33"/>
        <v>0.18871056231900163</v>
      </c>
    </row>
    <row r="116" spans="1:24" x14ac:dyDescent="0.2">
      <c r="C116">
        <v>28836</v>
      </c>
      <c r="D116">
        <v>125569</v>
      </c>
      <c r="E116">
        <f t="shared" si="33"/>
        <v>0.22964266658172</v>
      </c>
    </row>
    <row r="117" spans="1:24" x14ac:dyDescent="0.2">
      <c r="C117">
        <v>37125</v>
      </c>
      <c r="D117">
        <v>72615</v>
      </c>
      <c r="E117">
        <f t="shared" si="33"/>
        <v>0.51125800454451564</v>
      </c>
    </row>
    <row r="118" spans="1:24" x14ac:dyDescent="0.2">
      <c r="C118">
        <v>37230</v>
      </c>
      <c r="D118">
        <v>72528</v>
      </c>
      <c r="E118">
        <f t="shared" si="33"/>
        <v>0.51331899404367964</v>
      </c>
    </row>
    <row r="121" spans="1:24" x14ac:dyDescent="0.2">
      <c r="A121" s="1" t="s">
        <v>35</v>
      </c>
    </row>
    <row r="122" spans="1:24" x14ac:dyDescent="0.2">
      <c r="H122" t="s">
        <v>7</v>
      </c>
      <c r="N122" t="s">
        <v>8</v>
      </c>
      <c r="T122" s="7" t="s">
        <v>9</v>
      </c>
      <c r="U122" s="8"/>
      <c r="V122" s="8"/>
      <c r="W122" s="8"/>
      <c r="X122" s="9"/>
    </row>
    <row r="123" spans="1:24" x14ac:dyDescent="0.2">
      <c r="B123" s="3" t="s">
        <v>0</v>
      </c>
      <c r="C123" s="3" t="s">
        <v>1</v>
      </c>
      <c r="D123" s="3" t="s">
        <v>2</v>
      </c>
      <c r="E123" s="3" t="s">
        <v>3</v>
      </c>
      <c r="F123" s="3" t="s">
        <v>4</v>
      </c>
      <c r="H123" s="3" t="s">
        <v>0</v>
      </c>
      <c r="I123" s="3" t="s">
        <v>1</v>
      </c>
      <c r="J123" s="3" t="s">
        <v>2</v>
      </c>
      <c r="K123" s="3" t="s">
        <v>3</v>
      </c>
      <c r="L123" s="3" t="s">
        <v>4</v>
      </c>
      <c r="N123" s="3" t="s">
        <v>0</v>
      </c>
      <c r="O123" s="3" t="s">
        <v>1</v>
      </c>
      <c r="P123" s="3" t="s">
        <v>2</v>
      </c>
      <c r="Q123" s="3" t="s">
        <v>3</v>
      </c>
      <c r="R123" s="3" t="s">
        <v>4</v>
      </c>
      <c r="T123" s="18" t="s">
        <v>0</v>
      </c>
      <c r="U123" s="3" t="s">
        <v>1</v>
      </c>
      <c r="V123" s="3" t="s">
        <v>2</v>
      </c>
      <c r="W123" s="3" t="s">
        <v>3</v>
      </c>
      <c r="X123" s="19" t="s">
        <v>4</v>
      </c>
    </row>
    <row r="124" spans="1:24" x14ac:dyDescent="0.2">
      <c r="A124" s="1" t="s">
        <v>24</v>
      </c>
      <c r="B124" s="3">
        <v>14</v>
      </c>
      <c r="C124" s="3">
        <v>32.4</v>
      </c>
      <c r="D124" s="3">
        <v>166.57</v>
      </c>
      <c r="E124" s="3">
        <v>149.71</v>
      </c>
      <c r="F124" s="3">
        <v>30.07</v>
      </c>
      <c r="H124">
        <v>141.61749999999998</v>
      </c>
      <c r="I124">
        <v>143.0675</v>
      </c>
      <c r="J124">
        <v>142.23500000000001</v>
      </c>
      <c r="K124">
        <v>143.01499999999999</v>
      </c>
      <c r="L124">
        <v>122.16625000000001</v>
      </c>
      <c r="N124">
        <f t="shared" ref="N124:N131" si="34">B124/141.61</f>
        <v>9.8863074641621349E-2</v>
      </c>
      <c r="O124">
        <f t="shared" ref="O124:O131" si="35">C124/143.06</f>
        <v>0.2264784006710471</v>
      </c>
      <c r="P124">
        <f t="shared" ref="P124:P131" si="36">D124/142.23</f>
        <v>1.1711312662588764</v>
      </c>
      <c r="Q124">
        <f t="shared" ref="Q124:Q131" si="37">E124/143.01</f>
        <v>1.0468498706384171</v>
      </c>
      <c r="R124">
        <f t="shared" ref="R124:R131" si="38">F124/122.16</f>
        <v>0.2461525867714473</v>
      </c>
      <c r="T124" s="10">
        <f>N124/0.21</f>
        <v>0.47077654591248264</v>
      </c>
      <c r="U124">
        <f t="shared" ref="U124:X131" si="39">O124/0.21</f>
        <v>1.0784685746240339</v>
      </c>
      <c r="V124">
        <f t="shared" si="39"/>
        <v>5.5768155536136979</v>
      </c>
      <c r="W124">
        <f t="shared" si="39"/>
        <v>4.984999383992462</v>
      </c>
      <c r="X124" s="11">
        <f t="shared" si="39"/>
        <v>1.17215517510213</v>
      </c>
    </row>
    <row r="125" spans="1:24" x14ac:dyDescent="0.2">
      <c r="A125" s="16" t="s">
        <v>11</v>
      </c>
      <c r="B125" s="3">
        <v>51.76</v>
      </c>
      <c r="C125" s="3">
        <v>54.01</v>
      </c>
      <c r="D125" s="3">
        <v>154.46</v>
      </c>
      <c r="E125" s="3">
        <v>122.74</v>
      </c>
      <c r="F125" s="3">
        <v>35.39</v>
      </c>
      <c r="H125" s="20"/>
      <c r="I125" s="3"/>
      <c r="J125" s="3"/>
      <c r="K125" s="3"/>
      <c r="L125" s="3"/>
      <c r="N125">
        <f t="shared" si="34"/>
        <v>0.36551091024645149</v>
      </c>
      <c r="O125">
        <f t="shared" si="35"/>
        <v>0.3775339018593597</v>
      </c>
      <c r="P125">
        <f t="shared" si="36"/>
        <v>1.0859874850594109</v>
      </c>
      <c r="Q125">
        <f t="shared" si="37"/>
        <v>0.85826166002377458</v>
      </c>
      <c r="R125">
        <f t="shared" si="38"/>
        <v>0.28970203012442697</v>
      </c>
      <c r="T125" s="10">
        <f t="shared" ref="T125:T131" si="40">N125/0.21</f>
        <v>1.7405281440307214</v>
      </c>
      <c r="U125">
        <f t="shared" si="39"/>
        <v>1.79778048504457</v>
      </c>
      <c r="V125">
        <f t="shared" si="39"/>
        <v>5.171368976473385</v>
      </c>
      <c r="W125">
        <f t="shared" si="39"/>
        <v>4.086960285827498</v>
      </c>
      <c r="X125" s="11">
        <f t="shared" si="39"/>
        <v>1.3795334767829857</v>
      </c>
    </row>
    <row r="126" spans="1:24" x14ac:dyDescent="0.2">
      <c r="B126" s="3">
        <v>12.82</v>
      </c>
      <c r="C126" s="3">
        <v>29.27</v>
      </c>
      <c r="D126" s="3">
        <v>159.18</v>
      </c>
      <c r="E126" s="3">
        <v>139.94999999999999</v>
      </c>
      <c r="F126" s="3">
        <v>26.7</v>
      </c>
      <c r="H126" s="3"/>
      <c r="I126" s="3"/>
      <c r="J126" s="3"/>
      <c r="K126" s="3"/>
      <c r="L126" s="3"/>
      <c r="N126">
        <f t="shared" si="34"/>
        <v>9.0530329778970409E-2</v>
      </c>
      <c r="O126">
        <f t="shared" si="35"/>
        <v>0.2045994687543688</v>
      </c>
      <c r="P126">
        <f t="shared" si="36"/>
        <v>1.1191731702172538</v>
      </c>
      <c r="Q126">
        <f t="shared" si="37"/>
        <v>0.97860289490245433</v>
      </c>
      <c r="R126">
        <f t="shared" si="38"/>
        <v>0.21856581532416502</v>
      </c>
      <c r="T126" s="10">
        <f t="shared" si="40"/>
        <v>0.43109680847128767</v>
      </c>
      <c r="U126">
        <f t="shared" si="39"/>
        <v>0.97428318454461338</v>
      </c>
      <c r="V126">
        <f t="shared" si="39"/>
        <v>5.3293960486535896</v>
      </c>
      <c r="W126">
        <f t="shared" si="39"/>
        <v>4.6600137852497827</v>
      </c>
      <c r="X126" s="11">
        <f t="shared" si="39"/>
        <v>1.0407895967817382</v>
      </c>
    </row>
    <row r="127" spans="1:24" x14ac:dyDescent="0.2">
      <c r="B127" s="3">
        <v>45.68</v>
      </c>
      <c r="C127" s="3">
        <v>47.66</v>
      </c>
      <c r="D127" s="3">
        <v>151.87</v>
      </c>
      <c r="E127" s="3">
        <v>118.16</v>
      </c>
      <c r="F127" s="3">
        <v>31.92</v>
      </c>
      <c r="H127" s="3"/>
      <c r="I127" s="3"/>
      <c r="J127" s="3"/>
      <c r="K127" s="3"/>
      <c r="L127" s="3"/>
      <c r="N127">
        <f t="shared" si="34"/>
        <v>0.32257608925923309</v>
      </c>
      <c r="O127">
        <f t="shared" si="35"/>
        <v>0.33314693135747236</v>
      </c>
      <c r="P127">
        <f t="shared" si="36"/>
        <v>1.0677775434155945</v>
      </c>
      <c r="Q127">
        <f t="shared" si="37"/>
        <v>0.82623592755751352</v>
      </c>
      <c r="R127">
        <f t="shared" si="38"/>
        <v>0.26129666011787822</v>
      </c>
      <c r="T127" s="10">
        <f t="shared" si="40"/>
        <v>1.5360766155201577</v>
      </c>
      <c r="U127">
        <f t="shared" si="39"/>
        <v>1.5864139588451065</v>
      </c>
      <c r="V127">
        <f t="shared" si="39"/>
        <v>5.0846549686456886</v>
      </c>
      <c r="W127">
        <f t="shared" si="39"/>
        <v>3.9344567978929215</v>
      </c>
      <c r="X127" s="11">
        <f t="shared" si="39"/>
        <v>1.2442698100851344</v>
      </c>
    </row>
    <row r="128" spans="1:24" x14ac:dyDescent="0.2">
      <c r="B128" s="3">
        <v>14.81</v>
      </c>
      <c r="C128" s="3">
        <v>37.549999999999997</v>
      </c>
      <c r="D128" s="3">
        <v>194.53</v>
      </c>
      <c r="E128" s="3">
        <v>174.63</v>
      </c>
      <c r="F128" s="3">
        <v>34.67</v>
      </c>
      <c r="H128" s="3"/>
      <c r="I128" s="3"/>
      <c r="J128" s="3"/>
      <c r="K128" s="3"/>
      <c r="L128" s="3"/>
      <c r="N128">
        <f t="shared" si="34"/>
        <v>0.10458300967445801</v>
      </c>
      <c r="O128">
        <f t="shared" si="35"/>
        <v>0.26247728225919192</v>
      </c>
      <c r="P128">
        <f t="shared" si="36"/>
        <v>1.3677142656260988</v>
      </c>
      <c r="Q128">
        <f t="shared" si="37"/>
        <v>1.2211034193413048</v>
      </c>
      <c r="R128">
        <f t="shared" si="38"/>
        <v>0.28380812049770793</v>
      </c>
      <c r="T128" s="10">
        <f t="shared" si="40"/>
        <v>0.49801433178313337</v>
      </c>
      <c r="U128">
        <f t="shared" si="39"/>
        <v>1.2498918202818663</v>
      </c>
      <c r="V128">
        <f t="shared" si="39"/>
        <v>6.5129250744099947</v>
      </c>
      <c r="W128">
        <f t="shared" si="39"/>
        <v>5.814778187339547</v>
      </c>
      <c r="X128" s="11">
        <f t="shared" si="39"/>
        <v>1.3514672404652759</v>
      </c>
    </row>
    <row r="129" spans="2:24" x14ac:dyDescent="0.2">
      <c r="B129" s="3">
        <v>60.92</v>
      </c>
      <c r="C129" s="3">
        <v>63.13</v>
      </c>
      <c r="D129" s="3">
        <v>179.32</v>
      </c>
      <c r="E129" s="3">
        <v>143.16999999999999</v>
      </c>
      <c r="F129" s="3">
        <v>41.3</v>
      </c>
      <c r="H129" s="3"/>
      <c r="I129" s="3"/>
      <c r="J129" s="3"/>
      <c r="K129" s="3"/>
      <c r="L129" s="3"/>
      <c r="N129">
        <f t="shared" si="34"/>
        <v>0.43019560765482662</v>
      </c>
      <c r="O129">
        <f t="shared" si="35"/>
        <v>0.4412833776038026</v>
      </c>
      <c r="P129">
        <f t="shared" si="36"/>
        <v>1.2607748013780498</v>
      </c>
      <c r="Q129">
        <f t="shared" si="37"/>
        <v>1.0011188028809175</v>
      </c>
      <c r="R129">
        <f t="shared" si="38"/>
        <v>0.33808120497707922</v>
      </c>
      <c r="T129" s="10">
        <f t="shared" si="40"/>
        <v>2.0485505126420316</v>
      </c>
      <c r="U129">
        <f t="shared" si="39"/>
        <v>2.1013494171609648</v>
      </c>
      <c r="V129">
        <f t="shared" si="39"/>
        <v>6.0036895303716653</v>
      </c>
      <c r="W129">
        <f t="shared" si="39"/>
        <v>4.7672323946710362</v>
      </c>
      <c r="X129" s="11">
        <f t="shared" si="39"/>
        <v>1.6099104998908536</v>
      </c>
    </row>
    <row r="130" spans="2:24" x14ac:dyDescent="0.2">
      <c r="B130" s="3">
        <v>12.02</v>
      </c>
      <c r="C130" s="3">
        <v>23.36</v>
      </c>
      <c r="D130" s="3">
        <v>122.01</v>
      </c>
      <c r="E130" s="3">
        <v>107.7</v>
      </c>
      <c r="F130" s="3">
        <v>22.3</v>
      </c>
      <c r="H130" s="3"/>
      <c r="I130" s="3"/>
      <c r="J130" s="3"/>
      <c r="K130" s="3"/>
      <c r="L130" s="3"/>
      <c r="N130">
        <f t="shared" si="34"/>
        <v>8.4881011228020609E-2</v>
      </c>
      <c r="O130">
        <f t="shared" si="35"/>
        <v>0.16328813085418706</v>
      </c>
      <c r="P130">
        <f t="shared" si="36"/>
        <v>0.85783589959924078</v>
      </c>
      <c r="Q130">
        <f t="shared" si="37"/>
        <v>0.75309418921753735</v>
      </c>
      <c r="R130">
        <f t="shared" si="38"/>
        <v>0.18254747871643748</v>
      </c>
      <c r="T130" s="10">
        <f t="shared" si="40"/>
        <v>0.4041952915620029</v>
      </c>
      <c r="U130">
        <f t="shared" si="39"/>
        <v>0.77756252787708124</v>
      </c>
      <c r="V130">
        <f t="shared" si="39"/>
        <v>4.0849328552344799</v>
      </c>
      <c r="W130">
        <f t="shared" si="39"/>
        <v>3.5861628057977972</v>
      </c>
      <c r="X130" s="11">
        <f t="shared" si="39"/>
        <v>0.86927370817351179</v>
      </c>
    </row>
    <row r="131" spans="2:24" x14ac:dyDescent="0.2">
      <c r="B131" s="3">
        <v>34.75</v>
      </c>
      <c r="C131" s="3">
        <v>37.08</v>
      </c>
      <c r="D131" s="3">
        <v>121.07</v>
      </c>
      <c r="E131" s="3">
        <v>92.13</v>
      </c>
      <c r="F131" s="3">
        <v>29.61</v>
      </c>
      <c r="H131" s="3"/>
      <c r="I131" s="3"/>
      <c r="J131" s="3"/>
      <c r="K131" s="3"/>
      <c r="L131" s="3"/>
      <c r="N131">
        <f t="shared" si="34"/>
        <v>0.24539227455688156</v>
      </c>
      <c r="O131">
        <f t="shared" si="35"/>
        <v>0.2591919474346428</v>
      </c>
      <c r="P131">
        <f t="shared" si="36"/>
        <v>0.85122688602967023</v>
      </c>
      <c r="Q131">
        <f t="shared" si="37"/>
        <v>0.64422068386826092</v>
      </c>
      <c r="R131">
        <f t="shared" si="38"/>
        <v>0.24238703339882123</v>
      </c>
      <c r="T131" s="12">
        <f t="shared" si="40"/>
        <v>1.1685346407470552</v>
      </c>
      <c r="U131" s="13">
        <f t="shared" si="39"/>
        <v>1.2342473687363944</v>
      </c>
      <c r="V131" s="13">
        <f t="shared" si="39"/>
        <v>4.0534613620460487</v>
      </c>
      <c r="W131" s="13">
        <f t="shared" si="39"/>
        <v>3.067717542229814</v>
      </c>
      <c r="X131" s="14">
        <f t="shared" si="39"/>
        <v>1.1542239685658153</v>
      </c>
    </row>
    <row r="132" spans="2:24" x14ac:dyDescent="0.2">
      <c r="B132" s="3"/>
      <c r="C132" s="3"/>
      <c r="D132" s="3"/>
      <c r="E132" s="3"/>
      <c r="F132" s="3"/>
    </row>
    <row r="139" spans="2:24" x14ac:dyDescent="0.2">
      <c r="B139" s="3"/>
      <c r="C139" s="3"/>
      <c r="D139" s="3"/>
      <c r="E139" s="3"/>
      <c r="F139" s="3"/>
    </row>
    <row r="140" spans="2:24" x14ac:dyDescent="0.2">
      <c r="B140" s="3"/>
      <c r="C140" s="3"/>
      <c r="D140" s="3"/>
      <c r="E140" s="3"/>
      <c r="F140" s="3"/>
    </row>
    <row r="141" spans="2:24" x14ac:dyDescent="0.2">
      <c r="B141" s="3"/>
      <c r="C141" s="3"/>
      <c r="D141" s="3"/>
      <c r="E141" s="3"/>
      <c r="F141" s="3"/>
    </row>
    <row r="142" spans="2:24" x14ac:dyDescent="0.2">
      <c r="B142" s="3"/>
      <c r="C142" s="3"/>
      <c r="D142" s="3"/>
      <c r="E142" s="3"/>
      <c r="F142" s="3"/>
    </row>
    <row r="143" spans="2:24" x14ac:dyDescent="0.2">
      <c r="B143" s="3"/>
      <c r="C143" s="3"/>
      <c r="D143" s="3"/>
      <c r="E143" s="3"/>
      <c r="F143" s="3"/>
    </row>
    <row r="144" spans="2:24" x14ac:dyDescent="0.2">
      <c r="B144" s="3"/>
      <c r="C144" s="3"/>
      <c r="D144" s="3"/>
      <c r="E144" s="3"/>
      <c r="F144" s="3"/>
    </row>
    <row r="145" spans="2:6" x14ac:dyDescent="0.2">
      <c r="B145" s="3"/>
      <c r="C145" s="3"/>
      <c r="D145" s="3"/>
      <c r="E145" s="3"/>
      <c r="F145" s="3"/>
    </row>
    <row r="146" spans="2:6" x14ac:dyDescent="0.2">
      <c r="B146" s="3"/>
      <c r="C146" s="3"/>
      <c r="D146" s="3"/>
      <c r="E146" s="3"/>
      <c r="F146" s="3"/>
    </row>
    <row r="147" spans="2:6" x14ac:dyDescent="0.2">
      <c r="B147" s="3"/>
      <c r="C147" s="3"/>
      <c r="D147" s="3"/>
      <c r="E147" s="3"/>
      <c r="F147" s="3"/>
    </row>
    <row r="148" spans="2:6" x14ac:dyDescent="0.2">
      <c r="B148" s="3"/>
      <c r="C148" s="3"/>
      <c r="D148" s="3"/>
      <c r="E148" s="3"/>
      <c r="F148" s="3"/>
    </row>
  </sheetData>
  <mergeCells count="4">
    <mergeCell ref="B58:I58"/>
    <mergeCell ref="J58:Q58"/>
    <mergeCell ref="R58:Y58"/>
    <mergeCell ref="Z58:AG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2022-09-11T03:33:32Z</dcterms:created>
  <dcterms:modified xsi:type="dcterms:W3CDTF">2022-09-15T15:08:11Z</dcterms:modified>
</cp:coreProperties>
</file>