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bkbh8\Desktop\Raw Data\Upload_0520\"/>
    </mc:Choice>
  </mc:AlternateContent>
  <xr:revisionPtr revIDLastSave="0" documentId="13_ncr:1_{DBEBB6E9-40A0-4267-88EA-5D50801AD5DB}" xr6:coauthVersionLast="47" xr6:coauthVersionMax="47" xr10:uidLastSave="{00000000-0000-0000-0000-000000000000}"/>
  <bookViews>
    <workbookView xWindow="-110" yWindow="-110" windowWidth="21820" windowHeight="131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" l="1"/>
  <c r="E33" i="2" s="1"/>
  <c r="F24" i="2"/>
  <c r="S23" i="2"/>
  <c r="R23" i="2"/>
  <c r="Q23" i="2"/>
  <c r="P23" i="2"/>
  <c r="F23" i="2"/>
  <c r="G23" i="2" s="1"/>
  <c r="F22" i="2"/>
  <c r="F21" i="2"/>
  <c r="G21" i="2" s="1"/>
  <c r="H21" i="2" s="1"/>
  <c r="I21" i="2" s="1"/>
  <c r="F20" i="2"/>
  <c r="G20" i="2" s="1"/>
  <c r="F19" i="2"/>
  <c r="G19" i="2" s="1"/>
  <c r="H19" i="2" s="1"/>
  <c r="I19" i="2" s="1"/>
  <c r="F18" i="2"/>
  <c r="G18" i="2" s="1"/>
  <c r="F17" i="2"/>
  <c r="G17" i="2" s="1"/>
  <c r="F16" i="2"/>
  <c r="F15" i="2"/>
  <c r="F14" i="2"/>
  <c r="G14" i="2" s="1"/>
  <c r="F13" i="2"/>
  <c r="G13" i="2" s="1"/>
  <c r="H13" i="2" s="1"/>
  <c r="I13" i="2" s="1"/>
  <c r="F12" i="2"/>
  <c r="G12" i="2" s="1"/>
  <c r="F11" i="2"/>
  <c r="G11" i="2" s="1"/>
  <c r="H11" i="2" s="1"/>
  <c r="I11" i="2" s="1"/>
  <c r="F10" i="2"/>
  <c r="F9" i="2"/>
  <c r="G9" i="2" s="1"/>
  <c r="H9" i="2" s="1"/>
  <c r="I9" i="2" s="1"/>
  <c r="F8" i="2"/>
  <c r="G8" i="2" s="1"/>
  <c r="F7" i="2"/>
  <c r="G7" i="2" s="1"/>
  <c r="F6" i="2"/>
  <c r="G6" i="2" s="1"/>
  <c r="F5" i="2"/>
  <c r="G5" i="2" s="1"/>
  <c r="H5" i="2" s="1"/>
  <c r="I5" i="2" s="1"/>
  <c r="F4" i="2"/>
  <c r="H23" i="2" l="1"/>
  <c r="I23" i="2" s="1"/>
  <c r="H17" i="2"/>
  <c r="I17" i="2" s="1"/>
  <c r="H12" i="2"/>
  <c r="I12" i="2" s="1"/>
  <c r="H20" i="2"/>
  <c r="I20" i="2" s="1"/>
  <c r="J20" i="2" s="1"/>
  <c r="L20" i="2" s="1"/>
  <c r="G15" i="2"/>
  <c r="H15" i="2" s="1"/>
  <c r="I15" i="2" s="1"/>
  <c r="H18" i="2"/>
  <c r="I18" i="2" s="1"/>
  <c r="M18" i="2" s="1"/>
  <c r="H6" i="2"/>
  <c r="I6" i="2" s="1"/>
  <c r="M6" i="2" s="1"/>
  <c r="H7" i="2"/>
  <c r="I7" i="2" s="1"/>
  <c r="J7" i="2" s="1"/>
  <c r="L7" i="2" s="1"/>
  <c r="H8" i="2"/>
  <c r="I8" i="2" s="1"/>
  <c r="H14" i="2"/>
  <c r="I14" i="2" s="1"/>
  <c r="G4" i="2"/>
  <c r="H4" i="2" s="1"/>
  <c r="I4" i="2" s="1"/>
  <c r="M4" i="2" s="1"/>
  <c r="G10" i="2"/>
  <c r="H10" i="2" s="1"/>
  <c r="I10" i="2" s="1"/>
  <c r="G16" i="2"/>
  <c r="H16" i="2" s="1"/>
  <c r="I16" i="2" s="1"/>
  <c r="J16" i="2" s="1"/>
  <c r="L16" i="2" s="1"/>
  <c r="G22" i="2"/>
  <c r="H22" i="2" s="1"/>
  <c r="I22" i="2" s="1"/>
  <c r="M22" i="2" s="1"/>
  <c r="M9" i="2"/>
  <c r="J9" i="2"/>
  <c r="L9" i="2" s="1"/>
  <c r="J5" i="2"/>
  <c r="L5" i="2" s="1"/>
  <c r="M5" i="2"/>
  <c r="M11" i="2"/>
  <c r="J11" i="2"/>
  <c r="L11" i="2" s="1"/>
  <c r="M21" i="2"/>
  <c r="J21" i="2"/>
  <c r="L21" i="2" s="1"/>
  <c r="M10" i="2"/>
  <c r="J10" i="2"/>
  <c r="L10" i="2" s="1"/>
  <c r="J23" i="2"/>
  <c r="L23" i="2" s="1"/>
  <c r="M23" i="2"/>
  <c r="M19" i="2"/>
  <c r="J19" i="2"/>
  <c r="L19" i="2" s="1"/>
  <c r="J15" i="2"/>
  <c r="L15" i="2" s="1"/>
  <c r="M15" i="2"/>
  <c r="M17" i="2"/>
  <c r="J17" i="2"/>
  <c r="L17" i="2" s="1"/>
  <c r="J12" i="2"/>
  <c r="L12" i="2" s="1"/>
  <c r="M12" i="2"/>
  <c r="M8" i="2"/>
  <c r="J8" i="2"/>
  <c r="L8" i="2" s="1"/>
  <c r="J13" i="2"/>
  <c r="L13" i="2" s="1"/>
  <c r="M13" i="2"/>
  <c r="M20" i="2"/>
  <c r="M14" i="2"/>
  <c r="J14" i="2"/>
  <c r="L14" i="2" s="1"/>
  <c r="M7" i="2" l="1"/>
  <c r="J22" i="2"/>
  <c r="L22" i="2" s="1"/>
  <c r="M16" i="2"/>
  <c r="J6" i="2"/>
  <c r="L6" i="2" s="1"/>
  <c r="J18" i="2"/>
  <c r="L18" i="2" s="1"/>
  <c r="J4" i="2"/>
  <c r="L4" i="2" s="1"/>
  <c r="F24" i="1"/>
  <c r="G23" i="1" s="1"/>
  <c r="G7" i="1"/>
  <c r="G4" i="1"/>
  <c r="E33" i="1"/>
  <c r="E32" i="1"/>
  <c r="F6" i="1"/>
  <c r="F7" i="1"/>
  <c r="F8" i="1"/>
  <c r="G8" i="1" s="1"/>
  <c r="F9" i="1"/>
  <c r="G9" i="1" s="1"/>
  <c r="F10" i="1"/>
  <c r="F11" i="1"/>
  <c r="G11" i="1" s="1"/>
  <c r="F12" i="1"/>
  <c r="G12" i="1" s="1"/>
  <c r="F13" i="1"/>
  <c r="F14" i="1"/>
  <c r="F15" i="1"/>
  <c r="G15" i="1" s="1"/>
  <c r="F16" i="1"/>
  <c r="G16" i="1" s="1"/>
  <c r="F17" i="1"/>
  <c r="G17" i="1" s="1"/>
  <c r="F18" i="1"/>
  <c r="F19" i="1"/>
  <c r="G19" i="1" s="1"/>
  <c r="F20" i="1"/>
  <c r="G20" i="1" s="1"/>
  <c r="F21" i="1"/>
  <c r="F22" i="1"/>
  <c r="F23" i="1"/>
  <c r="F5" i="1"/>
  <c r="F4" i="1"/>
  <c r="G18" i="1" l="1"/>
  <c r="G10" i="1"/>
  <c r="G5" i="1"/>
  <c r="G22" i="1"/>
  <c r="G14" i="1"/>
  <c r="H14" i="1" s="1"/>
  <c r="I14" i="1" s="1"/>
  <c r="G6" i="1"/>
  <c r="H6" i="1" s="1"/>
  <c r="I6" i="1" s="1"/>
  <c r="G21" i="1"/>
  <c r="G13" i="1"/>
  <c r="H13" i="1" s="1"/>
  <c r="I13" i="1" s="1"/>
  <c r="H18" i="1"/>
  <c r="I18" i="1" s="1"/>
  <c r="H19" i="1"/>
  <c r="I19" i="1" s="1"/>
  <c r="H15" i="1"/>
  <c r="I15" i="1" s="1"/>
  <c r="H22" i="1"/>
  <c r="I22" i="1" s="1"/>
  <c r="H21" i="1"/>
  <c r="I21" i="1" s="1"/>
  <c r="H17" i="1"/>
  <c r="I17" i="1" s="1"/>
  <c r="H4" i="1"/>
  <c r="I4" i="1" s="1"/>
  <c r="H23" i="1"/>
  <c r="I23" i="1" s="1"/>
  <c r="H7" i="1"/>
  <c r="I7" i="1" s="1"/>
  <c r="H16" i="1"/>
  <c r="I16" i="1" s="1"/>
  <c r="H20" i="1"/>
  <c r="I20" i="1" s="1"/>
  <c r="H12" i="1"/>
  <c r="I12" i="1" s="1"/>
  <c r="H8" i="1"/>
  <c r="I8" i="1" s="1"/>
  <c r="H9" i="1"/>
  <c r="I9" i="1" s="1"/>
  <c r="H5" i="1"/>
  <c r="I5" i="1" s="1"/>
  <c r="H10" i="1"/>
  <c r="I10" i="1" s="1"/>
  <c r="H11" i="1"/>
  <c r="I11" i="1" s="1"/>
  <c r="J7" i="1" l="1"/>
  <c r="L7" i="1" s="1"/>
  <c r="M7" i="1"/>
  <c r="M10" i="1"/>
  <c r="J10" i="1"/>
  <c r="L10" i="1" s="1"/>
  <c r="M5" i="1"/>
  <c r="J5" i="1"/>
  <c r="L5" i="1" s="1"/>
  <c r="M4" i="1"/>
  <c r="J4" i="1"/>
  <c r="L4" i="1" s="1"/>
  <c r="M8" i="1"/>
  <c r="J8" i="1"/>
  <c r="L8" i="1" s="1"/>
  <c r="J21" i="1"/>
  <c r="L21" i="1" s="1"/>
  <c r="M21" i="1"/>
  <c r="J15" i="1"/>
  <c r="L15" i="1" s="1"/>
  <c r="M15" i="1"/>
  <c r="J23" i="1"/>
  <c r="L23" i="1" s="1"/>
  <c r="M23" i="1"/>
  <c r="J13" i="1"/>
  <c r="L13" i="1" s="1"/>
  <c r="M13" i="1"/>
  <c r="J14" i="1"/>
  <c r="L14" i="1" s="1"/>
  <c r="M14" i="1"/>
  <c r="J12" i="1"/>
  <c r="L12" i="1" s="1"/>
  <c r="M12" i="1"/>
  <c r="J22" i="1"/>
  <c r="L22" i="1" s="1"/>
  <c r="M22" i="1"/>
  <c r="M11" i="1"/>
  <c r="J11" i="1"/>
  <c r="L11" i="1" s="1"/>
  <c r="J19" i="1"/>
  <c r="L19" i="1" s="1"/>
  <c r="M19" i="1"/>
  <c r="J18" i="1"/>
  <c r="L18" i="1" s="1"/>
  <c r="M18" i="1"/>
  <c r="M9" i="1"/>
  <c r="J9" i="1"/>
  <c r="L9" i="1" s="1"/>
  <c r="J17" i="1"/>
  <c r="L17" i="1" s="1"/>
  <c r="M17" i="1"/>
  <c r="M20" i="1"/>
  <c r="J20" i="1"/>
  <c r="L20" i="1" s="1"/>
  <c r="M16" i="1"/>
  <c r="J16" i="1"/>
  <c r="L16" i="1" s="1"/>
  <c r="J6" i="1"/>
  <c r="L6" i="1" s="1"/>
  <c r="M6" i="1"/>
</calcChain>
</file>

<file path=xl/sharedStrings.xml><?xml version="1.0" encoding="utf-8"?>
<sst xmlns="http://schemas.openxmlformats.org/spreadsheetml/2006/main" count="124" uniqueCount="50">
  <si>
    <t>Vial number</t>
  </si>
  <si>
    <t>Reference (5 ul)</t>
  </si>
  <si>
    <t>[GSK3]=20uM</t>
  </si>
  <si>
    <t>Rate (uM/min)</t>
  </si>
  <si>
    <t>Conc.(uM)</t>
  </si>
  <si>
    <t>V/E (/min)</t>
  </si>
  <si>
    <t>Consumed ATP</t>
  </si>
  <si>
    <t>% of ATP</t>
  </si>
  <si>
    <t>% of GSK3</t>
  </si>
  <si>
    <t>Counts (cpm)</t>
  </si>
  <si>
    <t>Avg</t>
  </si>
  <si>
    <t>Reference (45 ul)</t>
  </si>
  <si>
    <t>Average Ref.</t>
  </si>
  <si>
    <t>Conc. of Akt(nM)</t>
  </si>
  <si>
    <t>Conc. of ATP(uM)</t>
  </si>
  <si>
    <t>Michaelis-Menten</t>
  </si>
  <si>
    <t>Best-fit values</t>
  </si>
  <si>
    <t>Vmax</t>
  </si>
  <si>
    <t>Km</t>
  </si>
  <si>
    <t>Std. Error</t>
  </si>
  <si>
    <t>95% Confidence Intervals</t>
  </si>
  <si>
    <t>Goodness of Fit</t>
  </si>
  <si>
    <t>Degrees of Freedom</t>
  </si>
  <si>
    <t>R square</t>
  </si>
  <si>
    <t>Absolute Sum of Squares</t>
  </si>
  <si>
    <t>Sy.x</t>
  </si>
  <si>
    <t>Constraints</t>
  </si>
  <si>
    <t>Km &gt; 0.0</t>
  </si>
  <si>
    <t>Number of points</t>
  </si>
  <si>
    <t>Analyzed</t>
  </si>
  <si>
    <t>kcat/Km</t>
  </si>
  <si>
    <t>WT</t>
  </si>
  <si>
    <t>Y18A</t>
  </si>
  <si>
    <t>No Sub (WT)</t>
  </si>
  <si>
    <t>No Sub (Y18A)</t>
  </si>
  <si>
    <t>6.016 to 13.14</t>
  </si>
  <si>
    <t>40.06 to 44.17</t>
  </si>
  <si>
    <t>588.2 to 3395</t>
  </si>
  <si>
    <t>407.8 to 556.9</t>
  </si>
  <si>
    <t>Kinase Assay with FL-WT-pT308-NonP(210310)
FL-Akt(Y18A)-pT308-NonP(210316)</t>
  </si>
  <si>
    <t>Kinase Assay with FL-Akt(R86A)-pT308-NonP (210224)
FL-Akt(E17K)-pT308-NonP (210316)</t>
  </si>
  <si>
    <t>R86A</t>
  </si>
  <si>
    <t>E17K</t>
  </si>
  <si>
    <t>1.696 to 2.154</t>
  </si>
  <si>
    <t>8.553 to 11.92</t>
  </si>
  <si>
    <t>539.8 to 1044</t>
  </si>
  <si>
    <t>467.2 to 1185</t>
  </si>
  <si>
    <t>No Sub</t>
  </si>
  <si>
    <t xml:space="preserve">No Sub </t>
  </si>
  <si>
    <t>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</si>
</sst>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charset val="129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164" fontId="3" fillId="2" borderId="0" xfId="0" applyNumberFormat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workbookViewId="0">
      <selection activeCell="H26" sqref="H26"/>
    </sheetView>
  </sheetViews>
  <sheetFormatPr defaultRowHeight="14.5"/>
  <cols>
    <col min="1" max="1" width="17" customWidth="1"/>
    <col min="2" max="2" width="15.26953125" customWidth="1"/>
    <col min="3" max="3" width="16" customWidth="1"/>
    <col min="4" max="4" width="16.453125" customWidth="1"/>
    <col min="5" max="5" width="14" customWidth="1"/>
    <col min="7" max="7" width="9.54296875" customWidth="1"/>
    <col min="8" max="8" width="12.81640625" customWidth="1"/>
    <col min="9" max="9" width="12.7265625" customWidth="1"/>
    <col min="10" max="10" width="14" customWidth="1"/>
    <col min="11" max="11" width="12.1796875" customWidth="1"/>
    <col min="12" max="12" width="11.54296875" customWidth="1"/>
  </cols>
  <sheetData>
    <row r="1" spans="1:13" s="5" customFormat="1">
      <c r="A1" s="10" t="s">
        <v>39</v>
      </c>
      <c r="B1" s="11"/>
      <c r="C1" s="11"/>
      <c r="D1" s="11"/>
      <c r="E1" s="11"/>
      <c r="F1" s="11"/>
      <c r="G1" s="11"/>
    </row>
    <row r="2" spans="1:13">
      <c r="A2" s="11"/>
      <c r="B2" s="11"/>
      <c r="C2" s="11"/>
      <c r="D2" s="11"/>
      <c r="E2" s="11"/>
      <c r="F2" s="11"/>
      <c r="G2" s="11"/>
      <c r="I2" t="s">
        <v>2</v>
      </c>
    </row>
    <row r="3" spans="1:13" s="12" customFormat="1">
      <c r="A3" s="12" t="s">
        <v>49</v>
      </c>
      <c r="B3" s="12" t="s">
        <v>0</v>
      </c>
      <c r="C3" s="12" t="s">
        <v>14</v>
      </c>
      <c r="D3" s="12" t="s">
        <v>13</v>
      </c>
      <c r="E3" s="12" t="s">
        <v>9</v>
      </c>
      <c r="F3" s="13" t="s">
        <v>10</v>
      </c>
      <c r="H3" s="12" t="s">
        <v>7</v>
      </c>
      <c r="I3" s="12" t="s">
        <v>6</v>
      </c>
      <c r="J3" s="12" t="s">
        <v>3</v>
      </c>
      <c r="K3" s="12" t="s">
        <v>4</v>
      </c>
      <c r="L3" s="12" t="s">
        <v>5</v>
      </c>
      <c r="M3" s="12" t="s">
        <v>8</v>
      </c>
    </row>
    <row r="4" spans="1:13">
      <c r="A4" t="s">
        <v>31</v>
      </c>
      <c r="B4">
        <v>1</v>
      </c>
      <c r="C4">
        <v>2500</v>
      </c>
      <c r="D4">
        <v>50</v>
      </c>
      <c r="E4">
        <v>448</v>
      </c>
      <c r="F4" s="2">
        <f>AVERAGE(E4)</f>
        <v>448</v>
      </c>
      <c r="G4" s="2">
        <f>F4-$F$24</f>
        <v>334</v>
      </c>
      <c r="H4">
        <f>G4/$E$33</f>
        <v>1.1694340061955493E-3</v>
      </c>
      <c r="I4">
        <f>H4*C4</f>
        <v>2.9235850154888734</v>
      </c>
      <c r="J4">
        <f>I4/10</f>
        <v>0.29235850154888732</v>
      </c>
      <c r="K4" s="1">
        <v>0.05</v>
      </c>
      <c r="L4" s="1">
        <f>J4/K4</f>
        <v>5.8471700309777459</v>
      </c>
      <c r="M4">
        <f>I4/20</f>
        <v>0.14617925077444366</v>
      </c>
    </row>
    <row r="5" spans="1:13">
      <c r="A5" t="s">
        <v>31</v>
      </c>
      <c r="B5">
        <v>2</v>
      </c>
      <c r="C5">
        <v>2500</v>
      </c>
      <c r="D5">
        <v>50</v>
      </c>
      <c r="E5">
        <v>398</v>
      </c>
      <c r="F5" s="2">
        <f>AVERAGE(E5)</f>
        <v>398</v>
      </c>
      <c r="G5" s="2">
        <f t="shared" ref="G5:G23" si="0">F5-$F$24</f>
        <v>284</v>
      </c>
      <c r="H5">
        <f>G5/$E$33</f>
        <v>9.9436903520819155E-4</v>
      </c>
      <c r="I5">
        <f>H5*C5</f>
        <v>2.4859225880204789</v>
      </c>
      <c r="J5">
        <f>I5/10</f>
        <v>0.24859225880204788</v>
      </c>
      <c r="K5" s="1">
        <v>0.05</v>
      </c>
      <c r="L5" s="1">
        <f>J5/K5</f>
        <v>4.971845176040957</v>
      </c>
      <c r="M5">
        <f>I5/20</f>
        <v>0.12429612940102394</v>
      </c>
    </row>
    <row r="6" spans="1:13">
      <c r="A6" t="s">
        <v>31</v>
      </c>
      <c r="B6">
        <v>3</v>
      </c>
      <c r="C6">
        <v>1000</v>
      </c>
      <c r="D6">
        <v>50</v>
      </c>
      <c r="E6">
        <v>549</v>
      </c>
      <c r="F6" s="2">
        <f t="shared" ref="F6:F23" si="1">AVERAGE(E6)</f>
        <v>549</v>
      </c>
      <c r="G6" s="2">
        <f t="shared" si="0"/>
        <v>435</v>
      </c>
      <c r="H6">
        <f t="shared" ref="H6:H23" si="2">G6/$E$33</f>
        <v>1.5230652475900117E-3</v>
      </c>
      <c r="I6">
        <f t="shared" ref="I6:I23" si="3">H6*C6</f>
        <v>1.5230652475900117</v>
      </c>
      <c r="J6">
        <f t="shared" ref="J6:J23" si="4">I6/10</f>
        <v>0.15230652475900117</v>
      </c>
      <c r="K6" s="1">
        <v>0.05</v>
      </c>
      <c r="L6" s="1">
        <f>J6/K6</f>
        <v>3.046130495180023</v>
      </c>
      <c r="M6">
        <f t="shared" ref="M6:M23" si="5">I6/20</f>
        <v>7.6153262379500583E-2</v>
      </c>
    </row>
    <row r="7" spans="1:13">
      <c r="A7" t="s">
        <v>31</v>
      </c>
      <c r="B7">
        <v>4</v>
      </c>
      <c r="C7">
        <v>1000</v>
      </c>
      <c r="D7">
        <v>50</v>
      </c>
      <c r="E7">
        <v>522</v>
      </c>
      <c r="F7" s="2">
        <f t="shared" si="1"/>
        <v>522</v>
      </c>
      <c r="G7" s="2">
        <f t="shared" si="0"/>
        <v>408</v>
      </c>
      <c r="H7">
        <f t="shared" si="2"/>
        <v>1.4285301632568387E-3</v>
      </c>
      <c r="I7">
        <f t="shared" si="3"/>
        <v>1.4285301632568388</v>
      </c>
      <c r="J7">
        <f t="shared" si="4"/>
        <v>0.14285301632568387</v>
      </c>
      <c r="K7" s="1">
        <v>0.05</v>
      </c>
      <c r="L7" s="1">
        <f>J7/K7</f>
        <v>2.8570603265136771</v>
      </c>
      <c r="M7">
        <f t="shared" si="5"/>
        <v>7.1426508162841934E-2</v>
      </c>
    </row>
    <row r="8" spans="1:13">
      <c r="A8" t="s">
        <v>31</v>
      </c>
      <c r="B8">
        <v>5</v>
      </c>
      <c r="C8">
        <v>250</v>
      </c>
      <c r="D8">
        <v>50</v>
      </c>
      <c r="E8">
        <v>897</v>
      </c>
      <c r="F8" s="2">
        <f t="shared" si="1"/>
        <v>897</v>
      </c>
      <c r="G8" s="2">
        <f t="shared" si="0"/>
        <v>783</v>
      </c>
      <c r="H8">
        <f t="shared" si="2"/>
        <v>2.7415174456620213E-3</v>
      </c>
      <c r="I8">
        <f t="shared" si="3"/>
        <v>0.68537936141550537</v>
      </c>
      <c r="J8">
        <f t="shared" si="4"/>
        <v>6.8537936141550543E-2</v>
      </c>
      <c r="K8" s="1">
        <v>0.05</v>
      </c>
      <c r="L8" s="1">
        <f t="shared" ref="L8:L23" si="6">J8/K8</f>
        <v>1.3707587228310107</v>
      </c>
      <c r="M8">
        <f t="shared" si="5"/>
        <v>3.4268968070775271E-2</v>
      </c>
    </row>
    <row r="9" spans="1:13">
      <c r="A9" t="s">
        <v>31</v>
      </c>
      <c r="B9">
        <v>6</v>
      </c>
      <c r="C9">
        <v>250</v>
      </c>
      <c r="D9">
        <v>50</v>
      </c>
      <c r="E9">
        <v>892</v>
      </c>
      <c r="F9" s="2">
        <f t="shared" si="1"/>
        <v>892</v>
      </c>
      <c r="G9" s="2">
        <f t="shared" si="0"/>
        <v>778</v>
      </c>
      <c r="H9">
        <f t="shared" si="2"/>
        <v>2.7240109485632854E-3</v>
      </c>
      <c r="I9">
        <f t="shared" si="3"/>
        <v>0.68100273714082138</v>
      </c>
      <c r="J9">
        <f t="shared" si="4"/>
        <v>6.8100273714082143E-2</v>
      </c>
      <c r="K9" s="1">
        <v>0.05</v>
      </c>
      <c r="L9" s="1">
        <f>J9/K9</f>
        <v>1.3620054742816428</v>
      </c>
      <c r="M9">
        <f t="shared" si="5"/>
        <v>3.4050136857041072E-2</v>
      </c>
    </row>
    <row r="10" spans="1:13">
      <c r="A10" t="s">
        <v>31</v>
      </c>
      <c r="B10">
        <v>7</v>
      </c>
      <c r="C10">
        <v>62.5</v>
      </c>
      <c r="D10">
        <v>50</v>
      </c>
      <c r="E10">
        <v>1332</v>
      </c>
      <c r="F10" s="2">
        <f t="shared" si="1"/>
        <v>1332</v>
      </c>
      <c r="G10" s="2">
        <f t="shared" si="0"/>
        <v>1218</v>
      </c>
      <c r="H10">
        <f t="shared" si="2"/>
        <v>4.2645826932520333E-3</v>
      </c>
      <c r="I10">
        <f t="shared" si="3"/>
        <v>0.26653641832825209</v>
      </c>
      <c r="J10">
        <f t="shared" si="4"/>
        <v>2.665364183282521E-2</v>
      </c>
      <c r="K10" s="1">
        <v>0.05</v>
      </c>
      <c r="L10" s="1">
        <f t="shared" si="6"/>
        <v>0.53307283665650418</v>
      </c>
      <c r="M10">
        <f t="shared" si="5"/>
        <v>1.3326820916412605E-2</v>
      </c>
    </row>
    <row r="11" spans="1:13">
      <c r="A11" t="s">
        <v>31</v>
      </c>
      <c r="B11">
        <v>8</v>
      </c>
      <c r="C11">
        <v>62.5</v>
      </c>
      <c r="D11">
        <v>50</v>
      </c>
      <c r="E11">
        <v>1181</v>
      </c>
      <c r="F11" s="2">
        <f t="shared" si="1"/>
        <v>1181</v>
      </c>
      <c r="G11" s="2">
        <f t="shared" si="0"/>
        <v>1067</v>
      </c>
      <c r="H11">
        <f t="shared" si="2"/>
        <v>3.7358864808702129E-3</v>
      </c>
      <c r="I11">
        <f t="shared" si="3"/>
        <v>0.2334929050543883</v>
      </c>
      <c r="J11">
        <f t="shared" si="4"/>
        <v>2.3349290505438831E-2</v>
      </c>
      <c r="K11" s="1">
        <v>0.05</v>
      </c>
      <c r="L11" s="1">
        <f t="shared" si="6"/>
        <v>0.4669858101087766</v>
      </c>
      <c r="M11">
        <f t="shared" si="5"/>
        <v>1.1674645252719416E-2</v>
      </c>
    </row>
    <row r="12" spans="1:13">
      <c r="A12" t="s">
        <v>31</v>
      </c>
      <c r="B12">
        <v>9</v>
      </c>
      <c r="C12">
        <v>15.625</v>
      </c>
      <c r="D12">
        <v>50</v>
      </c>
      <c r="E12">
        <v>1946</v>
      </c>
      <c r="F12" s="2">
        <f t="shared" si="1"/>
        <v>1946</v>
      </c>
      <c r="G12" s="2">
        <f t="shared" si="0"/>
        <v>1832</v>
      </c>
      <c r="H12">
        <f t="shared" si="2"/>
        <v>6.4143805369767859E-3</v>
      </c>
      <c r="I12">
        <f t="shared" si="3"/>
        <v>0.10022469589026228</v>
      </c>
      <c r="J12">
        <f t="shared" si="4"/>
        <v>1.0022469589026228E-2</v>
      </c>
      <c r="K12" s="1">
        <v>0.05</v>
      </c>
      <c r="L12" s="1">
        <f t="shared" si="6"/>
        <v>0.20044939178052454</v>
      </c>
      <c r="M12">
        <f t="shared" si="5"/>
        <v>5.011234794513114E-3</v>
      </c>
    </row>
    <row r="13" spans="1:13">
      <c r="A13" t="s">
        <v>31</v>
      </c>
      <c r="B13">
        <v>10</v>
      </c>
      <c r="C13">
        <v>15.625</v>
      </c>
      <c r="D13">
        <v>50</v>
      </c>
      <c r="E13">
        <v>1731</v>
      </c>
      <c r="F13" s="2">
        <f t="shared" si="1"/>
        <v>1731</v>
      </c>
      <c r="G13" s="2">
        <f t="shared" si="0"/>
        <v>1617</v>
      </c>
      <c r="H13">
        <f t="shared" si="2"/>
        <v>5.6616011617311472E-3</v>
      </c>
      <c r="I13">
        <f t="shared" si="3"/>
        <v>8.8462518152049169E-2</v>
      </c>
      <c r="J13">
        <f t="shared" si="4"/>
        <v>8.8462518152049169E-3</v>
      </c>
      <c r="K13" s="1">
        <v>0.05</v>
      </c>
      <c r="L13" s="1">
        <f>J13/K13</f>
        <v>0.17692503630409834</v>
      </c>
      <c r="M13">
        <f t="shared" si="5"/>
        <v>4.4231259076024584E-3</v>
      </c>
    </row>
    <row r="14" spans="1:13">
      <c r="A14" t="s">
        <v>32</v>
      </c>
      <c r="B14">
        <v>11</v>
      </c>
      <c r="C14">
        <v>2500</v>
      </c>
      <c r="D14">
        <v>5</v>
      </c>
      <c r="E14">
        <v>321</v>
      </c>
      <c r="F14" s="2">
        <f t="shared" si="1"/>
        <v>321</v>
      </c>
      <c r="G14" s="2">
        <f t="shared" si="0"/>
        <v>207</v>
      </c>
      <c r="H14">
        <f t="shared" si="2"/>
        <v>7.247689798876608E-4</v>
      </c>
      <c r="I14">
        <f t="shared" si="3"/>
        <v>1.811922449719152</v>
      </c>
      <c r="J14">
        <f t="shared" si="4"/>
        <v>0.18119224497191519</v>
      </c>
      <c r="K14" s="1">
        <v>5.0000000000000001E-3</v>
      </c>
      <c r="L14" s="1">
        <f>J14/K14</f>
        <v>36.238448994383035</v>
      </c>
      <c r="M14">
        <f t="shared" si="5"/>
        <v>9.0596122485957595E-2</v>
      </c>
    </row>
    <row r="15" spans="1:13">
      <c r="A15" t="s">
        <v>32</v>
      </c>
      <c r="B15">
        <v>12</v>
      </c>
      <c r="C15">
        <v>2500</v>
      </c>
      <c r="D15">
        <v>5</v>
      </c>
      <c r="E15">
        <v>313</v>
      </c>
      <c r="F15" s="2">
        <f t="shared" si="1"/>
        <v>313</v>
      </c>
      <c r="G15" s="2">
        <f t="shared" si="0"/>
        <v>199</v>
      </c>
      <c r="H15">
        <f t="shared" si="2"/>
        <v>6.9675858452968357E-4</v>
      </c>
      <c r="I15">
        <f t="shared" si="3"/>
        <v>1.7418964613242089</v>
      </c>
      <c r="J15">
        <f t="shared" si="4"/>
        <v>0.17418964613242088</v>
      </c>
      <c r="K15" s="1">
        <v>5.0000000000000001E-3</v>
      </c>
      <c r="L15" s="1">
        <f t="shared" si="6"/>
        <v>34.837929226484178</v>
      </c>
      <c r="M15">
        <f t="shared" si="5"/>
        <v>8.7094823066210442E-2</v>
      </c>
    </row>
    <row r="16" spans="1:13">
      <c r="A16" t="s">
        <v>32</v>
      </c>
      <c r="B16">
        <v>13</v>
      </c>
      <c r="C16">
        <v>1000</v>
      </c>
      <c r="D16">
        <v>5</v>
      </c>
      <c r="E16">
        <v>520</v>
      </c>
      <c r="F16" s="2">
        <f t="shared" si="1"/>
        <v>520</v>
      </c>
      <c r="G16" s="2">
        <f t="shared" si="0"/>
        <v>406</v>
      </c>
      <c r="H16">
        <f t="shared" si="2"/>
        <v>1.4215275644173444E-3</v>
      </c>
      <c r="I16">
        <f t="shared" si="3"/>
        <v>1.4215275644173444</v>
      </c>
      <c r="J16">
        <f t="shared" si="4"/>
        <v>0.14215275644173445</v>
      </c>
      <c r="K16" s="1">
        <v>5.0000000000000001E-3</v>
      </c>
      <c r="L16" s="1">
        <f t="shared" si="6"/>
        <v>28.430551288346887</v>
      </c>
      <c r="M16">
        <f t="shared" si="5"/>
        <v>7.1076378220867223E-2</v>
      </c>
    </row>
    <row r="17" spans="1:13">
      <c r="A17" t="s">
        <v>32</v>
      </c>
      <c r="B17">
        <v>14</v>
      </c>
      <c r="C17">
        <v>1000</v>
      </c>
      <c r="D17">
        <v>5</v>
      </c>
      <c r="E17">
        <v>511</v>
      </c>
      <c r="F17" s="2">
        <f t="shared" si="1"/>
        <v>511</v>
      </c>
      <c r="G17" s="2">
        <f t="shared" si="0"/>
        <v>397</v>
      </c>
      <c r="H17">
        <f t="shared" si="2"/>
        <v>1.39001586963962E-3</v>
      </c>
      <c r="I17">
        <f t="shared" si="3"/>
        <v>1.3900158696396199</v>
      </c>
      <c r="J17">
        <f t="shared" si="4"/>
        <v>0.13900158696396198</v>
      </c>
      <c r="K17" s="1">
        <v>5.0000000000000001E-3</v>
      </c>
      <c r="L17" s="1">
        <f>J17/K17</f>
        <v>27.800317392792394</v>
      </c>
      <c r="M17">
        <f t="shared" si="5"/>
        <v>6.9500793481980988E-2</v>
      </c>
    </row>
    <row r="18" spans="1:13">
      <c r="A18" t="s">
        <v>32</v>
      </c>
      <c r="B18">
        <v>15</v>
      </c>
      <c r="C18">
        <v>250</v>
      </c>
      <c r="D18">
        <v>5</v>
      </c>
      <c r="E18">
        <v>907</v>
      </c>
      <c r="F18" s="2">
        <f t="shared" si="1"/>
        <v>907</v>
      </c>
      <c r="G18" s="2">
        <f t="shared" si="0"/>
        <v>793</v>
      </c>
      <c r="H18">
        <f t="shared" si="2"/>
        <v>2.7765304398594927E-3</v>
      </c>
      <c r="I18">
        <f t="shared" si="3"/>
        <v>0.69413260996487314</v>
      </c>
      <c r="J18">
        <f t="shared" si="4"/>
        <v>6.9413260996487314E-2</v>
      </c>
      <c r="K18" s="1">
        <v>5.0000000000000001E-3</v>
      </c>
      <c r="L18" s="1">
        <f t="shared" si="6"/>
        <v>13.882652199297462</v>
      </c>
      <c r="M18">
        <f t="shared" si="5"/>
        <v>3.4706630498243657E-2</v>
      </c>
    </row>
    <row r="19" spans="1:13">
      <c r="A19" t="s">
        <v>32</v>
      </c>
      <c r="B19">
        <v>16</v>
      </c>
      <c r="C19">
        <v>250</v>
      </c>
      <c r="D19">
        <v>5</v>
      </c>
      <c r="E19">
        <v>924</v>
      </c>
      <c r="F19" s="2">
        <f t="shared" si="1"/>
        <v>924</v>
      </c>
      <c r="G19" s="2">
        <f t="shared" si="0"/>
        <v>810</v>
      </c>
      <c r="H19">
        <f t="shared" si="2"/>
        <v>2.8360525299951944E-3</v>
      </c>
      <c r="I19">
        <f t="shared" si="3"/>
        <v>0.7090131324987986</v>
      </c>
      <c r="J19">
        <f t="shared" si="4"/>
        <v>7.090131324987986E-2</v>
      </c>
      <c r="K19" s="1">
        <v>5.0000000000000001E-3</v>
      </c>
      <c r="L19" s="1">
        <f>J19/K19</f>
        <v>14.180262649975973</v>
      </c>
      <c r="M19">
        <f t="shared" si="5"/>
        <v>3.545065662493993E-2</v>
      </c>
    </row>
    <row r="20" spans="1:13">
      <c r="A20" t="s">
        <v>32</v>
      </c>
      <c r="B20">
        <v>17</v>
      </c>
      <c r="C20">
        <v>62.5</v>
      </c>
      <c r="D20">
        <v>5</v>
      </c>
      <c r="E20">
        <v>1451</v>
      </c>
      <c r="F20" s="2">
        <f t="shared" si="1"/>
        <v>1451</v>
      </c>
      <c r="G20" s="2">
        <f t="shared" si="0"/>
        <v>1337</v>
      </c>
      <c r="H20">
        <f t="shared" si="2"/>
        <v>4.6812373242019444E-3</v>
      </c>
      <c r="I20">
        <f t="shared" si="3"/>
        <v>0.29257733276262154</v>
      </c>
      <c r="J20">
        <f t="shared" si="4"/>
        <v>2.9257733276262153E-2</v>
      </c>
      <c r="K20" s="1">
        <v>5.0000000000000001E-3</v>
      </c>
      <c r="L20" s="1">
        <f t="shared" si="6"/>
        <v>5.8515466552524309</v>
      </c>
      <c r="M20">
        <f t="shared" si="5"/>
        <v>1.4628866638131077E-2</v>
      </c>
    </row>
    <row r="21" spans="1:13">
      <c r="A21" t="s">
        <v>32</v>
      </c>
      <c r="B21">
        <v>18</v>
      </c>
      <c r="C21">
        <v>62.5</v>
      </c>
      <c r="D21">
        <v>5</v>
      </c>
      <c r="E21">
        <v>1408</v>
      </c>
      <c r="F21" s="2">
        <f t="shared" si="1"/>
        <v>1408</v>
      </c>
      <c r="G21" s="2">
        <f t="shared" si="0"/>
        <v>1294</v>
      </c>
      <c r="H21">
        <f t="shared" si="2"/>
        <v>4.5306814491528164E-3</v>
      </c>
      <c r="I21">
        <f t="shared" si="3"/>
        <v>0.28316759057205104</v>
      </c>
      <c r="J21">
        <f t="shared" si="4"/>
        <v>2.8316759057205106E-2</v>
      </c>
      <c r="K21" s="1">
        <v>5.0000000000000001E-3</v>
      </c>
      <c r="L21" s="1">
        <f>J21/K21</f>
        <v>5.6633518114410206</v>
      </c>
      <c r="M21">
        <f t="shared" si="5"/>
        <v>1.4158379528602553E-2</v>
      </c>
    </row>
    <row r="22" spans="1:13">
      <c r="A22" t="s">
        <v>32</v>
      </c>
      <c r="B22">
        <v>19</v>
      </c>
      <c r="C22">
        <v>15.625</v>
      </c>
      <c r="D22">
        <v>5</v>
      </c>
      <c r="E22">
        <v>1843</v>
      </c>
      <c r="F22" s="2">
        <f t="shared" si="1"/>
        <v>1843</v>
      </c>
      <c r="G22" s="2">
        <f t="shared" si="0"/>
        <v>1729</v>
      </c>
      <c r="H22">
        <f t="shared" si="2"/>
        <v>6.0537466967428288E-3</v>
      </c>
      <c r="I22">
        <f t="shared" si="3"/>
        <v>9.4589792136606704E-2</v>
      </c>
      <c r="J22">
        <f t="shared" si="4"/>
        <v>9.4589792136606701E-3</v>
      </c>
      <c r="K22" s="1">
        <v>5.0000000000000001E-3</v>
      </c>
      <c r="L22" s="1">
        <f>J22/K22</f>
        <v>1.891795842732134</v>
      </c>
      <c r="M22">
        <f t="shared" si="5"/>
        <v>4.729489606830335E-3</v>
      </c>
    </row>
    <row r="23" spans="1:13">
      <c r="A23" t="s">
        <v>32</v>
      </c>
      <c r="B23">
        <v>20</v>
      </c>
      <c r="C23">
        <v>15.625</v>
      </c>
      <c r="D23">
        <v>5</v>
      </c>
      <c r="E23">
        <v>1870</v>
      </c>
      <c r="F23" s="2">
        <f t="shared" si="1"/>
        <v>1870</v>
      </c>
      <c r="G23" s="2">
        <f t="shared" si="0"/>
        <v>1756</v>
      </c>
      <c r="H23">
        <f t="shared" si="2"/>
        <v>6.1482817810760019E-3</v>
      </c>
      <c r="I23">
        <f t="shared" si="3"/>
        <v>9.6066902829312531E-2</v>
      </c>
      <c r="J23">
        <f t="shared" si="4"/>
        <v>9.6066902829312524E-3</v>
      </c>
      <c r="K23" s="1">
        <v>5.0000000000000001E-3</v>
      </c>
      <c r="L23" s="1">
        <f t="shared" si="6"/>
        <v>1.9213380565862503</v>
      </c>
      <c r="M23">
        <f t="shared" si="5"/>
        <v>4.8033451414656262E-3</v>
      </c>
    </row>
    <row r="24" spans="1:13">
      <c r="A24" t="s">
        <v>33</v>
      </c>
      <c r="B24">
        <v>21</v>
      </c>
      <c r="C24">
        <v>2500</v>
      </c>
      <c r="D24">
        <v>50</v>
      </c>
      <c r="E24">
        <v>116</v>
      </c>
      <c r="F24">
        <f>AVERAGE(E24:E27)</f>
        <v>114</v>
      </c>
      <c r="G24" s="2"/>
    </row>
    <row r="25" spans="1:13">
      <c r="A25" t="s">
        <v>33</v>
      </c>
      <c r="B25">
        <v>21</v>
      </c>
      <c r="C25">
        <v>2500</v>
      </c>
      <c r="D25">
        <v>50</v>
      </c>
      <c r="E25">
        <v>127</v>
      </c>
      <c r="G25" s="2"/>
    </row>
    <row r="26" spans="1:13">
      <c r="A26" t="s">
        <v>34</v>
      </c>
      <c r="B26">
        <v>22</v>
      </c>
      <c r="C26">
        <v>2500</v>
      </c>
      <c r="D26">
        <v>5</v>
      </c>
      <c r="E26">
        <v>107</v>
      </c>
    </row>
    <row r="27" spans="1:13">
      <c r="A27" t="s">
        <v>34</v>
      </c>
      <c r="B27">
        <v>24</v>
      </c>
      <c r="C27">
        <v>2500</v>
      </c>
      <c r="D27">
        <v>5</v>
      </c>
      <c r="E27">
        <v>106</v>
      </c>
    </row>
    <row r="28" spans="1:13">
      <c r="B28">
        <v>25</v>
      </c>
      <c r="D28" t="s">
        <v>1</v>
      </c>
      <c r="E28">
        <v>31774</v>
      </c>
    </row>
    <row r="29" spans="1:13">
      <c r="B29">
        <v>26</v>
      </c>
      <c r="D29" t="s">
        <v>1</v>
      </c>
      <c r="E29">
        <v>32472</v>
      </c>
    </row>
    <row r="30" spans="1:13">
      <c r="B30">
        <v>27</v>
      </c>
      <c r="D30" t="s">
        <v>1</v>
      </c>
      <c r="E30">
        <v>31558</v>
      </c>
    </row>
    <row r="31" spans="1:13">
      <c r="B31">
        <v>28</v>
      </c>
      <c r="D31" t="s">
        <v>1</v>
      </c>
      <c r="E31">
        <v>31133</v>
      </c>
    </row>
    <row r="32" spans="1:13">
      <c r="D32" t="s">
        <v>12</v>
      </c>
      <c r="E32">
        <f>AVERAGE(E28:E31)</f>
        <v>31734.25</v>
      </c>
    </row>
    <row r="33" spans="4:5">
      <c r="D33" t="s">
        <v>11</v>
      </c>
      <c r="E33" s="2">
        <f>E32*9</f>
        <v>285608.25</v>
      </c>
    </row>
  </sheetData>
  <mergeCells count="1">
    <mergeCell ref="A1:G2"/>
  </mergeCells>
  <pageMargins left="0.25" right="0.25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D4F76-9BCC-48CC-8C74-5B10028823B3}">
  <dimension ref="A1:S33"/>
  <sheetViews>
    <sheetView tabSelected="1" workbookViewId="0">
      <selection activeCell="J28" sqref="J28"/>
    </sheetView>
  </sheetViews>
  <sheetFormatPr defaultRowHeight="14.5"/>
  <cols>
    <col min="1" max="1" width="17" customWidth="1"/>
    <col min="2" max="2" width="15.26953125" customWidth="1"/>
    <col min="3" max="3" width="16" customWidth="1"/>
    <col min="4" max="4" width="16.453125" customWidth="1"/>
    <col min="5" max="5" width="14" customWidth="1"/>
    <col min="7" max="7" width="9.54296875" customWidth="1"/>
    <col min="8" max="8" width="12.81640625" customWidth="1"/>
    <col min="9" max="9" width="12.7265625" customWidth="1"/>
    <col min="10" max="10" width="14" customWidth="1"/>
    <col min="11" max="11" width="12.1796875" customWidth="1"/>
    <col min="12" max="12" width="11.54296875" customWidth="1"/>
    <col min="15" max="15" width="11.54296875" customWidth="1"/>
    <col min="16" max="16" width="13.54296875" customWidth="1"/>
    <col min="17" max="17" width="16.81640625" customWidth="1"/>
    <col min="18" max="18" width="16.7265625" customWidth="1"/>
    <col min="19" max="19" width="16.81640625" customWidth="1"/>
  </cols>
  <sheetData>
    <row r="1" spans="1:19" s="9" customFormat="1">
      <c r="A1" s="10" t="s">
        <v>40</v>
      </c>
      <c r="B1" s="11"/>
      <c r="C1" s="11"/>
      <c r="D1" s="11"/>
      <c r="E1" s="11"/>
      <c r="F1" s="11"/>
      <c r="G1" s="11"/>
    </row>
    <row r="2" spans="1:19">
      <c r="A2" s="11"/>
      <c r="B2" s="11"/>
      <c r="C2" s="11"/>
      <c r="D2" s="11"/>
      <c r="E2" s="11"/>
      <c r="F2" s="11"/>
      <c r="G2" s="11"/>
      <c r="I2" t="s">
        <v>2</v>
      </c>
      <c r="O2" s="7"/>
      <c r="P2" s="7" t="s">
        <v>31</v>
      </c>
      <c r="Q2" s="7" t="s">
        <v>32</v>
      </c>
      <c r="R2" t="s">
        <v>41</v>
      </c>
      <c r="S2" s="7" t="s">
        <v>42</v>
      </c>
    </row>
    <row r="3" spans="1:19" s="12" customFormat="1">
      <c r="A3" s="12" t="s">
        <v>49</v>
      </c>
      <c r="B3" s="12" t="s">
        <v>0</v>
      </c>
      <c r="C3" s="12" t="s">
        <v>14</v>
      </c>
      <c r="D3" s="12" t="s">
        <v>13</v>
      </c>
      <c r="E3" s="12" t="s">
        <v>9</v>
      </c>
      <c r="F3" s="13" t="s">
        <v>10</v>
      </c>
      <c r="H3" s="12" t="s">
        <v>7</v>
      </c>
      <c r="I3" s="12" t="s">
        <v>6</v>
      </c>
      <c r="J3" s="12" t="s">
        <v>3</v>
      </c>
      <c r="K3" s="12" t="s">
        <v>4</v>
      </c>
      <c r="L3" s="12" t="s">
        <v>5</v>
      </c>
      <c r="M3" s="12" t="s">
        <v>8</v>
      </c>
      <c r="O3" s="14" t="s">
        <v>15</v>
      </c>
      <c r="P3" s="15"/>
      <c r="Q3" s="15"/>
      <c r="R3" s="15"/>
      <c r="S3" s="15"/>
    </row>
    <row r="4" spans="1:19">
      <c r="A4" t="s">
        <v>41</v>
      </c>
      <c r="B4">
        <v>1</v>
      </c>
      <c r="C4">
        <v>2500</v>
      </c>
      <c r="D4">
        <v>200</v>
      </c>
      <c r="E4">
        <v>559</v>
      </c>
      <c r="F4" s="2">
        <f>AVERAGE(E4)</f>
        <v>559</v>
      </c>
      <c r="G4" s="2">
        <f>F4-$F$24</f>
        <v>378.66666666666663</v>
      </c>
      <c r="H4">
        <f>G4/$E$33</f>
        <v>1.1183518486523416E-3</v>
      </c>
      <c r="I4">
        <f>H4*C4</f>
        <v>2.7958796216308541</v>
      </c>
      <c r="J4">
        <f>I4/10</f>
        <v>0.2795879621630854</v>
      </c>
      <c r="K4" s="1">
        <v>0.2</v>
      </c>
      <c r="L4" s="1">
        <f>J4/K4</f>
        <v>1.3979398108154268</v>
      </c>
      <c r="M4">
        <f>I4/20</f>
        <v>0.1397939810815427</v>
      </c>
      <c r="O4" s="4" t="s">
        <v>16</v>
      </c>
      <c r="P4" s="3"/>
      <c r="Q4" s="3"/>
      <c r="R4" s="3"/>
      <c r="S4" s="3"/>
    </row>
    <row r="5" spans="1:19">
      <c r="A5" t="s">
        <v>41</v>
      </c>
      <c r="B5">
        <v>2</v>
      </c>
      <c r="C5">
        <v>2500</v>
      </c>
      <c r="D5">
        <v>200</v>
      </c>
      <c r="E5">
        <v>601</v>
      </c>
      <c r="F5" s="2">
        <f>AVERAGE(E5)</f>
        <v>601</v>
      </c>
      <c r="G5" s="2">
        <f>F5-$F$24</f>
        <v>420.66666666666663</v>
      </c>
      <c r="H5">
        <f>G5/$E$33</f>
        <v>1.2423943952458232E-3</v>
      </c>
      <c r="I5">
        <f>H5*C5</f>
        <v>3.1059859881145582</v>
      </c>
      <c r="J5">
        <f>I5/10</f>
        <v>0.31059859881145579</v>
      </c>
      <c r="K5" s="1">
        <v>0.2</v>
      </c>
      <c r="L5" s="1">
        <f>J5/K5</f>
        <v>1.5529929940572789</v>
      </c>
      <c r="M5">
        <f>I5/20</f>
        <v>0.1552992994057279</v>
      </c>
      <c r="O5" s="4" t="s">
        <v>17</v>
      </c>
      <c r="P5" s="3">
        <v>9.5790000000000006</v>
      </c>
      <c r="Q5" s="3">
        <v>42.12</v>
      </c>
      <c r="R5" s="3">
        <v>1.925</v>
      </c>
      <c r="S5" s="3">
        <v>10.24</v>
      </c>
    </row>
    <row r="6" spans="1:19">
      <c r="A6" t="s">
        <v>41</v>
      </c>
      <c r="B6">
        <v>3</v>
      </c>
      <c r="C6">
        <v>1000</v>
      </c>
      <c r="D6">
        <v>200</v>
      </c>
      <c r="E6">
        <v>878</v>
      </c>
      <c r="F6" s="2">
        <f t="shared" ref="F6:F23" si="0">AVERAGE(E6)</f>
        <v>878</v>
      </c>
      <c r="G6" s="2">
        <f t="shared" ref="G6:G13" si="1">F6-$F$24</f>
        <v>697.66666666666663</v>
      </c>
      <c r="H6">
        <f t="shared" ref="H6:H23" si="2">G6/$E$33</f>
        <v>2.0604845239694993E-3</v>
      </c>
      <c r="I6">
        <f t="shared" ref="I6:I23" si="3">H6*C6</f>
        <v>2.0604845239694991</v>
      </c>
      <c r="J6">
        <f t="shared" ref="J6:J23" si="4">I6/10</f>
        <v>0.20604845239694991</v>
      </c>
      <c r="K6" s="1">
        <v>0.2</v>
      </c>
      <c r="L6" s="1">
        <f>J6/K6</f>
        <v>1.0302422619847496</v>
      </c>
      <c r="M6">
        <f t="shared" ref="M6:M23" si="5">I6/20</f>
        <v>0.10302422619847496</v>
      </c>
      <c r="O6" s="4" t="s">
        <v>18</v>
      </c>
      <c r="P6" s="3">
        <v>1991</v>
      </c>
      <c r="Q6" s="3">
        <v>482.3</v>
      </c>
      <c r="R6" s="3">
        <v>792.1</v>
      </c>
      <c r="S6" s="3">
        <v>826.1</v>
      </c>
    </row>
    <row r="7" spans="1:19">
      <c r="A7" t="s">
        <v>41</v>
      </c>
      <c r="B7">
        <v>4</v>
      </c>
      <c r="C7">
        <v>1000</v>
      </c>
      <c r="D7">
        <v>200</v>
      </c>
      <c r="E7">
        <v>903</v>
      </c>
      <c r="F7" s="2">
        <f t="shared" si="0"/>
        <v>903</v>
      </c>
      <c r="G7" s="2">
        <f t="shared" si="1"/>
        <v>722.66666666666663</v>
      </c>
      <c r="H7">
        <f t="shared" si="2"/>
        <v>2.1343193731322859E-3</v>
      </c>
      <c r="I7">
        <f t="shared" si="3"/>
        <v>2.134319373132286</v>
      </c>
      <c r="J7">
        <f t="shared" si="4"/>
        <v>0.2134319373132286</v>
      </c>
      <c r="K7" s="1">
        <v>0.2</v>
      </c>
      <c r="L7" s="1">
        <f>J7/K7</f>
        <v>1.067159686566143</v>
      </c>
      <c r="M7">
        <f t="shared" si="5"/>
        <v>0.1067159686566143</v>
      </c>
      <c r="O7" s="4" t="s">
        <v>19</v>
      </c>
      <c r="P7" s="3"/>
      <c r="Q7" s="3"/>
      <c r="R7" s="3"/>
      <c r="S7" s="3"/>
    </row>
    <row r="8" spans="1:19">
      <c r="A8" t="s">
        <v>41</v>
      </c>
      <c r="B8">
        <v>5</v>
      </c>
      <c r="C8">
        <v>250</v>
      </c>
      <c r="D8">
        <v>200</v>
      </c>
      <c r="E8">
        <v>1389</v>
      </c>
      <c r="F8" s="2">
        <f t="shared" si="0"/>
        <v>1389</v>
      </c>
      <c r="G8" s="2">
        <f t="shared" si="1"/>
        <v>1208.6666666666667</v>
      </c>
      <c r="H8">
        <f t="shared" si="2"/>
        <v>3.5696688408568588E-3</v>
      </c>
      <c r="I8">
        <f t="shared" si="3"/>
        <v>0.89241721021421472</v>
      </c>
      <c r="J8">
        <f t="shared" si="4"/>
        <v>8.9241721021421472E-2</v>
      </c>
      <c r="K8" s="1">
        <v>0.2</v>
      </c>
      <c r="L8" s="1">
        <f t="shared" ref="L8:L23" si="6">J8/K8</f>
        <v>0.44620860510710736</v>
      </c>
      <c r="M8">
        <f t="shared" si="5"/>
        <v>4.4620860510710736E-2</v>
      </c>
      <c r="O8" s="4" t="s">
        <v>17</v>
      </c>
      <c r="P8" s="3">
        <v>1.5449999999999999</v>
      </c>
      <c r="Q8" s="3">
        <v>0.89080000000000004</v>
      </c>
      <c r="R8" s="3">
        <v>9.919E-2</v>
      </c>
      <c r="S8" s="3">
        <v>0.73070000000000002</v>
      </c>
    </row>
    <row r="9" spans="1:19">
      <c r="A9" t="s">
        <v>41</v>
      </c>
      <c r="B9">
        <v>6</v>
      </c>
      <c r="C9">
        <v>250</v>
      </c>
      <c r="D9">
        <v>200</v>
      </c>
      <c r="E9">
        <v>1449</v>
      </c>
      <c r="F9" s="2">
        <f t="shared" si="0"/>
        <v>1449</v>
      </c>
      <c r="G9" s="2">
        <f t="shared" si="1"/>
        <v>1268.6666666666667</v>
      </c>
      <c r="H9">
        <f t="shared" si="2"/>
        <v>3.7468724788475467E-3</v>
      </c>
      <c r="I9">
        <f t="shared" si="3"/>
        <v>0.93671811971188668</v>
      </c>
      <c r="J9">
        <f t="shared" si="4"/>
        <v>9.3671811971188665E-2</v>
      </c>
      <c r="K9" s="1">
        <v>0.2</v>
      </c>
      <c r="L9" s="1">
        <f>J9/K9</f>
        <v>0.46835905985594328</v>
      </c>
      <c r="M9">
        <f t="shared" si="5"/>
        <v>4.6835905985594332E-2</v>
      </c>
      <c r="O9" s="4" t="s">
        <v>18</v>
      </c>
      <c r="P9" s="3">
        <v>608.5</v>
      </c>
      <c r="Q9" s="3">
        <v>32.32</v>
      </c>
      <c r="R9" s="3">
        <v>109.4</v>
      </c>
      <c r="S9" s="3">
        <v>155.6</v>
      </c>
    </row>
    <row r="10" spans="1:19">
      <c r="A10" t="s">
        <v>41</v>
      </c>
      <c r="B10">
        <v>7</v>
      </c>
      <c r="C10">
        <v>62.5</v>
      </c>
      <c r="D10">
        <v>200</v>
      </c>
      <c r="E10">
        <v>2520</v>
      </c>
      <c r="F10" s="2">
        <f t="shared" si="0"/>
        <v>2520</v>
      </c>
      <c r="G10" s="2">
        <f t="shared" si="1"/>
        <v>2339.6666666666665</v>
      </c>
      <c r="H10">
        <f t="shared" si="2"/>
        <v>6.9099574169813258E-3</v>
      </c>
      <c r="I10">
        <f t="shared" si="3"/>
        <v>0.43187233856133284</v>
      </c>
      <c r="J10">
        <f t="shared" si="4"/>
        <v>4.3187233856133281E-2</v>
      </c>
      <c r="K10" s="1">
        <v>0.2</v>
      </c>
      <c r="L10" s="1">
        <f t="shared" si="6"/>
        <v>0.21593616928066639</v>
      </c>
      <c r="M10">
        <f t="shared" si="5"/>
        <v>2.159361692806664E-2</v>
      </c>
      <c r="O10" s="4" t="s">
        <v>20</v>
      </c>
      <c r="P10" s="3"/>
      <c r="Q10" s="3"/>
      <c r="R10" s="3"/>
      <c r="S10" s="3"/>
    </row>
    <row r="11" spans="1:19">
      <c r="A11" t="s">
        <v>41</v>
      </c>
      <c r="B11">
        <v>8</v>
      </c>
      <c r="C11">
        <v>62.5</v>
      </c>
      <c r="D11">
        <v>200</v>
      </c>
      <c r="E11">
        <v>2208</v>
      </c>
      <c r="F11" s="2">
        <f t="shared" si="0"/>
        <v>2208</v>
      </c>
      <c r="G11" s="2">
        <f t="shared" si="1"/>
        <v>2027.6666666666667</v>
      </c>
      <c r="H11">
        <f t="shared" si="2"/>
        <v>5.9884984994297494E-3</v>
      </c>
      <c r="I11">
        <f t="shared" si="3"/>
        <v>0.37428115621435931</v>
      </c>
      <c r="J11">
        <f t="shared" si="4"/>
        <v>3.7428115621435928E-2</v>
      </c>
      <c r="K11" s="1">
        <v>0.2</v>
      </c>
      <c r="L11" s="1">
        <f t="shared" si="6"/>
        <v>0.18714057810717963</v>
      </c>
      <c r="M11">
        <f t="shared" si="5"/>
        <v>1.8714057810717964E-2</v>
      </c>
      <c r="O11" s="4" t="s">
        <v>17</v>
      </c>
      <c r="P11" s="3" t="s">
        <v>35</v>
      </c>
      <c r="Q11" s="3" t="s">
        <v>36</v>
      </c>
      <c r="R11" s="3" t="s">
        <v>43</v>
      </c>
      <c r="S11" s="3" t="s">
        <v>44</v>
      </c>
    </row>
    <row r="12" spans="1:19">
      <c r="A12" t="s">
        <v>41</v>
      </c>
      <c r="B12">
        <v>9</v>
      </c>
      <c r="C12">
        <v>15.625</v>
      </c>
      <c r="D12">
        <v>200</v>
      </c>
      <c r="E12">
        <v>2834</v>
      </c>
      <c r="F12" s="2">
        <f t="shared" si="0"/>
        <v>2834</v>
      </c>
      <c r="G12" s="2">
        <f t="shared" si="1"/>
        <v>2653.6666666666665</v>
      </c>
      <c r="H12">
        <f t="shared" si="2"/>
        <v>7.8373231224659265E-3</v>
      </c>
      <c r="I12">
        <f t="shared" si="3"/>
        <v>0.12245817378853011</v>
      </c>
      <c r="J12">
        <f t="shared" si="4"/>
        <v>1.2245817378853011E-2</v>
      </c>
      <c r="K12" s="1">
        <v>0.2</v>
      </c>
      <c r="L12" s="1">
        <f t="shared" si="6"/>
        <v>6.1229086894265053E-2</v>
      </c>
      <c r="M12">
        <f t="shared" si="5"/>
        <v>6.1229086894265053E-3</v>
      </c>
      <c r="O12" s="4" t="s">
        <v>18</v>
      </c>
      <c r="P12" s="3" t="s">
        <v>37</v>
      </c>
      <c r="Q12" s="3" t="s">
        <v>38</v>
      </c>
      <c r="R12" s="3" t="s">
        <v>45</v>
      </c>
      <c r="S12" s="3" t="s">
        <v>46</v>
      </c>
    </row>
    <row r="13" spans="1:19">
      <c r="A13" t="s">
        <v>41</v>
      </c>
      <c r="B13">
        <v>10</v>
      </c>
      <c r="C13">
        <v>15.625</v>
      </c>
      <c r="D13">
        <v>200</v>
      </c>
      <c r="E13">
        <v>3033</v>
      </c>
      <c r="F13" s="2">
        <f t="shared" si="0"/>
        <v>3033</v>
      </c>
      <c r="G13" s="2">
        <f t="shared" si="1"/>
        <v>2852.6666666666665</v>
      </c>
      <c r="H13">
        <f t="shared" si="2"/>
        <v>8.425048521801707E-3</v>
      </c>
      <c r="I13">
        <f t="shared" si="3"/>
        <v>0.13164138315315166</v>
      </c>
      <c r="J13">
        <f t="shared" si="4"/>
        <v>1.3164138315315165E-2</v>
      </c>
      <c r="K13" s="1">
        <v>0.2</v>
      </c>
      <c r="L13" s="1">
        <f>J13/K13</f>
        <v>6.5820691576575815E-2</v>
      </c>
      <c r="M13">
        <f t="shared" si="5"/>
        <v>6.5820691576575826E-3</v>
      </c>
      <c r="O13" s="4" t="s">
        <v>21</v>
      </c>
      <c r="P13" s="3"/>
      <c r="Q13" s="3"/>
      <c r="R13" s="3"/>
      <c r="S13" s="3"/>
    </row>
    <row r="14" spans="1:19">
      <c r="A14" t="s">
        <v>42</v>
      </c>
      <c r="B14">
        <v>11</v>
      </c>
      <c r="C14">
        <v>2500</v>
      </c>
      <c r="D14">
        <v>25</v>
      </c>
      <c r="E14">
        <v>435</v>
      </c>
      <c r="F14" s="2">
        <f>AVERAGE(E14)</f>
        <v>435</v>
      </c>
      <c r="G14" s="2">
        <f>F14-$F$24</f>
        <v>254.66666666666666</v>
      </c>
      <c r="H14">
        <f t="shared" si="2"/>
        <v>7.5213099680491991E-4</v>
      </c>
      <c r="I14">
        <f t="shared" si="3"/>
        <v>1.8803274920122999</v>
      </c>
      <c r="J14">
        <f t="shared" si="4"/>
        <v>0.18803274920122998</v>
      </c>
      <c r="K14" s="1">
        <v>2.5000000000000001E-2</v>
      </c>
      <c r="L14" s="1">
        <f>J14/K14</f>
        <v>7.5213099680491986</v>
      </c>
      <c r="M14">
        <f t="shared" si="5"/>
        <v>9.4016374600614988E-2</v>
      </c>
      <c r="O14" s="4" t="s">
        <v>22</v>
      </c>
      <c r="P14" s="3">
        <v>8</v>
      </c>
      <c r="Q14" s="3">
        <v>8</v>
      </c>
      <c r="R14" s="3">
        <v>8</v>
      </c>
      <c r="S14" s="3">
        <v>8</v>
      </c>
    </row>
    <row r="15" spans="1:19">
      <c r="A15" t="s">
        <v>42</v>
      </c>
      <c r="B15">
        <v>12</v>
      </c>
      <c r="C15">
        <v>2500</v>
      </c>
      <c r="D15">
        <v>25</v>
      </c>
      <c r="E15">
        <v>454</v>
      </c>
      <c r="F15" s="2">
        <f t="shared" si="0"/>
        <v>454</v>
      </c>
      <c r="G15" s="2">
        <f t="shared" ref="G15:G23" si="7">F15-$F$24</f>
        <v>273.66666666666663</v>
      </c>
      <c r="H15">
        <f t="shared" si="2"/>
        <v>8.0824548216863767E-4</v>
      </c>
      <c r="I15">
        <f t="shared" si="3"/>
        <v>2.020613705421594</v>
      </c>
      <c r="J15">
        <f t="shared" si="4"/>
        <v>0.20206137054215939</v>
      </c>
      <c r="K15" s="1">
        <v>2.5000000000000001E-2</v>
      </c>
      <c r="L15" s="1">
        <f t="shared" si="6"/>
        <v>8.0824548216863743</v>
      </c>
      <c r="M15">
        <f t="shared" si="5"/>
        <v>0.1010306852710797</v>
      </c>
      <c r="O15" s="4" t="s">
        <v>23</v>
      </c>
      <c r="P15" s="3">
        <v>0.97770000000000001</v>
      </c>
      <c r="Q15" s="3">
        <v>0.99750000000000005</v>
      </c>
      <c r="R15" s="3">
        <v>0.99170000000000003</v>
      </c>
      <c r="S15" s="3">
        <v>0.98480000000000001</v>
      </c>
    </row>
    <row r="16" spans="1:19">
      <c r="A16" t="s">
        <v>42</v>
      </c>
      <c r="B16">
        <v>13</v>
      </c>
      <c r="C16">
        <v>1000</v>
      </c>
      <c r="D16">
        <v>25</v>
      </c>
      <c r="E16">
        <v>588</v>
      </c>
      <c r="F16" s="2">
        <f t="shared" si="0"/>
        <v>588</v>
      </c>
      <c r="G16" s="2">
        <f t="shared" si="7"/>
        <v>407.66666666666663</v>
      </c>
      <c r="H16">
        <f t="shared" si="2"/>
        <v>1.2040002736811741E-3</v>
      </c>
      <c r="I16">
        <f t="shared" si="3"/>
        <v>1.2040002736811741</v>
      </c>
      <c r="J16">
        <f t="shared" si="4"/>
        <v>0.12040002736811742</v>
      </c>
      <c r="K16" s="1">
        <v>2.5000000000000001E-2</v>
      </c>
      <c r="L16" s="1">
        <f t="shared" si="6"/>
        <v>4.8160010947246965</v>
      </c>
      <c r="M16">
        <f t="shared" si="5"/>
        <v>6.0200013684058709E-2</v>
      </c>
      <c r="O16" s="4" t="s">
        <v>24</v>
      </c>
      <c r="P16" s="3">
        <v>0.83169999999999999</v>
      </c>
      <c r="Q16" s="3">
        <v>4.1660000000000004</v>
      </c>
      <c r="R16" s="3">
        <v>2.385E-2</v>
      </c>
      <c r="S16" s="3">
        <v>1.202</v>
      </c>
    </row>
    <row r="17" spans="1:19">
      <c r="A17" t="s">
        <v>42</v>
      </c>
      <c r="B17">
        <v>14</v>
      </c>
      <c r="C17">
        <v>1000</v>
      </c>
      <c r="D17">
        <v>25</v>
      </c>
      <c r="E17">
        <v>685</v>
      </c>
      <c r="F17" s="2">
        <f t="shared" si="0"/>
        <v>685</v>
      </c>
      <c r="G17" s="2">
        <f t="shared" si="7"/>
        <v>504.66666666666663</v>
      </c>
      <c r="H17">
        <f t="shared" si="2"/>
        <v>1.4904794884327863E-3</v>
      </c>
      <c r="I17">
        <f t="shared" si="3"/>
        <v>1.4904794884327863</v>
      </c>
      <c r="J17">
        <f t="shared" si="4"/>
        <v>0.14904794884327863</v>
      </c>
      <c r="K17" s="1">
        <v>2.5000000000000001E-2</v>
      </c>
      <c r="L17" s="1">
        <f>J17/K17</f>
        <v>5.9619179537311444</v>
      </c>
      <c r="M17">
        <f t="shared" si="5"/>
        <v>7.4523974421639314E-2</v>
      </c>
      <c r="O17" s="4" t="s">
        <v>25</v>
      </c>
      <c r="P17" s="3">
        <v>0.32240000000000002</v>
      </c>
      <c r="Q17" s="3">
        <v>0.72160000000000002</v>
      </c>
      <c r="R17" s="3">
        <v>5.4600000000000003E-2</v>
      </c>
      <c r="S17" s="3">
        <v>0.3876</v>
      </c>
    </row>
    <row r="18" spans="1:19">
      <c r="A18" t="s">
        <v>42</v>
      </c>
      <c r="B18">
        <v>15</v>
      </c>
      <c r="C18">
        <v>250</v>
      </c>
      <c r="D18">
        <v>25</v>
      </c>
      <c r="E18">
        <v>1039</v>
      </c>
      <c r="F18" s="2">
        <f t="shared" si="0"/>
        <v>1039</v>
      </c>
      <c r="G18" s="2">
        <f t="shared" si="7"/>
        <v>858.66666666666663</v>
      </c>
      <c r="H18">
        <f t="shared" si="2"/>
        <v>2.5359809525778453E-3</v>
      </c>
      <c r="I18">
        <f t="shared" si="3"/>
        <v>0.63399523814446135</v>
      </c>
      <c r="J18">
        <f t="shared" si="4"/>
        <v>6.3399523814446135E-2</v>
      </c>
      <c r="K18" s="1">
        <v>2.5000000000000001E-2</v>
      </c>
      <c r="L18" s="1">
        <f t="shared" si="6"/>
        <v>2.5359809525778454</v>
      </c>
      <c r="M18">
        <f t="shared" si="5"/>
        <v>3.1699761907223067E-2</v>
      </c>
      <c r="O18" s="4" t="s">
        <v>26</v>
      </c>
      <c r="P18" s="3"/>
      <c r="Q18" s="3"/>
      <c r="R18" s="3"/>
      <c r="S18" s="3"/>
    </row>
    <row r="19" spans="1:19">
      <c r="A19" t="s">
        <v>42</v>
      </c>
      <c r="B19">
        <v>16</v>
      </c>
      <c r="C19">
        <v>250</v>
      </c>
      <c r="D19">
        <v>25</v>
      </c>
      <c r="E19">
        <v>974</v>
      </c>
      <c r="F19" s="2">
        <f t="shared" si="0"/>
        <v>974</v>
      </c>
      <c r="G19" s="2">
        <f t="shared" si="7"/>
        <v>793.66666666666663</v>
      </c>
      <c r="H19">
        <f t="shared" si="2"/>
        <v>2.3440103447546E-3</v>
      </c>
      <c r="I19">
        <f t="shared" si="3"/>
        <v>0.58600258618864998</v>
      </c>
      <c r="J19">
        <f t="shared" si="4"/>
        <v>5.8600258618864996E-2</v>
      </c>
      <c r="K19" s="1">
        <v>2.5000000000000001E-2</v>
      </c>
      <c r="L19" s="1">
        <f>J19/K19</f>
        <v>2.3440103447545999</v>
      </c>
      <c r="M19">
        <f t="shared" si="5"/>
        <v>2.9300129309432498E-2</v>
      </c>
      <c r="O19" s="4" t="s">
        <v>18</v>
      </c>
      <c r="P19" s="3" t="s">
        <v>27</v>
      </c>
      <c r="Q19" s="3" t="s">
        <v>27</v>
      </c>
      <c r="R19" s="3" t="s">
        <v>27</v>
      </c>
      <c r="S19" s="3" t="s">
        <v>27</v>
      </c>
    </row>
    <row r="20" spans="1:19">
      <c r="A20" t="s">
        <v>42</v>
      </c>
      <c r="B20">
        <v>17</v>
      </c>
      <c r="C20">
        <v>62.5</v>
      </c>
      <c r="D20">
        <v>25</v>
      </c>
      <c r="E20">
        <v>1649</v>
      </c>
      <c r="F20" s="2">
        <f t="shared" si="0"/>
        <v>1649</v>
      </c>
      <c r="G20" s="2">
        <f t="shared" si="7"/>
        <v>1468.6666666666667</v>
      </c>
      <c r="H20">
        <f t="shared" si="2"/>
        <v>4.3375512721498394E-3</v>
      </c>
      <c r="I20">
        <f t="shared" si="3"/>
        <v>0.27109695450936494</v>
      </c>
      <c r="J20">
        <f t="shared" si="4"/>
        <v>2.7109695450936493E-2</v>
      </c>
      <c r="K20" s="1">
        <v>2.5000000000000001E-2</v>
      </c>
      <c r="L20" s="1">
        <f t="shared" si="6"/>
        <v>1.0843878180374595</v>
      </c>
      <c r="M20">
        <f t="shared" si="5"/>
        <v>1.3554847725468246E-2</v>
      </c>
      <c r="O20" s="4" t="s">
        <v>28</v>
      </c>
      <c r="P20" s="3"/>
      <c r="Q20" s="3"/>
      <c r="R20" s="3"/>
      <c r="S20" s="3"/>
    </row>
    <row r="21" spans="1:19">
      <c r="A21" t="s">
        <v>42</v>
      </c>
      <c r="B21">
        <v>18</v>
      </c>
      <c r="C21">
        <v>62.5</v>
      </c>
      <c r="D21">
        <v>25</v>
      </c>
      <c r="E21">
        <v>1496</v>
      </c>
      <c r="F21" s="2">
        <f t="shared" si="0"/>
        <v>1496</v>
      </c>
      <c r="G21" s="2">
        <f t="shared" si="7"/>
        <v>1315.6666666666667</v>
      </c>
      <c r="H21">
        <f t="shared" si="2"/>
        <v>3.8856819952735855E-3</v>
      </c>
      <c r="I21">
        <f t="shared" si="3"/>
        <v>0.24285512470459911</v>
      </c>
      <c r="J21">
        <f t="shared" si="4"/>
        <v>2.4285512470459909E-2</v>
      </c>
      <c r="K21" s="1">
        <v>2.5000000000000001E-2</v>
      </c>
      <c r="L21" s="1">
        <f>J21/K21</f>
        <v>0.97142049881839632</v>
      </c>
      <c r="M21">
        <f t="shared" si="5"/>
        <v>1.2142756235229955E-2</v>
      </c>
      <c r="O21" s="4" t="s">
        <v>29</v>
      </c>
      <c r="P21" s="3">
        <v>10</v>
      </c>
      <c r="Q21" s="3">
        <v>10</v>
      </c>
      <c r="R21" s="3">
        <v>10</v>
      </c>
      <c r="S21" s="3">
        <v>10</v>
      </c>
    </row>
    <row r="22" spans="1:19">
      <c r="A22" t="s">
        <v>42</v>
      </c>
      <c r="B22">
        <v>19</v>
      </c>
      <c r="C22">
        <v>15.625</v>
      </c>
      <c r="D22">
        <v>25</v>
      </c>
      <c r="E22">
        <v>2087</v>
      </c>
      <c r="F22" s="2">
        <f t="shared" si="0"/>
        <v>2087</v>
      </c>
      <c r="G22" s="2">
        <f t="shared" si="7"/>
        <v>1906.6666666666667</v>
      </c>
      <c r="H22">
        <f t="shared" si="2"/>
        <v>5.6311378294818621E-3</v>
      </c>
      <c r="I22">
        <f t="shared" si="3"/>
        <v>8.7986528585654089E-2</v>
      </c>
      <c r="J22">
        <f t="shared" si="4"/>
        <v>8.7986528585654086E-3</v>
      </c>
      <c r="K22" s="1">
        <v>2.5000000000000001E-2</v>
      </c>
      <c r="L22" s="1">
        <f>J22/K22</f>
        <v>0.3519461143426163</v>
      </c>
      <c r="M22">
        <f t="shared" si="5"/>
        <v>4.3993264292827043E-3</v>
      </c>
    </row>
    <row r="23" spans="1:19">
      <c r="A23" t="s">
        <v>42</v>
      </c>
      <c r="B23">
        <v>20</v>
      </c>
      <c r="C23">
        <v>15.625</v>
      </c>
      <c r="D23">
        <v>25</v>
      </c>
      <c r="E23">
        <v>2022</v>
      </c>
      <c r="F23" s="2">
        <f t="shared" si="0"/>
        <v>2022</v>
      </c>
      <c r="G23" s="2">
        <f t="shared" si="7"/>
        <v>1841.6666666666667</v>
      </c>
      <c r="H23">
        <f t="shared" si="2"/>
        <v>5.4391672216586168E-3</v>
      </c>
      <c r="I23">
        <f t="shared" si="3"/>
        <v>8.4986987838415892E-2</v>
      </c>
      <c r="J23">
        <f t="shared" si="4"/>
        <v>8.4986987838415896E-3</v>
      </c>
      <c r="K23" s="1">
        <v>2.5000000000000001E-2</v>
      </c>
      <c r="L23" s="1">
        <f t="shared" si="6"/>
        <v>0.33994795135366357</v>
      </c>
      <c r="M23">
        <f t="shared" si="5"/>
        <v>4.2493493919207948E-3</v>
      </c>
      <c r="O23" s="6" t="s">
        <v>30</v>
      </c>
      <c r="P23" s="8">
        <f>P5/P6</f>
        <v>4.8111501757910598E-3</v>
      </c>
      <c r="Q23" s="8">
        <f>Q5/Q6</f>
        <v>8.733153638814016E-2</v>
      </c>
      <c r="R23" s="8">
        <f t="shared" ref="R23:S23" si="8">R5/R6</f>
        <v>2.4302487059714682E-3</v>
      </c>
      <c r="S23" s="8">
        <f t="shared" si="8"/>
        <v>1.2395593753782835E-2</v>
      </c>
    </row>
    <row r="24" spans="1:19">
      <c r="A24" t="s">
        <v>47</v>
      </c>
      <c r="B24">
        <v>21</v>
      </c>
      <c r="C24">
        <v>2500</v>
      </c>
      <c r="E24">
        <v>173</v>
      </c>
      <c r="F24">
        <f>AVERAGE(E24:E27)</f>
        <v>180.33333333333334</v>
      </c>
      <c r="G24" s="2"/>
    </row>
    <row r="25" spans="1:19">
      <c r="A25" t="s">
        <v>47</v>
      </c>
      <c r="B25">
        <v>21</v>
      </c>
      <c r="C25">
        <v>2500</v>
      </c>
      <c r="G25" s="2"/>
    </row>
    <row r="26" spans="1:19">
      <c r="A26" t="s">
        <v>47</v>
      </c>
      <c r="B26">
        <v>22</v>
      </c>
      <c r="C26">
        <v>2500</v>
      </c>
      <c r="E26">
        <v>168</v>
      </c>
    </row>
    <row r="27" spans="1:19">
      <c r="A27" t="s">
        <v>48</v>
      </c>
      <c r="B27">
        <v>24</v>
      </c>
      <c r="C27">
        <v>2500</v>
      </c>
      <c r="E27">
        <v>200</v>
      </c>
    </row>
    <row r="28" spans="1:19">
      <c r="B28">
        <v>25</v>
      </c>
      <c r="D28" t="s">
        <v>1</v>
      </c>
      <c r="E28">
        <v>37739</v>
      </c>
    </row>
    <row r="29" spans="1:19">
      <c r="B29">
        <v>26</v>
      </c>
      <c r="D29" t="s">
        <v>1</v>
      </c>
      <c r="E29">
        <v>37839</v>
      </c>
    </row>
    <row r="30" spans="1:19">
      <c r="B30">
        <v>27</v>
      </c>
      <c r="D30" t="s">
        <v>1</v>
      </c>
      <c r="E30">
        <v>37249</v>
      </c>
    </row>
    <row r="31" spans="1:19">
      <c r="B31">
        <v>28</v>
      </c>
      <c r="D31" t="s">
        <v>1</v>
      </c>
      <c r="E31">
        <v>37659</v>
      </c>
    </row>
    <row r="32" spans="1:19">
      <c r="D32" t="s">
        <v>12</v>
      </c>
      <c r="E32">
        <f>AVERAGE(E28:E31)</f>
        <v>37621.5</v>
      </c>
    </row>
    <row r="33" spans="4:5">
      <c r="D33" t="s">
        <v>11</v>
      </c>
      <c r="E33" s="2">
        <f>E32*9</f>
        <v>338593.5</v>
      </c>
    </row>
  </sheetData>
  <mergeCells count="1"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Hwan</dc:creator>
  <cp:lastModifiedBy>Hwan Bae</cp:lastModifiedBy>
  <cp:lastPrinted>2018-11-02T18:50:14Z</cp:lastPrinted>
  <dcterms:created xsi:type="dcterms:W3CDTF">2018-08-16T20:33:21Z</dcterms:created>
  <dcterms:modified xsi:type="dcterms:W3CDTF">2022-05-20T20:36:00Z</dcterms:modified>
</cp:coreProperties>
</file>