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bkbh8\Desktop\Cole Lab\Hwan's Data\Kinase Assay\211014\"/>
    </mc:Choice>
  </mc:AlternateContent>
  <xr:revisionPtr revIDLastSave="0" documentId="13_ncr:1_{4C90C88E-FF0E-4076-8158-379998C6A21E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E8" i="1"/>
  <c r="F8" i="1"/>
  <c r="G8" i="1" s="1"/>
  <c r="H8" i="1" s="1"/>
  <c r="E9" i="1"/>
  <c r="F9" i="1" s="1"/>
  <c r="G9" i="1" s="1"/>
  <c r="H9" i="1" s="1"/>
  <c r="E7" i="1"/>
  <c r="E6" i="1"/>
  <c r="E5" i="1"/>
  <c r="E4" i="1"/>
  <c r="E10" i="1"/>
  <c r="I9" i="1" l="1"/>
  <c r="K9" i="1" s="1"/>
  <c r="L9" i="1"/>
  <c r="I8" i="1"/>
  <c r="K8" i="1" s="1"/>
  <c r="L8" i="1"/>
  <c r="F5" i="1"/>
  <c r="F7" i="1"/>
  <c r="F4" i="1"/>
  <c r="D16" i="1" l="1"/>
  <c r="F6" i="1" l="1"/>
  <c r="D17" i="1" l="1"/>
  <c r="G5" i="1" l="1"/>
  <c r="H5" i="1" s="1"/>
  <c r="G7" i="1"/>
  <c r="H7" i="1" s="1"/>
  <c r="G4" i="1"/>
  <c r="H4" i="1" s="1"/>
  <c r="I4" i="1" s="1"/>
  <c r="K4" i="1" s="1"/>
  <c r="G6" i="1"/>
  <c r="H6" i="1" s="1"/>
  <c r="L6" i="1" s="1"/>
  <c r="L7" i="1" l="1"/>
  <c r="I7" i="1"/>
  <c r="K7" i="1" s="1"/>
  <c r="L5" i="1"/>
  <c r="I5" i="1"/>
  <c r="K5" i="1" s="1"/>
  <c r="L4" i="1"/>
  <c r="I6" i="1"/>
  <c r="K6" i="1" s="1"/>
</calcChain>
</file>

<file path=xl/sharedStrings.xml><?xml version="1.0" encoding="utf-8"?>
<sst xmlns="http://schemas.openxmlformats.org/spreadsheetml/2006/main" count="26" uniqueCount="21">
  <si>
    <t>Vial number</t>
  </si>
  <si>
    <t>Reference (5 ul)</t>
  </si>
  <si>
    <t>[ATP]=250uM</t>
  </si>
  <si>
    <t>[GSK3]=20uM</t>
  </si>
  <si>
    <t>Rate (uM/min)</t>
  </si>
  <si>
    <t>Conc.(uM)</t>
  </si>
  <si>
    <t>V/E (/min)</t>
  </si>
  <si>
    <t>Consumed ATP</t>
  </si>
  <si>
    <t>% of ATP</t>
  </si>
  <si>
    <t>% of GSK3</t>
  </si>
  <si>
    <t>Counts (cpm)</t>
  </si>
  <si>
    <t>Avg</t>
  </si>
  <si>
    <t>Reference (45 ul)</t>
  </si>
  <si>
    <t>Average Ref.</t>
  </si>
  <si>
    <t>Conc. of Akt(nM)</t>
  </si>
  <si>
    <t>Protein</t>
  </si>
  <si>
    <t>Ctrl</t>
  </si>
  <si>
    <t>No-Enzyme</t>
  </si>
  <si>
    <t>WT NonP</t>
  </si>
  <si>
    <t xml:space="preserve">Kinase Assay with
FL-Akt(WT, 1-480)-pT308-Non-P (210310) 
FL-Akt(F309L, 1-480)-pT308-Non-P (211014)
</t>
  </si>
  <si>
    <t>F309L NonP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</si>
</sst>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I4" sqref="I4"/>
    </sheetView>
  </sheetViews>
  <sheetFormatPr defaultRowHeight="14.5" x14ac:dyDescent="0.35"/>
  <cols>
    <col min="1" max="1" width="24.81640625" customWidth="1"/>
    <col min="2" max="2" width="15.26953125" customWidth="1"/>
    <col min="3" max="3" width="15.453125" customWidth="1"/>
    <col min="4" max="4" width="12.26953125" customWidth="1"/>
    <col min="7" max="7" width="13" customWidth="1"/>
    <col min="8" max="8" width="14" customWidth="1"/>
    <col min="9" max="9" width="14.1796875" customWidth="1"/>
    <col min="10" max="10" width="10.26953125" customWidth="1"/>
    <col min="11" max="11" width="10.7265625" customWidth="1"/>
    <col min="12" max="12" width="10.26953125" customWidth="1"/>
  </cols>
  <sheetData>
    <row r="1" spans="1:12" s="7" customFormat="1" x14ac:dyDescent="0.35"/>
    <row r="2" spans="1:12" ht="102.75" customHeight="1" x14ac:dyDescent="0.35">
      <c r="A2" s="8" t="s">
        <v>19</v>
      </c>
      <c r="B2" s="6"/>
      <c r="C2" s="6"/>
      <c r="D2" s="6"/>
      <c r="E2" s="6"/>
      <c r="F2" s="6"/>
      <c r="G2" s="6"/>
      <c r="H2" s="4" t="s">
        <v>2</v>
      </c>
      <c r="I2" s="4" t="s">
        <v>3</v>
      </c>
    </row>
    <row r="3" spans="1:12" x14ac:dyDescent="0.35">
      <c r="A3" t="s">
        <v>15</v>
      </c>
      <c r="B3" t="s">
        <v>0</v>
      </c>
      <c r="C3" t="s">
        <v>14</v>
      </c>
      <c r="D3" t="s">
        <v>10</v>
      </c>
      <c r="E3" s="2" t="s">
        <v>11</v>
      </c>
      <c r="G3" t="s">
        <v>8</v>
      </c>
      <c r="H3" t="s">
        <v>7</v>
      </c>
      <c r="I3" t="s">
        <v>4</v>
      </c>
      <c r="J3" t="s">
        <v>5</v>
      </c>
      <c r="K3" t="s">
        <v>6</v>
      </c>
      <c r="L3" t="s">
        <v>9</v>
      </c>
    </row>
    <row r="4" spans="1:12" ht="15" customHeight="1" x14ac:dyDescent="0.35">
      <c r="A4" s="10" t="s">
        <v>18</v>
      </c>
      <c r="B4" s="3">
        <v>1</v>
      </c>
      <c r="C4">
        <v>50</v>
      </c>
      <c r="D4">
        <v>5355</v>
      </c>
      <c r="E4">
        <f>AVERAGE(D4)</f>
        <v>5355</v>
      </c>
      <c r="F4">
        <f>E4-$E$10</f>
        <v>4723</v>
      </c>
      <c r="G4">
        <f>F4/$D$17</f>
        <v>2.6242103546573344E-3</v>
      </c>
      <c r="H4">
        <f>G4*250</f>
        <v>0.65605258866433358</v>
      </c>
      <c r="I4">
        <f>H4/10</f>
        <v>6.5605258866433355E-2</v>
      </c>
      <c r="J4" s="1">
        <v>0.05</v>
      </c>
      <c r="K4" s="5">
        <f>I4/J4</f>
        <v>1.3121051773286669</v>
      </c>
      <c r="L4">
        <f>H4/20</f>
        <v>3.2802629433216678E-2</v>
      </c>
    </row>
    <row r="5" spans="1:12" x14ac:dyDescent="0.35">
      <c r="A5" s="10"/>
      <c r="B5" s="3">
        <v>2</v>
      </c>
      <c r="C5">
        <v>50</v>
      </c>
      <c r="D5">
        <v>4974</v>
      </c>
      <c r="E5">
        <f>AVERAGE(D5)</f>
        <v>4974</v>
      </c>
      <c r="F5">
        <f>E5-$E$10</f>
        <v>4342</v>
      </c>
      <c r="G5">
        <f>F5/$D$17</f>
        <v>2.412517755647289E-3</v>
      </c>
      <c r="H5">
        <f>G5*250</f>
        <v>0.60312943891182225</v>
      </c>
      <c r="I5">
        <f>H5/10</f>
        <v>6.0312943891182226E-2</v>
      </c>
      <c r="J5" s="1">
        <v>0.05</v>
      </c>
      <c r="K5" s="5">
        <f>I5/J5</f>
        <v>1.2062588778236445</v>
      </c>
      <c r="L5">
        <f>H5/20</f>
        <v>3.0156471945591113E-2</v>
      </c>
    </row>
    <row r="6" spans="1:12" x14ac:dyDescent="0.35">
      <c r="A6" s="9" t="s">
        <v>20</v>
      </c>
      <c r="B6" s="3">
        <v>3</v>
      </c>
      <c r="C6" s="11">
        <f>50*32.1/36</f>
        <v>44.583333333333336</v>
      </c>
      <c r="D6">
        <v>7663</v>
      </c>
      <c r="E6">
        <f>AVERAGE(D6)</f>
        <v>7663</v>
      </c>
      <c r="F6">
        <f>E6-$E$10</f>
        <v>7031</v>
      </c>
      <c r="G6">
        <f>F6/$D$17</f>
        <v>3.9065896683454834E-3</v>
      </c>
      <c r="H6">
        <f>G6*250</f>
        <v>0.97664741708637082</v>
      </c>
      <c r="I6">
        <f>H6/10</f>
        <v>9.7664741708637079E-2</v>
      </c>
      <c r="J6" s="1">
        <v>4.4600000000000001E-2</v>
      </c>
      <c r="K6" s="5">
        <f>I6/J6</f>
        <v>2.1897924149918628</v>
      </c>
      <c r="L6">
        <f>H6/20</f>
        <v>4.8832370854318539E-2</v>
      </c>
    </row>
    <row r="7" spans="1:12" x14ac:dyDescent="0.35">
      <c r="A7" s="9"/>
      <c r="B7" s="3">
        <v>4</v>
      </c>
      <c r="C7" s="11">
        <f>50*32.1/36</f>
        <v>44.583333333333336</v>
      </c>
      <c r="D7">
        <v>8674</v>
      </c>
      <c r="E7">
        <f>AVERAGE(D7)</f>
        <v>8674</v>
      </c>
      <c r="F7">
        <f>E7-$E$10</f>
        <v>8042</v>
      </c>
      <c r="G7">
        <f>F7/$D$17</f>
        <v>4.46832514760836E-3</v>
      </c>
      <c r="H7">
        <f>G7*250</f>
        <v>1.1170812869020901</v>
      </c>
      <c r="I7">
        <f>H7/10</f>
        <v>0.111708128690209</v>
      </c>
      <c r="J7" s="1">
        <v>4.4600000000000001E-2</v>
      </c>
      <c r="K7" s="5">
        <f>I7/J7</f>
        <v>2.5046665625607401</v>
      </c>
      <c r="L7">
        <f>H7/20</f>
        <v>5.5854064345104502E-2</v>
      </c>
    </row>
    <row r="8" spans="1:12" x14ac:dyDescent="0.35">
      <c r="A8" s="9" t="s">
        <v>20</v>
      </c>
      <c r="B8" s="3">
        <v>5</v>
      </c>
      <c r="C8" s="11">
        <f>10*32.1/36</f>
        <v>8.9166666666666661</v>
      </c>
      <c r="D8">
        <v>2093</v>
      </c>
      <c r="E8">
        <f t="shared" ref="E8:E9" si="0">AVERAGE(D8)</f>
        <v>2093</v>
      </c>
      <c r="F8">
        <f t="shared" ref="F8:F9" si="1">E8-$E$10</f>
        <v>1461</v>
      </c>
      <c r="G8">
        <f t="shared" ref="G8:G9" si="2">F8/$D$17</f>
        <v>8.1176610801489846E-4</v>
      </c>
      <c r="H8">
        <f t="shared" ref="H8:H9" si="3">G8*250</f>
        <v>0.20294152700372461</v>
      </c>
      <c r="I8">
        <f t="shared" ref="I8:I9" si="4">H8/10</f>
        <v>2.0294152700372461E-2</v>
      </c>
      <c r="J8" s="1">
        <v>8.8999999999999999E-3</v>
      </c>
      <c r="K8" s="5">
        <f t="shared" ref="K8:K9" si="5">I8/J8</f>
        <v>2.2802418764463441</v>
      </c>
      <c r="L8">
        <f t="shared" ref="L8:L9" si="6">H8/20</f>
        <v>1.014707635018623E-2</v>
      </c>
    </row>
    <row r="9" spans="1:12" x14ac:dyDescent="0.35">
      <c r="A9" s="9"/>
      <c r="B9" s="3">
        <v>6</v>
      </c>
      <c r="C9" s="11">
        <f>10*32.1/36</f>
        <v>8.9166666666666661</v>
      </c>
      <c r="D9">
        <v>2135</v>
      </c>
      <c r="E9">
        <f t="shared" si="0"/>
        <v>2135</v>
      </c>
      <c r="F9">
        <f t="shared" si="1"/>
        <v>1503</v>
      </c>
      <c r="G9">
        <f t="shared" si="2"/>
        <v>8.3510230003175389E-4</v>
      </c>
      <c r="H9">
        <f t="shared" si="3"/>
        <v>0.20877557500793847</v>
      </c>
      <c r="I9">
        <f t="shared" si="4"/>
        <v>2.0877557500793849E-2</v>
      </c>
      <c r="J9" s="1">
        <v>8.8999999999999999E-3</v>
      </c>
      <c r="K9" s="5">
        <f t="shared" si="5"/>
        <v>2.3457929776172866</v>
      </c>
      <c r="L9">
        <f t="shared" si="6"/>
        <v>1.0438778750396924E-2</v>
      </c>
    </row>
    <row r="10" spans="1:12" x14ac:dyDescent="0.35">
      <c r="A10" s="6" t="s">
        <v>16</v>
      </c>
      <c r="B10" s="3">
        <v>11</v>
      </c>
      <c r="C10" t="s">
        <v>17</v>
      </c>
      <c r="D10">
        <v>630</v>
      </c>
      <c r="E10">
        <f>AVERAGE(D10,D11)</f>
        <v>632</v>
      </c>
      <c r="K10" s="5"/>
    </row>
    <row r="11" spans="1:12" x14ac:dyDescent="0.35">
      <c r="A11" s="6"/>
      <c r="B11" s="3">
        <v>12</v>
      </c>
      <c r="C11" t="s">
        <v>17</v>
      </c>
      <c r="D11">
        <v>634</v>
      </c>
    </row>
    <row r="12" spans="1:12" x14ac:dyDescent="0.35">
      <c r="B12" s="3">
        <v>13</v>
      </c>
      <c r="C12" t="s">
        <v>1</v>
      </c>
      <c r="D12">
        <v>199339</v>
      </c>
    </row>
    <row r="13" spans="1:12" x14ac:dyDescent="0.35">
      <c r="B13" s="3">
        <v>14</v>
      </c>
      <c r="C13" t="s">
        <v>1</v>
      </c>
      <c r="D13">
        <v>199597</v>
      </c>
    </row>
    <row r="14" spans="1:12" x14ac:dyDescent="0.35">
      <c r="B14" s="3">
        <v>15</v>
      </c>
      <c r="C14" t="s">
        <v>1</v>
      </c>
      <c r="D14">
        <v>201252</v>
      </c>
    </row>
    <row r="15" spans="1:12" x14ac:dyDescent="0.35">
      <c r="B15" s="3">
        <v>16</v>
      </c>
      <c r="C15" t="s">
        <v>1</v>
      </c>
      <c r="D15">
        <v>199714</v>
      </c>
    </row>
    <row r="16" spans="1:12" x14ac:dyDescent="0.35">
      <c r="C16" t="s">
        <v>13</v>
      </c>
      <c r="D16">
        <f>AVERAGE(D12:D15)</f>
        <v>199975.5</v>
      </c>
    </row>
    <row r="17" spans="3:4" x14ac:dyDescent="0.35">
      <c r="C17" t="s">
        <v>12</v>
      </c>
      <c r="D17">
        <f>D16*9</f>
        <v>1799779.5</v>
      </c>
    </row>
  </sheetData>
  <mergeCells count="6">
    <mergeCell ref="A10:A11"/>
    <mergeCell ref="A1:XFD1"/>
    <mergeCell ref="A2:G2"/>
    <mergeCell ref="A6:A7"/>
    <mergeCell ref="A8:A9"/>
    <mergeCell ref="A4:A5"/>
  </mergeCells>
  <pageMargins left="0.25" right="0.25" top="0.75" bottom="0.75" header="0.3" footer="0.3"/>
  <pageSetup orientation="landscape" r:id="rId1"/>
  <ignoredErrors>
    <ignoredError sqref="D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Hwan</dc:creator>
  <cp:lastModifiedBy>Hwan Bae</cp:lastModifiedBy>
  <cp:lastPrinted>2018-11-02T18:50:14Z</cp:lastPrinted>
  <dcterms:created xsi:type="dcterms:W3CDTF">2018-08-16T20:33:21Z</dcterms:created>
  <dcterms:modified xsi:type="dcterms:W3CDTF">2021-10-15T02:17:33Z</dcterms:modified>
</cp:coreProperties>
</file>