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000" activeTab="3"/>
  </bookViews>
  <sheets>
    <sheet name="ros" sheetId="2" r:id="rId1"/>
    <sheet name="hne" sheetId="3" r:id="rId2"/>
    <sheet name=" cd11b count" sheetId="4" r:id="rId3"/>
    <sheet name="migration boyden chamber" sheetId="5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5" i="2" l="1"/>
  <c r="V5" i="2"/>
  <c r="U5" i="2"/>
  <c r="T5" i="2"/>
  <c r="S5" i="2"/>
  <c r="W4" i="2"/>
  <c r="W3" i="2"/>
  <c r="V3" i="2"/>
  <c r="U3" i="2"/>
  <c r="T3" i="2"/>
  <c r="S3" i="2"/>
  <c r="I14" i="5" l="1"/>
  <c r="E14" i="4" l="1"/>
  <c r="D14" i="4"/>
  <c r="S24" i="2"/>
  <c r="S25" i="2"/>
  <c r="R21" i="2"/>
  <c r="E13" i="4"/>
  <c r="D13" i="4"/>
  <c r="E10" i="4" l="1"/>
  <c r="L18" i="3"/>
  <c r="N18" i="3"/>
  <c r="M18" i="3"/>
  <c r="M21" i="3"/>
  <c r="D10" i="4" l="1"/>
  <c r="J15" i="5"/>
  <c r="J18" i="5" s="1"/>
  <c r="I15" i="5"/>
  <c r="I18" i="5" s="1"/>
  <c r="C15" i="5"/>
  <c r="B15" i="5"/>
  <c r="J14" i="5"/>
  <c r="I17" i="5"/>
  <c r="C14" i="5"/>
  <c r="C17" i="5" s="1"/>
  <c r="B14" i="5"/>
  <c r="B17" i="5" s="1"/>
  <c r="J17" i="5" l="1"/>
  <c r="I19" i="5"/>
  <c r="B16" i="5"/>
  <c r="I16" i="5"/>
  <c r="C16" i="5"/>
  <c r="J16" i="5"/>
  <c r="E11" i="4" l="1"/>
  <c r="E12" i="4" s="1"/>
  <c r="D11" i="4"/>
  <c r="D12" i="4" s="1"/>
  <c r="E129" i="3" l="1"/>
  <c r="F129" i="3" s="1"/>
  <c r="E127" i="3"/>
  <c r="F126" i="3"/>
  <c r="E126" i="3"/>
  <c r="E124" i="3"/>
  <c r="E123" i="3"/>
  <c r="E122" i="3"/>
  <c r="F121" i="3" s="1"/>
  <c r="H52" i="3" s="1"/>
  <c r="E121" i="3"/>
  <c r="E119" i="3"/>
  <c r="E118" i="3"/>
  <c r="F118" i="3" s="1"/>
  <c r="E116" i="3"/>
  <c r="E115" i="3"/>
  <c r="E114" i="3"/>
  <c r="F114" i="3" s="1"/>
  <c r="H45" i="3" s="1"/>
  <c r="E112" i="3"/>
  <c r="E111" i="3"/>
  <c r="E110" i="3"/>
  <c r="E109" i="3"/>
  <c r="E107" i="3"/>
  <c r="E106" i="3"/>
  <c r="E105" i="3"/>
  <c r="E103" i="3"/>
  <c r="E102" i="3"/>
  <c r="E101" i="3"/>
  <c r="E99" i="3"/>
  <c r="E98" i="3"/>
  <c r="E97" i="3"/>
  <c r="E96" i="3"/>
  <c r="E94" i="3"/>
  <c r="E93" i="3"/>
  <c r="E92" i="3"/>
  <c r="E90" i="3"/>
  <c r="E89" i="3"/>
  <c r="E88" i="3"/>
  <c r="F88" i="3" s="1"/>
  <c r="E86" i="3"/>
  <c r="E85" i="3"/>
  <c r="E84" i="3"/>
  <c r="F84" i="3" s="1"/>
  <c r="H83" i="3"/>
  <c r="E82" i="3"/>
  <c r="E81" i="3"/>
  <c r="E80" i="3"/>
  <c r="F80" i="3" s="1"/>
  <c r="E78" i="3"/>
  <c r="E77" i="3"/>
  <c r="E76" i="3"/>
  <c r="G76" i="3" s="1"/>
  <c r="E74" i="3"/>
  <c r="E73" i="3"/>
  <c r="E72" i="3"/>
  <c r="E70" i="3"/>
  <c r="E69" i="3"/>
  <c r="F69" i="3" s="1"/>
  <c r="E67" i="3"/>
  <c r="E66" i="3"/>
  <c r="F65" i="3" s="1"/>
  <c r="E65" i="3"/>
  <c r="G65" i="3" s="1"/>
  <c r="E63" i="3"/>
  <c r="E62" i="3"/>
  <c r="E61" i="3"/>
  <c r="E59" i="3"/>
  <c r="E58" i="3"/>
  <c r="E56" i="3"/>
  <c r="E55" i="3"/>
  <c r="E54" i="3"/>
  <c r="E52" i="3"/>
  <c r="F52" i="3" s="1"/>
  <c r="E50" i="3"/>
  <c r="E49" i="3"/>
  <c r="E47" i="3"/>
  <c r="E46" i="3"/>
  <c r="F45" i="3"/>
  <c r="E45" i="3"/>
  <c r="E43" i="3"/>
  <c r="E42" i="3"/>
  <c r="E41" i="3"/>
  <c r="E40" i="3"/>
  <c r="F40" i="3" s="1"/>
  <c r="E38" i="3"/>
  <c r="E37" i="3"/>
  <c r="F37" i="3" s="1"/>
  <c r="E35" i="3"/>
  <c r="F35" i="3" s="1"/>
  <c r="E33" i="3"/>
  <c r="E32" i="3"/>
  <c r="E31" i="3"/>
  <c r="E29" i="3"/>
  <c r="E28" i="3"/>
  <c r="E27" i="3"/>
  <c r="E26" i="3"/>
  <c r="F26" i="3" s="1"/>
  <c r="N21" i="3"/>
  <c r="N22" i="3" s="1"/>
  <c r="M22" i="3"/>
  <c r="L21" i="3"/>
  <c r="L22" i="3" s="1"/>
  <c r="E24" i="3"/>
  <c r="E23" i="3"/>
  <c r="F23" i="3" s="1"/>
  <c r="E21" i="3"/>
  <c r="E20" i="3"/>
  <c r="E19" i="3"/>
  <c r="M24" i="3"/>
  <c r="L23" i="3"/>
  <c r="E17" i="3"/>
  <c r="E16" i="3"/>
  <c r="E15" i="3"/>
  <c r="E13" i="3"/>
  <c r="E12" i="3"/>
  <c r="E11" i="3"/>
  <c r="E9" i="3"/>
  <c r="E8" i="3"/>
  <c r="E7" i="3"/>
  <c r="E5" i="3"/>
  <c r="E4" i="3"/>
  <c r="E3" i="3"/>
  <c r="E2" i="3"/>
  <c r="N24" i="3" l="1"/>
  <c r="L24" i="3"/>
  <c r="F109" i="3"/>
  <c r="G15" i="3"/>
  <c r="F11" i="3"/>
  <c r="F31" i="3"/>
  <c r="F54" i="3"/>
  <c r="H54" i="3" s="1"/>
  <c r="I54" i="3" s="1"/>
  <c r="F58" i="3"/>
  <c r="F72" i="3"/>
  <c r="F76" i="3"/>
  <c r="F96" i="3"/>
  <c r="H26" i="3" s="1"/>
  <c r="G101" i="3"/>
  <c r="F105" i="3"/>
  <c r="F7" i="3"/>
  <c r="H7" i="3" s="1"/>
  <c r="G2" i="3"/>
  <c r="F19" i="3"/>
  <c r="F49" i="3"/>
  <c r="F61" i="3"/>
  <c r="H61" i="3" s="1"/>
  <c r="F92" i="3"/>
  <c r="H23" i="3" s="1"/>
  <c r="I23" i="3" s="1"/>
  <c r="H19" i="3"/>
  <c r="H40" i="3"/>
  <c r="H49" i="3"/>
  <c r="I49" i="3" s="1"/>
  <c r="H31" i="3"/>
  <c r="H37" i="3"/>
  <c r="H11" i="3"/>
  <c r="F15" i="3"/>
  <c r="H15" i="3" s="1"/>
  <c r="L20" i="3"/>
  <c r="G36" i="3"/>
  <c r="F2" i="3"/>
  <c r="H2" i="3" s="1"/>
  <c r="M20" i="3"/>
  <c r="M23" i="3"/>
  <c r="F101" i="3"/>
  <c r="H35" i="3" s="1"/>
  <c r="N23" i="3"/>
  <c r="T23" i="2" l="1"/>
  <c r="S23" i="2"/>
  <c r="R23" i="2"/>
  <c r="T21" i="2"/>
  <c r="T22" i="2" s="1"/>
  <c r="S21" i="2"/>
  <c r="S22" i="2" s="1"/>
  <c r="R22" i="2"/>
  <c r="AC5" i="2"/>
  <c r="AB5" i="2"/>
  <c r="AA5" i="2"/>
  <c r="AF9" i="2"/>
  <c r="AE5" i="2"/>
  <c r="AC4" i="2"/>
  <c r="AB4" i="2"/>
  <c r="AA4" i="2"/>
  <c r="V4" i="2"/>
  <c r="U4" i="2"/>
  <c r="T4" i="2"/>
  <c r="AE4" i="2" s="1"/>
  <c r="S4" i="2"/>
  <c r="AC3" i="2"/>
  <c r="AB3" i="2"/>
  <c r="AA3" i="2"/>
  <c r="AE3" i="2"/>
  <c r="X3" i="2"/>
  <c r="R25" i="2" l="1"/>
  <c r="R24" i="2"/>
  <c r="AD9" i="2"/>
  <c r="AF4" i="2"/>
  <c r="AF5" i="2"/>
  <c r="AE9" i="2"/>
  <c r="T24" i="2"/>
  <c r="Y5" i="2"/>
  <c r="AD3" i="2"/>
  <c r="X4" i="2"/>
  <c r="X5" i="2"/>
  <c r="AD7" i="2"/>
  <c r="AE8" i="2"/>
  <c r="T25" i="2"/>
  <c r="AD8" i="2"/>
  <c r="Z4" i="2"/>
  <c r="AD4" i="2"/>
  <c r="AD5" i="2"/>
  <c r="AE7" i="2"/>
  <c r="AF8" i="2"/>
  <c r="AF3" i="2"/>
  <c r="AF7" i="2"/>
  <c r="Y3" i="2" l="1"/>
</calcChain>
</file>

<file path=xl/sharedStrings.xml><?xml version="1.0" encoding="utf-8"?>
<sst xmlns="http://schemas.openxmlformats.org/spreadsheetml/2006/main" count="325" uniqueCount="176">
  <si>
    <t>ROS assay:10.8.17</t>
  </si>
  <si>
    <t>IC101352</t>
  </si>
  <si>
    <t/>
  </si>
  <si>
    <t>average patient 1</t>
  </si>
  <si>
    <t>average patient 2</t>
  </si>
  <si>
    <t>average patient 3</t>
  </si>
  <si>
    <t>average patient 4</t>
  </si>
  <si>
    <t>average patient 5</t>
  </si>
  <si>
    <t>average</t>
  </si>
  <si>
    <t>ttestm2a</t>
  </si>
  <si>
    <t>ttest m1/m0</t>
  </si>
  <si>
    <t>st dev 1</t>
  </si>
  <si>
    <t>st dev 2</t>
  </si>
  <si>
    <t>st dev 3</t>
  </si>
  <si>
    <t>st error 1</t>
  </si>
  <si>
    <t>st error 2</t>
  </si>
  <si>
    <t>st error 3</t>
  </si>
  <si>
    <t>B</t>
  </si>
  <si>
    <t>m2a+ROS substrate</t>
  </si>
  <si>
    <t>C</t>
  </si>
  <si>
    <t>m1+ ROS substrate</t>
  </si>
  <si>
    <t>D</t>
  </si>
  <si>
    <t>m0 +ROS substrate</t>
  </si>
  <si>
    <t>E</t>
  </si>
  <si>
    <t>F</t>
  </si>
  <si>
    <t>G</t>
  </si>
  <si>
    <t>H</t>
  </si>
  <si>
    <t>ROS 17.08.17</t>
  </si>
  <si>
    <t>&lt;&gt;</t>
  </si>
  <si>
    <t>A</t>
  </si>
  <si>
    <t>m1</t>
  </si>
  <si>
    <t>m2a</t>
  </si>
  <si>
    <t>fold change</t>
  </si>
  <si>
    <t>IC100525</t>
  </si>
  <si>
    <t>IC100333</t>
  </si>
  <si>
    <t>stdv</t>
  </si>
  <si>
    <t>sem</t>
  </si>
  <si>
    <t>ROS 27.08.17</t>
  </si>
  <si>
    <r>
      <t>C</t>
    </r>
    <r>
      <rPr>
        <b/>
        <sz val="11"/>
        <color theme="1"/>
        <rFont val="Arial"/>
        <family val="2"/>
        <scheme val="minor"/>
      </rPr>
      <t>IC101362</t>
    </r>
  </si>
  <si>
    <r>
      <t xml:space="preserve">B </t>
    </r>
    <r>
      <rPr>
        <b/>
        <sz val="11"/>
        <color theme="1"/>
        <rFont val="Arial"/>
        <family val="2"/>
        <scheme val="minor"/>
      </rPr>
      <t>IC100197</t>
    </r>
  </si>
  <si>
    <t>m0</t>
  </si>
  <si>
    <t xml:space="preserve"> </t>
  </si>
  <si>
    <t>Label</t>
  </si>
  <si>
    <t>Area</t>
  </si>
  <si>
    <t>IntDen</t>
  </si>
  <si>
    <t>intensity</t>
  </si>
  <si>
    <t>average L</t>
  </si>
  <si>
    <t>ratio right eye / left eye</t>
  </si>
  <si>
    <t>date</t>
  </si>
  <si>
    <t>control</t>
  </si>
  <si>
    <t>L 24.5.17 1.jpg</t>
  </si>
  <si>
    <t>L1 9.8.16 1.jpg</t>
  </si>
  <si>
    <t>L2A 9.8.16.jpg</t>
  </si>
  <si>
    <t>L 24.5.17 2.jpg</t>
  </si>
  <si>
    <t>L1 18.1.17 2.jpg</t>
  </si>
  <si>
    <t>L2A 18.1.17 2.jpg</t>
  </si>
  <si>
    <t>L 25.12.16 1.jpg</t>
  </si>
  <si>
    <t>L 24.5.17 3.jpg</t>
  </si>
  <si>
    <t>L1 21.11.16. 2.jpg</t>
  </si>
  <si>
    <t>L2A 21.11.16 1.jpg</t>
  </si>
  <si>
    <t>L 27.3.17 2.jpg</t>
  </si>
  <si>
    <t>L 24.5.17 4.jpg</t>
  </si>
  <si>
    <t>L1 24.5.17 1.jpg</t>
  </si>
  <si>
    <t>L2A 24.5.17.jpg</t>
  </si>
  <si>
    <t>L27.2.17 1.jpg</t>
  </si>
  <si>
    <t>L1 ON 1.jpg</t>
  </si>
  <si>
    <t>L2A 25.12.16 1.jpg</t>
  </si>
  <si>
    <t>L2A 16.6.16 2.jpg</t>
  </si>
  <si>
    <t>L 25.12.16 2.jpg</t>
  </si>
  <si>
    <t>L2A 19.9.16 2.jpg</t>
  </si>
  <si>
    <t>L 25.12.16 3.jpg</t>
  </si>
  <si>
    <t>L 27.3.17 3.jpg</t>
  </si>
  <si>
    <t>L 27.3.17.jpg</t>
  </si>
  <si>
    <t>AVERAGE l1</t>
  </si>
  <si>
    <t>L1 9.8.16 2.jpg</t>
  </si>
  <si>
    <t>L1 9.8.16 3.jpg</t>
  </si>
  <si>
    <t>L1 18.1.17 3.jpg</t>
  </si>
  <si>
    <t>L1 18.1.17.jpg</t>
  </si>
  <si>
    <t>L1 21.11.16.jpg</t>
  </si>
  <si>
    <t>AVERAGE</t>
  </si>
  <si>
    <t>L1 24.5.17 2.jpg</t>
  </si>
  <si>
    <t>L1 24.5.17 3.jpg</t>
  </si>
  <si>
    <t>L1 24.5.17 4.jpg</t>
  </si>
  <si>
    <t>L1 ON 2.jpg</t>
  </si>
  <si>
    <t>L1 ON 3.jpg</t>
  </si>
  <si>
    <t>average L2A</t>
  </si>
  <si>
    <t>L2A 16.6.16.jpg</t>
  </si>
  <si>
    <t>L2A 18.1.17 3.jpg</t>
  </si>
  <si>
    <t>L2A 18.1.17 4.jpg</t>
  </si>
  <si>
    <t>L2A 18.1.17.jpg</t>
  </si>
  <si>
    <t>L2A 19.9.16 3.jpg</t>
  </si>
  <si>
    <t>L2A 19.9.16.jpg</t>
  </si>
  <si>
    <t>L2A 21.11.16 2.jpg</t>
  </si>
  <si>
    <t>AVERAGE R</t>
  </si>
  <si>
    <t>AVERAGE R1</t>
  </si>
  <si>
    <t>AVERAGE R2A</t>
  </si>
  <si>
    <t>L2A 25.12.16 3.jpg</t>
  </si>
  <si>
    <t>L2A 25.12.16.jpg</t>
  </si>
  <si>
    <t>L2A ON 1.jpg</t>
  </si>
  <si>
    <t>L2A ON 2.jpg</t>
  </si>
  <si>
    <t>L27.2.17 2.jpg</t>
  </si>
  <si>
    <t>L27.2.17 3.jpg</t>
  </si>
  <si>
    <t>R 24.5.17 1.jpg</t>
  </si>
  <si>
    <t>R 24.5.17 2.jpg</t>
  </si>
  <si>
    <t>R 24.5.17 3.jpg</t>
  </si>
  <si>
    <t>R 25.12.16 1.jpg</t>
  </si>
  <si>
    <t>R 25.12.16 2.jpg</t>
  </si>
  <si>
    <t>R 27.3.12 2.jpg</t>
  </si>
  <si>
    <t>R 27.3.12 3.jpg</t>
  </si>
  <si>
    <t>R 27.3.12 12.jpg</t>
  </si>
  <si>
    <t>R1 3ON 1.jpg</t>
  </si>
  <si>
    <t>R1 3ON 2.jpg</t>
  </si>
  <si>
    <t>R1 3ON 3.jpg</t>
  </si>
  <si>
    <t>R1 9.8.16 2.jpg</t>
  </si>
  <si>
    <t>R1 9.8.16 3.jpg</t>
  </si>
  <si>
    <t>R1 9.8.16.jpg</t>
  </si>
  <si>
    <t>R1 18.1.17 2.jpg</t>
  </si>
  <si>
    <t>R1 18.1.17 3.jpg</t>
  </si>
  <si>
    <t>R1 18.1.17.jpg</t>
  </si>
  <si>
    <t>R1 19.9.16 1.jpg</t>
  </si>
  <si>
    <t>R1 19.9.16 2.jpg</t>
  </si>
  <si>
    <t>R1 19.9.16 3.jpg</t>
  </si>
  <si>
    <t>R1 21.11.16 2.jpg</t>
  </si>
  <si>
    <t>R1 21.11.16 3.jpg</t>
  </si>
  <si>
    <t>R1 21.11.16.jpg</t>
  </si>
  <si>
    <t>R1 24.5.17 1.jpg</t>
  </si>
  <si>
    <t>R1 24.5.17 2.jpg</t>
  </si>
  <si>
    <t>R1 24.5.17 3.jpg</t>
  </si>
  <si>
    <t>R1 24.5.17 4.jpg</t>
  </si>
  <si>
    <t>R2A 9.8.16 2.jpg</t>
  </si>
  <si>
    <t>R2A 9.8.16 3.jpg</t>
  </si>
  <si>
    <t>R2A 9.8.16.jpg</t>
  </si>
  <si>
    <t>R2A 16.6.16 1.jpg</t>
  </si>
  <si>
    <t>R2A 16.6.16 2.jpg</t>
  </si>
  <si>
    <t>R2A 16.6.16 3.jpg</t>
  </si>
  <si>
    <t>R2A 18.1.17 1.jpg</t>
  </si>
  <si>
    <t>R2A 18.1.17 2.jpg</t>
  </si>
  <si>
    <t>R2A 18.1.17 3.jpg</t>
  </si>
  <si>
    <t>R2A 18.1.17 4.jpg</t>
  </si>
  <si>
    <t>R2A 19.9.16 1.jpg</t>
  </si>
  <si>
    <t>R2A 19.9.16 2.jpg</t>
  </si>
  <si>
    <t>R2A 19.9.16 3.jpg</t>
  </si>
  <si>
    <t>R2A 21.11.16 1.jpg</t>
  </si>
  <si>
    <t>R2A 21.11.16 2.jpg</t>
  </si>
  <si>
    <t>R2A 24.5.17 1.jpg</t>
  </si>
  <si>
    <t>R2A 24.5.17 2.jpg</t>
  </si>
  <si>
    <t>R2A 24.5.17 3.jpg</t>
  </si>
  <si>
    <t>R2A 24.5.17.jpg</t>
  </si>
  <si>
    <t>R2A 25.12.16 1.jpg</t>
  </si>
  <si>
    <t>R2A 25.12.16 2.jpg</t>
  </si>
  <si>
    <t>R27.2.17.jpg</t>
  </si>
  <si>
    <t>r2a</t>
  </si>
  <si>
    <t>r1</t>
  </si>
  <si>
    <t>onh3</t>
  </si>
  <si>
    <t>21.11.16</t>
  </si>
  <si>
    <t>25.12.17</t>
  </si>
  <si>
    <t>18.1.17</t>
  </si>
  <si>
    <t>9.8.16</t>
  </si>
  <si>
    <t>19.9.16</t>
  </si>
  <si>
    <t>24.5.17</t>
  </si>
  <si>
    <t>migration assy</t>
  </si>
  <si>
    <t>WITHOUT 2STDV ERROR</t>
  </si>
  <si>
    <t>M1CELL INCUBATION</t>
  </si>
  <si>
    <t>STDV</t>
  </si>
  <si>
    <t>ERROR</t>
  </si>
  <si>
    <t>SEM</t>
  </si>
  <si>
    <t>fold</t>
  </si>
  <si>
    <t xml:space="preserve">M2A CELL </t>
  </si>
  <si>
    <t>ERROR (+)</t>
  </si>
  <si>
    <t>ERROR (-)</t>
  </si>
  <si>
    <t>error(+)</t>
  </si>
  <si>
    <t>error(-)</t>
  </si>
  <si>
    <t>error (+)_</t>
  </si>
  <si>
    <t>errro (-)</t>
  </si>
  <si>
    <t>error (+)</t>
  </si>
  <si>
    <t>Legend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</si>
</sst>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scheme val="minor"/>
    </font>
    <font>
      <sz val="11"/>
      <color rgb="FF006100"/>
      <name val="Arial"/>
      <family val="2"/>
      <charset val="177"/>
      <scheme val="minor"/>
    </font>
    <font>
      <sz val="11"/>
      <color rgb="FF9C0006"/>
      <name val="Arial"/>
      <family val="2"/>
      <charset val="177"/>
      <scheme val="minor"/>
    </font>
    <font>
      <sz val="11"/>
      <color rgb="FFFF0000"/>
      <name val="Arial"/>
      <family val="2"/>
      <charset val="177"/>
      <scheme val="minor"/>
    </font>
    <font>
      <i/>
      <sz val="11"/>
      <color rgb="FF7F7F7F"/>
      <name val="Arial"/>
      <family val="2"/>
      <charset val="177"/>
      <scheme val="minor"/>
    </font>
    <font>
      <b/>
      <sz val="11"/>
      <color theme="1"/>
      <name val="Arial"/>
      <family val="2"/>
      <scheme val="minor"/>
    </font>
    <font>
      <b/>
      <i/>
      <sz val="11"/>
      <color theme="1"/>
      <name val="Arial"/>
      <family val="2"/>
      <scheme val="minor"/>
    </font>
    <font>
      <b/>
      <u/>
      <sz val="11"/>
      <color theme="1"/>
      <name val="Arial"/>
      <family val="2"/>
      <scheme val="minor"/>
    </font>
    <font>
      <b/>
      <sz val="10"/>
      <name val="Arial"/>
      <family val="2"/>
    </font>
    <font>
      <i/>
      <sz val="11"/>
      <color rgb="FF9C0006"/>
      <name val="Arial"/>
      <family val="2"/>
      <scheme val="minor"/>
    </font>
    <font>
      <i/>
      <sz val="11"/>
      <color theme="1"/>
      <name val="Arial"/>
      <family val="2"/>
      <scheme val="minor"/>
    </font>
    <font>
      <sz val="11"/>
      <color rgb="FF7030A0"/>
      <name val="Arial"/>
      <family val="2"/>
      <scheme val="minor"/>
    </font>
    <font>
      <sz val="11"/>
      <color rgb="FF7030A0"/>
      <name val="Arial"/>
      <family val="2"/>
      <charset val="177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4" fillId="2" borderId="0" applyNumberFormat="0" applyBorder="0" applyAlignment="0" applyProtection="0"/>
    <xf numFmtId="0" fontId="5" fillId="3" borderId="0" applyNumberFormat="0" applyBorder="0" applyAlignment="0" applyProtection="0"/>
    <xf numFmtId="0" fontId="7" fillId="0" borderId="0" applyNumberFormat="0" applyFill="0" applyBorder="0" applyAlignment="0" applyProtection="0"/>
    <xf numFmtId="0" fontId="2" fillId="0" borderId="0"/>
  </cellStyleXfs>
  <cellXfs count="30">
    <xf numFmtId="0" fontId="0" fillId="0" borderId="0" xfId="0"/>
    <xf numFmtId="49" fontId="2" fillId="0" borderId="0" xfId="4" applyNumberFormat="1"/>
    <xf numFmtId="0" fontId="2" fillId="0" borderId="0" xfId="4"/>
    <xf numFmtId="49" fontId="8" fillId="0" borderId="0" xfId="4" applyNumberFormat="1" applyFont="1"/>
    <xf numFmtId="0" fontId="4" fillId="2" borderId="0" xfId="1"/>
    <xf numFmtId="0" fontId="9" fillId="0" borderId="0" xfId="4" applyFont="1"/>
    <xf numFmtId="0" fontId="5" fillId="3" borderId="0" xfId="2"/>
    <xf numFmtId="0" fontId="2" fillId="4" borderId="0" xfId="4" applyFill="1"/>
    <xf numFmtId="0" fontId="8" fillId="0" borderId="0" xfId="4" applyFont="1"/>
    <xf numFmtId="0" fontId="11" fillId="0" borderId="1" xfId="4" applyFont="1" applyFill="1" applyBorder="1" applyAlignment="1">
      <alignment horizontal="center"/>
    </xf>
    <xf numFmtId="0" fontId="2" fillId="0" borderId="2" xfId="4" applyBorder="1"/>
    <xf numFmtId="0" fontId="7" fillId="4" borderId="0" xfId="3" applyFill="1"/>
    <xf numFmtId="0" fontId="12" fillId="3" borderId="0" xfId="2" applyFont="1"/>
    <xf numFmtId="0" fontId="6" fillId="0" borderId="0" xfId="4" applyFont="1"/>
    <xf numFmtId="0" fontId="14" fillId="0" borderId="0" xfId="4" applyFont="1"/>
    <xf numFmtId="0" fontId="15" fillId="0" borderId="0" xfId="4" applyFont="1"/>
    <xf numFmtId="0" fontId="3" fillId="0" borderId="0" xfId="4" applyFont="1"/>
    <xf numFmtId="0" fontId="10" fillId="0" borderId="0" xfId="0" applyFont="1"/>
    <xf numFmtId="0" fontId="8" fillId="0" borderId="0" xfId="0" applyFont="1"/>
    <xf numFmtId="0" fontId="2" fillId="0" borderId="0" xfId="4" applyFill="1" applyBorder="1"/>
    <xf numFmtId="0" fontId="4" fillId="0" borderId="0" xfId="1" applyFill="1" applyBorder="1"/>
    <xf numFmtId="0" fontId="2" fillId="0" borderId="0" xfId="4" applyFill="1"/>
    <xf numFmtId="0" fontId="4" fillId="0" borderId="0" xfId="1" applyFill="1"/>
    <xf numFmtId="0" fontId="5" fillId="0" borderId="0" xfId="2" applyFill="1"/>
    <xf numFmtId="0" fontId="13" fillId="0" borderId="0" xfId="4" applyFont="1" applyFill="1"/>
    <xf numFmtId="0" fontId="2" fillId="0" borderId="0" xfId="4" applyFont="1"/>
    <xf numFmtId="0" fontId="0" fillId="0" borderId="0" xfId="0" applyFill="1"/>
    <xf numFmtId="0" fontId="8" fillId="0" borderId="0" xfId="0" applyFont="1" applyFill="1"/>
    <xf numFmtId="0" fontId="1" fillId="0" borderId="0" xfId="4" applyFont="1"/>
    <xf numFmtId="0" fontId="1" fillId="0" borderId="0" xfId="4" applyFont="1" applyFill="1"/>
  </cellXfs>
  <cellStyles count="5">
    <cellStyle name="Normal" xfId="0" builtinId="0"/>
    <cellStyle name="Normal 2" xfId="4"/>
    <cellStyle name="טוב" xfId="1" builtinId="26"/>
    <cellStyle name="טקסט הסברי" xfId="3" builtinId="53"/>
    <cellStyle name="רע" xfId="2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20</xdr:col>
      <xdr:colOff>1047749</xdr:colOff>
      <xdr:row>16</xdr:row>
      <xdr:rowOff>89956</xdr:rowOff>
    </xdr:from>
    <xdr:ext cx="2571750" cy="1125693"/>
    <xdr:sp macro="" textlink="">
      <xdr:nvSpPr>
        <xdr:cNvPr id="2" name="TextBox 1"/>
        <xdr:cNvSpPr txBox="1"/>
      </xdr:nvSpPr>
      <xdr:spPr>
        <a:xfrm rot="10800000" flipV="1">
          <a:off x="16723178" y="2961063"/>
          <a:ext cx="2571750" cy="11256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Cultured M2a hMdɸs produce higher levels of ROS than both M0 and M1 hMdɸs; ROS production was measured using the DCFDA fluorogenic dye (n=5 per group, one-way ANOVA with multiple comparisons).</a:t>
          </a:r>
          <a:endParaRPr lang="he-IL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1020536</xdr:colOff>
      <xdr:row>17</xdr:row>
      <xdr:rowOff>23088</xdr:rowOff>
    </xdr:from>
    <xdr:ext cx="4408714" cy="1125693"/>
    <xdr:sp macro="" textlink="">
      <xdr:nvSpPr>
        <xdr:cNvPr id="2" name="TextBox 1"/>
        <xdr:cNvSpPr txBox="1"/>
      </xdr:nvSpPr>
      <xdr:spPr>
        <a:xfrm rot="10800000" flipV="1">
          <a:off x="12817929" y="3193552"/>
          <a:ext cx="4408714" cy="11256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Summary of relative oxidative stress levels measured in control eyes and in eyes injected with M1 or M2a hMdɸs calculated by comparing the fluorescence level of HNE-stained sections of the hMdɸ-injected eye and the vehicle-injected eye of the same mouse. HNE staining intensity was quantified using ImageJ. (n=5 per group, one-way ANOVA with multiple comparisons).</a:t>
          </a:r>
          <a:endParaRPr lang="he-IL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6</xdr:row>
      <xdr:rowOff>20718</xdr:rowOff>
    </xdr:from>
    <xdr:ext cx="11668125" cy="264560"/>
    <xdr:sp macro="" textlink="">
      <xdr:nvSpPr>
        <xdr:cNvPr id="2" name="TextBox 1"/>
        <xdr:cNvSpPr txBox="1"/>
      </xdr:nvSpPr>
      <xdr:spPr>
        <a:xfrm rot="10800000" flipV="1">
          <a:off x="4114800" y="1138318"/>
          <a:ext cx="116681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Summary of cd11b</a:t>
          </a:r>
          <a:r>
            <a:rPr lang="en-US" sz="1100" baseline="300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+</a:t>
          </a:r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cells present in the choroid tissue in eyes following an intravitreal injection of M1 or M2a hMdɸs (n=7 per group, Student’s </a:t>
          </a:r>
          <a:r>
            <a:rPr lang="en-US" sz="1100" i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</a:t>
          </a:r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-test). </a:t>
          </a:r>
          <a:endParaRPr lang="he-IL" sz="1100"/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621110</xdr:colOff>
      <xdr:row>7</xdr:row>
      <xdr:rowOff>102960</xdr:rowOff>
    </xdr:from>
    <xdr:ext cx="2276078" cy="1297919"/>
    <xdr:sp macro="" textlink="">
      <xdr:nvSpPr>
        <xdr:cNvPr id="2" name="TextBox 1"/>
        <xdr:cNvSpPr txBox="1"/>
      </xdr:nvSpPr>
      <xdr:spPr>
        <a:xfrm rot="10800000" flipV="1">
          <a:off x="9491266" y="1372960"/>
          <a:ext cx="2276078" cy="12979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An </a:t>
          </a:r>
          <a:r>
            <a:rPr lang="en-US" sz="1100" i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in vitro</a:t>
          </a:r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migration assay was performed using a Boyden chamber, showing an increase in monocytes that migrated toward the M2a hMdɸs compared with the M1 hMdɸs (n=6 per group, Student’s </a:t>
          </a:r>
          <a:r>
            <a:rPr lang="en-US" sz="1100" i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</a:t>
          </a:r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-test)</a:t>
          </a:r>
          <a:endParaRPr lang="he-IL" sz="1100"/>
        </a:p>
      </xdr:txBody>
    </xdr:sp>
    <xdr:clientData/>
  </xdr:oneCellAnchor>
</xdr:wsDr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2"/>
  <sheetViews>
    <sheetView topLeftCell="O1" zoomScale="70" zoomScaleNormal="70" workbookViewId="0">
      <selection activeCell="T43" sqref="T43"/>
    </sheetView>
  </sheetViews>
  <sheetFormatPr defaultColWidth="9" defaultRowHeight="14.25" x14ac:dyDescent="0.2"/>
  <cols>
    <col min="1" max="1" width="14.5" style="2" bestFit="1" customWidth="1"/>
    <col min="2" max="17" width="9" style="2"/>
    <col min="18" max="18" width="18.75" style="2" bestFit="1" customWidth="1"/>
    <col min="19" max="21" width="14.875" style="2" bestFit="1" customWidth="1"/>
    <col min="22" max="23" width="16.25" style="2" bestFit="1" customWidth="1"/>
    <col min="24" max="24" width="12.25" style="2" bestFit="1" customWidth="1"/>
    <col min="25" max="25" width="9" style="2"/>
    <col min="26" max="26" width="11.875" style="2" bestFit="1" customWidth="1"/>
    <col min="27" max="28" width="9" style="2"/>
    <col min="29" max="29" width="18.75" style="2" bestFit="1" customWidth="1"/>
    <col min="30" max="16384" width="9" style="2"/>
  </cols>
  <sheetData>
    <row r="1" spans="1:38" x14ac:dyDescent="0.2">
      <c r="A1" s="1" t="s">
        <v>0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</row>
    <row r="2" spans="1:38" ht="15" x14ac:dyDescent="0.25">
      <c r="A2" s="3" t="s">
        <v>1</v>
      </c>
      <c r="B2" s="1" t="s">
        <v>2</v>
      </c>
      <c r="C2" s="1" t="s">
        <v>2</v>
      </c>
      <c r="D2" s="1" t="s">
        <v>2</v>
      </c>
      <c r="E2" s="1" t="s">
        <v>2</v>
      </c>
      <c r="F2" s="1" t="s">
        <v>2</v>
      </c>
      <c r="G2" s="1" t="s">
        <v>2</v>
      </c>
      <c r="H2" s="1" t="s">
        <v>2</v>
      </c>
      <c r="I2" s="1" t="s">
        <v>2</v>
      </c>
      <c r="J2" s="1" t="s">
        <v>2</v>
      </c>
      <c r="K2" s="1" t="s">
        <v>2</v>
      </c>
      <c r="L2" s="1" t="s">
        <v>2</v>
      </c>
      <c r="M2" s="1" t="s">
        <v>2</v>
      </c>
      <c r="S2" s="2" t="s">
        <v>3</v>
      </c>
      <c r="T2" s="2" t="s">
        <v>4</v>
      </c>
      <c r="U2" s="2" t="s">
        <v>5</v>
      </c>
      <c r="V2" s="2" t="s">
        <v>6</v>
      </c>
      <c r="W2" s="2" t="s">
        <v>7</v>
      </c>
      <c r="X2" s="2" t="s">
        <v>8</v>
      </c>
      <c r="Y2" s="2" t="s">
        <v>9</v>
      </c>
      <c r="Z2" s="2" t="s">
        <v>10</v>
      </c>
      <c r="AA2" s="2" t="s">
        <v>11</v>
      </c>
      <c r="AB2" s="2" t="s">
        <v>12</v>
      </c>
      <c r="AC2" s="2" t="s">
        <v>13</v>
      </c>
      <c r="AD2" s="2" t="s">
        <v>14</v>
      </c>
      <c r="AE2" s="2" t="s">
        <v>15</v>
      </c>
      <c r="AF2" s="2" t="s">
        <v>16</v>
      </c>
    </row>
    <row r="3" spans="1:38" x14ac:dyDescent="0.2">
      <c r="A3" s="1" t="s">
        <v>17</v>
      </c>
      <c r="B3" s="2">
        <v>1142</v>
      </c>
      <c r="C3" s="2">
        <v>1024</v>
      </c>
      <c r="D3" s="2">
        <v>1025</v>
      </c>
      <c r="E3" s="4">
        <v>52095</v>
      </c>
      <c r="F3" s="4">
        <v>46823</v>
      </c>
      <c r="G3" s="4">
        <v>44287</v>
      </c>
      <c r="H3" s="5">
        <v>1321</v>
      </c>
      <c r="I3" s="5">
        <v>1192</v>
      </c>
      <c r="J3" s="5">
        <v>1217</v>
      </c>
      <c r="K3" s="2">
        <v>1057</v>
      </c>
      <c r="L3" s="2">
        <v>1040</v>
      </c>
      <c r="M3" s="2">
        <v>1119</v>
      </c>
      <c r="P3" s="4"/>
      <c r="Q3" s="2" t="s">
        <v>18</v>
      </c>
      <c r="S3" s="2">
        <f>AVERAGE(E3:G3)</f>
        <v>47735</v>
      </c>
      <c r="T3" s="2">
        <f>AVERAGE(D16:F16)</f>
        <v>13270</v>
      </c>
      <c r="U3" s="2">
        <f>AVERAGE(D18:F18)</f>
        <v>42858.666666666664</v>
      </c>
      <c r="V3" s="2">
        <f>AVERAGE(D25:F25)</f>
        <v>47126.666666666664</v>
      </c>
      <c r="W3" s="2">
        <f>AVERAGE(D27:F27)</f>
        <v>26427.333333333332</v>
      </c>
      <c r="X3" s="2">
        <f>AVERAGE(S3:W3)</f>
        <v>35483.533333333333</v>
      </c>
      <c r="Y3" s="2">
        <f>TTEST(S3:X3,S4:X4,2,1)</f>
        <v>6.4550791294772716E-3</v>
      </c>
      <c r="AA3" s="2">
        <f>STDEV(E3:G3)</f>
        <v>3983.0922660666547</v>
      </c>
      <c r="AB3" s="2">
        <f>STDEV(D16:F16)</f>
        <v>2118.7316960861281</v>
      </c>
      <c r="AC3" s="2">
        <f>STDEV(D18:F18)</f>
        <v>16214.179483813959</v>
      </c>
      <c r="AD3" s="2">
        <f>S3+(2*AA3)</f>
        <v>55701.184532133309</v>
      </c>
      <c r="AE3" s="2">
        <f>T3+(2*AB3)</f>
        <v>17507.463392172256</v>
      </c>
      <c r="AF3" s="2">
        <f>U3+(2*AC3)</f>
        <v>75287.02563429458</v>
      </c>
    </row>
    <row r="4" spans="1:38" x14ac:dyDescent="0.2">
      <c r="A4" s="1" t="s">
        <v>19</v>
      </c>
      <c r="B4" s="2">
        <v>1055</v>
      </c>
      <c r="C4" s="2">
        <v>1037</v>
      </c>
      <c r="D4" s="2">
        <v>1005</v>
      </c>
      <c r="E4" s="6">
        <v>21402</v>
      </c>
      <c r="F4" s="6">
        <v>24269</v>
      </c>
      <c r="G4" s="6">
        <v>24318</v>
      </c>
      <c r="H4" s="7">
        <v>21714</v>
      </c>
      <c r="I4" s="7">
        <v>20694</v>
      </c>
      <c r="J4" s="7">
        <v>18623</v>
      </c>
      <c r="K4" s="2">
        <v>971</v>
      </c>
      <c r="L4" s="2">
        <v>1012</v>
      </c>
      <c r="M4" s="2">
        <v>1079</v>
      </c>
      <c r="P4" s="6"/>
      <c r="Q4" s="2" t="s">
        <v>20</v>
      </c>
      <c r="S4" s="2">
        <f>AVERAGE(E4:G4)</f>
        <v>23329.666666666668</v>
      </c>
      <c r="T4" s="2">
        <f>AVERAGE(D15:F15)</f>
        <v>10034</v>
      </c>
      <c r="U4" s="2">
        <f>AVERAGE(D17:F17)</f>
        <v>19006</v>
      </c>
      <c r="V4" s="2">
        <f>AVERAGE(H25:J25)</f>
        <v>19826.333333333332</v>
      </c>
      <c r="W4" s="2">
        <f>AVERAGE(H27:J27)</f>
        <v>17387</v>
      </c>
      <c r="X4" s="2">
        <f t="shared" ref="X4" si="0">AVERAGE(S4:W4)</f>
        <v>17916.599999999999</v>
      </c>
      <c r="Z4" s="2">
        <f>TTEST(S4:W4,S5:W5,2,1)</f>
        <v>0.92486726239518346</v>
      </c>
      <c r="AA4" s="2">
        <f>STDEV(E4:G4)</f>
        <v>1669.5880729489336</v>
      </c>
      <c r="AB4" s="2">
        <f>STDEV(D15:F15)</f>
        <v>937.52813291122095</v>
      </c>
      <c r="AC4" s="2">
        <f>STDEV(D17:F17)</f>
        <v>1503.8992652435202</v>
      </c>
      <c r="AD4" s="2">
        <f t="shared" ref="AD4:AF5" si="1">S4+(2*AA4)</f>
        <v>26668.842812564537</v>
      </c>
      <c r="AE4" s="2">
        <f t="shared" si="1"/>
        <v>11909.056265822443</v>
      </c>
      <c r="AF4" s="2">
        <f t="shared" si="1"/>
        <v>22013.798530487042</v>
      </c>
    </row>
    <row r="5" spans="1:38" x14ac:dyDescent="0.2">
      <c r="A5" s="1" t="s">
        <v>21</v>
      </c>
      <c r="B5" s="2">
        <v>1052</v>
      </c>
      <c r="C5" s="2">
        <v>1029</v>
      </c>
      <c r="D5" s="2">
        <v>1021</v>
      </c>
      <c r="E5" s="2">
        <v>1001</v>
      </c>
      <c r="F5" s="2">
        <v>1005</v>
      </c>
      <c r="G5" s="2">
        <v>975</v>
      </c>
      <c r="H5" s="2">
        <v>971</v>
      </c>
      <c r="I5" s="2">
        <v>986</v>
      </c>
      <c r="J5" s="2">
        <v>999</v>
      </c>
      <c r="K5" s="2">
        <v>1016</v>
      </c>
      <c r="L5" s="2">
        <v>1001</v>
      </c>
      <c r="M5" s="2">
        <v>1108</v>
      </c>
      <c r="P5" s="7"/>
      <c r="Q5" s="2" t="s">
        <v>22</v>
      </c>
      <c r="S5" s="2">
        <f>AVERAGE(H4:J4)</f>
        <v>20343.666666666668</v>
      </c>
      <c r="T5" s="2">
        <f>AVERAGE(G15:H15)</f>
        <v>11414.5</v>
      </c>
      <c r="U5" s="2">
        <f>AVERAGE(G17:H17)</f>
        <v>20301</v>
      </c>
      <c r="V5" s="2">
        <f>AVERAGE(G25:G27)</f>
        <v>20741.5</v>
      </c>
      <c r="W5" s="2">
        <f>AVERAGE(D29:F29)</f>
        <v>16357</v>
      </c>
      <c r="X5" s="2">
        <f>AVERAGE(S5:W5)</f>
        <v>17831.533333333333</v>
      </c>
      <c r="Y5" s="2">
        <f>TTEST(S3:X3,S5:X5,2,1)</f>
        <v>7.6111275040486428E-3</v>
      </c>
      <c r="AA5" s="2">
        <f>STDEV(H4:J4)</f>
        <v>1574.9985185178218</v>
      </c>
      <c r="AB5" s="2">
        <f>STDEV(G15:H15)</f>
        <v>1759.9887783733168</v>
      </c>
      <c r="AC5" s="2">
        <f>STDEV(G17:H17)</f>
        <v>1607.9608204182091</v>
      </c>
      <c r="AD5" s="2">
        <f t="shared" si="1"/>
        <v>23493.66370370231</v>
      </c>
      <c r="AE5" s="2">
        <f t="shared" si="1"/>
        <v>14934.477556746633</v>
      </c>
      <c r="AF5" s="2">
        <f t="shared" si="1"/>
        <v>23516.921640836419</v>
      </c>
    </row>
    <row r="6" spans="1:38" ht="15" x14ac:dyDescent="0.25">
      <c r="A6" s="1" t="s">
        <v>23</v>
      </c>
      <c r="B6" s="8">
        <v>1447</v>
      </c>
      <c r="C6" s="2">
        <v>987</v>
      </c>
      <c r="D6" s="2">
        <v>1011</v>
      </c>
      <c r="E6" s="2">
        <v>1021</v>
      </c>
      <c r="F6" s="2">
        <v>969</v>
      </c>
      <c r="G6" s="2">
        <v>954</v>
      </c>
      <c r="H6" s="2">
        <v>988</v>
      </c>
      <c r="I6" s="2">
        <v>990</v>
      </c>
      <c r="J6" s="2">
        <v>970</v>
      </c>
      <c r="K6" s="2">
        <v>985</v>
      </c>
      <c r="L6" s="2">
        <v>1039</v>
      </c>
      <c r="M6" s="2">
        <v>1109</v>
      </c>
      <c r="Q6" s="5"/>
      <c r="AD6" s="2" t="s">
        <v>14</v>
      </c>
      <c r="AE6" s="2" t="s">
        <v>15</v>
      </c>
      <c r="AF6" s="2" t="s">
        <v>16</v>
      </c>
    </row>
    <row r="7" spans="1:38" ht="15" x14ac:dyDescent="0.25">
      <c r="A7" s="1" t="s">
        <v>24</v>
      </c>
      <c r="B7" s="1" t="s">
        <v>2</v>
      </c>
      <c r="C7" s="1" t="s">
        <v>2</v>
      </c>
      <c r="D7" s="1" t="s">
        <v>2</v>
      </c>
      <c r="E7" s="1" t="s">
        <v>2</v>
      </c>
      <c r="F7" s="1" t="s">
        <v>2</v>
      </c>
      <c r="G7" s="1" t="s">
        <v>2</v>
      </c>
      <c r="H7" s="1" t="s">
        <v>2</v>
      </c>
      <c r="I7" s="1" t="s">
        <v>2</v>
      </c>
      <c r="J7" s="1" t="s">
        <v>2</v>
      </c>
      <c r="K7" s="1" t="s">
        <v>2</v>
      </c>
      <c r="L7" s="1" t="s">
        <v>2</v>
      </c>
      <c r="M7" s="1" t="s">
        <v>2</v>
      </c>
      <c r="Q7" s="8"/>
      <c r="AD7" s="2">
        <f t="shared" ref="AD7:AF9" si="2">S3-(2*AA3)</f>
        <v>39768.815467866691</v>
      </c>
      <c r="AE7" s="2">
        <f t="shared" si="2"/>
        <v>9032.5366078277439</v>
      </c>
      <c r="AF7" s="2">
        <f t="shared" si="2"/>
        <v>10430.307699038745</v>
      </c>
    </row>
    <row r="8" spans="1:38" x14ac:dyDescent="0.2">
      <c r="A8" s="1" t="s">
        <v>25</v>
      </c>
      <c r="B8" s="1" t="s">
        <v>2</v>
      </c>
      <c r="C8" s="1" t="s">
        <v>2</v>
      </c>
      <c r="D8" s="1" t="s">
        <v>2</v>
      </c>
      <c r="E8" s="1" t="s">
        <v>2</v>
      </c>
      <c r="F8" s="1" t="s">
        <v>2</v>
      </c>
      <c r="G8" s="1" t="s">
        <v>2</v>
      </c>
      <c r="H8" s="1" t="s">
        <v>2</v>
      </c>
      <c r="I8" s="1" t="s">
        <v>2</v>
      </c>
      <c r="J8" s="1" t="s">
        <v>2</v>
      </c>
      <c r="K8" s="1" t="s">
        <v>2</v>
      </c>
      <c r="L8" s="1" t="s">
        <v>2</v>
      </c>
      <c r="M8" s="1" t="s">
        <v>2</v>
      </c>
      <c r="AD8" s="2">
        <f t="shared" si="2"/>
        <v>19990.490520768799</v>
      </c>
      <c r="AE8" s="2">
        <f t="shared" si="2"/>
        <v>8158.9437341775583</v>
      </c>
      <c r="AF8" s="2">
        <f t="shared" si="2"/>
        <v>15998.20146951296</v>
      </c>
    </row>
    <row r="9" spans="1:38" x14ac:dyDescent="0.2">
      <c r="A9" s="1" t="s">
        <v>26</v>
      </c>
      <c r="B9" s="1" t="s">
        <v>2</v>
      </c>
      <c r="C9" s="1" t="s">
        <v>2</v>
      </c>
      <c r="D9" s="1" t="s">
        <v>2</v>
      </c>
      <c r="E9" s="1" t="s">
        <v>2</v>
      </c>
      <c r="F9" s="1" t="s">
        <v>2</v>
      </c>
      <c r="G9" s="1" t="s">
        <v>2</v>
      </c>
      <c r="H9" s="1" t="s">
        <v>2</v>
      </c>
      <c r="I9" s="1" t="s">
        <v>2</v>
      </c>
      <c r="J9" s="1" t="s">
        <v>2</v>
      </c>
      <c r="K9" s="1" t="s">
        <v>2</v>
      </c>
      <c r="L9" s="1" t="s">
        <v>2</v>
      </c>
      <c r="M9" s="1" t="s">
        <v>2</v>
      </c>
      <c r="AD9" s="2">
        <f t="shared" si="2"/>
        <v>17193.669629631026</v>
      </c>
      <c r="AE9" s="2">
        <f t="shared" si="2"/>
        <v>7894.5224432533669</v>
      </c>
      <c r="AF9" s="2">
        <f t="shared" si="2"/>
        <v>17085.078359163581</v>
      </c>
    </row>
    <row r="11" spans="1:38" x14ac:dyDescent="0.2"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</row>
    <row r="12" spans="1:38" x14ac:dyDescent="0.2">
      <c r="A12" s="1" t="s">
        <v>27</v>
      </c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</row>
    <row r="13" spans="1:38" x14ac:dyDescent="0.2">
      <c r="A13" s="2" t="s">
        <v>28</v>
      </c>
      <c r="B13" s="2">
        <v>1</v>
      </c>
      <c r="C13" s="2">
        <v>2</v>
      </c>
      <c r="D13" s="2">
        <v>3</v>
      </c>
      <c r="E13" s="2">
        <v>4</v>
      </c>
      <c r="F13" s="2">
        <v>5</v>
      </c>
      <c r="G13" s="2">
        <v>6</v>
      </c>
      <c r="H13" s="2">
        <v>7</v>
      </c>
      <c r="I13" s="2">
        <v>8</v>
      </c>
      <c r="J13" s="2">
        <v>9</v>
      </c>
      <c r="K13" s="2">
        <v>10</v>
      </c>
      <c r="L13" s="2">
        <v>11</v>
      </c>
      <c r="M13" s="2">
        <v>12</v>
      </c>
      <c r="AB13" s="21"/>
      <c r="AC13" s="22"/>
      <c r="AD13" s="22"/>
      <c r="AE13" s="22"/>
      <c r="AF13" s="22"/>
      <c r="AG13" s="21"/>
      <c r="AH13" s="21"/>
      <c r="AI13" s="21"/>
      <c r="AJ13" s="21"/>
      <c r="AK13" s="21"/>
      <c r="AL13" s="21"/>
    </row>
    <row r="14" spans="1:38" x14ac:dyDescent="0.2">
      <c r="A14" s="2" t="s">
        <v>29</v>
      </c>
      <c r="B14" s="2" t="s">
        <v>2</v>
      </c>
      <c r="C14" s="2" t="s">
        <v>2</v>
      </c>
      <c r="D14" s="2" t="s">
        <v>2</v>
      </c>
      <c r="E14" s="2" t="s">
        <v>2</v>
      </c>
      <c r="F14" s="2" t="s">
        <v>2</v>
      </c>
      <c r="G14" s="2" t="s">
        <v>2</v>
      </c>
      <c r="H14" s="2" t="s">
        <v>2</v>
      </c>
      <c r="I14" s="2" t="s">
        <v>2</v>
      </c>
      <c r="J14" s="2" t="s">
        <v>2</v>
      </c>
      <c r="K14" s="2" t="s">
        <v>2</v>
      </c>
      <c r="L14" s="2" t="s">
        <v>2</v>
      </c>
      <c r="M14" s="2" t="s">
        <v>2</v>
      </c>
      <c r="R14" s="2" t="s">
        <v>40</v>
      </c>
      <c r="S14" s="2" t="s">
        <v>30</v>
      </c>
      <c r="T14" s="2" t="s">
        <v>31</v>
      </c>
      <c r="AB14" s="21"/>
      <c r="AC14" s="22"/>
      <c r="AD14" s="22"/>
      <c r="AE14" s="22"/>
      <c r="AF14" s="22"/>
      <c r="AG14" s="21"/>
      <c r="AH14" s="21"/>
      <c r="AI14" s="21"/>
      <c r="AJ14" s="21"/>
      <c r="AK14" s="21"/>
      <c r="AL14" s="21"/>
    </row>
    <row r="15" spans="1:38" x14ac:dyDescent="0.2">
      <c r="A15" s="9" t="s">
        <v>33</v>
      </c>
      <c r="B15" s="2">
        <v>385</v>
      </c>
      <c r="C15" s="2">
        <v>367</v>
      </c>
      <c r="D15" s="6">
        <v>9581</v>
      </c>
      <c r="E15" s="6">
        <v>11112</v>
      </c>
      <c r="F15" s="6">
        <v>9409</v>
      </c>
      <c r="G15" s="7">
        <v>12659</v>
      </c>
      <c r="H15" s="7">
        <v>10170</v>
      </c>
      <c r="I15" s="2">
        <v>377</v>
      </c>
      <c r="J15" s="2">
        <v>391</v>
      </c>
      <c r="K15" s="2">
        <v>367</v>
      </c>
      <c r="L15" s="2">
        <v>397</v>
      </c>
      <c r="M15" s="2" t="s">
        <v>2</v>
      </c>
      <c r="R15" s="2">
        <v>20343.666666666668</v>
      </c>
      <c r="S15" s="2">
        <v>23329.666666666668</v>
      </c>
      <c r="T15" s="2">
        <v>47735</v>
      </c>
      <c r="AB15" s="21"/>
      <c r="AC15" s="22"/>
      <c r="AD15" s="22"/>
      <c r="AE15" s="22"/>
      <c r="AF15" s="22"/>
      <c r="AG15" s="21"/>
      <c r="AH15" s="21"/>
      <c r="AI15" s="21"/>
      <c r="AJ15" s="21"/>
      <c r="AK15" s="21"/>
      <c r="AL15" s="21"/>
    </row>
    <row r="16" spans="1:38" ht="15" x14ac:dyDescent="0.25">
      <c r="A16" s="2" t="s">
        <v>19</v>
      </c>
      <c r="B16" s="2">
        <v>366</v>
      </c>
      <c r="C16" s="2">
        <v>371</v>
      </c>
      <c r="D16" s="4">
        <v>11022</v>
      </c>
      <c r="E16" s="4">
        <v>13558</v>
      </c>
      <c r="F16" s="4">
        <v>15230</v>
      </c>
      <c r="G16" s="2">
        <v>455</v>
      </c>
      <c r="H16" s="2">
        <v>423</v>
      </c>
      <c r="I16" s="2">
        <v>375</v>
      </c>
      <c r="J16" s="2">
        <v>370</v>
      </c>
      <c r="K16" s="2">
        <v>361</v>
      </c>
      <c r="L16" s="2">
        <v>382</v>
      </c>
      <c r="M16" s="2" t="s">
        <v>2</v>
      </c>
      <c r="R16" s="2">
        <v>11414.5</v>
      </c>
      <c r="S16" s="2">
        <v>10034</v>
      </c>
      <c r="T16" s="2">
        <v>13270</v>
      </c>
      <c r="V16" s="8" t="s">
        <v>175</v>
      </c>
      <c r="AB16" s="21"/>
      <c r="AC16" s="22"/>
      <c r="AD16" s="22"/>
      <c r="AE16" s="22"/>
      <c r="AF16" s="22"/>
      <c r="AG16" s="21"/>
      <c r="AH16" s="21"/>
      <c r="AI16" s="21"/>
      <c r="AJ16" s="21"/>
      <c r="AK16" s="21"/>
      <c r="AL16" s="21"/>
    </row>
    <row r="17" spans="1:38" ht="15" x14ac:dyDescent="0.25">
      <c r="A17" s="8" t="s">
        <v>34</v>
      </c>
      <c r="B17" s="2">
        <v>388</v>
      </c>
      <c r="C17" s="2">
        <v>372</v>
      </c>
      <c r="D17" s="6">
        <v>17357</v>
      </c>
      <c r="E17" s="6">
        <v>20302</v>
      </c>
      <c r="F17" s="6">
        <v>19359</v>
      </c>
      <c r="G17" s="7">
        <v>19164</v>
      </c>
      <c r="H17" s="7">
        <v>21438</v>
      </c>
      <c r="I17" s="2">
        <v>370</v>
      </c>
      <c r="J17" s="2">
        <v>370</v>
      </c>
      <c r="K17" s="2">
        <v>380</v>
      </c>
      <c r="L17" s="2">
        <v>394</v>
      </c>
      <c r="M17" s="2" t="s">
        <v>2</v>
      </c>
      <c r="R17" s="2">
        <v>20301</v>
      </c>
      <c r="S17" s="2">
        <v>19006</v>
      </c>
      <c r="T17" s="2">
        <v>42858.666666666664</v>
      </c>
      <c r="AB17" s="21"/>
      <c r="AC17" s="22"/>
      <c r="AD17" s="22"/>
      <c r="AE17" s="22"/>
      <c r="AF17" s="22"/>
      <c r="AG17" s="21"/>
      <c r="AH17" s="21"/>
      <c r="AI17" s="21"/>
      <c r="AJ17" s="21"/>
      <c r="AK17" s="21"/>
      <c r="AL17" s="21"/>
    </row>
    <row r="18" spans="1:38" x14ac:dyDescent="0.2">
      <c r="A18" s="2" t="s">
        <v>23</v>
      </c>
      <c r="B18" s="2">
        <v>390</v>
      </c>
      <c r="C18" s="2">
        <v>367</v>
      </c>
      <c r="D18" s="4">
        <v>52938</v>
      </c>
      <c r="E18" s="4">
        <v>51483</v>
      </c>
      <c r="F18" s="4">
        <v>24155</v>
      </c>
      <c r="G18" s="2">
        <v>448</v>
      </c>
      <c r="H18" s="2">
        <v>358</v>
      </c>
      <c r="I18" s="2">
        <v>364</v>
      </c>
      <c r="J18" s="2">
        <v>377</v>
      </c>
      <c r="K18" s="2">
        <v>361</v>
      </c>
      <c r="L18" s="2">
        <v>393</v>
      </c>
      <c r="M18" s="2" t="s">
        <v>2</v>
      </c>
      <c r="R18" s="2">
        <v>20741.5</v>
      </c>
      <c r="S18" s="2">
        <v>19826.333333333332</v>
      </c>
      <c r="T18" s="2">
        <v>47126.666666666664</v>
      </c>
      <c r="AB18" s="21"/>
      <c r="AC18" s="22"/>
      <c r="AD18" s="22"/>
      <c r="AE18" s="22"/>
      <c r="AF18" s="22"/>
      <c r="AG18" s="21"/>
      <c r="AH18" s="21"/>
      <c r="AI18" s="21"/>
      <c r="AJ18" s="21"/>
      <c r="AK18" s="21"/>
      <c r="AL18" s="21"/>
    </row>
    <row r="19" spans="1:38" x14ac:dyDescent="0.2">
      <c r="A19" s="2" t="s">
        <v>24</v>
      </c>
      <c r="B19" s="2">
        <v>380</v>
      </c>
      <c r="C19" s="2">
        <v>362</v>
      </c>
      <c r="D19" s="2">
        <v>364</v>
      </c>
      <c r="E19" s="2">
        <v>382</v>
      </c>
      <c r="F19" s="2">
        <v>387</v>
      </c>
      <c r="G19" s="2">
        <v>369</v>
      </c>
      <c r="H19" s="2">
        <v>379</v>
      </c>
      <c r="I19" s="2">
        <v>366</v>
      </c>
      <c r="J19" s="2">
        <v>390</v>
      </c>
      <c r="K19" s="2">
        <v>382</v>
      </c>
      <c r="L19" s="2">
        <v>392</v>
      </c>
      <c r="M19" s="2" t="s">
        <v>2</v>
      </c>
      <c r="R19" s="2">
        <v>16357</v>
      </c>
      <c r="S19" s="2">
        <v>17387</v>
      </c>
      <c r="T19" s="2">
        <v>26427.333333333332</v>
      </c>
      <c r="AB19" s="21"/>
      <c r="AC19" s="22"/>
      <c r="AD19" s="22"/>
      <c r="AE19" s="22"/>
      <c r="AF19" s="22"/>
      <c r="AG19" s="21"/>
      <c r="AH19" s="21"/>
      <c r="AI19" s="21"/>
      <c r="AJ19" s="21"/>
      <c r="AK19" s="21"/>
      <c r="AL19" s="21"/>
    </row>
    <row r="20" spans="1:38" x14ac:dyDescent="0.2">
      <c r="A20" s="2" t="s">
        <v>25</v>
      </c>
      <c r="B20" s="2" t="s">
        <v>2</v>
      </c>
      <c r="C20" s="2" t="s">
        <v>2</v>
      </c>
      <c r="D20" s="2" t="s">
        <v>2</v>
      </c>
      <c r="E20" s="2" t="s">
        <v>2</v>
      </c>
      <c r="F20" s="2" t="s">
        <v>2</v>
      </c>
      <c r="G20" s="2" t="s">
        <v>2</v>
      </c>
      <c r="H20" s="2" t="s">
        <v>2</v>
      </c>
      <c r="I20" s="2" t="s">
        <v>2</v>
      </c>
      <c r="J20" s="2" t="s">
        <v>2</v>
      </c>
      <c r="K20" s="2" t="s">
        <v>2</v>
      </c>
      <c r="L20" s="2" t="s">
        <v>2</v>
      </c>
      <c r="M20" s="2" t="s">
        <v>2</v>
      </c>
      <c r="AB20" s="21"/>
      <c r="AC20" s="22"/>
      <c r="AD20" s="22"/>
      <c r="AE20" s="22"/>
      <c r="AF20" s="22"/>
      <c r="AG20" s="21"/>
      <c r="AH20" s="21"/>
      <c r="AI20" s="21"/>
      <c r="AJ20" s="21"/>
      <c r="AK20" s="21"/>
      <c r="AL20" s="21"/>
    </row>
    <row r="21" spans="1:38" x14ac:dyDescent="0.2">
      <c r="Q21" s="2" t="s">
        <v>35</v>
      </c>
      <c r="R21" s="2">
        <f>STDEV(R15:R19)</f>
        <v>4007.167043422176</v>
      </c>
      <c r="S21" s="2">
        <f t="shared" ref="S21" si="3">STDEV(S15:S19)</f>
        <v>4913.0190164048408</v>
      </c>
      <c r="T21" s="2">
        <f>STDEV(T15:T19)</f>
        <v>15128.692958892532</v>
      </c>
      <c r="AB21" s="21"/>
      <c r="AC21" s="22"/>
      <c r="AD21" s="22"/>
      <c r="AE21" s="22"/>
      <c r="AF21" s="22"/>
      <c r="AG21" s="21"/>
      <c r="AH21" s="21"/>
      <c r="AI21" s="21"/>
      <c r="AJ21" s="21"/>
      <c r="AK21" s="21"/>
      <c r="AL21" s="21"/>
    </row>
    <row r="22" spans="1:38" x14ac:dyDescent="0.2">
      <c r="A22" s="2" t="s">
        <v>37</v>
      </c>
      <c r="Q22" s="2" t="s">
        <v>36</v>
      </c>
      <c r="R22" s="2">
        <f>R21/SQRT(5)</f>
        <v>1792.0595812577674</v>
      </c>
      <c r="S22" s="2">
        <f t="shared" ref="S22:T22" si="4">S21/SQRT(5)</f>
        <v>2197.1688990860757</v>
      </c>
      <c r="T22" s="2">
        <f t="shared" si="4"/>
        <v>6765.7571733612267</v>
      </c>
      <c r="AB22" s="21"/>
      <c r="AC22" s="22"/>
      <c r="AD22" s="22"/>
      <c r="AE22" s="22"/>
      <c r="AF22" s="22"/>
      <c r="AG22" s="21"/>
      <c r="AH22" s="21"/>
      <c r="AI22" s="21"/>
      <c r="AJ22" s="21"/>
      <c r="AK22" s="21"/>
      <c r="AL22" s="21"/>
    </row>
    <row r="23" spans="1:38" x14ac:dyDescent="0.2">
      <c r="A23" s="1" t="s">
        <v>28</v>
      </c>
      <c r="B23" s="2">
        <v>1</v>
      </c>
      <c r="C23" s="2">
        <v>2</v>
      </c>
      <c r="D23" s="2">
        <v>3</v>
      </c>
      <c r="E23" s="2">
        <v>4</v>
      </c>
      <c r="F23" s="2">
        <v>5</v>
      </c>
      <c r="G23" s="2">
        <v>6</v>
      </c>
      <c r="H23" s="2">
        <v>7</v>
      </c>
      <c r="I23" s="2">
        <v>8</v>
      </c>
      <c r="J23" s="2">
        <v>9</v>
      </c>
      <c r="Q23" s="2" t="s">
        <v>8</v>
      </c>
      <c r="R23" s="2">
        <f>AVERAGE(R15:R19)</f>
        <v>17831.533333333333</v>
      </c>
      <c r="S23" s="2">
        <f t="shared" ref="S23:T23" si="5">AVERAGE(S15:S19)</f>
        <v>17916.599999999999</v>
      </c>
      <c r="T23" s="2">
        <f t="shared" si="5"/>
        <v>35483.533333333333</v>
      </c>
      <c r="AB23" s="21"/>
      <c r="AC23" s="22"/>
      <c r="AD23" s="22"/>
      <c r="AE23" s="22"/>
      <c r="AF23" s="22"/>
      <c r="AG23" s="21"/>
      <c r="AH23" s="21"/>
      <c r="AI23" s="21"/>
      <c r="AJ23" s="21"/>
      <c r="AK23" s="21"/>
      <c r="AL23" s="21"/>
    </row>
    <row r="24" spans="1:38" x14ac:dyDescent="0.2">
      <c r="A24" s="1" t="s">
        <v>29</v>
      </c>
      <c r="L24" s="19"/>
      <c r="Q24" s="28" t="s">
        <v>170</v>
      </c>
      <c r="R24" s="2">
        <f t="shared" ref="R24:S24" si="6">R23+(2*R21)</f>
        <v>25845.867420177685</v>
      </c>
      <c r="S24" s="2">
        <f t="shared" si="6"/>
        <v>27742.638032809678</v>
      </c>
      <c r="T24" s="2">
        <f>T23+(2*T21)</f>
        <v>65740.919251118394</v>
      </c>
      <c r="AB24" s="21"/>
      <c r="AC24" s="22"/>
      <c r="AD24" s="22"/>
      <c r="AE24" s="22"/>
      <c r="AF24" s="22"/>
      <c r="AG24" s="21"/>
      <c r="AH24" s="21"/>
      <c r="AI24" s="21"/>
      <c r="AJ24" s="21"/>
      <c r="AK24" s="21"/>
      <c r="AL24" s="21"/>
    </row>
    <row r="25" spans="1:38" ht="15" x14ac:dyDescent="0.25">
      <c r="A25" s="1" t="s">
        <v>38</v>
      </c>
      <c r="D25" s="4">
        <v>42940</v>
      </c>
      <c r="E25" s="4">
        <v>45396</v>
      </c>
      <c r="F25" s="4">
        <v>53044</v>
      </c>
      <c r="G25" s="11">
        <v>19588</v>
      </c>
      <c r="H25" s="6">
        <v>20367</v>
      </c>
      <c r="I25" s="6">
        <v>19055</v>
      </c>
      <c r="J25" s="6">
        <v>20057</v>
      </c>
      <c r="L25" s="19"/>
      <c r="Q25" s="28" t="s">
        <v>171</v>
      </c>
      <c r="R25" s="2">
        <f t="shared" ref="R25:S25" si="7">R23-(2*R21)</f>
        <v>9817.1992464889809</v>
      </c>
      <c r="S25" s="2">
        <f t="shared" si="7"/>
        <v>8090.5619671903169</v>
      </c>
      <c r="T25" s="2">
        <f>T23-(2*T21)</f>
        <v>5226.1474155482683</v>
      </c>
      <c r="AB25" s="21"/>
      <c r="AC25" s="22"/>
      <c r="AD25" s="22"/>
      <c r="AE25" s="22"/>
      <c r="AF25" s="22"/>
      <c r="AG25" s="21"/>
      <c r="AH25" s="21"/>
      <c r="AI25" s="21"/>
      <c r="AJ25" s="21"/>
      <c r="AK25" s="21"/>
      <c r="AL25" s="21"/>
    </row>
    <row r="26" spans="1:38" x14ac:dyDescent="0.2">
      <c r="D26" s="12">
        <v>7790</v>
      </c>
      <c r="E26" s="12">
        <v>14740</v>
      </c>
      <c r="F26" s="12">
        <v>12991</v>
      </c>
      <c r="L26" s="19"/>
      <c r="AB26" s="21"/>
      <c r="AC26" s="22"/>
      <c r="AD26" s="22"/>
      <c r="AE26" s="22"/>
      <c r="AF26" s="22"/>
      <c r="AG26" s="21"/>
      <c r="AH26" s="21"/>
      <c r="AI26" s="21"/>
      <c r="AJ26" s="21"/>
      <c r="AK26" s="21"/>
      <c r="AL26" s="21"/>
    </row>
    <row r="27" spans="1:38" ht="15" x14ac:dyDescent="0.25">
      <c r="A27" s="1" t="s">
        <v>39</v>
      </c>
      <c r="D27" s="4">
        <v>23418</v>
      </c>
      <c r="E27" s="4">
        <v>27317</v>
      </c>
      <c r="F27" s="4">
        <v>28547</v>
      </c>
      <c r="G27" s="11">
        <v>21895</v>
      </c>
      <c r="H27" s="6">
        <v>18135</v>
      </c>
      <c r="I27" s="6">
        <v>14599</v>
      </c>
      <c r="J27" s="6">
        <v>19427</v>
      </c>
      <c r="L27" s="19"/>
      <c r="Q27" s="20"/>
      <c r="R27" s="20"/>
      <c r="S27" s="20"/>
      <c r="AB27" s="21"/>
      <c r="AC27" s="22"/>
      <c r="AD27" s="22"/>
      <c r="AE27" s="22"/>
      <c r="AF27" s="22"/>
      <c r="AG27" s="21"/>
      <c r="AH27" s="21"/>
      <c r="AI27" s="21"/>
      <c r="AJ27" s="21"/>
      <c r="AK27" s="21"/>
      <c r="AL27" s="21"/>
    </row>
    <row r="28" spans="1:38" x14ac:dyDescent="0.2">
      <c r="A28" s="1" t="s">
        <v>23</v>
      </c>
      <c r="D28" s="6">
        <v>6974</v>
      </c>
      <c r="E28" s="6">
        <v>9288</v>
      </c>
      <c r="F28" s="6">
        <v>7962</v>
      </c>
      <c r="L28" s="19"/>
      <c r="Q28" s="19"/>
      <c r="R28" s="19"/>
      <c r="S28" s="19"/>
      <c r="AB28" s="21"/>
      <c r="AC28" s="22"/>
      <c r="AD28" s="21"/>
      <c r="AE28" s="21"/>
      <c r="AF28" s="22"/>
      <c r="AG28" s="21"/>
      <c r="AH28" s="21"/>
      <c r="AI28" s="21"/>
      <c r="AJ28" s="21"/>
      <c r="AK28" s="21"/>
      <c r="AL28" s="21"/>
    </row>
    <row r="29" spans="1:38" x14ac:dyDescent="0.2">
      <c r="A29" s="1" t="s">
        <v>24</v>
      </c>
      <c r="D29" s="11">
        <v>16930</v>
      </c>
      <c r="E29" s="11">
        <v>13330</v>
      </c>
      <c r="F29" s="11">
        <v>18811</v>
      </c>
      <c r="L29" s="19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</row>
    <row r="30" spans="1:38" x14ac:dyDescent="0.2">
      <c r="A30" s="1" t="s">
        <v>25</v>
      </c>
      <c r="L30" s="19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</row>
    <row r="31" spans="1:38" x14ac:dyDescent="0.2">
      <c r="A31" s="1" t="s">
        <v>26</v>
      </c>
      <c r="B31" s="1" t="s">
        <v>2</v>
      </c>
      <c r="C31" s="1" t="s">
        <v>2</v>
      </c>
      <c r="D31" s="1" t="s">
        <v>2</v>
      </c>
      <c r="E31" s="1" t="s">
        <v>2</v>
      </c>
      <c r="F31" s="1" t="s">
        <v>2</v>
      </c>
      <c r="G31" s="1" t="s">
        <v>2</v>
      </c>
      <c r="H31" s="1" t="s">
        <v>2</v>
      </c>
      <c r="I31" s="1" t="s">
        <v>2</v>
      </c>
      <c r="J31" s="1" t="s">
        <v>2</v>
      </c>
      <c r="K31" s="1" t="s">
        <v>2</v>
      </c>
      <c r="L31" s="19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</row>
    <row r="32" spans="1:38" x14ac:dyDescent="0.2"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</row>
    <row r="33" spans="1:38" x14ac:dyDescent="0.2">
      <c r="N33" s="21"/>
      <c r="O33" s="21"/>
      <c r="P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</row>
    <row r="34" spans="1:38" x14ac:dyDescent="0.2">
      <c r="A34"/>
      <c r="B34"/>
      <c r="C34"/>
      <c r="D34"/>
      <c r="E34"/>
      <c r="F34"/>
      <c r="G34"/>
      <c r="H34"/>
      <c r="I34"/>
      <c r="J34"/>
      <c r="N34" s="21"/>
      <c r="O34" s="21"/>
      <c r="P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</row>
    <row r="35" spans="1:38" x14ac:dyDescent="0.2">
      <c r="A35"/>
      <c r="B35"/>
      <c r="C35"/>
      <c r="D35"/>
      <c r="E35"/>
      <c r="F35"/>
      <c r="G35"/>
      <c r="H35"/>
      <c r="I35"/>
      <c r="J35"/>
      <c r="K35" s="2" t="s">
        <v>2</v>
      </c>
      <c r="N35" s="21"/>
      <c r="O35" s="21"/>
      <c r="P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</row>
    <row r="36" spans="1:38" x14ac:dyDescent="0.2">
      <c r="A36"/>
      <c r="B36"/>
      <c r="C36"/>
      <c r="D36"/>
      <c r="E36"/>
      <c r="F36"/>
      <c r="G36"/>
      <c r="H36"/>
      <c r="I36"/>
      <c r="J36"/>
      <c r="N36" s="21"/>
      <c r="O36" s="22"/>
      <c r="P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</row>
    <row r="37" spans="1:38" x14ac:dyDescent="0.2">
      <c r="A37"/>
      <c r="B37"/>
      <c r="C37"/>
      <c r="D37"/>
      <c r="E37"/>
      <c r="F37"/>
      <c r="G37"/>
      <c r="H37"/>
      <c r="I37"/>
      <c r="J37"/>
      <c r="N37" s="21"/>
      <c r="O37" s="23"/>
      <c r="P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</row>
    <row r="38" spans="1:38" x14ac:dyDescent="0.2">
      <c r="A38"/>
      <c r="B38"/>
      <c r="C38"/>
      <c r="D38"/>
      <c r="E38"/>
      <c r="F38"/>
      <c r="G38"/>
      <c r="H38"/>
      <c r="I38"/>
      <c r="J38"/>
      <c r="N38" s="21"/>
      <c r="O38" s="21"/>
      <c r="P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</row>
    <row r="39" spans="1:38" x14ac:dyDescent="0.2">
      <c r="A39"/>
      <c r="B39"/>
      <c r="C39"/>
      <c r="D39"/>
      <c r="E39"/>
      <c r="F39"/>
      <c r="G39"/>
      <c r="H39"/>
      <c r="I39"/>
      <c r="J39"/>
      <c r="N39" s="21"/>
      <c r="O39" s="23"/>
      <c r="P39" s="24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</row>
    <row r="40" spans="1:38" x14ac:dyDescent="0.2">
      <c r="A40"/>
      <c r="B40"/>
      <c r="C40"/>
      <c r="D40"/>
      <c r="E40"/>
      <c r="F40"/>
      <c r="G40"/>
      <c r="H40"/>
      <c r="I40"/>
      <c r="J40"/>
      <c r="N40" s="21"/>
      <c r="O40" s="21"/>
      <c r="P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</row>
    <row r="41" spans="1:38" x14ac:dyDescent="0.2">
      <c r="A41"/>
      <c r="B41"/>
      <c r="C41"/>
      <c r="D41"/>
      <c r="E41"/>
      <c r="F41"/>
      <c r="G41"/>
      <c r="H41"/>
      <c r="I41"/>
      <c r="J41"/>
    </row>
    <row r="42" spans="1:38" x14ac:dyDescent="0.2">
      <c r="B42" s="2" t="s">
        <v>2</v>
      </c>
      <c r="C42" s="2" t="s">
        <v>2</v>
      </c>
      <c r="D42" s="2" t="s">
        <v>2</v>
      </c>
      <c r="E42" s="2" t="s">
        <v>2</v>
      </c>
      <c r="F42" s="2" t="s">
        <v>2</v>
      </c>
      <c r="G42" s="2" t="s">
        <v>2</v>
      </c>
      <c r="H42" s="2" t="s">
        <v>2</v>
      </c>
      <c r="I42" s="2" t="s">
        <v>2</v>
      </c>
      <c r="J42" s="2" t="s">
        <v>2</v>
      </c>
      <c r="K42" s="2" t="s">
        <v>2</v>
      </c>
    </row>
  </sheetData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29"/>
  <sheetViews>
    <sheetView topLeftCell="I1" zoomScale="70" zoomScaleNormal="70" workbookViewId="0">
      <selection activeCell="S35" sqref="S35"/>
    </sheetView>
  </sheetViews>
  <sheetFormatPr defaultColWidth="9" defaultRowHeight="14.25" x14ac:dyDescent="0.2"/>
  <cols>
    <col min="1" max="1" width="9" style="2"/>
    <col min="2" max="2" width="16.375" style="2" bestFit="1" customWidth="1"/>
    <col min="3" max="6" width="9" style="2"/>
    <col min="7" max="7" width="10.625" style="2" customWidth="1"/>
    <col min="8" max="10" width="9" style="2"/>
    <col min="11" max="11" width="15.875" style="2" bestFit="1" customWidth="1"/>
    <col min="12" max="12" width="11.875" style="2" bestFit="1" customWidth="1"/>
    <col min="13" max="13" width="16.5" style="2" bestFit="1" customWidth="1"/>
    <col min="14" max="14" width="11.875" style="2" bestFit="1" customWidth="1"/>
    <col min="15" max="15" width="14.375" style="2" bestFit="1" customWidth="1"/>
    <col min="16" max="25" width="9" style="2"/>
    <col min="26" max="26" width="11.375" style="2" bestFit="1" customWidth="1"/>
    <col min="27" max="27" width="11.75" style="2" bestFit="1" customWidth="1"/>
    <col min="28" max="28" width="11.375" style="2" bestFit="1" customWidth="1"/>
    <col min="29" max="29" width="11.75" style="2" bestFit="1" customWidth="1"/>
    <col min="30" max="16384" width="9" style="2"/>
  </cols>
  <sheetData>
    <row r="1" spans="1:18" ht="15" x14ac:dyDescent="0.25">
      <c r="A1" s="2" t="s">
        <v>41</v>
      </c>
      <c r="B1" s="2" t="s">
        <v>42</v>
      </c>
      <c r="C1" s="2" t="s">
        <v>43</v>
      </c>
      <c r="D1" s="2" t="s">
        <v>44</v>
      </c>
      <c r="E1" s="2" t="s">
        <v>45</v>
      </c>
      <c r="F1" s="8" t="s">
        <v>8</v>
      </c>
      <c r="G1" s="2" t="s">
        <v>46</v>
      </c>
      <c r="H1" s="2" t="s">
        <v>47</v>
      </c>
      <c r="J1" s="2" t="s">
        <v>48</v>
      </c>
      <c r="L1" s="2" t="s">
        <v>30</v>
      </c>
      <c r="N1" s="2" t="s">
        <v>31</v>
      </c>
      <c r="P1" s="2" t="s">
        <v>49</v>
      </c>
      <c r="R1" s="8"/>
    </row>
    <row r="2" spans="1:18" ht="15" x14ac:dyDescent="0.25">
      <c r="A2" s="2">
        <v>1</v>
      </c>
      <c r="B2" s="8" t="s">
        <v>50</v>
      </c>
      <c r="C2" s="2">
        <v>782085</v>
      </c>
      <c r="D2" s="2">
        <v>4125617</v>
      </c>
      <c r="E2" s="2">
        <f>D2-C2</f>
        <v>3343532</v>
      </c>
      <c r="F2" s="2">
        <f>AVERAGE(E2:E5)</f>
        <v>3752870</v>
      </c>
      <c r="G2" s="2">
        <f>AVERAGE(E2:E5,E7:E9,E11:E13)</f>
        <v>7046488.4000000004</v>
      </c>
      <c r="H2" s="2">
        <f>F65/F2</f>
        <v>1.0043293088578431</v>
      </c>
      <c r="K2" s="8" t="s">
        <v>51</v>
      </c>
      <c r="L2" s="2">
        <v>1.5948508735246376</v>
      </c>
      <c r="M2" s="8" t="s">
        <v>52</v>
      </c>
      <c r="N2" s="25">
        <v>1.0829253105504999</v>
      </c>
      <c r="O2" s="8" t="s">
        <v>50</v>
      </c>
      <c r="P2" s="2">
        <v>1.0043293088578431</v>
      </c>
    </row>
    <row r="3" spans="1:18" ht="15" x14ac:dyDescent="0.25">
      <c r="A3" s="2">
        <v>2</v>
      </c>
      <c r="B3" s="2" t="s">
        <v>53</v>
      </c>
      <c r="C3" s="2">
        <v>785624</v>
      </c>
      <c r="D3" s="2">
        <v>4977456</v>
      </c>
      <c r="E3" s="2">
        <f t="shared" ref="E3:E89" si="0">D3-C3</f>
        <v>4191832</v>
      </c>
      <c r="K3" s="8" t="s">
        <v>54</v>
      </c>
      <c r="L3" s="2">
        <v>0.96955082907657764</v>
      </c>
      <c r="M3" s="8" t="s">
        <v>55</v>
      </c>
      <c r="N3" s="25">
        <v>4.3823854666371771</v>
      </c>
      <c r="O3" s="8" t="s">
        <v>56</v>
      </c>
      <c r="P3" s="2">
        <v>0.58573984686123692</v>
      </c>
    </row>
    <row r="4" spans="1:18" ht="15" x14ac:dyDescent="0.25">
      <c r="A4" s="2">
        <v>3</v>
      </c>
      <c r="B4" s="2" t="s">
        <v>57</v>
      </c>
      <c r="C4" s="2">
        <v>792922</v>
      </c>
      <c r="D4" s="2">
        <v>1113720</v>
      </c>
      <c r="E4" s="6">
        <f>D4-C4</f>
        <v>320798</v>
      </c>
      <c r="K4" s="8" t="s">
        <v>58</v>
      </c>
      <c r="L4" s="2">
        <v>3.3853614110784975</v>
      </c>
      <c r="M4" s="8" t="s">
        <v>59</v>
      </c>
      <c r="N4" s="25">
        <v>0.6382684772834506</v>
      </c>
      <c r="O4" s="8" t="s">
        <v>60</v>
      </c>
      <c r="P4" s="2">
        <v>0.92232629818586465</v>
      </c>
    </row>
    <row r="5" spans="1:18" ht="15" x14ac:dyDescent="0.25">
      <c r="A5" s="2">
        <v>4</v>
      </c>
      <c r="B5" s="2" t="s">
        <v>61</v>
      </c>
      <c r="C5" s="2">
        <v>774996</v>
      </c>
      <c r="D5" s="2">
        <v>7930314</v>
      </c>
      <c r="E5" s="2">
        <f t="shared" si="0"/>
        <v>7155318</v>
      </c>
      <c r="K5" s="8" t="s">
        <v>62</v>
      </c>
      <c r="L5" s="2">
        <v>0.68814010242419288</v>
      </c>
      <c r="M5" s="8" t="s">
        <v>63</v>
      </c>
      <c r="N5" s="25">
        <v>1.6469390164272002</v>
      </c>
      <c r="O5" s="8" t="s">
        <v>64</v>
      </c>
      <c r="P5" s="2">
        <v>0.819538862498706</v>
      </c>
    </row>
    <row r="6" spans="1:18" ht="15" x14ac:dyDescent="0.25">
      <c r="K6" s="8" t="s">
        <v>65</v>
      </c>
      <c r="L6" s="2">
        <v>0.19432186408694968</v>
      </c>
      <c r="M6" s="8" t="s">
        <v>66</v>
      </c>
      <c r="N6" s="25">
        <v>1.0150604310624547</v>
      </c>
      <c r="P6" s="14"/>
    </row>
    <row r="7" spans="1:18" ht="15" x14ac:dyDescent="0.25">
      <c r="A7" s="2">
        <v>5</v>
      </c>
      <c r="B7" s="8" t="s">
        <v>56</v>
      </c>
      <c r="C7" s="2">
        <v>850735</v>
      </c>
      <c r="D7" s="2">
        <v>5632278</v>
      </c>
      <c r="E7" s="2">
        <f t="shared" si="0"/>
        <v>4781543</v>
      </c>
      <c r="F7" s="2">
        <f>AVERAGE(E7:E9)</f>
        <v>3611321.6666666665</v>
      </c>
      <c r="H7" s="2">
        <f>F69/F7</f>
        <v>0.58573984686123692</v>
      </c>
      <c r="K7" s="14"/>
      <c r="L7" s="15"/>
      <c r="M7" s="8" t="s">
        <v>67</v>
      </c>
      <c r="N7" s="25">
        <v>1.585890353010202</v>
      </c>
      <c r="P7" s="14"/>
    </row>
    <row r="8" spans="1:18" ht="15" x14ac:dyDescent="0.25">
      <c r="A8" s="2">
        <v>6</v>
      </c>
      <c r="B8" s="2" t="s">
        <v>68</v>
      </c>
      <c r="C8" s="2">
        <v>861074</v>
      </c>
      <c r="D8" s="2">
        <v>4786634</v>
      </c>
      <c r="E8" s="2">
        <f t="shared" si="0"/>
        <v>3925560</v>
      </c>
      <c r="L8" s="15"/>
      <c r="M8" s="8" t="s">
        <v>69</v>
      </c>
      <c r="N8" s="25">
        <v>0.12163037897169336</v>
      </c>
      <c r="P8" s="14"/>
    </row>
    <row r="9" spans="1:18" x14ac:dyDescent="0.2">
      <c r="A9" s="2">
        <v>7</v>
      </c>
      <c r="B9" s="2" t="s">
        <v>70</v>
      </c>
      <c r="C9" s="2">
        <v>498013</v>
      </c>
      <c r="D9" s="2">
        <v>2624875</v>
      </c>
      <c r="E9" s="2">
        <f t="shared" si="0"/>
        <v>2126862</v>
      </c>
      <c r="L9" s="15"/>
      <c r="N9" s="15"/>
      <c r="P9" s="14"/>
    </row>
    <row r="10" spans="1:18" x14ac:dyDescent="0.2">
      <c r="L10" s="15"/>
      <c r="N10" s="15"/>
    </row>
    <row r="11" spans="1:18" ht="15" x14ac:dyDescent="0.25">
      <c r="A11" s="2">
        <v>8</v>
      </c>
      <c r="B11" s="8" t="s">
        <v>60</v>
      </c>
      <c r="C11" s="2">
        <v>816597</v>
      </c>
      <c r="D11" s="2">
        <v>17007281</v>
      </c>
      <c r="E11" s="2">
        <f t="shared" si="0"/>
        <v>16190684</v>
      </c>
      <c r="F11" s="2">
        <f>AVERAGE(E11:E13)</f>
        <v>14873146.333333334</v>
      </c>
      <c r="H11" s="2">
        <f>F72/F11</f>
        <v>0.92232629818586465</v>
      </c>
      <c r="L11" s="15"/>
      <c r="N11" s="15"/>
    </row>
    <row r="12" spans="1:18" x14ac:dyDescent="0.2">
      <c r="A12" s="2">
        <v>9</v>
      </c>
      <c r="B12" s="2" t="s">
        <v>71</v>
      </c>
      <c r="C12" s="2">
        <v>834029</v>
      </c>
      <c r="D12" s="2">
        <v>22056118</v>
      </c>
      <c r="E12" s="2">
        <f t="shared" si="0"/>
        <v>21222089</v>
      </c>
      <c r="N12" s="15"/>
    </row>
    <row r="13" spans="1:18" x14ac:dyDescent="0.2">
      <c r="A13" s="2">
        <v>10</v>
      </c>
      <c r="B13" s="2" t="s">
        <v>72</v>
      </c>
      <c r="C13" s="2">
        <v>855091</v>
      </c>
      <c r="D13" s="2">
        <v>8061757</v>
      </c>
      <c r="E13" s="6">
        <f t="shared" si="0"/>
        <v>7206666</v>
      </c>
      <c r="N13" s="15"/>
    </row>
    <row r="14" spans="1:18" x14ac:dyDescent="0.2">
      <c r="G14" s="2" t="s">
        <v>73</v>
      </c>
      <c r="N14" s="15"/>
    </row>
    <row r="15" spans="1:18" ht="15" x14ac:dyDescent="0.25">
      <c r="A15" s="2">
        <v>11</v>
      </c>
      <c r="B15" s="8" t="s">
        <v>51</v>
      </c>
      <c r="C15" s="2">
        <v>450599</v>
      </c>
      <c r="D15" s="2">
        <v>12351994</v>
      </c>
      <c r="E15" s="2">
        <f t="shared" si="0"/>
        <v>11901395</v>
      </c>
      <c r="F15" s="2">
        <f>AVERAGE(E15:E17)</f>
        <v>8306405.666666667</v>
      </c>
      <c r="G15" s="2">
        <f>AVERAGE(E15:E17,E19:E21,E92:E94,E26:E29,E31:E33)</f>
        <v>5438266.5</v>
      </c>
      <c r="H15" s="2">
        <f>F80/F15</f>
        <v>1.5948508735246376</v>
      </c>
      <c r="N15" s="15"/>
    </row>
    <row r="16" spans="1:18" ht="15" x14ac:dyDescent="0.25">
      <c r="A16" s="2">
        <v>12</v>
      </c>
      <c r="B16" s="2" t="s">
        <v>74</v>
      </c>
      <c r="C16" s="2">
        <v>448587</v>
      </c>
      <c r="D16" s="2">
        <v>10472455</v>
      </c>
      <c r="E16" s="2">
        <f t="shared" si="0"/>
        <v>10023868</v>
      </c>
      <c r="R16" s="8"/>
    </row>
    <row r="17" spans="1:31" ht="15" x14ac:dyDescent="0.25">
      <c r="A17" s="2">
        <v>13</v>
      </c>
      <c r="B17" s="2" t="s">
        <v>75</v>
      </c>
      <c r="C17" s="2">
        <v>449475</v>
      </c>
      <c r="D17" s="2">
        <v>3443429</v>
      </c>
      <c r="E17" s="6">
        <f t="shared" si="0"/>
        <v>2993954</v>
      </c>
      <c r="L17" s="8" t="s">
        <v>30</v>
      </c>
      <c r="M17" s="8" t="s">
        <v>31</v>
      </c>
      <c r="N17" s="8" t="s">
        <v>49</v>
      </c>
      <c r="P17" s="8" t="s">
        <v>175</v>
      </c>
    </row>
    <row r="18" spans="1:31" x14ac:dyDescent="0.2">
      <c r="K18" s="2" t="s">
        <v>8</v>
      </c>
      <c r="L18" s="2">
        <f>AVERAGE(L2:L6)</f>
        <v>1.3664450160381711</v>
      </c>
      <c r="M18" s="2">
        <f>AVERAGE(N2:N8)</f>
        <v>1.496157061991811</v>
      </c>
      <c r="N18" s="2">
        <f>AVERAGE(P2:P5)</f>
        <v>0.83298357910091259</v>
      </c>
    </row>
    <row r="19" spans="1:31" ht="15" x14ac:dyDescent="0.25">
      <c r="A19" s="2">
        <v>14</v>
      </c>
      <c r="B19" s="8" t="s">
        <v>54</v>
      </c>
      <c r="C19" s="2">
        <v>471630</v>
      </c>
      <c r="D19" s="2">
        <v>9310928</v>
      </c>
      <c r="E19" s="2">
        <f t="shared" si="0"/>
        <v>8839298</v>
      </c>
      <c r="F19" s="2">
        <f>AVERAGE(E19:E21)</f>
        <v>7473153.666666667</v>
      </c>
      <c r="H19" s="2">
        <f>F84/F19</f>
        <v>0.96955082907657764</v>
      </c>
    </row>
    <row r="20" spans="1:31" x14ac:dyDescent="0.2">
      <c r="A20" s="2">
        <v>15</v>
      </c>
      <c r="B20" s="2" t="s">
        <v>76</v>
      </c>
      <c r="C20" s="2">
        <v>492068</v>
      </c>
      <c r="D20" s="2">
        <v>9551055</v>
      </c>
      <c r="E20" s="2">
        <f t="shared" si="0"/>
        <v>9058987</v>
      </c>
      <c r="K20" s="2" t="s">
        <v>32</v>
      </c>
      <c r="L20" s="2">
        <f>L18/N18</f>
        <v>1.6404225129060219</v>
      </c>
      <c r="M20" s="2">
        <f>M18/N18</f>
        <v>1.7961423244461794</v>
      </c>
    </row>
    <row r="21" spans="1:31" x14ac:dyDescent="0.2">
      <c r="A21" s="2">
        <v>16</v>
      </c>
      <c r="B21" s="2" t="s">
        <v>77</v>
      </c>
      <c r="C21" s="2">
        <v>249901</v>
      </c>
      <c r="D21" s="2">
        <v>4771077</v>
      </c>
      <c r="E21" s="2">
        <f t="shared" si="0"/>
        <v>4521176</v>
      </c>
      <c r="K21" s="2" t="s">
        <v>35</v>
      </c>
      <c r="L21" s="2">
        <f>STDEV(L2:L8)</f>
        <v>1.2369001455972093</v>
      </c>
      <c r="M21" s="2">
        <f>STDEV(N2:N8)</f>
        <v>1.3777162588791714</v>
      </c>
      <c r="N21" s="2">
        <f>STDEV(P2:P8)</f>
        <v>0.18133918871895507</v>
      </c>
    </row>
    <row r="22" spans="1:31" x14ac:dyDescent="0.2">
      <c r="K22" s="2" t="s">
        <v>36</v>
      </c>
      <c r="L22" s="2">
        <f>L21/SQRT(5)</f>
        <v>0.55315856138694941</v>
      </c>
      <c r="M22" s="2">
        <f>M21/SQRT(7)</f>
        <v>0.52072779974351002</v>
      </c>
      <c r="N22" s="2">
        <f>N21/SQRT(4)</f>
        <v>9.0669594359477537E-2</v>
      </c>
    </row>
    <row r="23" spans="1:31" ht="15" x14ac:dyDescent="0.25">
      <c r="A23" s="2">
        <v>17</v>
      </c>
      <c r="B23" s="8" t="s">
        <v>58</v>
      </c>
      <c r="C23" s="2">
        <v>813383</v>
      </c>
      <c r="D23" s="2">
        <v>4374974</v>
      </c>
      <c r="E23" s="2">
        <f t="shared" si="0"/>
        <v>3561591</v>
      </c>
      <c r="F23" s="2">
        <f>AVERAGE(E23:E24)</f>
        <v>5280902</v>
      </c>
      <c r="H23" s="2">
        <f>F92/F23</f>
        <v>0.29538943662780842</v>
      </c>
      <c r="I23" s="13">
        <f>1/H23</f>
        <v>3.3853614110784975</v>
      </c>
      <c r="K23" s="28" t="s">
        <v>172</v>
      </c>
      <c r="L23" s="2">
        <f>L18+(2*L21)</f>
        <v>3.8402453072325899</v>
      </c>
      <c r="M23" s="2">
        <f>M18+(2*M21)</f>
        <v>4.2515895797501537</v>
      </c>
      <c r="N23" s="2">
        <f>N18+(2*N21)</f>
        <v>1.1956619565388227</v>
      </c>
    </row>
    <row r="24" spans="1:31" ht="15" x14ac:dyDescent="0.25">
      <c r="A24" s="2">
        <v>18</v>
      </c>
      <c r="B24" s="2" t="s">
        <v>78</v>
      </c>
      <c r="C24" s="2">
        <v>826160</v>
      </c>
      <c r="D24" s="2">
        <v>7826373</v>
      </c>
      <c r="E24" s="2">
        <f t="shared" si="0"/>
        <v>7000213</v>
      </c>
      <c r="K24" s="28" t="s">
        <v>173</v>
      </c>
      <c r="L24" s="2">
        <f>L18-(2*L21)</f>
        <v>-1.1073552751562474</v>
      </c>
      <c r="M24" s="2">
        <f>M18-(2*M21)</f>
        <v>-1.2592754557665318</v>
      </c>
      <c r="N24" s="2">
        <f>N18-(2*N21)</f>
        <v>0.47030520166300244</v>
      </c>
      <c r="Z24" s="8"/>
      <c r="AA24" s="8"/>
      <c r="AB24" s="8"/>
      <c r="AC24" s="8"/>
      <c r="AD24" s="8"/>
      <c r="AE24" s="8"/>
    </row>
    <row r="26" spans="1:31" ht="15" x14ac:dyDescent="0.25">
      <c r="A26" s="2">
        <v>19</v>
      </c>
      <c r="B26" s="8" t="s">
        <v>62</v>
      </c>
      <c r="C26" s="2">
        <v>570401</v>
      </c>
      <c r="D26" s="2">
        <v>5004512</v>
      </c>
      <c r="E26" s="2">
        <f t="shared" si="0"/>
        <v>4434111</v>
      </c>
      <c r="F26" s="2">
        <f>AVERAGE(E26:E29)</f>
        <v>8007727.25</v>
      </c>
      <c r="H26" s="2">
        <f>F96/F26</f>
        <v>0.68814010242419288</v>
      </c>
    </row>
    <row r="27" spans="1:31" x14ac:dyDescent="0.2">
      <c r="A27" s="2">
        <v>20</v>
      </c>
      <c r="B27" s="2" t="s">
        <v>80</v>
      </c>
      <c r="C27" s="2">
        <v>662702</v>
      </c>
      <c r="D27" s="2">
        <v>2211626</v>
      </c>
      <c r="E27" s="2">
        <f t="shared" si="0"/>
        <v>1548924</v>
      </c>
    </row>
    <row r="28" spans="1:31" x14ac:dyDescent="0.2">
      <c r="A28" s="2">
        <v>21</v>
      </c>
      <c r="B28" s="2" t="s">
        <v>81</v>
      </c>
      <c r="C28" s="2">
        <v>546273</v>
      </c>
      <c r="D28" s="2">
        <v>6174648</v>
      </c>
      <c r="E28" s="2">
        <f t="shared" si="0"/>
        <v>5628375</v>
      </c>
    </row>
    <row r="29" spans="1:31" x14ac:dyDescent="0.2">
      <c r="A29" s="2">
        <v>22</v>
      </c>
      <c r="B29" s="2" t="s">
        <v>82</v>
      </c>
      <c r="C29" s="2">
        <v>671426</v>
      </c>
      <c r="D29" s="2">
        <v>21090925</v>
      </c>
      <c r="E29" s="2">
        <f t="shared" si="0"/>
        <v>20419499</v>
      </c>
    </row>
    <row r="31" spans="1:31" ht="15" x14ac:dyDescent="0.25">
      <c r="A31" s="2">
        <v>23</v>
      </c>
      <c r="B31" s="8" t="s">
        <v>65</v>
      </c>
      <c r="C31" s="2">
        <v>516137</v>
      </c>
      <c r="D31" s="2">
        <v>1982060</v>
      </c>
      <c r="E31" s="2">
        <f t="shared" si="0"/>
        <v>1465923</v>
      </c>
      <c r="F31" s="2">
        <f>AVERAGE(E31:E33)</f>
        <v>987636.33333333337</v>
      </c>
      <c r="H31" s="2">
        <f>F76/F31</f>
        <v>0.19432186408694968</v>
      </c>
    </row>
    <row r="32" spans="1:31" x14ac:dyDescent="0.2">
      <c r="A32" s="2">
        <v>24</v>
      </c>
      <c r="B32" s="2" t="s">
        <v>83</v>
      </c>
      <c r="C32" s="2">
        <v>529602</v>
      </c>
      <c r="D32" s="2">
        <v>1330924</v>
      </c>
      <c r="E32" s="2">
        <f t="shared" si="0"/>
        <v>801322</v>
      </c>
    </row>
    <row r="33" spans="1:10" x14ac:dyDescent="0.2">
      <c r="A33" s="2">
        <v>25</v>
      </c>
      <c r="B33" s="2" t="s">
        <v>84</v>
      </c>
      <c r="C33" s="2">
        <v>571772</v>
      </c>
      <c r="D33" s="2">
        <v>1267436</v>
      </c>
      <c r="E33" s="2">
        <f t="shared" si="0"/>
        <v>695664</v>
      </c>
    </row>
    <row r="34" spans="1:10" x14ac:dyDescent="0.2">
      <c r="A34" s="10"/>
      <c r="B34" s="10"/>
      <c r="C34" s="10"/>
      <c r="D34" s="10"/>
      <c r="E34" s="10"/>
      <c r="F34" s="10"/>
      <c r="G34" s="10"/>
      <c r="H34" s="10"/>
      <c r="I34" s="10"/>
      <c r="J34" s="10"/>
    </row>
    <row r="35" spans="1:10" ht="15" x14ac:dyDescent="0.25">
      <c r="A35" s="2">
        <v>26</v>
      </c>
      <c r="B35" s="8" t="s">
        <v>52</v>
      </c>
      <c r="C35" s="2">
        <v>398808</v>
      </c>
      <c r="D35" s="2">
        <v>11034652</v>
      </c>
      <c r="E35" s="2">
        <f t="shared" si="0"/>
        <v>10635844</v>
      </c>
      <c r="F35" s="2">
        <f>AVERAGE(E35)</f>
        <v>10635844</v>
      </c>
      <c r="G35" s="2" t="s">
        <v>85</v>
      </c>
      <c r="H35" s="2">
        <f>F101/F35</f>
        <v>1.0829253105504995</v>
      </c>
    </row>
    <row r="36" spans="1:10" x14ac:dyDescent="0.2">
      <c r="G36" s="2">
        <f>AVERAGE(E35,E37:E38,E40:E42,E45:E47,E118:E119,E52,E126:E127,E58:E59)</f>
        <v>5980145.3125</v>
      </c>
    </row>
    <row r="37" spans="1:10" ht="15" x14ac:dyDescent="0.25">
      <c r="A37" s="2">
        <v>27</v>
      </c>
      <c r="B37" s="8" t="s">
        <v>67</v>
      </c>
      <c r="C37" s="2">
        <v>601340</v>
      </c>
      <c r="D37" s="2">
        <v>2412213</v>
      </c>
      <c r="E37" s="2">
        <f t="shared" si="0"/>
        <v>1810873</v>
      </c>
      <c r="F37" s="2">
        <f>AVERAGE(E37:E38)</f>
        <v>1685083.5</v>
      </c>
      <c r="H37" s="2">
        <f>F105/F37</f>
        <v>1.585890353010202</v>
      </c>
    </row>
    <row r="38" spans="1:10" x14ac:dyDescent="0.2">
      <c r="A38" s="2">
        <v>28</v>
      </c>
      <c r="B38" s="2" t="s">
        <v>86</v>
      </c>
      <c r="C38" s="2">
        <v>580506</v>
      </c>
      <c r="D38" s="2">
        <v>2139800</v>
      </c>
      <c r="E38" s="2">
        <f t="shared" si="0"/>
        <v>1559294</v>
      </c>
    </row>
    <row r="40" spans="1:10" ht="15" x14ac:dyDescent="0.25">
      <c r="A40" s="2">
        <v>29</v>
      </c>
      <c r="B40" s="8" t="s">
        <v>55</v>
      </c>
      <c r="C40" s="2">
        <v>574267</v>
      </c>
      <c r="D40" s="2">
        <v>785113</v>
      </c>
      <c r="E40" s="2">
        <f t="shared" si="0"/>
        <v>210846</v>
      </c>
      <c r="F40" s="2">
        <f>AVERAGE(E40:E43)</f>
        <v>1409529.25</v>
      </c>
      <c r="H40" s="2">
        <f>F109/F40</f>
        <v>4.3823854666371771</v>
      </c>
    </row>
    <row r="41" spans="1:10" x14ac:dyDescent="0.2">
      <c r="A41" s="2">
        <v>30</v>
      </c>
      <c r="B41" s="2" t="s">
        <v>87</v>
      </c>
      <c r="C41" s="2">
        <v>613648</v>
      </c>
      <c r="D41" s="2">
        <v>3455916</v>
      </c>
      <c r="E41" s="2">
        <f t="shared" si="0"/>
        <v>2842268</v>
      </c>
    </row>
    <row r="42" spans="1:10" x14ac:dyDescent="0.2">
      <c r="A42" s="2">
        <v>31</v>
      </c>
      <c r="B42" s="2" t="s">
        <v>88</v>
      </c>
      <c r="C42" s="2">
        <v>623696</v>
      </c>
      <c r="D42" s="2">
        <v>3544984</v>
      </c>
      <c r="E42" s="2">
        <f t="shared" si="0"/>
        <v>2921288</v>
      </c>
    </row>
    <row r="43" spans="1:10" x14ac:dyDescent="0.2">
      <c r="A43" s="2">
        <v>32</v>
      </c>
      <c r="B43" s="2" t="s">
        <v>89</v>
      </c>
      <c r="C43" s="2">
        <v>468419</v>
      </c>
      <c r="D43" s="2">
        <v>132134</v>
      </c>
      <c r="E43" s="6">
        <f t="shared" si="0"/>
        <v>-336285</v>
      </c>
    </row>
    <row r="45" spans="1:10" ht="15" x14ac:dyDescent="0.25">
      <c r="A45" s="2">
        <v>33</v>
      </c>
      <c r="B45" s="8" t="s">
        <v>69</v>
      </c>
      <c r="C45" s="2">
        <v>694508</v>
      </c>
      <c r="D45" s="2">
        <v>2924230</v>
      </c>
      <c r="E45" s="2">
        <f t="shared" si="0"/>
        <v>2229722</v>
      </c>
      <c r="F45" s="2">
        <f>AVERAGE(E45:E47)</f>
        <v>4502781.333333333</v>
      </c>
      <c r="H45" s="2">
        <f>F114/F45</f>
        <v>0.12163037897169336</v>
      </c>
    </row>
    <row r="46" spans="1:10" x14ac:dyDescent="0.2">
      <c r="A46" s="2">
        <v>34</v>
      </c>
      <c r="B46" s="2" t="s">
        <v>90</v>
      </c>
      <c r="C46" s="2">
        <v>716235</v>
      </c>
      <c r="D46" s="2">
        <v>4719644</v>
      </c>
      <c r="E46" s="2">
        <f t="shared" si="0"/>
        <v>4003409</v>
      </c>
    </row>
    <row r="47" spans="1:10" x14ac:dyDescent="0.2">
      <c r="A47" s="2">
        <v>35</v>
      </c>
      <c r="B47" s="2" t="s">
        <v>91</v>
      </c>
      <c r="C47" s="2">
        <v>705245</v>
      </c>
      <c r="D47" s="2">
        <v>7980458</v>
      </c>
      <c r="E47" s="2">
        <f t="shared" si="0"/>
        <v>7275213</v>
      </c>
    </row>
    <row r="49" spans="1:9" ht="15" x14ac:dyDescent="0.25">
      <c r="A49" s="2">
        <v>36</v>
      </c>
      <c r="B49" s="8" t="s">
        <v>59</v>
      </c>
      <c r="C49" s="2">
        <v>673422</v>
      </c>
      <c r="D49" s="2">
        <v>11363341</v>
      </c>
      <c r="E49" s="2">
        <f t="shared" si="0"/>
        <v>10689919</v>
      </c>
      <c r="F49" s="2">
        <f>AVERAGE(E49:E50)</f>
        <v>10408833.5</v>
      </c>
      <c r="H49" s="13">
        <f>F118/F49</f>
        <v>1.5667388185237088</v>
      </c>
      <c r="I49" s="2">
        <f>1/H49</f>
        <v>0.6382684772834506</v>
      </c>
    </row>
    <row r="50" spans="1:9" x14ac:dyDescent="0.2">
      <c r="A50" s="2">
        <v>37</v>
      </c>
      <c r="B50" s="2" t="s">
        <v>92</v>
      </c>
      <c r="C50" s="2">
        <v>663913</v>
      </c>
      <c r="D50" s="2">
        <v>10791661</v>
      </c>
      <c r="E50" s="2">
        <f t="shared" si="0"/>
        <v>10127748</v>
      </c>
    </row>
    <row r="52" spans="1:9" ht="15" x14ac:dyDescent="0.25">
      <c r="A52" s="2">
        <v>38</v>
      </c>
      <c r="B52" s="8" t="s">
        <v>63</v>
      </c>
      <c r="C52" s="2">
        <v>626165</v>
      </c>
      <c r="D52" s="2">
        <v>7386051</v>
      </c>
      <c r="E52" s="2">
        <f t="shared" si="0"/>
        <v>6759886</v>
      </c>
      <c r="F52" s="2">
        <f>AVERAGE(E52)</f>
        <v>6759886</v>
      </c>
      <c r="H52" s="2">
        <f>F121/F52</f>
        <v>1.6469390164272002</v>
      </c>
    </row>
    <row r="54" spans="1:9" ht="15" x14ac:dyDescent="0.25">
      <c r="A54" s="2">
        <v>39</v>
      </c>
      <c r="B54" s="8" t="s">
        <v>66</v>
      </c>
      <c r="C54" s="2">
        <v>877382</v>
      </c>
      <c r="D54" s="2">
        <v>6260828</v>
      </c>
      <c r="E54" s="2">
        <f t="shared" si="0"/>
        <v>5383446</v>
      </c>
      <c r="F54" s="2">
        <f>AVERAGE(E54:E56)</f>
        <v>4101239</v>
      </c>
      <c r="H54" s="13">
        <f>F126/F54</f>
        <v>0.98516302024827129</v>
      </c>
      <c r="I54" s="2">
        <f>1/H54</f>
        <v>1.0150604310624547</v>
      </c>
    </row>
    <row r="55" spans="1:9" x14ac:dyDescent="0.2">
      <c r="A55" s="2">
        <v>40</v>
      </c>
      <c r="B55" s="2" t="s">
        <v>96</v>
      </c>
      <c r="C55" s="2">
        <v>915913</v>
      </c>
      <c r="D55" s="2">
        <v>4898604</v>
      </c>
      <c r="E55" s="2">
        <f t="shared" si="0"/>
        <v>3982691</v>
      </c>
    </row>
    <row r="56" spans="1:9" x14ac:dyDescent="0.2">
      <c r="A56" s="2">
        <v>41</v>
      </c>
      <c r="B56" s="2" t="s">
        <v>97</v>
      </c>
      <c r="C56" s="2">
        <v>833764</v>
      </c>
      <c r="D56" s="2">
        <v>3771344</v>
      </c>
      <c r="E56" s="2">
        <f t="shared" si="0"/>
        <v>2937580</v>
      </c>
    </row>
    <row r="58" spans="1:9" x14ac:dyDescent="0.2">
      <c r="A58" s="2">
        <v>42</v>
      </c>
      <c r="B58" s="16" t="s">
        <v>98</v>
      </c>
      <c r="C58" s="2">
        <v>540668</v>
      </c>
      <c r="D58" s="2">
        <v>6418821</v>
      </c>
      <c r="E58" s="2">
        <f t="shared" si="0"/>
        <v>5878153</v>
      </c>
      <c r="F58" s="2">
        <f>AVERAGE(E58:E59)</f>
        <v>7368528.5</v>
      </c>
    </row>
    <row r="59" spans="1:9" x14ac:dyDescent="0.2">
      <c r="A59" s="2">
        <v>43</v>
      </c>
      <c r="B59" s="2" t="s">
        <v>99</v>
      </c>
      <c r="C59" s="2">
        <v>656430</v>
      </c>
      <c r="D59" s="2">
        <v>9515334</v>
      </c>
      <c r="E59" s="2">
        <f t="shared" si="0"/>
        <v>8858904</v>
      </c>
    </row>
    <row r="61" spans="1:9" ht="15" x14ac:dyDescent="0.25">
      <c r="A61" s="2">
        <v>44</v>
      </c>
      <c r="B61" s="8" t="s">
        <v>64</v>
      </c>
      <c r="C61" s="2">
        <v>807273</v>
      </c>
      <c r="D61" s="2">
        <v>12492658</v>
      </c>
      <c r="E61" s="2">
        <f t="shared" si="0"/>
        <v>11685385</v>
      </c>
      <c r="F61" s="2">
        <f>AVERAGE(E61:E63)</f>
        <v>7656747.333333333</v>
      </c>
      <c r="H61" s="2">
        <f>F129/F61</f>
        <v>0.819538862498706</v>
      </c>
    </row>
    <row r="62" spans="1:9" x14ac:dyDescent="0.2">
      <c r="A62" s="2">
        <v>45</v>
      </c>
      <c r="B62" s="2" t="s">
        <v>100</v>
      </c>
      <c r="C62" s="2">
        <v>885772</v>
      </c>
      <c r="D62" s="2">
        <v>9996385</v>
      </c>
      <c r="E62" s="2">
        <f t="shared" si="0"/>
        <v>9110613</v>
      </c>
    </row>
    <row r="63" spans="1:9" x14ac:dyDescent="0.2">
      <c r="A63" s="2">
        <v>46</v>
      </c>
      <c r="B63" s="2" t="s">
        <v>101</v>
      </c>
      <c r="C63" s="2">
        <v>813464</v>
      </c>
      <c r="D63" s="2">
        <v>2987708</v>
      </c>
      <c r="E63" s="2">
        <f t="shared" si="0"/>
        <v>2174244</v>
      </c>
    </row>
    <row r="64" spans="1:9" x14ac:dyDescent="0.2">
      <c r="G64" s="2" t="s">
        <v>93</v>
      </c>
    </row>
    <row r="65" spans="1:7" ht="15" x14ac:dyDescent="0.25">
      <c r="A65" s="2">
        <v>47</v>
      </c>
      <c r="B65" s="8" t="s">
        <v>102</v>
      </c>
      <c r="C65" s="2">
        <v>697165</v>
      </c>
      <c r="D65" s="2">
        <v>7112669</v>
      </c>
      <c r="E65" s="2">
        <f t="shared" si="0"/>
        <v>6415504</v>
      </c>
      <c r="F65" s="2">
        <f>AVERAGE(E65:E67)</f>
        <v>3769117.3333333335</v>
      </c>
      <c r="G65" s="2">
        <f>AVERAGE(E65:E67,E69:E70,E72:E74)</f>
        <v>7086453</v>
      </c>
    </row>
    <row r="66" spans="1:7" x14ac:dyDescent="0.2">
      <c r="A66" s="2">
        <v>48</v>
      </c>
      <c r="B66" s="2" t="s">
        <v>103</v>
      </c>
      <c r="C66" s="2">
        <v>726689</v>
      </c>
      <c r="D66" s="2">
        <v>1512147</v>
      </c>
      <c r="E66" s="2">
        <f t="shared" si="0"/>
        <v>785458</v>
      </c>
    </row>
    <row r="67" spans="1:7" x14ac:dyDescent="0.2">
      <c r="A67" s="2">
        <v>49</v>
      </c>
      <c r="B67" s="2" t="s">
        <v>104</v>
      </c>
      <c r="C67" s="2">
        <v>678564</v>
      </c>
      <c r="D67" s="2">
        <v>4784954</v>
      </c>
      <c r="E67" s="2">
        <f t="shared" si="0"/>
        <v>4106390</v>
      </c>
    </row>
    <row r="69" spans="1:7" ht="15" x14ac:dyDescent="0.25">
      <c r="A69" s="2">
        <v>50</v>
      </c>
      <c r="B69" s="8" t="s">
        <v>105</v>
      </c>
      <c r="C69" s="2">
        <v>522036</v>
      </c>
      <c r="D69" s="2">
        <v>2924313</v>
      </c>
      <c r="E69" s="2">
        <f t="shared" si="0"/>
        <v>2402277</v>
      </c>
      <c r="F69" s="2">
        <f>AVERAGE(E69:E70)</f>
        <v>2115295</v>
      </c>
    </row>
    <row r="70" spans="1:7" x14ac:dyDescent="0.2">
      <c r="A70" s="2">
        <v>51</v>
      </c>
      <c r="B70" s="2" t="s">
        <v>106</v>
      </c>
      <c r="C70" s="2">
        <v>825823</v>
      </c>
      <c r="D70" s="2">
        <v>2654136</v>
      </c>
      <c r="E70" s="2">
        <f t="shared" si="0"/>
        <v>1828313</v>
      </c>
    </row>
    <row r="72" spans="1:7" ht="15" x14ac:dyDescent="0.25">
      <c r="A72" s="2">
        <v>52</v>
      </c>
      <c r="B72" s="8" t="s">
        <v>107</v>
      </c>
      <c r="C72" s="2">
        <v>852227</v>
      </c>
      <c r="D72" s="2">
        <v>15477707</v>
      </c>
      <c r="E72" s="2">
        <f t="shared" si="0"/>
        <v>14625480</v>
      </c>
      <c r="F72" s="2">
        <f>AVERAGE(E72:E74)</f>
        <v>13717894</v>
      </c>
    </row>
    <row r="73" spans="1:7" x14ac:dyDescent="0.2">
      <c r="A73" s="2">
        <v>53</v>
      </c>
      <c r="B73" s="2" t="s">
        <v>108</v>
      </c>
      <c r="C73" s="2">
        <v>869933</v>
      </c>
      <c r="D73" s="2">
        <v>17114636</v>
      </c>
      <c r="E73" s="2">
        <f t="shared" si="0"/>
        <v>16244703</v>
      </c>
    </row>
    <row r="74" spans="1:7" x14ac:dyDescent="0.2">
      <c r="A74" s="2">
        <v>54</v>
      </c>
      <c r="B74" s="2" t="s">
        <v>109</v>
      </c>
      <c r="C74" s="2">
        <v>854086</v>
      </c>
      <c r="D74" s="2">
        <v>11137585</v>
      </c>
      <c r="E74" s="2">
        <f t="shared" si="0"/>
        <v>10283499</v>
      </c>
    </row>
    <row r="75" spans="1:7" x14ac:dyDescent="0.2">
      <c r="G75" s="2" t="s">
        <v>94</v>
      </c>
    </row>
    <row r="76" spans="1:7" ht="15" x14ac:dyDescent="0.25">
      <c r="A76" s="2">
        <v>55</v>
      </c>
      <c r="B76" s="8" t="s">
        <v>110</v>
      </c>
      <c r="C76" s="2">
        <v>602667</v>
      </c>
      <c r="D76" s="2">
        <v>1266234</v>
      </c>
      <c r="E76" s="2">
        <f t="shared" si="0"/>
        <v>663567</v>
      </c>
      <c r="F76" s="2">
        <f>AVERAGE(E76:E78)</f>
        <v>191919.33333333334</v>
      </c>
      <c r="G76" s="2">
        <f>AVERAGE(E76:E78,E80:E82,E84:E86,E88:E90,E23:E24,E96:E99)</f>
        <v>6846592.944444444</v>
      </c>
    </row>
    <row r="77" spans="1:7" x14ac:dyDescent="0.2">
      <c r="A77" s="2">
        <v>56</v>
      </c>
      <c r="B77" s="2" t="s">
        <v>111</v>
      </c>
      <c r="C77" s="2">
        <v>575049</v>
      </c>
      <c r="D77" s="2">
        <v>655634</v>
      </c>
      <c r="E77" s="2">
        <f t="shared" si="0"/>
        <v>80585</v>
      </c>
    </row>
    <row r="78" spans="1:7" x14ac:dyDescent="0.2">
      <c r="A78" s="2">
        <v>57</v>
      </c>
      <c r="B78" s="2" t="s">
        <v>112</v>
      </c>
      <c r="C78" s="2">
        <v>628825</v>
      </c>
      <c r="D78" s="2">
        <v>460431</v>
      </c>
      <c r="E78" s="2">
        <f t="shared" si="0"/>
        <v>-168394</v>
      </c>
    </row>
    <row r="80" spans="1:7" ht="15" x14ac:dyDescent="0.25">
      <c r="A80" s="2">
        <v>58</v>
      </c>
      <c r="B80" s="8" t="s">
        <v>113</v>
      </c>
      <c r="C80" s="2">
        <v>520046</v>
      </c>
      <c r="D80" s="2">
        <v>13963625</v>
      </c>
      <c r="E80" s="2">
        <f t="shared" si="0"/>
        <v>13443579</v>
      </c>
      <c r="F80" s="2">
        <f>AVERAGE(E80:E82)</f>
        <v>13247478.333333334</v>
      </c>
    </row>
    <row r="81" spans="1:8" x14ac:dyDescent="0.2">
      <c r="A81" s="2">
        <v>59</v>
      </c>
      <c r="B81" s="2" t="s">
        <v>114</v>
      </c>
      <c r="C81" s="2">
        <v>454065</v>
      </c>
      <c r="D81" s="2">
        <v>14085343</v>
      </c>
      <c r="E81" s="2">
        <f t="shared" si="0"/>
        <v>13631278</v>
      </c>
    </row>
    <row r="82" spans="1:8" x14ac:dyDescent="0.2">
      <c r="A82" s="2">
        <v>60</v>
      </c>
      <c r="B82" s="2" t="s">
        <v>115</v>
      </c>
      <c r="C82" s="2">
        <v>707486</v>
      </c>
      <c r="D82" s="2">
        <v>13375064</v>
      </c>
      <c r="E82" s="2">
        <f t="shared" si="0"/>
        <v>12667578</v>
      </c>
    </row>
    <row r="83" spans="1:8" x14ac:dyDescent="0.2">
      <c r="H83" s="2" t="e">
        <f>AVERAGE(G83:G85)</f>
        <v>#DIV/0!</v>
      </c>
    </row>
    <row r="84" spans="1:8" ht="15" x14ac:dyDescent="0.25">
      <c r="A84" s="2">
        <v>61</v>
      </c>
      <c r="B84" s="8" t="s">
        <v>116</v>
      </c>
      <c r="C84" s="2">
        <v>510392</v>
      </c>
      <c r="D84" s="2">
        <v>6443120</v>
      </c>
      <c r="E84" s="2">
        <f t="shared" si="0"/>
        <v>5932728</v>
      </c>
      <c r="F84" s="2">
        <f>AVERAGE(E84:E86)</f>
        <v>7245602.333333333</v>
      </c>
    </row>
    <row r="85" spans="1:8" x14ac:dyDescent="0.2">
      <c r="A85" s="2">
        <v>62</v>
      </c>
      <c r="B85" s="2" t="s">
        <v>117</v>
      </c>
      <c r="C85" s="2">
        <v>393761</v>
      </c>
      <c r="D85" s="2">
        <v>5178845</v>
      </c>
      <c r="E85" s="2">
        <f t="shared" si="0"/>
        <v>4785084</v>
      </c>
    </row>
    <row r="86" spans="1:8" x14ac:dyDescent="0.2">
      <c r="A86" s="2">
        <v>63</v>
      </c>
      <c r="B86" s="2" t="s">
        <v>118</v>
      </c>
      <c r="C86" s="2">
        <v>603697</v>
      </c>
      <c r="D86" s="2">
        <v>11622692</v>
      </c>
      <c r="E86" s="2">
        <f t="shared" si="0"/>
        <v>11018995</v>
      </c>
    </row>
    <row r="88" spans="1:8" ht="15" x14ac:dyDescent="0.25">
      <c r="A88" s="2">
        <v>64</v>
      </c>
      <c r="B88" s="8" t="s">
        <v>119</v>
      </c>
      <c r="C88" s="2">
        <v>759868</v>
      </c>
      <c r="D88" s="2">
        <v>19012514</v>
      </c>
      <c r="E88" s="2">
        <f t="shared" si="0"/>
        <v>18252646</v>
      </c>
      <c r="F88" s="2">
        <f>AVERAGE(E88:E90)</f>
        <v>9526705.333333334</v>
      </c>
    </row>
    <row r="89" spans="1:8" x14ac:dyDescent="0.2">
      <c r="A89" s="2">
        <v>65</v>
      </c>
      <c r="B89" s="2" t="s">
        <v>120</v>
      </c>
      <c r="C89" s="2">
        <v>701910</v>
      </c>
      <c r="D89" s="2">
        <v>9923233</v>
      </c>
      <c r="E89" s="2">
        <f t="shared" si="0"/>
        <v>9221323</v>
      </c>
    </row>
    <row r="90" spans="1:8" x14ac:dyDescent="0.2">
      <c r="A90" s="2">
        <v>66</v>
      </c>
      <c r="B90" s="2" t="s">
        <v>121</v>
      </c>
      <c r="C90" s="2">
        <v>315380</v>
      </c>
      <c r="D90" s="2">
        <v>1421527</v>
      </c>
      <c r="E90" s="2">
        <f t="shared" ref="E90:E129" si="1">D90-C90</f>
        <v>1106147</v>
      </c>
    </row>
    <row r="92" spans="1:8" ht="15" x14ac:dyDescent="0.25">
      <c r="A92" s="2">
        <v>67</v>
      </c>
      <c r="B92" s="8" t="s">
        <v>122</v>
      </c>
      <c r="C92" s="2">
        <v>831734</v>
      </c>
      <c r="D92" s="2">
        <v>1446781</v>
      </c>
      <c r="E92" s="2">
        <f t="shared" si="1"/>
        <v>615047</v>
      </c>
      <c r="F92" s="2">
        <f>AVERAGE(E92:E94)</f>
        <v>1559922.6666666667</v>
      </c>
    </row>
    <row r="93" spans="1:8" x14ac:dyDescent="0.2">
      <c r="A93" s="2">
        <v>68</v>
      </c>
      <c r="B93" s="2" t="s">
        <v>123</v>
      </c>
      <c r="C93" s="2">
        <v>864721</v>
      </c>
      <c r="D93" s="2">
        <v>3762951</v>
      </c>
      <c r="E93" s="2">
        <f t="shared" si="1"/>
        <v>2898230</v>
      </c>
    </row>
    <row r="94" spans="1:8" x14ac:dyDescent="0.2">
      <c r="A94" s="2">
        <v>69</v>
      </c>
      <c r="B94" s="2" t="s">
        <v>124</v>
      </c>
      <c r="C94" s="2">
        <v>792546</v>
      </c>
      <c r="D94" s="2">
        <v>1959037</v>
      </c>
      <c r="E94" s="2">
        <f t="shared" si="1"/>
        <v>1166491</v>
      </c>
    </row>
    <row r="96" spans="1:8" ht="15" x14ac:dyDescent="0.25">
      <c r="A96" s="2">
        <v>70</v>
      </c>
      <c r="B96" s="8" t="s">
        <v>125</v>
      </c>
      <c r="C96" s="2">
        <v>629214</v>
      </c>
      <c r="D96" s="2">
        <v>605697</v>
      </c>
      <c r="E96" s="2">
        <f t="shared" si="1"/>
        <v>-23517</v>
      </c>
      <c r="F96" s="2">
        <f>AVERAGE(E96:E99)</f>
        <v>5510438.25</v>
      </c>
    </row>
    <row r="97" spans="1:7" x14ac:dyDescent="0.2">
      <c r="A97" s="2">
        <v>71</v>
      </c>
      <c r="B97" s="2" t="s">
        <v>126</v>
      </c>
      <c r="C97" s="2">
        <v>657886</v>
      </c>
      <c r="D97" s="2">
        <v>7000731</v>
      </c>
      <c r="E97" s="2">
        <f t="shared" si="1"/>
        <v>6342845</v>
      </c>
    </row>
    <row r="98" spans="1:7" x14ac:dyDescent="0.2">
      <c r="A98" s="2">
        <v>72</v>
      </c>
      <c r="B98" s="2" t="s">
        <v>127</v>
      </c>
      <c r="C98" s="2">
        <v>633906</v>
      </c>
      <c r="D98" s="2">
        <v>9375577</v>
      </c>
      <c r="E98" s="2">
        <f t="shared" si="1"/>
        <v>8741671</v>
      </c>
    </row>
    <row r="99" spans="1:7" x14ac:dyDescent="0.2">
      <c r="A99" s="2">
        <v>73</v>
      </c>
      <c r="B99" s="2" t="s">
        <v>128</v>
      </c>
      <c r="C99" s="2">
        <v>518448</v>
      </c>
      <c r="D99" s="2">
        <v>7499202</v>
      </c>
      <c r="E99" s="2">
        <f t="shared" si="1"/>
        <v>6980754</v>
      </c>
    </row>
    <row r="100" spans="1:7" x14ac:dyDescent="0.2">
      <c r="G100" s="2" t="s">
        <v>95</v>
      </c>
    </row>
    <row r="101" spans="1:7" ht="15" x14ac:dyDescent="0.25">
      <c r="A101" s="2">
        <v>74</v>
      </c>
      <c r="B101" s="8" t="s">
        <v>129</v>
      </c>
      <c r="C101" s="2">
        <v>475416</v>
      </c>
      <c r="D101" s="2">
        <v>22907624</v>
      </c>
      <c r="E101" s="2">
        <f t="shared" si="1"/>
        <v>22432208</v>
      </c>
      <c r="F101" s="2">
        <f>AVERAGE(E101:E103)</f>
        <v>11517824.666666666</v>
      </c>
      <c r="G101" s="2">
        <f>AVERAGE(E101:E103,E105:E107,E109:E112,E114:E116,E49:E50,E121:E124,E54:E56,E129)</f>
        <v>6645688.6956521738</v>
      </c>
    </row>
    <row r="102" spans="1:7" x14ac:dyDescent="0.2">
      <c r="A102" s="2">
        <v>75</v>
      </c>
      <c r="B102" s="2" t="s">
        <v>130</v>
      </c>
      <c r="C102" s="2">
        <v>479511</v>
      </c>
      <c r="D102" s="2">
        <v>8898685</v>
      </c>
      <c r="E102" s="2">
        <f t="shared" si="1"/>
        <v>8419174</v>
      </c>
    </row>
    <row r="103" spans="1:7" x14ac:dyDescent="0.2">
      <c r="A103" s="2">
        <v>76</v>
      </c>
      <c r="B103" s="2" t="s">
        <v>131</v>
      </c>
      <c r="C103" s="2">
        <v>184399</v>
      </c>
      <c r="D103" s="2">
        <v>3886491</v>
      </c>
      <c r="E103" s="2">
        <f t="shared" si="1"/>
        <v>3702092</v>
      </c>
    </row>
    <row r="105" spans="1:7" ht="15" x14ac:dyDescent="0.25">
      <c r="A105" s="2">
        <v>77</v>
      </c>
      <c r="B105" s="8" t="s">
        <v>132</v>
      </c>
      <c r="C105" s="2">
        <v>623813</v>
      </c>
      <c r="D105" s="2">
        <v>2483407</v>
      </c>
      <c r="E105" s="2">
        <f t="shared" si="1"/>
        <v>1859594</v>
      </c>
      <c r="F105" s="2">
        <f>AVERAGE(E105:E107)</f>
        <v>2672357.6666666665</v>
      </c>
    </row>
    <row r="106" spans="1:7" x14ac:dyDescent="0.2">
      <c r="A106" s="2">
        <v>78</v>
      </c>
      <c r="B106" s="2" t="s">
        <v>133</v>
      </c>
      <c r="C106" s="2">
        <v>531456</v>
      </c>
      <c r="D106" s="2">
        <v>4763588</v>
      </c>
      <c r="E106" s="2">
        <f t="shared" si="1"/>
        <v>4232132</v>
      </c>
    </row>
    <row r="107" spans="1:7" x14ac:dyDescent="0.2">
      <c r="A107" s="2">
        <v>79</v>
      </c>
      <c r="B107" s="2" t="s">
        <v>134</v>
      </c>
      <c r="C107" s="2">
        <v>492132</v>
      </c>
      <c r="D107" s="2">
        <v>2417479</v>
      </c>
      <c r="E107" s="2">
        <f t="shared" si="1"/>
        <v>1925347</v>
      </c>
    </row>
    <row r="109" spans="1:7" ht="15" x14ac:dyDescent="0.25">
      <c r="A109" s="2">
        <v>80</v>
      </c>
      <c r="B109" s="8" t="s">
        <v>135</v>
      </c>
      <c r="C109" s="2">
        <v>666221</v>
      </c>
      <c r="D109" s="2">
        <v>7270876</v>
      </c>
      <c r="E109" s="2">
        <f t="shared" si="1"/>
        <v>6604655</v>
      </c>
      <c r="F109" s="2">
        <f>AVERAGE(E109:E112)</f>
        <v>6177100.5</v>
      </c>
    </row>
    <row r="110" spans="1:7" x14ac:dyDescent="0.2">
      <c r="A110" s="2">
        <v>81</v>
      </c>
      <c r="B110" s="2" t="s">
        <v>136</v>
      </c>
      <c r="C110" s="2">
        <v>626334</v>
      </c>
      <c r="D110" s="2">
        <v>7980693</v>
      </c>
      <c r="E110" s="2">
        <f t="shared" si="1"/>
        <v>7354359</v>
      </c>
    </row>
    <row r="111" spans="1:7" x14ac:dyDescent="0.2">
      <c r="A111" s="2">
        <v>82</v>
      </c>
      <c r="B111" s="2" t="s">
        <v>137</v>
      </c>
      <c r="C111" s="2">
        <v>664492</v>
      </c>
      <c r="D111" s="2">
        <v>6276102</v>
      </c>
      <c r="E111" s="2">
        <f t="shared" si="1"/>
        <v>5611610</v>
      </c>
    </row>
    <row r="112" spans="1:7" x14ac:dyDescent="0.2">
      <c r="A112" s="2">
        <v>83</v>
      </c>
      <c r="B112" s="2" t="s">
        <v>138</v>
      </c>
      <c r="C112" s="2">
        <v>635714</v>
      </c>
      <c r="D112" s="2">
        <v>5773492</v>
      </c>
      <c r="E112" s="2">
        <f t="shared" si="1"/>
        <v>5137778</v>
      </c>
    </row>
    <row r="114" spans="1:6" ht="15" x14ac:dyDescent="0.25">
      <c r="A114" s="2">
        <v>84</v>
      </c>
      <c r="B114" s="8" t="s">
        <v>139</v>
      </c>
      <c r="C114" s="2">
        <v>603148</v>
      </c>
      <c r="D114" s="2">
        <v>719639</v>
      </c>
      <c r="E114" s="2">
        <f t="shared" si="1"/>
        <v>116491</v>
      </c>
      <c r="F114" s="2">
        <f>AVERAGE(E114:E116)</f>
        <v>547675</v>
      </c>
    </row>
    <row r="115" spans="1:6" x14ac:dyDescent="0.2">
      <c r="A115" s="2">
        <v>85</v>
      </c>
      <c r="B115" s="2" t="s">
        <v>140</v>
      </c>
      <c r="C115" s="2">
        <v>608617</v>
      </c>
      <c r="D115" s="2">
        <v>1690145</v>
      </c>
      <c r="E115" s="2">
        <f t="shared" si="1"/>
        <v>1081528</v>
      </c>
    </row>
    <row r="116" spans="1:6" x14ac:dyDescent="0.2">
      <c r="A116" s="2">
        <v>86</v>
      </c>
      <c r="B116" s="2" t="s">
        <v>141</v>
      </c>
      <c r="C116" s="2">
        <v>647722</v>
      </c>
      <c r="D116" s="2">
        <v>1092728</v>
      </c>
      <c r="E116" s="2">
        <f t="shared" si="1"/>
        <v>445006</v>
      </c>
    </row>
    <row r="118" spans="1:6" ht="15" x14ac:dyDescent="0.25">
      <c r="A118" s="2">
        <v>87</v>
      </c>
      <c r="B118" s="8" t="s">
        <v>142</v>
      </c>
      <c r="C118" s="2">
        <v>643022</v>
      </c>
      <c r="D118" s="2">
        <v>14701695</v>
      </c>
      <c r="E118" s="2">
        <f t="shared" si="1"/>
        <v>14058673</v>
      </c>
      <c r="F118" s="2">
        <f>AVERAGE(E118:E119)</f>
        <v>16307923.5</v>
      </c>
    </row>
    <row r="119" spans="1:6" x14ac:dyDescent="0.2">
      <c r="A119" s="2">
        <v>88</v>
      </c>
      <c r="B119" s="2" t="s">
        <v>143</v>
      </c>
      <c r="C119" s="2">
        <v>707628</v>
      </c>
      <c r="D119" s="2">
        <v>19264802</v>
      </c>
      <c r="E119" s="2">
        <f t="shared" si="1"/>
        <v>18557174</v>
      </c>
    </row>
    <row r="121" spans="1:6" ht="15" x14ac:dyDescent="0.25">
      <c r="A121" s="2">
        <v>89</v>
      </c>
      <c r="B121" s="8" t="s">
        <v>144</v>
      </c>
      <c r="C121" s="2">
        <v>793426</v>
      </c>
      <c r="D121" s="2">
        <v>13977779</v>
      </c>
      <c r="E121" s="2">
        <f t="shared" si="1"/>
        <v>13184353</v>
      </c>
      <c r="F121" s="2">
        <f>AVERAGE(E121:E124)</f>
        <v>11133120</v>
      </c>
    </row>
    <row r="122" spans="1:6" x14ac:dyDescent="0.2">
      <c r="A122" s="2">
        <v>90</v>
      </c>
      <c r="B122" s="2" t="s">
        <v>145</v>
      </c>
      <c r="C122" s="2">
        <v>795931</v>
      </c>
      <c r="D122" s="2">
        <v>13881997</v>
      </c>
      <c r="E122" s="2">
        <f t="shared" si="1"/>
        <v>13086066</v>
      </c>
    </row>
    <row r="123" spans="1:6" x14ac:dyDescent="0.2">
      <c r="A123" s="2">
        <v>91</v>
      </c>
      <c r="B123" s="2" t="s">
        <v>146</v>
      </c>
      <c r="C123" s="2">
        <v>793925</v>
      </c>
      <c r="D123" s="2">
        <v>13571897</v>
      </c>
      <c r="E123" s="2">
        <f t="shared" si="1"/>
        <v>12777972</v>
      </c>
    </row>
    <row r="124" spans="1:6" x14ac:dyDescent="0.2">
      <c r="A124" s="2">
        <v>92</v>
      </c>
      <c r="B124" s="2" t="s">
        <v>147</v>
      </c>
      <c r="C124" s="2">
        <v>789403</v>
      </c>
      <c r="D124" s="2">
        <v>6273492</v>
      </c>
      <c r="E124" s="2">
        <f t="shared" si="1"/>
        <v>5484089</v>
      </c>
    </row>
    <row r="126" spans="1:6" ht="15" x14ac:dyDescent="0.25">
      <c r="A126" s="2">
        <v>93</v>
      </c>
      <c r="B126" s="8" t="s">
        <v>148</v>
      </c>
      <c r="C126" s="2">
        <v>565938</v>
      </c>
      <c r="D126" s="2">
        <v>840579</v>
      </c>
      <c r="E126" s="2">
        <f t="shared" si="1"/>
        <v>274641</v>
      </c>
      <c r="F126" s="2">
        <f>AVERAGE(E126:E127)</f>
        <v>4040389</v>
      </c>
    </row>
    <row r="127" spans="1:6" x14ac:dyDescent="0.2">
      <c r="A127" s="2">
        <v>94</v>
      </c>
      <c r="B127" s="2" t="s">
        <v>149</v>
      </c>
      <c r="C127" s="2">
        <v>578405</v>
      </c>
      <c r="D127" s="2">
        <v>8384542</v>
      </c>
      <c r="E127" s="2">
        <f t="shared" si="1"/>
        <v>7806137</v>
      </c>
    </row>
    <row r="129" spans="1:6" x14ac:dyDescent="0.2">
      <c r="A129" s="2">
        <v>95</v>
      </c>
      <c r="B129" s="2" t="s">
        <v>150</v>
      </c>
      <c r="C129" s="2">
        <v>811915</v>
      </c>
      <c r="D129" s="2">
        <v>7086917</v>
      </c>
      <c r="E129" s="2">
        <f t="shared" si="1"/>
        <v>6275002</v>
      </c>
      <c r="F129" s="2">
        <f>AVERAGE(E129)</f>
        <v>6275002</v>
      </c>
    </row>
  </sheetData>
  <pageMargins left="0.7" right="0.7" top="0.75" bottom="0.75" header="0.3" footer="0.3"/>
  <pageSetup paperSize="9"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43"/>
  <sheetViews>
    <sheetView zoomScale="75" zoomScaleNormal="75" workbookViewId="0">
      <selection activeCell="D2" sqref="D2:D8"/>
    </sheetView>
  </sheetViews>
  <sheetFormatPr defaultColWidth="9" defaultRowHeight="14.25" x14ac:dyDescent="0.2"/>
  <cols>
    <col min="1" max="16384" width="9" style="2"/>
  </cols>
  <sheetData>
    <row r="1" spans="3:34" ht="15" x14ac:dyDescent="0.25">
      <c r="D1" s="8" t="s">
        <v>151</v>
      </c>
      <c r="E1" s="8" t="s">
        <v>152</v>
      </c>
      <c r="G1" s="8"/>
      <c r="AA1" s="8"/>
      <c r="AB1" s="8"/>
      <c r="AC1" s="8"/>
      <c r="AD1" s="8"/>
      <c r="AE1" s="8"/>
      <c r="AF1" s="8"/>
      <c r="AG1" s="8"/>
      <c r="AH1" s="8"/>
    </row>
    <row r="2" spans="3:34" x14ac:dyDescent="0.2">
      <c r="C2" s="2" t="s">
        <v>153</v>
      </c>
      <c r="D2" s="2">
        <v>22</v>
      </c>
      <c r="E2" s="2">
        <v>0</v>
      </c>
    </row>
    <row r="3" spans="3:34" ht="15" x14ac:dyDescent="0.25">
      <c r="C3" s="8" t="s">
        <v>154</v>
      </c>
      <c r="D3" s="2">
        <v>60</v>
      </c>
      <c r="E3" s="2">
        <v>78</v>
      </c>
    </row>
    <row r="4" spans="3:34" x14ac:dyDescent="0.2">
      <c r="C4" s="2" t="s">
        <v>155</v>
      </c>
      <c r="D4" s="2">
        <v>83</v>
      </c>
    </row>
    <row r="5" spans="3:34" ht="15" x14ac:dyDescent="0.25">
      <c r="C5" s="8" t="s">
        <v>156</v>
      </c>
      <c r="D5" s="2">
        <v>96</v>
      </c>
      <c r="E5" s="2">
        <v>40</v>
      </c>
      <c r="AB5" s="8"/>
    </row>
    <row r="6" spans="3:34" ht="15" x14ac:dyDescent="0.25">
      <c r="C6" s="8" t="s">
        <v>157</v>
      </c>
      <c r="D6" s="2">
        <v>53</v>
      </c>
      <c r="E6" s="2">
        <v>33</v>
      </c>
      <c r="G6" s="8" t="s">
        <v>175</v>
      </c>
      <c r="AB6" s="8"/>
    </row>
    <row r="7" spans="3:34" ht="15" x14ac:dyDescent="0.25">
      <c r="C7" s="2" t="s">
        <v>158</v>
      </c>
      <c r="D7" s="2">
        <v>41</v>
      </c>
      <c r="E7" s="2">
        <v>0</v>
      </c>
      <c r="AB7" s="8"/>
    </row>
    <row r="8" spans="3:34" x14ac:dyDescent="0.2">
      <c r="C8" s="2" t="s">
        <v>159</v>
      </c>
      <c r="D8" s="28">
        <v>60</v>
      </c>
      <c r="E8" s="2">
        <v>0</v>
      </c>
    </row>
    <row r="9" spans="3:34" x14ac:dyDescent="0.2">
      <c r="D9" s="2" t="s">
        <v>151</v>
      </c>
      <c r="E9" s="2" t="s">
        <v>152</v>
      </c>
    </row>
    <row r="10" spans="3:34" x14ac:dyDescent="0.2">
      <c r="C10" s="2" t="s">
        <v>8</v>
      </c>
      <c r="D10" s="2">
        <f>AVERAGE(D2:D8)</f>
        <v>59.285714285714285</v>
      </c>
      <c r="E10" s="2">
        <f>AVERAGE(E2:E8)</f>
        <v>25.166666666666668</v>
      </c>
    </row>
    <row r="11" spans="3:34" x14ac:dyDescent="0.2">
      <c r="C11" s="2" t="s">
        <v>35</v>
      </c>
      <c r="D11" s="2">
        <f>STDEV(D2:D8)</f>
        <v>24.750180374523108</v>
      </c>
      <c r="E11" s="2">
        <f>STDEV(E2:E8)</f>
        <v>31.536751048049748</v>
      </c>
    </row>
    <row r="12" spans="3:34" x14ac:dyDescent="0.2">
      <c r="C12" s="2" t="s">
        <v>36</v>
      </c>
      <c r="D12" s="2">
        <f>D11/SQRT(7)</f>
        <v>9.3546888821399445</v>
      </c>
      <c r="E12" s="2">
        <f>E11/SQRT(7)</f>
        <v>11.919771490299317</v>
      </c>
    </row>
    <row r="13" spans="3:34" x14ac:dyDescent="0.2">
      <c r="C13" s="29" t="s">
        <v>174</v>
      </c>
      <c r="D13" s="21">
        <f>D10+(2*D11)</f>
        <v>108.7860750347605</v>
      </c>
      <c r="E13" s="21">
        <f>E10+(2*E11)</f>
        <v>88.24016876276616</v>
      </c>
    </row>
    <row r="14" spans="3:34" x14ac:dyDescent="0.2">
      <c r="C14" s="28" t="s">
        <v>173</v>
      </c>
      <c r="D14" s="21">
        <f>D10-(2*D11)</f>
        <v>9.7853535366680688</v>
      </c>
      <c r="E14" s="21">
        <f>E10-(2*E11)</f>
        <v>-37.906835429432832</v>
      </c>
    </row>
    <row r="43" spans="1:1" ht="15" x14ac:dyDescent="0.25">
      <c r="A43" s="8"/>
    </row>
  </sheetData>
  <pageMargins left="0.7" right="0.7" top="0.75" bottom="0.75" header="0.3" footer="0.3"/>
  <pageSetup paperSize="9" orientation="portrait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41"/>
  <sheetViews>
    <sheetView tabSelected="1" topLeftCell="G3" zoomScale="96" zoomScaleNormal="96" workbookViewId="0">
      <selection activeCell="L7" sqref="L7"/>
    </sheetView>
  </sheetViews>
  <sheetFormatPr defaultRowHeight="14.25" x14ac:dyDescent="0.2"/>
  <cols>
    <col min="1" max="1" width="12.75" bestFit="1" customWidth="1"/>
    <col min="2" max="2" width="19.5" bestFit="1" customWidth="1"/>
    <col min="3" max="3" width="21.25" bestFit="1" customWidth="1"/>
  </cols>
  <sheetData>
    <row r="2" spans="1:15" x14ac:dyDescent="0.2">
      <c r="A2" t="s">
        <v>160</v>
      </c>
    </row>
    <row r="3" spans="1:15" ht="15" x14ac:dyDescent="0.25">
      <c r="H3" t="s">
        <v>161</v>
      </c>
      <c r="N3" s="17"/>
      <c r="O3" s="17"/>
    </row>
    <row r="5" spans="1:15" ht="15" x14ac:dyDescent="0.25">
      <c r="B5" s="18" t="s">
        <v>162</v>
      </c>
      <c r="C5" s="18" t="s">
        <v>167</v>
      </c>
      <c r="I5" s="18" t="s">
        <v>162</v>
      </c>
      <c r="J5" s="18" t="s">
        <v>167</v>
      </c>
      <c r="K5" s="18"/>
    </row>
    <row r="6" spans="1:15" x14ac:dyDescent="0.2">
      <c r="A6">
        <v>1</v>
      </c>
      <c r="B6" s="6">
        <v>56682</v>
      </c>
      <c r="C6">
        <v>31043</v>
      </c>
      <c r="H6">
        <v>1</v>
      </c>
      <c r="I6" s="6"/>
      <c r="J6">
        <v>31043</v>
      </c>
    </row>
    <row r="7" spans="1:15" ht="15" x14ac:dyDescent="0.25">
      <c r="A7">
        <v>2</v>
      </c>
      <c r="B7">
        <v>22727</v>
      </c>
      <c r="C7">
        <v>31496</v>
      </c>
      <c r="H7">
        <v>2</v>
      </c>
      <c r="I7">
        <v>22727</v>
      </c>
      <c r="J7">
        <v>31496</v>
      </c>
      <c r="L7" s="18" t="s">
        <v>175</v>
      </c>
    </row>
    <row r="8" spans="1:15" x14ac:dyDescent="0.2">
      <c r="A8">
        <v>3</v>
      </c>
      <c r="B8">
        <v>16261</v>
      </c>
      <c r="C8">
        <v>24441</v>
      </c>
      <c r="H8">
        <v>3</v>
      </c>
      <c r="I8">
        <v>16261</v>
      </c>
      <c r="J8">
        <v>24441</v>
      </c>
    </row>
    <row r="9" spans="1:15" x14ac:dyDescent="0.2">
      <c r="A9">
        <v>4</v>
      </c>
      <c r="B9">
        <v>15928</v>
      </c>
      <c r="C9">
        <v>23681</v>
      </c>
      <c r="H9">
        <v>4</v>
      </c>
      <c r="I9">
        <v>15928</v>
      </c>
      <c r="J9">
        <v>23681</v>
      </c>
    </row>
    <row r="10" spans="1:15" x14ac:dyDescent="0.2">
      <c r="A10">
        <v>5</v>
      </c>
      <c r="B10">
        <v>21504</v>
      </c>
      <c r="C10">
        <v>52406</v>
      </c>
      <c r="H10">
        <v>5</v>
      </c>
      <c r="I10">
        <v>21504</v>
      </c>
      <c r="J10">
        <v>52406</v>
      </c>
    </row>
    <row r="11" spans="1:15" x14ac:dyDescent="0.2">
      <c r="A11">
        <v>6</v>
      </c>
      <c r="B11">
        <v>33217</v>
      </c>
      <c r="C11">
        <v>69174</v>
      </c>
      <c r="H11">
        <v>6</v>
      </c>
      <c r="I11">
        <v>33217</v>
      </c>
      <c r="J11">
        <v>69174</v>
      </c>
    </row>
    <row r="14" spans="1:15" x14ac:dyDescent="0.2">
      <c r="A14" t="s">
        <v>79</v>
      </c>
      <c r="B14">
        <f>AVERAGE(B6:B11)</f>
        <v>27719.833333333332</v>
      </c>
      <c r="C14">
        <f>AVERAGE(C6:C11)</f>
        <v>38706.833333333336</v>
      </c>
      <c r="H14" t="s">
        <v>79</v>
      </c>
      <c r="I14">
        <f>AVERAGE(I6:I11)</f>
        <v>21927.4</v>
      </c>
      <c r="J14">
        <f>AVERAGE(J6:J11)</f>
        <v>38706.833333333336</v>
      </c>
    </row>
    <row r="15" spans="1:15" x14ac:dyDescent="0.2">
      <c r="A15" t="s">
        <v>163</v>
      </c>
      <c r="B15">
        <f>STDEVP(B6:B11)</f>
        <v>14159.467403080134</v>
      </c>
      <c r="C15">
        <f>STDEVP(C6:C11)</f>
        <v>16612.924380500328</v>
      </c>
      <c r="H15" t="s">
        <v>163</v>
      </c>
      <c r="I15">
        <f>STDEVP(I6:I11)</f>
        <v>6266.9703238486773</v>
      </c>
      <c r="J15">
        <f>STDEVP(J6:J11)</f>
        <v>16612.924380500328</v>
      </c>
    </row>
    <row r="16" spans="1:15" x14ac:dyDescent="0.2">
      <c r="A16" t="s">
        <v>164</v>
      </c>
      <c r="B16">
        <f>B14+(2*B15)</f>
        <v>56038.768139493601</v>
      </c>
      <c r="C16">
        <f>C14+(2*C15)</f>
        <v>71932.682094333984</v>
      </c>
      <c r="H16" t="s">
        <v>168</v>
      </c>
      <c r="I16">
        <f>I14+(2*I15)</f>
        <v>34461.340647697354</v>
      </c>
      <c r="J16">
        <f>J14+(2*J15)</f>
        <v>71932.682094333984</v>
      </c>
    </row>
    <row r="17" spans="1:15" x14ac:dyDescent="0.2">
      <c r="B17">
        <f>B14-(2*B15)</f>
        <v>-599.10147282693652</v>
      </c>
      <c r="C17">
        <f>C14-(2*C15)</f>
        <v>5480.9845723326798</v>
      </c>
      <c r="H17" t="s">
        <v>169</v>
      </c>
      <c r="I17">
        <f>I14-(2*I15)</f>
        <v>9393.4593523026469</v>
      </c>
      <c r="J17">
        <f>J14-(2*J15)</f>
        <v>5480.9845723326798</v>
      </c>
    </row>
    <row r="18" spans="1:15" x14ac:dyDescent="0.2">
      <c r="H18" t="s">
        <v>165</v>
      </c>
      <c r="I18">
        <f>I15/SQRT(5)</f>
        <v>2802.6743314199025</v>
      </c>
      <c r="J18">
        <f>J15/SQRT(6)</f>
        <v>6782.1979779446901</v>
      </c>
    </row>
    <row r="19" spans="1:15" x14ac:dyDescent="0.2">
      <c r="H19" s="4" t="s">
        <v>166</v>
      </c>
      <c r="I19" s="4">
        <f>J14/I14</f>
        <v>1.7652267634709693</v>
      </c>
    </row>
    <row r="22" spans="1:15" ht="15" x14ac:dyDescent="0.25">
      <c r="A22" s="26"/>
      <c r="B22" s="27"/>
      <c r="C22" s="27"/>
      <c r="D22" s="26"/>
      <c r="E22" s="26"/>
      <c r="F22" s="26"/>
      <c r="G22" s="26"/>
    </row>
    <row r="23" spans="1:15" x14ac:dyDescent="0.2">
      <c r="A23" s="26"/>
      <c r="B23" s="26"/>
      <c r="C23" s="26"/>
      <c r="D23" s="26"/>
      <c r="E23" s="26"/>
      <c r="F23" s="26"/>
      <c r="G23" s="26"/>
    </row>
    <row r="24" spans="1:15" ht="15" x14ac:dyDescent="0.25">
      <c r="A24" s="26"/>
      <c r="B24" s="26"/>
      <c r="C24" s="22"/>
      <c r="D24" s="26"/>
      <c r="E24" s="26"/>
      <c r="F24" s="26"/>
      <c r="G24" s="26"/>
      <c r="N24" s="17"/>
      <c r="O24" s="17"/>
    </row>
    <row r="25" spans="1:15" ht="15" x14ac:dyDescent="0.25">
      <c r="A25" s="26"/>
      <c r="B25" s="26"/>
      <c r="C25" s="22"/>
      <c r="D25" s="26"/>
      <c r="E25" s="26"/>
      <c r="F25" s="26"/>
      <c r="G25" s="26"/>
      <c r="J25" s="18"/>
    </row>
    <row r="26" spans="1:15" x14ac:dyDescent="0.2">
      <c r="A26" s="26"/>
      <c r="B26" s="26"/>
      <c r="C26" s="26"/>
      <c r="D26" s="26"/>
      <c r="E26" s="26"/>
      <c r="F26" s="26"/>
      <c r="G26" s="26"/>
    </row>
    <row r="27" spans="1:15" x14ac:dyDescent="0.2">
      <c r="A27" s="26"/>
      <c r="B27" s="26"/>
      <c r="C27" s="26"/>
      <c r="D27" s="26"/>
      <c r="E27" s="26"/>
      <c r="F27" s="26"/>
      <c r="G27" s="26"/>
    </row>
    <row r="28" spans="1:15" x14ac:dyDescent="0.2">
      <c r="A28" s="26"/>
      <c r="B28" s="26"/>
      <c r="C28" s="22"/>
      <c r="D28" s="26"/>
      <c r="E28" s="26"/>
      <c r="F28" s="26"/>
      <c r="G28" s="26"/>
    </row>
    <row r="29" spans="1:15" x14ac:dyDescent="0.2">
      <c r="A29" s="26"/>
      <c r="B29" s="26"/>
      <c r="C29" s="26"/>
      <c r="D29" s="26"/>
      <c r="E29" s="26"/>
      <c r="F29" s="26"/>
      <c r="G29" s="26"/>
    </row>
    <row r="30" spans="1:15" x14ac:dyDescent="0.2">
      <c r="A30" s="26"/>
      <c r="B30" s="26"/>
      <c r="C30" s="26"/>
      <c r="D30" s="26"/>
      <c r="E30" s="26"/>
      <c r="F30" s="26"/>
      <c r="G30" s="26"/>
    </row>
    <row r="31" spans="1:15" x14ac:dyDescent="0.2">
      <c r="A31" s="26"/>
      <c r="B31" s="26"/>
      <c r="C31" s="26"/>
      <c r="D31" s="26"/>
      <c r="E31" s="26"/>
      <c r="F31" s="26"/>
      <c r="G31" s="26"/>
    </row>
    <row r="32" spans="1:15" x14ac:dyDescent="0.2">
      <c r="A32" s="26"/>
      <c r="B32" s="26"/>
      <c r="C32" s="26"/>
      <c r="D32" s="26"/>
      <c r="E32" s="26"/>
      <c r="F32" s="26"/>
      <c r="G32" s="26"/>
    </row>
    <row r="33" spans="1:7" x14ac:dyDescent="0.2">
      <c r="A33" s="26"/>
      <c r="B33" s="26"/>
      <c r="C33" s="26"/>
      <c r="D33" s="26"/>
      <c r="E33" s="26"/>
      <c r="F33" s="26"/>
      <c r="G33" s="26"/>
    </row>
    <row r="34" spans="1:7" x14ac:dyDescent="0.2">
      <c r="A34" s="26"/>
      <c r="B34" s="26"/>
      <c r="C34" s="26"/>
      <c r="D34" s="26"/>
      <c r="E34" s="26"/>
      <c r="F34" s="26"/>
      <c r="G34" s="26"/>
    </row>
    <row r="35" spans="1:7" x14ac:dyDescent="0.2">
      <c r="A35" s="26"/>
      <c r="B35" s="26"/>
      <c r="C35" s="26"/>
      <c r="D35" s="26"/>
      <c r="E35" s="26"/>
      <c r="F35" s="26"/>
      <c r="G35" s="26"/>
    </row>
    <row r="36" spans="1:7" x14ac:dyDescent="0.2">
      <c r="A36" s="26"/>
      <c r="B36" s="26"/>
      <c r="C36" s="26"/>
      <c r="D36" s="26"/>
      <c r="E36" s="26"/>
      <c r="F36" s="26"/>
      <c r="G36" s="26"/>
    </row>
    <row r="37" spans="1:7" x14ac:dyDescent="0.2">
      <c r="A37" s="26"/>
      <c r="B37" s="26"/>
      <c r="C37" s="26"/>
      <c r="D37" s="26"/>
      <c r="E37" s="26"/>
      <c r="F37" s="26"/>
      <c r="G37" s="26"/>
    </row>
    <row r="38" spans="1:7" x14ac:dyDescent="0.2">
      <c r="A38" s="26"/>
      <c r="B38" s="26"/>
      <c r="C38" s="26"/>
      <c r="D38" s="26"/>
      <c r="E38" s="26"/>
      <c r="F38" s="26"/>
      <c r="G38" s="26"/>
    </row>
    <row r="39" spans="1:7" x14ac:dyDescent="0.2">
      <c r="A39" s="26"/>
      <c r="B39" s="26"/>
      <c r="C39" s="26"/>
      <c r="D39" s="26"/>
      <c r="E39" s="26"/>
      <c r="F39" s="26"/>
      <c r="G39" s="26"/>
    </row>
    <row r="40" spans="1:7" x14ac:dyDescent="0.2">
      <c r="A40" s="26"/>
      <c r="B40" s="26"/>
      <c r="C40" s="26"/>
      <c r="D40" s="26"/>
      <c r="E40" s="26"/>
      <c r="F40" s="26"/>
      <c r="G40" s="26"/>
    </row>
    <row r="41" spans="1:7" x14ac:dyDescent="0.2">
      <c r="A41" s="26"/>
      <c r="B41" s="26"/>
      <c r="C41" s="26"/>
      <c r="D41" s="26"/>
      <c r="E41" s="26"/>
      <c r="F41" s="26"/>
      <c r="G41" s="26"/>
    </row>
  </sheetData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4</vt:i4>
      </vt:variant>
    </vt:vector>
  </HeadingPairs>
  <TitlesOfParts>
    <vt:vector size="4" baseType="lpstr">
      <vt:lpstr>ros</vt:lpstr>
      <vt:lpstr>hne</vt:lpstr>
      <vt:lpstr> cd11b count</vt:lpstr>
      <vt:lpstr>migration boyden chamber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2023-01-02T10:14:14Z</dcterms:modified>
</cp:coreProperties>
</file>