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qPCR" sheetId="2" r:id="rId1"/>
    <sheet name="correlation erg and CCR1 " sheetId="3" r:id="rId2"/>
  </sheets>
  <definedNames>
    <definedName name="_xlnm._FilterDatabase" localSheetId="0" hidden="1">qPCR!$A$8:$I$8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9" i="2" l="1"/>
  <c r="AE29" i="2"/>
  <c r="AE30" i="2" s="1"/>
  <c r="AF26" i="2"/>
  <c r="AF27" i="2" s="1"/>
  <c r="AE26" i="2"/>
  <c r="AE27" i="2" s="1"/>
  <c r="AF28" i="2" l="1"/>
  <c r="AE28" i="2"/>
  <c r="AF30" i="2"/>
  <c r="E80" i="2"/>
  <c r="E62" i="2" l="1"/>
  <c r="F29" i="2"/>
  <c r="I28" i="2" s="1"/>
  <c r="AA28" i="2" s="1"/>
  <c r="F26" i="2"/>
  <c r="I25" i="2" s="1"/>
  <c r="AA25" i="2" s="1"/>
  <c r="G112" i="2"/>
  <c r="F112" i="2"/>
  <c r="G109" i="2"/>
  <c r="F109" i="2"/>
  <c r="G106" i="2"/>
  <c r="F106" i="2"/>
  <c r="G103" i="2"/>
  <c r="F103" i="2"/>
  <c r="G100" i="2"/>
  <c r="F100" i="2"/>
  <c r="G97" i="2"/>
  <c r="F97" i="2"/>
  <c r="G94" i="2"/>
  <c r="F94" i="2"/>
  <c r="G91" i="2"/>
  <c r="F91" i="2"/>
  <c r="E83" i="2"/>
  <c r="H83" i="2" s="1"/>
  <c r="F80" i="2"/>
  <c r="E77" i="2"/>
  <c r="H77" i="2" s="1"/>
  <c r="E74" i="2"/>
  <c r="F74" i="2" s="1"/>
  <c r="E71" i="2"/>
  <c r="H71" i="2" s="1"/>
  <c r="E68" i="2"/>
  <c r="F68" i="2" s="1"/>
  <c r="E65" i="2"/>
  <c r="H65" i="2" s="1"/>
  <c r="F62" i="2"/>
  <c r="G68" i="2" l="1"/>
  <c r="H62" i="2"/>
  <c r="H68" i="2"/>
  <c r="M68" i="2" s="1"/>
  <c r="N68" i="2" s="1"/>
  <c r="K62" i="2"/>
  <c r="L62" i="2" s="1"/>
  <c r="H74" i="2"/>
  <c r="G80" i="2"/>
  <c r="G74" i="2"/>
  <c r="G62" i="2"/>
  <c r="H80" i="2"/>
  <c r="I80" i="2" s="1"/>
  <c r="J80" i="2" s="1"/>
  <c r="M83" i="2"/>
  <c r="N83" i="2" s="1"/>
  <c r="I83" i="2"/>
  <c r="J83" i="2" s="1"/>
  <c r="K83" i="2"/>
  <c r="L83" i="2" s="1"/>
  <c r="I65" i="2"/>
  <c r="J65" i="2" s="1"/>
  <c r="K65" i="2"/>
  <c r="L65" i="2" s="1"/>
  <c r="M65" i="2"/>
  <c r="N65" i="2" s="1"/>
  <c r="K77" i="2"/>
  <c r="L77" i="2" s="1"/>
  <c r="M77" i="2"/>
  <c r="N77" i="2" s="1"/>
  <c r="I77" i="2"/>
  <c r="J77" i="2" s="1"/>
  <c r="K71" i="2"/>
  <c r="L71" i="2" s="1"/>
  <c r="M71" i="2"/>
  <c r="N71" i="2" s="1"/>
  <c r="I71" i="2"/>
  <c r="J71" i="2" s="1"/>
  <c r="F65" i="2"/>
  <c r="F71" i="2"/>
  <c r="F77" i="2"/>
  <c r="F83" i="2"/>
  <c r="G65" i="2"/>
  <c r="I68" i="2"/>
  <c r="J68" i="2" s="1"/>
  <c r="G71" i="2"/>
  <c r="G77" i="2"/>
  <c r="G83" i="2"/>
  <c r="F51" i="3"/>
  <c r="E51" i="3"/>
  <c r="D51" i="3"/>
  <c r="C51" i="3"/>
  <c r="B51" i="3"/>
  <c r="F47" i="3"/>
  <c r="E47" i="3"/>
  <c r="D47" i="3"/>
  <c r="C47" i="3"/>
  <c r="B47" i="3"/>
  <c r="F43" i="3"/>
  <c r="E43" i="3"/>
  <c r="D43" i="3"/>
  <c r="C43" i="3"/>
  <c r="B43" i="3"/>
  <c r="F39" i="3"/>
  <c r="E39" i="3"/>
  <c r="D39" i="3"/>
  <c r="C39" i="3"/>
  <c r="B39" i="3"/>
  <c r="G28" i="3"/>
  <c r="F28" i="3"/>
  <c r="E28" i="3"/>
  <c r="D28" i="3"/>
  <c r="C28" i="3"/>
  <c r="H23" i="3"/>
  <c r="G23" i="3"/>
  <c r="F23" i="3"/>
  <c r="E23" i="3"/>
  <c r="D23" i="3"/>
  <c r="C23" i="3"/>
  <c r="B23" i="3"/>
  <c r="G18" i="3"/>
  <c r="F18" i="3"/>
  <c r="E18" i="3"/>
  <c r="D18" i="3"/>
  <c r="C18" i="3"/>
  <c r="B18" i="3"/>
  <c r="G13" i="3"/>
  <c r="F13" i="3"/>
  <c r="E13" i="3"/>
  <c r="C13" i="3"/>
  <c r="B13" i="3"/>
  <c r="G8" i="3"/>
  <c r="F8" i="3"/>
  <c r="E8" i="3"/>
  <c r="D8" i="3"/>
  <c r="C8" i="3"/>
  <c r="B8" i="3"/>
  <c r="C31" i="3" l="1"/>
  <c r="G31" i="3"/>
  <c r="M62" i="2"/>
  <c r="N62" i="2" s="1"/>
  <c r="I62" i="2"/>
  <c r="J62" i="2" s="1"/>
  <c r="K68" i="2"/>
  <c r="L68" i="2" s="1"/>
  <c r="M74" i="2"/>
  <c r="N74" i="2" s="1"/>
  <c r="K74" i="2"/>
  <c r="L74" i="2" s="1"/>
  <c r="I74" i="2"/>
  <c r="J74" i="2" s="1"/>
  <c r="M80" i="2"/>
  <c r="N80" i="2" s="1"/>
  <c r="K80" i="2"/>
  <c r="L80" i="2" s="1"/>
  <c r="E31" i="3"/>
  <c r="D31" i="3"/>
  <c r="F31" i="3"/>
  <c r="B31" i="3"/>
  <c r="H48" i="2"/>
  <c r="G48" i="2"/>
  <c r="H45" i="2"/>
  <c r="G45" i="2"/>
  <c r="H42" i="2"/>
  <c r="G42" i="2"/>
  <c r="H39" i="2"/>
  <c r="G39" i="2"/>
  <c r="H36" i="2"/>
  <c r="G36" i="2"/>
  <c r="H33" i="2"/>
  <c r="G33" i="2"/>
  <c r="H28" i="2"/>
  <c r="G28" i="2"/>
  <c r="H25" i="2"/>
  <c r="G25" i="2"/>
  <c r="I22" i="2"/>
  <c r="AA22" i="2" s="1"/>
  <c r="H22" i="2"/>
  <c r="G22" i="2"/>
  <c r="I19" i="2"/>
  <c r="AA19" i="2" s="1"/>
  <c r="H19" i="2"/>
  <c r="G19" i="2"/>
  <c r="I16" i="2"/>
  <c r="AA16" i="2" s="1"/>
  <c r="H16" i="2"/>
  <c r="G16" i="2"/>
  <c r="I13" i="2"/>
  <c r="AA13" i="2" s="1"/>
  <c r="H13" i="2"/>
  <c r="G13" i="2"/>
  <c r="AB19" i="2" l="1"/>
  <c r="AB13" i="2"/>
  <c r="AB25" i="2"/>
  <c r="AB28" i="2"/>
  <c r="AB16" i="2"/>
  <c r="AB22" i="2"/>
</calcChain>
</file>

<file path=xl/sharedStrings.xml><?xml version="1.0" encoding="utf-8"?>
<sst xmlns="http://schemas.openxmlformats.org/spreadsheetml/2006/main" count="776" uniqueCount="153">
  <si>
    <t>1</t>
  </si>
  <si>
    <t/>
  </si>
  <si>
    <t>N</t>
  </si>
  <si>
    <t>2</t>
  </si>
  <si>
    <t>3</t>
  </si>
  <si>
    <t>Y</t>
  </si>
  <si>
    <t>sem</t>
  </si>
  <si>
    <t>4</t>
  </si>
  <si>
    <t>5</t>
  </si>
  <si>
    <t>6</t>
  </si>
  <si>
    <t>NTC</t>
  </si>
  <si>
    <t>MCCR1</t>
  </si>
  <si>
    <t>control</t>
  </si>
  <si>
    <t>light damaged</t>
  </si>
  <si>
    <t>A7</t>
  </si>
  <si>
    <t>M CCR1</t>
  </si>
  <si>
    <t>control 1</t>
  </si>
  <si>
    <t>B7</t>
  </si>
  <si>
    <t>C7</t>
  </si>
  <si>
    <t>A8</t>
  </si>
  <si>
    <t>control 2</t>
  </si>
  <si>
    <t>B8</t>
  </si>
  <si>
    <t>C8</t>
  </si>
  <si>
    <t>A9</t>
  </si>
  <si>
    <t>mice 1.1</t>
  </si>
  <si>
    <t>B9</t>
  </si>
  <si>
    <t>C9</t>
  </si>
  <si>
    <t>A10</t>
  </si>
  <si>
    <t>mice 1.2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</si>
  <si>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</si>
  <si>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B10</t>
  </si>
  <si>
    <t>C10</t>
  </si>
  <si>
    <t>Control</t>
  </si>
  <si>
    <t>Light-damaged mice</t>
  </si>
  <si>
    <t>A11</t>
  </si>
  <si>
    <t>mice 2.1</t>
  </si>
  <si>
    <t>B11</t>
  </si>
  <si>
    <t>C11</t>
  </si>
  <si>
    <t>stdv</t>
  </si>
  <si>
    <t>A12</t>
  </si>
  <si>
    <t>mice 2.2</t>
  </si>
  <si>
    <t>B12</t>
  </si>
  <si>
    <t>C12</t>
  </si>
  <si>
    <t>H7</t>
  </si>
  <si>
    <t>H8</t>
  </si>
  <si>
    <t>A1</t>
  </si>
  <si>
    <t>M GAPDH</t>
  </si>
  <si>
    <t>B1</t>
  </si>
  <si>
    <t>C1</t>
  </si>
  <si>
    <t>A2</t>
  </si>
  <si>
    <t>B2</t>
  </si>
  <si>
    <t>C2</t>
  </si>
  <si>
    <t>A3</t>
  </si>
  <si>
    <t>B3</t>
  </si>
  <si>
    <t>C3</t>
  </si>
  <si>
    <t>A4</t>
  </si>
  <si>
    <t>B4</t>
  </si>
  <si>
    <t>C4</t>
  </si>
  <si>
    <t>A5</t>
  </si>
  <si>
    <t>B5</t>
  </si>
  <si>
    <t>C5</t>
  </si>
  <si>
    <t>A6</t>
  </si>
  <si>
    <t>B6</t>
  </si>
  <si>
    <t>C6</t>
  </si>
  <si>
    <t>H10</t>
  </si>
  <si>
    <t>Undetermined</t>
  </si>
  <si>
    <t>H11</t>
  </si>
  <si>
    <t>Analysis Type</t>
  </si>
  <si>
    <t>Singleplex</t>
  </si>
  <si>
    <t>Endogenous Control</t>
  </si>
  <si>
    <t>RQ Min/Max Confidence Level</t>
  </si>
  <si>
    <t>95.0</t>
  </si>
  <si>
    <t>Reference Sample</t>
  </si>
  <si>
    <t>MICE1.1</t>
  </si>
  <si>
    <t>0.4 ERG</t>
  </si>
  <si>
    <t>CCR1 rt</t>
  </si>
  <si>
    <t>R2</t>
  </si>
  <si>
    <t>L2</t>
  </si>
  <si>
    <t>MICE1.2</t>
  </si>
  <si>
    <t>R</t>
  </si>
  <si>
    <t>L</t>
  </si>
  <si>
    <t>MICE 2.1</t>
  </si>
  <si>
    <t>R1</t>
  </si>
  <si>
    <t>L1</t>
  </si>
  <si>
    <t>MICE 2.2</t>
  </si>
  <si>
    <t>R1.1</t>
  </si>
  <si>
    <t>L1.1</t>
  </si>
  <si>
    <t xml:space="preserve">    </t>
  </si>
  <si>
    <t>total average</t>
  </si>
  <si>
    <t>I did light damage (31.10.17) to add 4 mice for CCR expression in retina</t>
  </si>
  <si>
    <t>mice 1</t>
  </si>
  <si>
    <t>r</t>
  </si>
  <si>
    <t>l</t>
  </si>
  <si>
    <t>mice 2</t>
  </si>
  <si>
    <t>mice 3</t>
  </si>
  <si>
    <t xml:space="preserve">l </t>
  </si>
  <si>
    <t>mice 4</t>
  </si>
  <si>
    <t>mccr1</t>
  </si>
  <si>
    <t>relative to 13</t>
  </si>
  <si>
    <t>ld</t>
  </si>
  <si>
    <t>Sample 1</t>
  </si>
  <si>
    <t>control 3</t>
  </si>
  <si>
    <t>control 4</t>
  </si>
  <si>
    <t>Sample 2</t>
  </si>
  <si>
    <t>LD 1</t>
  </si>
  <si>
    <t>LD 2</t>
  </si>
  <si>
    <t>LD 3</t>
  </si>
  <si>
    <t>Sample 3</t>
  </si>
  <si>
    <t>LD 4</t>
  </si>
  <si>
    <t>Sample 4</t>
  </si>
  <si>
    <t>Sample 5</t>
  </si>
  <si>
    <t>Sample 6</t>
  </si>
  <si>
    <t>Sample 7</t>
  </si>
  <si>
    <t>Sample 8</t>
  </si>
  <si>
    <t>mgapdh</t>
  </si>
  <si>
    <t>D1</t>
  </si>
  <si>
    <t>E1</t>
  </si>
  <si>
    <t>F1</t>
  </si>
  <si>
    <t>D2</t>
  </si>
  <si>
    <t>E2</t>
  </si>
  <si>
    <t>F2</t>
  </si>
  <si>
    <t>D3</t>
  </si>
  <si>
    <t>E3</t>
  </si>
  <si>
    <t>F3</t>
  </si>
  <si>
    <t>D4</t>
  </si>
  <si>
    <t>E4</t>
  </si>
  <si>
    <t>F4</t>
  </si>
  <si>
    <t>D5</t>
  </si>
  <si>
    <t>E5</t>
  </si>
  <si>
    <t>F5</t>
  </si>
  <si>
    <t>D6</t>
  </si>
  <si>
    <t>E6</t>
  </si>
  <si>
    <t>F6</t>
  </si>
  <si>
    <t>D7</t>
  </si>
  <si>
    <t>E7</t>
  </si>
  <si>
    <t>F7</t>
  </si>
  <si>
    <t>D8</t>
  </si>
  <si>
    <t>E8</t>
  </si>
  <si>
    <t>F8</t>
  </si>
  <si>
    <t>Well</t>
  </si>
  <si>
    <t>Sample Name</t>
  </si>
  <si>
    <t>Target Name</t>
  </si>
  <si>
    <t>Cт</t>
  </si>
  <si>
    <t>Cт Mean</t>
  </si>
  <si>
    <t>(+) 0.5</t>
  </si>
  <si>
    <t>(-) 0.5</t>
  </si>
  <si>
    <t>ΔCт</t>
  </si>
  <si>
    <t>ΔΔCT</t>
  </si>
  <si>
    <t>2^(-ΔΔCT)</t>
  </si>
  <si>
    <t>ΔΔCт</t>
  </si>
  <si>
    <t>error (+)</t>
  </si>
  <si>
    <t>error(-)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</si>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</sst>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0"/>
      <color rgb="FFFF0000"/>
      <name val="Arial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5" fillId="0" borderId="0" xfId="4"/>
    <xf numFmtId="0" fontId="5" fillId="0" borderId="0" xfId="4" applyBorder="1"/>
    <xf numFmtId="0" fontId="5" fillId="0" borderId="2" xfId="4" applyBorder="1"/>
    <xf numFmtId="0" fontId="7" fillId="0" borderId="0" xfId="4" applyFont="1"/>
    <xf numFmtId="0" fontId="5" fillId="5" borderId="0" xfId="4" applyFill="1"/>
    <xf numFmtId="0" fontId="3" fillId="3" borderId="0" xfId="2"/>
    <xf numFmtId="0" fontId="6" fillId="0" borderId="0" xfId="4" applyFont="1"/>
    <xf numFmtId="0" fontId="4" fillId="4" borderId="1" xfId="3"/>
    <xf numFmtId="0" fontId="9" fillId="0" borderId="0" xfId="5" applyFont="1"/>
    <xf numFmtId="0" fontId="1" fillId="0" borderId="0" xfId="5"/>
    <xf numFmtId="0" fontId="6" fillId="0" borderId="0" xfId="5" applyFont="1"/>
    <xf numFmtId="0" fontId="7" fillId="0" borderId="0" xfId="5" applyFont="1"/>
    <xf numFmtId="0" fontId="8" fillId="0" borderId="0" xfId="5" applyFont="1"/>
    <xf numFmtId="0" fontId="1" fillId="0" borderId="0" xfId="5" applyBorder="1"/>
    <xf numFmtId="0" fontId="6" fillId="0" borderId="0" xfId="5" applyFont="1" applyBorder="1"/>
    <xf numFmtId="0" fontId="10" fillId="0" borderId="0" xfId="5" applyFont="1" applyBorder="1"/>
    <xf numFmtId="0" fontId="5" fillId="0" borderId="0" xfId="4" applyFill="1"/>
    <xf numFmtId="0" fontId="3" fillId="0" borderId="0" xfId="2" applyFill="1"/>
    <xf numFmtId="0" fontId="5" fillId="0" borderId="0" xfId="4" applyFill="1" applyBorder="1"/>
    <xf numFmtId="0" fontId="6" fillId="0" borderId="0" xfId="4" applyFont="1" applyFill="1" applyBorder="1"/>
    <xf numFmtId="0" fontId="2" fillId="0" borderId="0" xfId="1" applyFill="1" applyBorder="1"/>
    <xf numFmtId="0" fontId="2" fillId="0" borderId="0" xfId="1" applyFill="1"/>
    <xf numFmtId="0" fontId="1" fillId="0" borderId="0" xfId="5" applyFill="1" applyBorder="1"/>
    <xf numFmtId="0" fontId="7" fillId="0" borderId="0" xfId="5" applyFont="1" applyFill="1" applyBorder="1"/>
    <xf numFmtId="0" fontId="6" fillId="0" borderId="0" xfId="5" applyFont="1" applyFill="1" applyBorder="1"/>
    <xf numFmtId="0" fontId="10" fillId="0" borderId="0" xfId="5" applyFont="1" applyFill="1" applyBorder="1"/>
    <xf numFmtId="0" fontId="3" fillId="0" borderId="0" xfId="2" applyFill="1" applyBorder="1"/>
    <xf numFmtId="0" fontId="1" fillId="0" borderId="0" xfId="5" applyFill="1"/>
    <xf numFmtId="0" fontId="1" fillId="0" borderId="0" xfId="5" applyFont="1"/>
    <xf numFmtId="0" fontId="6" fillId="0" borderId="0" xfId="0" applyFont="1"/>
    <xf numFmtId="0" fontId="5" fillId="0" borderId="0" xfId="0" applyFont="1"/>
    <xf numFmtId="0" fontId="6" fillId="0" borderId="0" xfId="4" applyFont="1" applyBorder="1"/>
    <xf numFmtId="0" fontId="9" fillId="0" borderId="0" xfId="0" applyFont="1"/>
    <xf numFmtId="0" fontId="11" fillId="0" borderId="0" xfId="4" applyFont="1" applyFill="1" applyBorder="1" applyAlignment="1" applyProtection="1">
      <alignment vertical="top"/>
      <protection locked="0"/>
    </xf>
    <xf numFmtId="0" fontId="12" fillId="0" borderId="0" xfId="4" applyFont="1" applyFill="1" applyBorder="1" applyAlignment="1" applyProtection="1">
      <alignment vertical="top"/>
      <protection locked="0"/>
    </xf>
    <xf numFmtId="0" fontId="13" fillId="0" borderId="0" xfId="2" applyFont="1" applyFill="1" applyBorder="1" applyAlignment="1" applyProtection="1">
      <alignment vertical="top"/>
      <protection locked="0"/>
    </xf>
    <xf numFmtId="0" fontId="5" fillId="0" borderId="0" xfId="4" applyFont="1" applyBorder="1"/>
    <xf numFmtId="0" fontId="14" fillId="0" borderId="0" xfId="2" applyFont="1" applyFill="1" applyBorder="1" applyAlignment="1" applyProtection="1">
      <alignment vertical="top"/>
      <protection locked="0"/>
    </xf>
  </cellXfs>
  <cellStyles count="6">
    <cellStyle name="Normal" xfId="0" builtinId="0"/>
    <cellStyle name="Normal 2" xfId="4"/>
    <cellStyle name="Normal 3" xfId="5"/>
    <cellStyle name="חישוב" xfId="3" builtinId="22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381001</xdr:colOff>
      <xdr:row>11</xdr:row>
      <xdr:rowOff>108856</xdr:rowOff>
    </xdr:from>
    <xdr:ext cx="4435927" cy="609013"/>
    <xdr:sp macro="" textlink="">
      <xdr:nvSpPr>
        <xdr:cNvPr id="2" name="TextBox 1"/>
        <xdr:cNvSpPr txBox="1"/>
      </xdr:nvSpPr>
      <xdr:spPr>
        <a:xfrm>
          <a:off x="11770180" y="1918606"/>
          <a:ext cx="443592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rt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control mice and in mice 7 days after photic injury (n=6 mice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18</xdr:row>
      <xdr:rowOff>0</xdr:rowOff>
    </xdr:from>
    <xdr:ext cx="4435927" cy="609013"/>
    <xdr:sp macro="" textlink="">
      <xdr:nvSpPr>
        <xdr:cNvPr id="2" name="TextBox 1"/>
        <xdr:cNvSpPr txBox="1"/>
      </xdr:nvSpPr>
      <xdr:spPr>
        <a:xfrm>
          <a:off x="9172575" y="3429000"/>
          <a:ext cx="443592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rtl="0"/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expression plotted against the b-wave amplitude measured using ERG in mice 7 days after photic injury. Each symbol represents an individual mouse, and the correlation coefficient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-value are shown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114"/>
  <sheetViews>
    <sheetView topLeftCell="I1" zoomScale="70" zoomScaleNormal="70" workbookViewId="0">
      <selection activeCell="AH11" sqref="AH11"/>
    </sheetView>
  </sheetViews>
  <sheetFormatPr defaultRowHeight="12.75" x14ac:dyDescent="0.2"/>
  <cols>
    <col min="1" max="4" width="9" style="1"/>
    <col min="5" max="5" width="12" style="1" bestFit="1" customWidth="1"/>
    <col min="6" max="9" width="9" style="1"/>
    <col min="10" max="26" width="0" style="1" hidden="1" customWidth="1"/>
    <col min="27" max="31" width="9" style="1"/>
    <col min="32" max="32" width="12.5" style="1" bestFit="1" customWidth="1"/>
    <col min="33" max="260" width="9" style="1"/>
    <col min="261" max="261" width="12" style="1" bestFit="1" customWidth="1"/>
    <col min="262" max="265" width="9" style="1"/>
    <col min="266" max="282" width="0" style="1" hidden="1" customWidth="1"/>
    <col min="283" max="287" width="9" style="1"/>
    <col min="288" max="288" width="12.5" style="1" bestFit="1" customWidth="1"/>
    <col min="289" max="516" width="9" style="1"/>
    <col min="517" max="517" width="12" style="1" bestFit="1" customWidth="1"/>
    <col min="518" max="521" width="9" style="1"/>
    <col min="522" max="538" width="0" style="1" hidden="1" customWidth="1"/>
    <col min="539" max="543" width="9" style="1"/>
    <col min="544" max="544" width="12.5" style="1" bestFit="1" customWidth="1"/>
    <col min="545" max="772" width="9" style="1"/>
    <col min="773" max="773" width="12" style="1" bestFit="1" customWidth="1"/>
    <col min="774" max="777" width="9" style="1"/>
    <col min="778" max="794" width="0" style="1" hidden="1" customWidth="1"/>
    <col min="795" max="799" width="9" style="1"/>
    <col min="800" max="800" width="12.5" style="1" bestFit="1" customWidth="1"/>
    <col min="801" max="1028" width="9" style="1"/>
    <col min="1029" max="1029" width="12" style="1" bestFit="1" customWidth="1"/>
    <col min="1030" max="1033" width="9" style="1"/>
    <col min="1034" max="1050" width="0" style="1" hidden="1" customWidth="1"/>
    <col min="1051" max="1055" width="9" style="1"/>
    <col min="1056" max="1056" width="12.5" style="1" bestFit="1" customWidth="1"/>
    <col min="1057" max="1284" width="9" style="1"/>
    <col min="1285" max="1285" width="12" style="1" bestFit="1" customWidth="1"/>
    <col min="1286" max="1289" width="9" style="1"/>
    <col min="1290" max="1306" width="0" style="1" hidden="1" customWidth="1"/>
    <col min="1307" max="1311" width="9" style="1"/>
    <col min="1312" max="1312" width="12.5" style="1" bestFit="1" customWidth="1"/>
    <col min="1313" max="1540" width="9" style="1"/>
    <col min="1541" max="1541" width="12" style="1" bestFit="1" customWidth="1"/>
    <col min="1542" max="1545" width="9" style="1"/>
    <col min="1546" max="1562" width="0" style="1" hidden="1" customWidth="1"/>
    <col min="1563" max="1567" width="9" style="1"/>
    <col min="1568" max="1568" width="12.5" style="1" bestFit="1" customWidth="1"/>
    <col min="1569" max="1796" width="9" style="1"/>
    <col min="1797" max="1797" width="12" style="1" bestFit="1" customWidth="1"/>
    <col min="1798" max="1801" width="9" style="1"/>
    <col min="1802" max="1818" width="0" style="1" hidden="1" customWidth="1"/>
    <col min="1819" max="1823" width="9" style="1"/>
    <col min="1824" max="1824" width="12.5" style="1" bestFit="1" customWidth="1"/>
    <col min="1825" max="2052" width="9" style="1"/>
    <col min="2053" max="2053" width="12" style="1" bestFit="1" customWidth="1"/>
    <col min="2054" max="2057" width="9" style="1"/>
    <col min="2058" max="2074" width="0" style="1" hidden="1" customWidth="1"/>
    <col min="2075" max="2079" width="9" style="1"/>
    <col min="2080" max="2080" width="12.5" style="1" bestFit="1" customWidth="1"/>
    <col min="2081" max="2308" width="9" style="1"/>
    <col min="2309" max="2309" width="12" style="1" bestFit="1" customWidth="1"/>
    <col min="2310" max="2313" width="9" style="1"/>
    <col min="2314" max="2330" width="0" style="1" hidden="1" customWidth="1"/>
    <col min="2331" max="2335" width="9" style="1"/>
    <col min="2336" max="2336" width="12.5" style="1" bestFit="1" customWidth="1"/>
    <col min="2337" max="2564" width="9" style="1"/>
    <col min="2565" max="2565" width="12" style="1" bestFit="1" customWidth="1"/>
    <col min="2566" max="2569" width="9" style="1"/>
    <col min="2570" max="2586" width="0" style="1" hidden="1" customWidth="1"/>
    <col min="2587" max="2591" width="9" style="1"/>
    <col min="2592" max="2592" width="12.5" style="1" bestFit="1" customWidth="1"/>
    <col min="2593" max="2820" width="9" style="1"/>
    <col min="2821" max="2821" width="12" style="1" bestFit="1" customWidth="1"/>
    <col min="2822" max="2825" width="9" style="1"/>
    <col min="2826" max="2842" width="0" style="1" hidden="1" customWidth="1"/>
    <col min="2843" max="2847" width="9" style="1"/>
    <col min="2848" max="2848" width="12.5" style="1" bestFit="1" customWidth="1"/>
    <col min="2849" max="3076" width="9" style="1"/>
    <col min="3077" max="3077" width="12" style="1" bestFit="1" customWidth="1"/>
    <col min="3078" max="3081" width="9" style="1"/>
    <col min="3082" max="3098" width="0" style="1" hidden="1" customWidth="1"/>
    <col min="3099" max="3103" width="9" style="1"/>
    <col min="3104" max="3104" width="12.5" style="1" bestFit="1" customWidth="1"/>
    <col min="3105" max="3332" width="9" style="1"/>
    <col min="3333" max="3333" width="12" style="1" bestFit="1" customWidth="1"/>
    <col min="3334" max="3337" width="9" style="1"/>
    <col min="3338" max="3354" width="0" style="1" hidden="1" customWidth="1"/>
    <col min="3355" max="3359" width="9" style="1"/>
    <col min="3360" max="3360" width="12.5" style="1" bestFit="1" customWidth="1"/>
    <col min="3361" max="3588" width="9" style="1"/>
    <col min="3589" max="3589" width="12" style="1" bestFit="1" customWidth="1"/>
    <col min="3590" max="3593" width="9" style="1"/>
    <col min="3594" max="3610" width="0" style="1" hidden="1" customWidth="1"/>
    <col min="3611" max="3615" width="9" style="1"/>
    <col min="3616" max="3616" width="12.5" style="1" bestFit="1" customWidth="1"/>
    <col min="3617" max="3844" width="9" style="1"/>
    <col min="3845" max="3845" width="12" style="1" bestFit="1" customWidth="1"/>
    <col min="3846" max="3849" width="9" style="1"/>
    <col min="3850" max="3866" width="0" style="1" hidden="1" customWidth="1"/>
    <col min="3867" max="3871" width="9" style="1"/>
    <col min="3872" max="3872" width="12.5" style="1" bestFit="1" customWidth="1"/>
    <col min="3873" max="4100" width="9" style="1"/>
    <col min="4101" max="4101" width="12" style="1" bestFit="1" customWidth="1"/>
    <col min="4102" max="4105" width="9" style="1"/>
    <col min="4106" max="4122" width="0" style="1" hidden="1" customWidth="1"/>
    <col min="4123" max="4127" width="9" style="1"/>
    <col min="4128" max="4128" width="12.5" style="1" bestFit="1" customWidth="1"/>
    <col min="4129" max="4356" width="9" style="1"/>
    <col min="4357" max="4357" width="12" style="1" bestFit="1" customWidth="1"/>
    <col min="4358" max="4361" width="9" style="1"/>
    <col min="4362" max="4378" width="0" style="1" hidden="1" customWidth="1"/>
    <col min="4379" max="4383" width="9" style="1"/>
    <col min="4384" max="4384" width="12.5" style="1" bestFit="1" customWidth="1"/>
    <col min="4385" max="4612" width="9" style="1"/>
    <col min="4613" max="4613" width="12" style="1" bestFit="1" customWidth="1"/>
    <col min="4614" max="4617" width="9" style="1"/>
    <col min="4618" max="4634" width="0" style="1" hidden="1" customWidth="1"/>
    <col min="4635" max="4639" width="9" style="1"/>
    <col min="4640" max="4640" width="12.5" style="1" bestFit="1" customWidth="1"/>
    <col min="4641" max="4868" width="9" style="1"/>
    <col min="4869" max="4869" width="12" style="1" bestFit="1" customWidth="1"/>
    <col min="4870" max="4873" width="9" style="1"/>
    <col min="4874" max="4890" width="0" style="1" hidden="1" customWidth="1"/>
    <col min="4891" max="4895" width="9" style="1"/>
    <col min="4896" max="4896" width="12.5" style="1" bestFit="1" customWidth="1"/>
    <col min="4897" max="5124" width="9" style="1"/>
    <col min="5125" max="5125" width="12" style="1" bestFit="1" customWidth="1"/>
    <col min="5126" max="5129" width="9" style="1"/>
    <col min="5130" max="5146" width="0" style="1" hidden="1" customWidth="1"/>
    <col min="5147" max="5151" width="9" style="1"/>
    <col min="5152" max="5152" width="12.5" style="1" bestFit="1" customWidth="1"/>
    <col min="5153" max="5380" width="9" style="1"/>
    <col min="5381" max="5381" width="12" style="1" bestFit="1" customWidth="1"/>
    <col min="5382" max="5385" width="9" style="1"/>
    <col min="5386" max="5402" width="0" style="1" hidden="1" customWidth="1"/>
    <col min="5403" max="5407" width="9" style="1"/>
    <col min="5408" max="5408" width="12.5" style="1" bestFit="1" customWidth="1"/>
    <col min="5409" max="5636" width="9" style="1"/>
    <col min="5637" max="5637" width="12" style="1" bestFit="1" customWidth="1"/>
    <col min="5638" max="5641" width="9" style="1"/>
    <col min="5642" max="5658" width="0" style="1" hidden="1" customWidth="1"/>
    <col min="5659" max="5663" width="9" style="1"/>
    <col min="5664" max="5664" width="12.5" style="1" bestFit="1" customWidth="1"/>
    <col min="5665" max="5892" width="9" style="1"/>
    <col min="5893" max="5893" width="12" style="1" bestFit="1" customWidth="1"/>
    <col min="5894" max="5897" width="9" style="1"/>
    <col min="5898" max="5914" width="0" style="1" hidden="1" customWidth="1"/>
    <col min="5915" max="5919" width="9" style="1"/>
    <col min="5920" max="5920" width="12.5" style="1" bestFit="1" customWidth="1"/>
    <col min="5921" max="6148" width="9" style="1"/>
    <col min="6149" max="6149" width="12" style="1" bestFit="1" customWidth="1"/>
    <col min="6150" max="6153" width="9" style="1"/>
    <col min="6154" max="6170" width="0" style="1" hidden="1" customWidth="1"/>
    <col min="6171" max="6175" width="9" style="1"/>
    <col min="6176" max="6176" width="12.5" style="1" bestFit="1" customWidth="1"/>
    <col min="6177" max="6404" width="9" style="1"/>
    <col min="6405" max="6405" width="12" style="1" bestFit="1" customWidth="1"/>
    <col min="6406" max="6409" width="9" style="1"/>
    <col min="6410" max="6426" width="0" style="1" hidden="1" customWidth="1"/>
    <col min="6427" max="6431" width="9" style="1"/>
    <col min="6432" max="6432" width="12.5" style="1" bestFit="1" customWidth="1"/>
    <col min="6433" max="6660" width="9" style="1"/>
    <col min="6661" max="6661" width="12" style="1" bestFit="1" customWidth="1"/>
    <col min="6662" max="6665" width="9" style="1"/>
    <col min="6666" max="6682" width="0" style="1" hidden="1" customWidth="1"/>
    <col min="6683" max="6687" width="9" style="1"/>
    <col min="6688" max="6688" width="12.5" style="1" bestFit="1" customWidth="1"/>
    <col min="6689" max="6916" width="9" style="1"/>
    <col min="6917" max="6917" width="12" style="1" bestFit="1" customWidth="1"/>
    <col min="6918" max="6921" width="9" style="1"/>
    <col min="6922" max="6938" width="0" style="1" hidden="1" customWidth="1"/>
    <col min="6939" max="6943" width="9" style="1"/>
    <col min="6944" max="6944" width="12.5" style="1" bestFit="1" customWidth="1"/>
    <col min="6945" max="7172" width="9" style="1"/>
    <col min="7173" max="7173" width="12" style="1" bestFit="1" customWidth="1"/>
    <col min="7174" max="7177" width="9" style="1"/>
    <col min="7178" max="7194" width="0" style="1" hidden="1" customWidth="1"/>
    <col min="7195" max="7199" width="9" style="1"/>
    <col min="7200" max="7200" width="12.5" style="1" bestFit="1" customWidth="1"/>
    <col min="7201" max="7428" width="9" style="1"/>
    <col min="7429" max="7429" width="12" style="1" bestFit="1" customWidth="1"/>
    <col min="7430" max="7433" width="9" style="1"/>
    <col min="7434" max="7450" width="0" style="1" hidden="1" customWidth="1"/>
    <col min="7451" max="7455" width="9" style="1"/>
    <col min="7456" max="7456" width="12.5" style="1" bestFit="1" customWidth="1"/>
    <col min="7457" max="7684" width="9" style="1"/>
    <col min="7685" max="7685" width="12" style="1" bestFit="1" customWidth="1"/>
    <col min="7686" max="7689" width="9" style="1"/>
    <col min="7690" max="7706" width="0" style="1" hidden="1" customWidth="1"/>
    <col min="7707" max="7711" width="9" style="1"/>
    <col min="7712" max="7712" width="12.5" style="1" bestFit="1" customWidth="1"/>
    <col min="7713" max="7940" width="9" style="1"/>
    <col min="7941" max="7941" width="12" style="1" bestFit="1" customWidth="1"/>
    <col min="7942" max="7945" width="9" style="1"/>
    <col min="7946" max="7962" width="0" style="1" hidden="1" customWidth="1"/>
    <col min="7963" max="7967" width="9" style="1"/>
    <col min="7968" max="7968" width="12.5" style="1" bestFit="1" customWidth="1"/>
    <col min="7969" max="8196" width="9" style="1"/>
    <col min="8197" max="8197" width="12" style="1" bestFit="1" customWidth="1"/>
    <col min="8198" max="8201" width="9" style="1"/>
    <col min="8202" max="8218" width="0" style="1" hidden="1" customWidth="1"/>
    <col min="8219" max="8223" width="9" style="1"/>
    <col min="8224" max="8224" width="12.5" style="1" bestFit="1" customWidth="1"/>
    <col min="8225" max="8452" width="9" style="1"/>
    <col min="8453" max="8453" width="12" style="1" bestFit="1" customWidth="1"/>
    <col min="8454" max="8457" width="9" style="1"/>
    <col min="8458" max="8474" width="0" style="1" hidden="1" customWidth="1"/>
    <col min="8475" max="8479" width="9" style="1"/>
    <col min="8480" max="8480" width="12.5" style="1" bestFit="1" customWidth="1"/>
    <col min="8481" max="8708" width="9" style="1"/>
    <col min="8709" max="8709" width="12" style="1" bestFit="1" customWidth="1"/>
    <col min="8710" max="8713" width="9" style="1"/>
    <col min="8714" max="8730" width="0" style="1" hidden="1" customWidth="1"/>
    <col min="8731" max="8735" width="9" style="1"/>
    <col min="8736" max="8736" width="12.5" style="1" bestFit="1" customWidth="1"/>
    <col min="8737" max="8964" width="9" style="1"/>
    <col min="8965" max="8965" width="12" style="1" bestFit="1" customWidth="1"/>
    <col min="8966" max="8969" width="9" style="1"/>
    <col min="8970" max="8986" width="0" style="1" hidden="1" customWidth="1"/>
    <col min="8987" max="8991" width="9" style="1"/>
    <col min="8992" max="8992" width="12.5" style="1" bestFit="1" customWidth="1"/>
    <col min="8993" max="9220" width="9" style="1"/>
    <col min="9221" max="9221" width="12" style="1" bestFit="1" customWidth="1"/>
    <col min="9222" max="9225" width="9" style="1"/>
    <col min="9226" max="9242" width="0" style="1" hidden="1" customWidth="1"/>
    <col min="9243" max="9247" width="9" style="1"/>
    <col min="9248" max="9248" width="12.5" style="1" bestFit="1" customWidth="1"/>
    <col min="9249" max="9476" width="9" style="1"/>
    <col min="9477" max="9477" width="12" style="1" bestFit="1" customWidth="1"/>
    <col min="9478" max="9481" width="9" style="1"/>
    <col min="9482" max="9498" width="0" style="1" hidden="1" customWidth="1"/>
    <col min="9499" max="9503" width="9" style="1"/>
    <col min="9504" max="9504" width="12.5" style="1" bestFit="1" customWidth="1"/>
    <col min="9505" max="9732" width="9" style="1"/>
    <col min="9733" max="9733" width="12" style="1" bestFit="1" customWidth="1"/>
    <col min="9734" max="9737" width="9" style="1"/>
    <col min="9738" max="9754" width="0" style="1" hidden="1" customWidth="1"/>
    <col min="9755" max="9759" width="9" style="1"/>
    <col min="9760" max="9760" width="12.5" style="1" bestFit="1" customWidth="1"/>
    <col min="9761" max="9988" width="9" style="1"/>
    <col min="9989" max="9989" width="12" style="1" bestFit="1" customWidth="1"/>
    <col min="9990" max="9993" width="9" style="1"/>
    <col min="9994" max="10010" width="0" style="1" hidden="1" customWidth="1"/>
    <col min="10011" max="10015" width="9" style="1"/>
    <col min="10016" max="10016" width="12.5" style="1" bestFit="1" customWidth="1"/>
    <col min="10017" max="10244" width="9" style="1"/>
    <col min="10245" max="10245" width="12" style="1" bestFit="1" customWidth="1"/>
    <col min="10246" max="10249" width="9" style="1"/>
    <col min="10250" max="10266" width="0" style="1" hidden="1" customWidth="1"/>
    <col min="10267" max="10271" width="9" style="1"/>
    <col min="10272" max="10272" width="12.5" style="1" bestFit="1" customWidth="1"/>
    <col min="10273" max="10500" width="9" style="1"/>
    <col min="10501" max="10501" width="12" style="1" bestFit="1" customWidth="1"/>
    <col min="10502" max="10505" width="9" style="1"/>
    <col min="10506" max="10522" width="0" style="1" hidden="1" customWidth="1"/>
    <col min="10523" max="10527" width="9" style="1"/>
    <col min="10528" max="10528" width="12.5" style="1" bestFit="1" customWidth="1"/>
    <col min="10529" max="10756" width="9" style="1"/>
    <col min="10757" max="10757" width="12" style="1" bestFit="1" customWidth="1"/>
    <col min="10758" max="10761" width="9" style="1"/>
    <col min="10762" max="10778" width="0" style="1" hidden="1" customWidth="1"/>
    <col min="10779" max="10783" width="9" style="1"/>
    <col min="10784" max="10784" width="12.5" style="1" bestFit="1" customWidth="1"/>
    <col min="10785" max="11012" width="9" style="1"/>
    <col min="11013" max="11013" width="12" style="1" bestFit="1" customWidth="1"/>
    <col min="11014" max="11017" width="9" style="1"/>
    <col min="11018" max="11034" width="0" style="1" hidden="1" customWidth="1"/>
    <col min="11035" max="11039" width="9" style="1"/>
    <col min="11040" max="11040" width="12.5" style="1" bestFit="1" customWidth="1"/>
    <col min="11041" max="11268" width="9" style="1"/>
    <col min="11269" max="11269" width="12" style="1" bestFit="1" customWidth="1"/>
    <col min="11270" max="11273" width="9" style="1"/>
    <col min="11274" max="11290" width="0" style="1" hidden="1" customWidth="1"/>
    <col min="11291" max="11295" width="9" style="1"/>
    <col min="11296" max="11296" width="12.5" style="1" bestFit="1" customWidth="1"/>
    <col min="11297" max="11524" width="9" style="1"/>
    <col min="11525" max="11525" width="12" style="1" bestFit="1" customWidth="1"/>
    <col min="11526" max="11529" width="9" style="1"/>
    <col min="11530" max="11546" width="0" style="1" hidden="1" customWidth="1"/>
    <col min="11547" max="11551" width="9" style="1"/>
    <col min="11552" max="11552" width="12.5" style="1" bestFit="1" customWidth="1"/>
    <col min="11553" max="11780" width="9" style="1"/>
    <col min="11781" max="11781" width="12" style="1" bestFit="1" customWidth="1"/>
    <col min="11782" max="11785" width="9" style="1"/>
    <col min="11786" max="11802" width="0" style="1" hidden="1" customWidth="1"/>
    <col min="11803" max="11807" width="9" style="1"/>
    <col min="11808" max="11808" width="12.5" style="1" bestFit="1" customWidth="1"/>
    <col min="11809" max="12036" width="9" style="1"/>
    <col min="12037" max="12037" width="12" style="1" bestFit="1" customWidth="1"/>
    <col min="12038" max="12041" width="9" style="1"/>
    <col min="12042" max="12058" width="0" style="1" hidden="1" customWidth="1"/>
    <col min="12059" max="12063" width="9" style="1"/>
    <col min="12064" max="12064" width="12.5" style="1" bestFit="1" customWidth="1"/>
    <col min="12065" max="12292" width="9" style="1"/>
    <col min="12293" max="12293" width="12" style="1" bestFit="1" customWidth="1"/>
    <col min="12294" max="12297" width="9" style="1"/>
    <col min="12298" max="12314" width="0" style="1" hidden="1" customWidth="1"/>
    <col min="12315" max="12319" width="9" style="1"/>
    <col min="12320" max="12320" width="12.5" style="1" bestFit="1" customWidth="1"/>
    <col min="12321" max="12548" width="9" style="1"/>
    <col min="12549" max="12549" width="12" style="1" bestFit="1" customWidth="1"/>
    <col min="12550" max="12553" width="9" style="1"/>
    <col min="12554" max="12570" width="0" style="1" hidden="1" customWidth="1"/>
    <col min="12571" max="12575" width="9" style="1"/>
    <col min="12576" max="12576" width="12.5" style="1" bestFit="1" customWidth="1"/>
    <col min="12577" max="12804" width="9" style="1"/>
    <col min="12805" max="12805" width="12" style="1" bestFit="1" customWidth="1"/>
    <col min="12806" max="12809" width="9" style="1"/>
    <col min="12810" max="12826" width="0" style="1" hidden="1" customWidth="1"/>
    <col min="12827" max="12831" width="9" style="1"/>
    <col min="12832" max="12832" width="12.5" style="1" bestFit="1" customWidth="1"/>
    <col min="12833" max="13060" width="9" style="1"/>
    <col min="13061" max="13061" width="12" style="1" bestFit="1" customWidth="1"/>
    <col min="13062" max="13065" width="9" style="1"/>
    <col min="13066" max="13082" width="0" style="1" hidden="1" customWidth="1"/>
    <col min="13083" max="13087" width="9" style="1"/>
    <col min="13088" max="13088" width="12.5" style="1" bestFit="1" customWidth="1"/>
    <col min="13089" max="13316" width="9" style="1"/>
    <col min="13317" max="13317" width="12" style="1" bestFit="1" customWidth="1"/>
    <col min="13318" max="13321" width="9" style="1"/>
    <col min="13322" max="13338" width="0" style="1" hidden="1" customWidth="1"/>
    <col min="13339" max="13343" width="9" style="1"/>
    <col min="13344" max="13344" width="12.5" style="1" bestFit="1" customWidth="1"/>
    <col min="13345" max="13572" width="9" style="1"/>
    <col min="13573" max="13573" width="12" style="1" bestFit="1" customWidth="1"/>
    <col min="13574" max="13577" width="9" style="1"/>
    <col min="13578" max="13594" width="0" style="1" hidden="1" customWidth="1"/>
    <col min="13595" max="13599" width="9" style="1"/>
    <col min="13600" max="13600" width="12.5" style="1" bestFit="1" customWidth="1"/>
    <col min="13601" max="13828" width="9" style="1"/>
    <col min="13829" max="13829" width="12" style="1" bestFit="1" customWidth="1"/>
    <col min="13830" max="13833" width="9" style="1"/>
    <col min="13834" max="13850" width="0" style="1" hidden="1" customWidth="1"/>
    <col min="13851" max="13855" width="9" style="1"/>
    <col min="13856" max="13856" width="12.5" style="1" bestFit="1" customWidth="1"/>
    <col min="13857" max="14084" width="9" style="1"/>
    <col min="14085" max="14085" width="12" style="1" bestFit="1" customWidth="1"/>
    <col min="14086" max="14089" width="9" style="1"/>
    <col min="14090" max="14106" width="0" style="1" hidden="1" customWidth="1"/>
    <col min="14107" max="14111" width="9" style="1"/>
    <col min="14112" max="14112" width="12.5" style="1" bestFit="1" customWidth="1"/>
    <col min="14113" max="14340" width="9" style="1"/>
    <col min="14341" max="14341" width="12" style="1" bestFit="1" customWidth="1"/>
    <col min="14342" max="14345" width="9" style="1"/>
    <col min="14346" max="14362" width="0" style="1" hidden="1" customWidth="1"/>
    <col min="14363" max="14367" width="9" style="1"/>
    <col min="14368" max="14368" width="12.5" style="1" bestFit="1" customWidth="1"/>
    <col min="14369" max="14596" width="9" style="1"/>
    <col min="14597" max="14597" width="12" style="1" bestFit="1" customWidth="1"/>
    <col min="14598" max="14601" width="9" style="1"/>
    <col min="14602" max="14618" width="0" style="1" hidden="1" customWidth="1"/>
    <col min="14619" max="14623" width="9" style="1"/>
    <col min="14624" max="14624" width="12.5" style="1" bestFit="1" customWidth="1"/>
    <col min="14625" max="14852" width="9" style="1"/>
    <col min="14853" max="14853" width="12" style="1" bestFit="1" customWidth="1"/>
    <col min="14854" max="14857" width="9" style="1"/>
    <col min="14858" max="14874" width="0" style="1" hidden="1" customWidth="1"/>
    <col min="14875" max="14879" width="9" style="1"/>
    <col min="14880" max="14880" width="12.5" style="1" bestFit="1" customWidth="1"/>
    <col min="14881" max="15108" width="9" style="1"/>
    <col min="15109" max="15109" width="12" style="1" bestFit="1" customWidth="1"/>
    <col min="15110" max="15113" width="9" style="1"/>
    <col min="15114" max="15130" width="0" style="1" hidden="1" customWidth="1"/>
    <col min="15131" max="15135" width="9" style="1"/>
    <col min="15136" max="15136" width="12.5" style="1" bestFit="1" customWidth="1"/>
    <col min="15137" max="15364" width="9" style="1"/>
    <col min="15365" max="15365" width="12" style="1" bestFit="1" customWidth="1"/>
    <col min="15366" max="15369" width="9" style="1"/>
    <col min="15370" max="15386" width="0" style="1" hidden="1" customWidth="1"/>
    <col min="15387" max="15391" width="9" style="1"/>
    <col min="15392" max="15392" width="12.5" style="1" bestFit="1" customWidth="1"/>
    <col min="15393" max="15620" width="9" style="1"/>
    <col min="15621" max="15621" width="12" style="1" bestFit="1" customWidth="1"/>
    <col min="15622" max="15625" width="9" style="1"/>
    <col min="15626" max="15642" width="0" style="1" hidden="1" customWidth="1"/>
    <col min="15643" max="15647" width="9" style="1"/>
    <col min="15648" max="15648" width="12.5" style="1" bestFit="1" customWidth="1"/>
    <col min="15649" max="15876" width="9" style="1"/>
    <col min="15877" max="15877" width="12" style="1" bestFit="1" customWidth="1"/>
    <col min="15878" max="15881" width="9" style="1"/>
    <col min="15882" max="15898" width="0" style="1" hidden="1" customWidth="1"/>
    <col min="15899" max="15903" width="9" style="1"/>
    <col min="15904" max="15904" width="12.5" style="1" bestFit="1" customWidth="1"/>
    <col min="15905" max="16132" width="9" style="1"/>
    <col min="16133" max="16133" width="12" style="1" bestFit="1" customWidth="1"/>
    <col min="16134" max="16137" width="9" style="1"/>
    <col min="16138" max="16154" width="0" style="1" hidden="1" customWidth="1"/>
    <col min="16155" max="16159" width="9" style="1"/>
    <col min="16160" max="16160" width="12.5" style="1" bestFit="1" customWidth="1"/>
    <col min="16161" max="16384" width="9" style="1"/>
  </cols>
  <sheetData>
    <row r="5" spans="1:42" x14ac:dyDescent="0.2"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42" ht="14.25" x14ac:dyDescent="0.2">
      <c r="G6" s="30"/>
      <c r="H6" s="30"/>
      <c r="I6" s="30"/>
      <c r="J6" s="30"/>
      <c r="K6" s="30"/>
      <c r="L6"/>
      <c r="M6"/>
      <c r="N6"/>
      <c r="O6"/>
      <c r="P6" s="31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42" x14ac:dyDescent="0.2"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42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9"/>
      <c r="AC8" s="19"/>
      <c r="AD8" s="20"/>
      <c r="AE8" s="20"/>
      <c r="AF8" s="20"/>
      <c r="AG8" s="19"/>
      <c r="AH8" s="19"/>
      <c r="AI8" s="19"/>
      <c r="AJ8" s="20"/>
    </row>
    <row r="9" spans="1:42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42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D10" s="2"/>
      <c r="AE10" s="2"/>
      <c r="AF10" s="2"/>
    </row>
    <row r="11" spans="1:42" x14ac:dyDescent="0.2">
      <c r="A11" s="17" t="s">
        <v>139</v>
      </c>
      <c r="B11" s="17" t="s">
        <v>140</v>
      </c>
      <c r="C11" s="17" t="s">
        <v>141</v>
      </c>
      <c r="E11" s="17" t="s">
        <v>142</v>
      </c>
      <c r="F11" s="17" t="s">
        <v>143</v>
      </c>
      <c r="G11" s="17" t="s">
        <v>144</v>
      </c>
      <c r="H11" s="17" t="s">
        <v>145</v>
      </c>
      <c r="I11" s="17" t="s">
        <v>146</v>
      </c>
      <c r="J11" s="17" t="s">
        <v>147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 t="s">
        <v>149</v>
      </c>
      <c r="AB11" s="31" t="s">
        <v>148</v>
      </c>
      <c r="AE11" s="32" t="s">
        <v>11</v>
      </c>
      <c r="AH11" s="7" t="s">
        <v>152</v>
      </c>
    </row>
    <row r="12" spans="1:42" x14ac:dyDescent="0.2">
      <c r="AE12" s="32" t="s">
        <v>12</v>
      </c>
      <c r="AF12" s="32" t="s">
        <v>13</v>
      </c>
      <c r="AG12" s="7"/>
      <c r="AN12" s="37"/>
      <c r="AO12" s="37"/>
    </row>
    <row r="13" spans="1:42" ht="14.25" x14ac:dyDescent="0.2">
      <c r="A13" s="1" t="s">
        <v>14</v>
      </c>
      <c r="B13" s="17" t="s">
        <v>0</v>
      </c>
      <c r="C13" s="17" t="s">
        <v>15</v>
      </c>
      <c r="D13" s="17" t="s">
        <v>16</v>
      </c>
      <c r="E13" s="22">
        <v>31.048864364624023</v>
      </c>
      <c r="F13" s="1">
        <v>30.974716186523398</v>
      </c>
      <c r="G13" s="1">
        <f>F13+0.5</f>
        <v>31.474716186523398</v>
      </c>
      <c r="H13" s="1">
        <f>F13-0.5</f>
        <v>30.474716186523398</v>
      </c>
      <c r="I13" s="1">
        <f>F13-F33</f>
        <v>14.283058166503867</v>
      </c>
      <c r="J13" s="1">
        <v>0.17503641545772552</v>
      </c>
      <c r="K13" s="1" t="s">
        <v>1</v>
      </c>
      <c r="L13" s="1" t="s">
        <v>1</v>
      </c>
      <c r="M13" s="1">
        <v>-4.9718937873840332</v>
      </c>
      <c r="N13" s="1" t="b">
        <v>1</v>
      </c>
      <c r="O13" s="1">
        <v>1.9547548906079359</v>
      </c>
      <c r="P13" s="1" t="b">
        <v>1</v>
      </c>
      <c r="Q13" s="1">
        <v>3</v>
      </c>
      <c r="R13" s="1">
        <v>12</v>
      </c>
      <c r="S13" s="1">
        <v>1</v>
      </c>
      <c r="T13" s="1">
        <v>84.235519409179688</v>
      </c>
      <c r="U13" s="1" t="s">
        <v>1</v>
      </c>
      <c r="V13" s="1" t="s">
        <v>1</v>
      </c>
      <c r="W13" s="1" t="s">
        <v>1</v>
      </c>
      <c r="X13" s="1" t="s">
        <v>2</v>
      </c>
      <c r="Y13" s="1" t="s">
        <v>2</v>
      </c>
      <c r="Z13" s="1" t="s">
        <v>2</v>
      </c>
      <c r="AA13" s="1">
        <f>I13-14.84</f>
        <v>-0.55694183349613269</v>
      </c>
      <c r="AB13" s="4">
        <f>2^(-AA13)</f>
        <v>1.4711474310141621</v>
      </c>
      <c r="AE13" s="1">
        <v>1.4711474310141621</v>
      </c>
      <c r="AF13" s="34">
        <v>3.9708409623010494</v>
      </c>
      <c r="AG13" s="2"/>
      <c r="AN13" s="37"/>
      <c r="AO13" s="37"/>
    </row>
    <row r="14" spans="1:42" x14ac:dyDescent="0.2">
      <c r="A14" s="1" t="s">
        <v>17</v>
      </c>
      <c r="B14" s="17" t="s">
        <v>0</v>
      </c>
      <c r="C14" s="17" t="s">
        <v>15</v>
      </c>
      <c r="D14" s="17" t="s">
        <v>16</v>
      </c>
      <c r="E14" s="17">
        <v>31.063877105712891</v>
      </c>
      <c r="I14" s="1" t="s">
        <v>1</v>
      </c>
      <c r="J14" s="1">
        <v>0.23513057827949524</v>
      </c>
      <c r="K14" s="1" t="s">
        <v>1</v>
      </c>
      <c r="L14" s="1" t="s">
        <v>1</v>
      </c>
      <c r="M14" s="1">
        <v>-6.2424759864807129</v>
      </c>
      <c r="N14" s="1" t="b">
        <v>1</v>
      </c>
      <c r="O14" s="1">
        <v>1.9547548906079359</v>
      </c>
      <c r="P14" s="1" t="b">
        <v>1</v>
      </c>
      <c r="Q14" s="1">
        <v>3</v>
      </c>
      <c r="R14" s="1">
        <v>10</v>
      </c>
      <c r="S14" s="1">
        <v>1</v>
      </c>
      <c r="T14" s="1">
        <v>84.235519409179688</v>
      </c>
      <c r="U14" s="1" t="s">
        <v>1</v>
      </c>
      <c r="V14" s="1" t="s">
        <v>1</v>
      </c>
      <c r="W14" s="1" t="s">
        <v>1</v>
      </c>
      <c r="X14" s="1" t="s">
        <v>2</v>
      </c>
      <c r="Y14" s="1" t="s">
        <v>2</v>
      </c>
      <c r="Z14" s="1" t="s">
        <v>2</v>
      </c>
      <c r="AE14" s="1">
        <v>1.9951853137360056</v>
      </c>
      <c r="AF14" s="34">
        <v>4.659024028370216</v>
      </c>
      <c r="AG14" s="2"/>
      <c r="AN14" s="37"/>
      <c r="AO14" s="37"/>
    </row>
    <row r="15" spans="1:42" x14ac:dyDescent="0.2">
      <c r="A15" s="1" t="s">
        <v>18</v>
      </c>
      <c r="B15" s="17" t="s">
        <v>0</v>
      </c>
      <c r="C15" s="17" t="s">
        <v>15</v>
      </c>
      <c r="D15" s="17" t="s">
        <v>16</v>
      </c>
      <c r="E15" s="17">
        <v>30.811408996582031</v>
      </c>
      <c r="I15" s="1" t="s">
        <v>1</v>
      </c>
      <c r="J15" s="1">
        <v>6.4840734004974365E-2</v>
      </c>
      <c r="K15" s="1" t="s">
        <v>1</v>
      </c>
      <c r="L15" s="1" t="s">
        <v>1</v>
      </c>
      <c r="M15" s="1">
        <v>0</v>
      </c>
      <c r="N15" s="1" t="b">
        <v>1</v>
      </c>
      <c r="O15" s="1">
        <v>1.5565175168654482E-2</v>
      </c>
      <c r="P15" s="1" t="b">
        <v>1</v>
      </c>
      <c r="Q15" s="1">
        <v>3</v>
      </c>
      <c r="R15" s="1">
        <v>16</v>
      </c>
      <c r="S15" s="1">
        <v>1</v>
      </c>
      <c r="T15" s="1">
        <v>83.042976379394531</v>
      </c>
      <c r="U15" s="1" t="s">
        <v>1</v>
      </c>
      <c r="V15" s="1" t="s">
        <v>1</v>
      </c>
      <c r="W15" s="1" t="s">
        <v>1</v>
      </c>
      <c r="X15" s="1" t="s">
        <v>2</v>
      </c>
      <c r="Y15" s="1" t="s">
        <v>2</v>
      </c>
      <c r="Z15" s="1" t="s">
        <v>2</v>
      </c>
      <c r="AE15" s="1">
        <v>0.89860931055475246</v>
      </c>
      <c r="AF15" s="34">
        <v>3.3662011028362753</v>
      </c>
      <c r="AG15" s="2"/>
      <c r="AN15" s="37"/>
      <c r="AO15" s="37"/>
    </row>
    <row r="16" spans="1:42" ht="14.25" x14ac:dyDescent="0.2">
      <c r="A16" s="1" t="s">
        <v>19</v>
      </c>
      <c r="B16" s="17" t="s">
        <v>3</v>
      </c>
      <c r="C16" s="17" t="s">
        <v>15</v>
      </c>
      <c r="D16" s="17" t="s">
        <v>20</v>
      </c>
      <c r="E16" s="18">
        <v>32.552093505859375</v>
      </c>
      <c r="F16" s="1">
        <v>31.663972854614258</v>
      </c>
      <c r="G16" s="1">
        <f>F16+0.5</f>
        <v>32.163972854614258</v>
      </c>
      <c r="H16" s="1">
        <f>F16-0.5</f>
        <v>31.163972854614258</v>
      </c>
      <c r="I16" s="1">
        <f>F16-F36</f>
        <v>13.843477249145508</v>
      </c>
      <c r="J16" s="1">
        <v>9.1337323188781738E-2</v>
      </c>
      <c r="K16" s="1" t="s">
        <v>1</v>
      </c>
      <c r="L16" s="1" t="s">
        <v>1</v>
      </c>
      <c r="M16" s="1">
        <v>1.650124192237854</v>
      </c>
      <c r="N16" s="1" t="b">
        <v>1</v>
      </c>
      <c r="O16" s="1">
        <v>1.5565175168654482E-2</v>
      </c>
      <c r="P16" s="1" t="b">
        <v>1</v>
      </c>
      <c r="Q16" s="1">
        <v>3</v>
      </c>
      <c r="R16" s="1">
        <v>19</v>
      </c>
      <c r="S16" s="1">
        <v>1</v>
      </c>
      <c r="T16" s="1">
        <v>82.893997192382813</v>
      </c>
      <c r="U16" s="1" t="s">
        <v>1</v>
      </c>
      <c r="V16" s="1" t="s">
        <v>1</v>
      </c>
      <c r="W16" s="1" t="s">
        <v>1</v>
      </c>
      <c r="X16" s="1" t="s">
        <v>2</v>
      </c>
      <c r="Y16" s="1" t="s">
        <v>2</v>
      </c>
      <c r="Z16" s="1" t="s">
        <v>2</v>
      </c>
      <c r="AA16" s="1">
        <f t="shared" ref="AA16" si="0">I16-14.84</f>
        <v>-0.99652275085449205</v>
      </c>
      <c r="AB16" s="4">
        <f>2^(-AA16)</f>
        <v>1.9951853137360056</v>
      </c>
      <c r="AE16" s="1">
        <v>0.97391267066312903</v>
      </c>
      <c r="AF16" s="38">
        <v>2.165677498737542</v>
      </c>
      <c r="AG16" s="2"/>
      <c r="AN16" s="37"/>
      <c r="AO16" s="37"/>
      <c r="AP16" s="2"/>
    </row>
    <row r="17" spans="1:42" x14ac:dyDescent="0.2">
      <c r="A17" s="1" t="s">
        <v>21</v>
      </c>
      <c r="B17" s="17" t="s">
        <v>3</v>
      </c>
      <c r="C17" s="17" t="s">
        <v>15</v>
      </c>
      <c r="D17" s="17" t="s">
        <v>20</v>
      </c>
      <c r="E17" s="17">
        <v>31.049062728881836</v>
      </c>
      <c r="I17" s="1" t="s">
        <v>1</v>
      </c>
      <c r="J17" s="1">
        <v>4.3804321438074112E-2</v>
      </c>
      <c r="K17" s="1" t="s">
        <v>1</v>
      </c>
      <c r="L17" s="1" t="s">
        <v>1</v>
      </c>
      <c r="M17" s="1">
        <v>-1.9482759237289429</v>
      </c>
      <c r="N17" s="1" t="b">
        <v>1</v>
      </c>
      <c r="O17" s="1">
        <v>1.5565175168654482E-2</v>
      </c>
      <c r="P17" s="1" t="b">
        <v>1</v>
      </c>
      <c r="Q17" s="1">
        <v>3</v>
      </c>
      <c r="R17" s="1">
        <v>13</v>
      </c>
      <c r="S17" s="1">
        <v>1</v>
      </c>
      <c r="T17" s="1">
        <v>82.746170043945313</v>
      </c>
      <c r="U17" s="1" t="s">
        <v>1</v>
      </c>
      <c r="V17" s="1" t="s">
        <v>1</v>
      </c>
      <c r="W17" s="1" t="s">
        <v>1</v>
      </c>
      <c r="X17" s="1" t="s">
        <v>2</v>
      </c>
      <c r="Y17" s="1" t="s">
        <v>2</v>
      </c>
      <c r="Z17" s="1" t="s">
        <v>2</v>
      </c>
      <c r="AE17" s="1">
        <v>0.8911487522924525</v>
      </c>
      <c r="AF17" s="34">
        <v>2.7618990302944701</v>
      </c>
      <c r="AG17" s="2"/>
      <c r="AN17" s="2"/>
      <c r="AO17" s="2"/>
      <c r="AP17" s="2"/>
    </row>
    <row r="18" spans="1:42" x14ac:dyDescent="0.2">
      <c r="A18" s="1" t="s">
        <v>22</v>
      </c>
      <c r="B18" s="17" t="s">
        <v>3</v>
      </c>
      <c r="C18" s="17" t="s">
        <v>15</v>
      </c>
      <c r="D18" s="17" t="s">
        <v>20</v>
      </c>
      <c r="E18" s="17">
        <v>31.390766143798828</v>
      </c>
      <c r="I18" s="1" t="s">
        <v>1</v>
      </c>
      <c r="J18" s="1">
        <v>0.17144805192947388</v>
      </c>
      <c r="K18" s="1" t="s">
        <v>1</v>
      </c>
      <c r="L18" s="1" t="s">
        <v>1</v>
      </c>
      <c r="M18" s="1">
        <v>-2.7241103649139404</v>
      </c>
      <c r="N18" s="1" t="b">
        <v>1</v>
      </c>
      <c r="O18" s="1">
        <v>1.5565175168654482E-2</v>
      </c>
      <c r="P18" s="1" t="b">
        <v>1</v>
      </c>
      <c r="Q18" s="1">
        <v>3</v>
      </c>
      <c r="R18" s="1">
        <v>14</v>
      </c>
      <c r="S18" s="1">
        <v>1</v>
      </c>
      <c r="T18" s="1">
        <v>82.448188781738281</v>
      </c>
      <c r="U18" s="1" t="s">
        <v>1</v>
      </c>
      <c r="V18" s="1" t="s">
        <v>1</v>
      </c>
      <c r="W18" s="1" t="s">
        <v>1</v>
      </c>
      <c r="X18" s="1" t="s">
        <v>2</v>
      </c>
      <c r="Y18" s="1" t="s">
        <v>2</v>
      </c>
      <c r="Z18" s="1" t="s">
        <v>2</v>
      </c>
      <c r="AE18" s="1">
        <v>0.24734163711397847</v>
      </c>
      <c r="AF18" s="34">
        <v>1.2697651982349158</v>
      </c>
      <c r="AG18" s="2"/>
      <c r="AN18" s="2"/>
      <c r="AO18" s="2"/>
      <c r="AP18" s="2"/>
    </row>
    <row r="19" spans="1:42" x14ac:dyDescent="0.2">
      <c r="A19" s="1" t="s">
        <v>23</v>
      </c>
      <c r="B19" s="17" t="s">
        <v>4</v>
      </c>
      <c r="C19" s="17" t="s">
        <v>15</v>
      </c>
      <c r="D19" s="17" t="s">
        <v>24</v>
      </c>
      <c r="E19" s="17">
        <v>29.842098236083984</v>
      </c>
      <c r="F19" s="1">
        <v>29.607336044311523</v>
      </c>
      <c r="G19" s="1">
        <f>F19+0.5</f>
        <v>30.107336044311523</v>
      </c>
      <c r="H19" s="1">
        <f>F19-0.5</f>
        <v>29.107336044311523</v>
      </c>
      <c r="I19" s="1">
        <f>F19-F39</f>
        <v>12.850555419921875</v>
      </c>
      <c r="J19" s="1">
        <v>0.10475450754165649</v>
      </c>
      <c r="K19" s="1" t="s">
        <v>1</v>
      </c>
      <c r="L19" s="1" t="s">
        <v>1</v>
      </c>
      <c r="M19" s="1">
        <v>-4.2235236167907715</v>
      </c>
      <c r="N19" s="1" t="b">
        <v>1</v>
      </c>
      <c r="O19" s="1">
        <v>1.5565175168654482E-2</v>
      </c>
      <c r="P19" s="1" t="b">
        <v>1</v>
      </c>
      <c r="Q19" s="1">
        <v>3</v>
      </c>
      <c r="R19" s="1">
        <v>13</v>
      </c>
      <c r="S19" s="1">
        <v>1</v>
      </c>
      <c r="T19" s="1">
        <v>82.894241333007813</v>
      </c>
      <c r="U19" s="1" t="s">
        <v>1</v>
      </c>
      <c r="V19" s="1" t="s">
        <v>1</v>
      </c>
      <c r="W19" s="1" t="s">
        <v>1</v>
      </c>
      <c r="X19" s="1" t="s">
        <v>2</v>
      </c>
      <c r="Y19" s="1" t="s">
        <v>2</v>
      </c>
      <c r="Z19" s="1" t="s">
        <v>2</v>
      </c>
      <c r="AA19" s="1">
        <f t="shared" ref="AA19" si="1">I19-14.84</f>
        <v>-1.9894445800781249</v>
      </c>
      <c r="AB19" s="4">
        <f>2^(-AA19)</f>
        <v>3.9708409623010494</v>
      </c>
      <c r="AF19" s="34">
        <v>0.92878049263380669</v>
      </c>
      <c r="AG19" s="2"/>
      <c r="AN19" s="2"/>
      <c r="AO19" s="2"/>
      <c r="AP19" s="2"/>
    </row>
    <row r="20" spans="1:42" x14ac:dyDescent="0.2">
      <c r="A20" s="1" t="s">
        <v>25</v>
      </c>
      <c r="B20" s="17" t="s">
        <v>4</v>
      </c>
      <c r="C20" s="17" t="s">
        <v>15</v>
      </c>
      <c r="D20" s="17" t="s">
        <v>24</v>
      </c>
      <c r="E20" s="17">
        <v>29.719671249389648</v>
      </c>
      <c r="I20" s="1" t="s">
        <v>1</v>
      </c>
      <c r="J20" s="1">
        <v>0.12026400864124298</v>
      </c>
      <c r="K20" s="1" t="s">
        <v>1</v>
      </c>
      <c r="L20" s="1" t="s">
        <v>1</v>
      </c>
      <c r="M20" s="1">
        <v>-4.9099082946777344</v>
      </c>
      <c r="N20" s="1" t="b">
        <v>1</v>
      </c>
      <c r="O20" s="1">
        <v>1.5565175168654482E-2</v>
      </c>
      <c r="P20" s="1" t="b">
        <v>1</v>
      </c>
      <c r="Q20" s="1">
        <v>3</v>
      </c>
      <c r="R20" s="1">
        <v>13</v>
      </c>
      <c r="S20" s="1">
        <v>1</v>
      </c>
      <c r="T20" s="1">
        <v>82.894241333007813</v>
      </c>
      <c r="U20" s="1" t="s">
        <v>1</v>
      </c>
      <c r="V20" s="1" t="s">
        <v>1</v>
      </c>
      <c r="W20" s="1" t="s">
        <v>1</v>
      </c>
      <c r="X20" s="1" t="s">
        <v>2</v>
      </c>
      <c r="Y20" s="1" t="s">
        <v>2</v>
      </c>
      <c r="Z20" s="1" t="s">
        <v>2</v>
      </c>
      <c r="AF20" s="34">
        <v>1.8104398627803284</v>
      </c>
      <c r="AG20" s="2"/>
      <c r="AN20" s="2"/>
      <c r="AO20" s="2"/>
    </row>
    <row r="21" spans="1:42" x14ac:dyDescent="0.2">
      <c r="A21" s="1" t="s">
        <v>26</v>
      </c>
      <c r="B21" s="17" t="s">
        <v>4</v>
      </c>
      <c r="C21" s="17" t="s">
        <v>15</v>
      </c>
      <c r="D21" s="17" t="s">
        <v>24</v>
      </c>
      <c r="E21" s="17">
        <v>29.260242462158203</v>
      </c>
      <c r="I21" s="1" t="s">
        <v>1</v>
      </c>
      <c r="J21" s="1">
        <v>6.0718987137079239E-2</v>
      </c>
      <c r="K21" s="1" t="s">
        <v>1</v>
      </c>
      <c r="L21" s="1" t="s">
        <v>1</v>
      </c>
      <c r="M21" s="1">
        <v>0</v>
      </c>
      <c r="N21" s="1" t="b">
        <v>1</v>
      </c>
      <c r="O21" s="1">
        <v>1.9547548906079359</v>
      </c>
      <c r="P21" s="1" t="b">
        <v>1</v>
      </c>
      <c r="Q21" s="1">
        <v>3</v>
      </c>
      <c r="R21" s="1">
        <v>13</v>
      </c>
      <c r="S21" s="1">
        <v>1</v>
      </c>
      <c r="T21" s="1">
        <v>84.3863525390625</v>
      </c>
      <c r="U21" s="1" t="s">
        <v>1</v>
      </c>
      <c r="V21" s="1" t="s">
        <v>1</v>
      </c>
      <c r="W21" s="1" t="s">
        <v>1</v>
      </c>
      <c r="X21" s="1" t="s">
        <v>2</v>
      </c>
      <c r="Y21" s="1" t="s">
        <v>2</v>
      </c>
      <c r="Z21" s="1" t="s">
        <v>2</v>
      </c>
      <c r="AF21" s="34"/>
      <c r="AG21" s="2"/>
    </row>
    <row r="22" spans="1:42" x14ac:dyDescent="0.2">
      <c r="A22" s="1" t="s">
        <v>27</v>
      </c>
      <c r="B22" s="17" t="s">
        <v>7</v>
      </c>
      <c r="C22" s="17" t="s">
        <v>15</v>
      </c>
      <c r="D22" s="17" t="s">
        <v>28</v>
      </c>
      <c r="E22" s="17">
        <v>31.270320892333984</v>
      </c>
      <c r="F22" s="1">
        <v>30.985580444335938</v>
      </c>
      <c r="G22" s="1">
        <f>F22+0.5</f>
        <v>31.485580444335938</v>
      </c>
      <c r="H22" s="1">
        <f>F22-0.5</f>
        <v>30.485580444335938</v>
      </c>
      <c r="I22" s="1">
        <f>F22-F42</f>
        <v>12.619972229003906</v>
      </c>
      <c r="J22" s="1">
        <v>7.7559195458889008E-2</v>
      </c>
      <c r="K22" s="1" t="s">
        <v>1</v>
      </c>
      <c r="L22" s="1" t="s">
        <v>1</v>
      </c>
      <c r="M22" s="1">
        <v>-0.28270021080970764</v>
      </c>
      <c r="N22" s="1" t="b">
        <v>1</v>
      </c>
      <c r="O22" s="1">
        <v>1.9547548906079359</v>
      </c>
      <c r="P22" s="1" t="b">
        <v>1</v>
      </c>
      <c r="Q22" s="1">
        <v>3</v>
      </c>
      <c r="R22" s="1">
        <v>14</v>
      </c>
      <c r="S22" s="1">
        <v>1</v>
      </c>
      <c r="T22" s="1">
        <v>84.3863525390625</v>
      </c>
      <c r="U22" s="1" t="s">
        <v>1</v>
      </c>
      <c r="V22" s="1" t="s">
        <v>1</v>
      </c>
      <c r="W22" s="1" t="s">
        <v>1</v>
      </c>
      <c r="X22" s="1" t="s">
        <v>2</v>
      </c>
      <c r="Y22" s="1" t="s">
        <v>2</v>
      </c>
      <c r="Z22" s="1" t="s">
        <v>2</v>
      </c>
      <c r="AA22" s="1">
        <f t="shared" ref="AA22" si="2">I22-14.84</f>
        <v>-2.2200277709960936</v>
      </c>
      <c r="AB22" s="4">
        <f>2^(-AA22)</f>
        <v>4.659024028370216</v>
      </c>
      <c r="AF22" s="34"/>
      <c r="AP22" s="1" t="s">
        <v>29</v>
      </c>
    </row>
    <row r="23" spans="1:42" x14ac:dyDescent="0.2">
      <c r="A23" s="1" t="s">
        <v>30</v>
      </c>
      <c r="B23" s="17" t="s">
        <v>7</v>
      </c>
      <c r="C23" s="17" t="s">
        <v>15</v>
      </c>
      <c r="D23" s="17" t="s">
        <v>28</v>
      </c>
      <c r="E23" s="17">
        <v>30.797616958618164</v>
      </c>
      <c r="I23" s="1" t="s">
        <v>1</v>
      </c>
      <c r="J23" s="1">
        <v>4.9504287540912628E-2</v>
      </c>
      <c r="K23" s="1" t="s">
        <v>1</v>
      </c>
      <c r="L23" s="1" t="s">
        <v>1</v>
      </c>
      <c r="M23" s="1">
        <v>-2.0836079120635986</v>
      </c>
      <c r="N23" s="1" t="b">
        <v>1</v>
      </c>
      <c r="O23" s="1">
        <v>1.9547548906079359</v>
      </c>
      <c r="P23" s="1" t="b">
        <v>1</v>
      </c>
      <c r="Q23" s="1">
        <v>3</v>
      </c>
      <c r="R23" s="1">
        <v>11</v>
      </c>
      <c r="S23" s="1">
        <v>1</v>
      </c>
      <c r="T23" s="1">
        <v>83.792686462402344</v>
      </c>
      <c r="U23" s="1" t="s">
        <v>1</v>
      </c>
      <c r="V23" s="1" t="s">
        <v>1</v>
      </c>
      <c r="W23" s="1" t="s">
        <v>1</v>
      </c>
      <c r="X23" s="1" t="s">
        <v>2</v>
      </c>
      <c r="Y23" s="1" t="s">
        <v>2</v>
      </c>
      <c r="Z23" s="1" t="s">
        <v>2</v>
      </c>
    </row>
    <row r="24" spans="1:42" x14ac:dyDescent="0.2">
      <c r="A24" s="1" t="s">
        <v>31</v>
      </c>
      <c r="B24" s="17" t="s">
        <v>7</v>
      </c>
      <c r="C24" s="17" t="s">
        <v>15</v>
      </c>
      <c r="D24" s="17" t="s">
        <v>28</v>
      </c>
      <c r="E24" s="17">
        <v>30.888797760009766</v>
      </c>
      <c r="I24" s="1" t="s">
        <v>1</v>
      </c>
      <c r="J24" s="1">
        <v>0.30276554822921753</v>
      </c>
      <c r="K24" s="1" t="s">
        <v>1</v>
      </c>
      <c r="L24" s="1" t="s">
        <v>1</v>
      </c>
      <c r="M24" s="1">
        <v>-5.6194491386413574</v>
      </c>
      <c r="N24" s="1" t="b">
        <v>1</v>
      </c>
      <c r="O24" s="1">
        <v>1.9547548906079359</v>
      </c>
      <c r="P24" s="1" t="b">
        <v>1</v>
      </c>
      <c r="Q24" s="1">
        <v>1</v>
      </c>
      <c r="R24" s="1">
        <v>2</v>
      </c>
      <c r="S24" s="1">
        <v>1</v>
      </c>
      <c r="T24" s="1">
        <v>84.5377197265625</v>
      </c>
      <c r="U24" s="1" t="s">
        <v>1</v>
      </c>
      <c r="V24" s="1" t="s">
        <v>1</v>
      </c>
      <c r="W24" s="1" t="s">
        <v>1</v>
      </c>
      <c r="X24" s="1" t="s">
        <v>2</v>
      </c>
      <c r="Y24" s="1" t="s">
        <v>5</v>
      </c>
      <c r="Z24" s="1" t="s">
        <v>2</v>
      </c>
    </row>
    <row r="25" spans="1:42" x14ac:dyDescent="0.2">
      <c r="A25" s="1" t="s">
        <v>34</v>
      </c>
      <c r="B25" s="17" t="s">
        <v>8</v>
      </c>
      <c r="C25" s="17" t="s">
        <v>15</v>
      </c>
      <c r="D25" s="17" t="s">
        <v>35</v>
      </c>
      <c r="E25" s="17">
        <v>32.630836486816406</v>
      </c>
      <c r="F25" s="1">
        <v>33.102867126464801</v>
      </c>
      <c r="G25" s="1">
        <f>F25+0.5</f>
        <v>33.602867126464801</v>
      </c>
      <c r="H25" s="1">
        <f>F25-0.5</f>
        <v>32.602867126464801</v>
      </c>
      <c r="I25" s="1">
        <f>F26-F45</f>
        <v>13.088878631591797</v>
      </c>
      <c r="J25" s="1">
        <v>0.23513057827949524</v>
      </c>
      <c r="K25" s="1" t="s">
        <v>1</v>
      </c>
      <c r="L25" s="1" t="s">
        <v>1</v>
      </c>
      <c r="M25" s="1">
        <v>-6.2424759864807129</v>
      </c>
      <c r="N25" s="1" t="b">
        <v>1</v>
      </c>
      <c r="O25" s="1">
        <v>1.9547548906079359</v>
      </c>
      <c r="P25" s="1" t="b">
        <v>1</v>
      </c>
      <c r="Q25" s="1">
        <v>3</v>
      </c>
      <c r="R25" s="1">
        <v>9</v>
      </c>
      <c r="S25" s="1">
        <v>1</v>
      </c>
      <c r="T25" s="1">
        <v>84.533470153808594</v>
      </c>
      <c r="U25" s="1" t="s">
        <v>1</v>
      </c>
      <c r="V25" s="1" t="s">
        <v>1</v>
      </c>
      <c r="W25" s="1" t="s">
        <v>1</v>
      </c>
      <c r="X25" s="1" t="s">
        <v>2</v>
      </c>
      <c r="Y25" s="1" t="s">
        <v>2</v>
      </c>
      <c r="Z25" s="1" t="s">
        <v>2</v>
      </c>
      <c r="AA25" s="1">
        <f t="shared" ref="AA25" si="3">I25-14.84</f>
        <v>-1.751121368408203</v>
      </c>
      <c r="AB25" s="4">
        <f>2^(-AA25)</f>
        <v>3.3662011028362753</v>
      </c>
      <c r="AD25" s="7" t="s">
        <v>32</v>
      </c>
      <c r="AE25" s="7" t="s">
        <v>33</v>
      </c>
      <c r="AN25" s="2"/>
      <c r="AO25" s="2"/>
      <c r="AP25" s="2"/>
    </row>
    <row r="26" spans="1:42" ht="13.5" thickBot="1" x14ac:dyDescent="0.25">
      <c r="A26" s="5" t="s">
        <v>36</v>
      </c>
      <c r="B26" s="17" t="s">
        <v>8</v>
      </c>
      <c r="C26" s="17" t="s">
        <v>15</v>
      </c>
      <c r="D26" s="17" t="s">
        <v>35</v>
      </c>
      <c r="E26" s="17">
        <v>33.243595123291016</v>
      </c>
      <c r="F26" s="1">
        <f>AVERAGE(E25:E26)</f>
        <v>32.937215805053711</v>
      </c>
      <c r="AD26" s="3"/>
      <c r="AE26" s="3">
        <f>AVERAGE(AE13:AE20)</f>
        <v>1.0795575192290798</v>
      </c>
      <c r="AF26" s="3">
        <f>AVERAGE(AF13:AF20)</f>
        <v>2.6165785220235751</v>
      </c>
    </row>
    <row r="27" spans="1:42" ht="14.25" x14ac:dyDescent="0.2">
      <c r="A27" s="5" t="s">
        <v>37</v>
      </c>
      <c r="B27" s="17" t="s">
        <v>8</v>
      </c>
      <c r="C27" s="17" t="s">
        <v>15</v>
      </c>
      <c r="D27" s="17" t="s">
        <v>35</v>
      </c>
      <c r="E27" s="22">
        <v>33.434173583984375</v>
      </c>
      <c r="I27" s="1" t="s">
        <v>1</v>
      </c>
      <c r="J27" s="1">
        <v>6.4840734004974365E-2</v>
      </c>
      <c r="K27" s="1" t="s">
        <v>1</v>
      </c>
      <c r="L27" s="1" t="s">
        <v>1</v>
      </c>
      <c r="M27" s="1">
        <v>0</v>
      </c>
      <c r="N27" s="1" t="b">
        <v>1</v>
      </c>
      <c r="O27" s="1">
        <v>1.5565175168654482E-2</v>
      </c>
      <c r="P27" s="1" t="b">
        <v>1</v>
      </c>
      <c r="Q27" s="1">
        <v>3</v>
      </c>
      <c r="R27" s="1">
        <v>16</v>
      </c>
      <c r="S27" s="1">
        <v>1</v>
      </c>
      <c r="T27" s="1">
        <v>83.19195556640625</v>
      </c>
      <c r="U27" s="1" t="s">
        <v>1</v>
      </c>
      <c r="V27" s="1" t="s">
        <v>1</v>
      </c>
      <c r="W27" s="1" t="s">
        <v>1</v>
      </c>
      <c r="X27" s="1" t="s">
        <v>2</v>
      </c>
      <c r="Y27" s="1" t="s">
        <v>2</v>
      </c>
      <c r="Z27" s="1" t="s">
        <v>2</v>
      </c>
      <c r="AD27" s="1" t="s">
        <v>150</v>
      </c>
      <c r="AE27" s="1">
        <f t="shared" ref="AE27" si="4">AE26+(2*AE29)</f>
        <v>2.267396277054277</v>
      </c>
      <c r="AF27" s="1">
        <f>AF26+(2*AF29)</f>
        <v>5.2465597338200007</v>
      </c>
    </row>
    <row r="28" spans="1:42" ht="14.25" x14ac:dyDescent="0.2">
      <c r="A28" s="5" t="s">
        <v>39</v>
      </c>
      <c r="B28" s="17" t="s">
        <v>9</v>
      </c>
      <c r="C28" s="17" t="s">
        <v>15</v>
      </c>
      <c r="D28" s="17" t="s">
        <v>40</v>
      </c>
      <c r="E28" s="18">
        <v>35.971157073974609</v>
      </c>
      <c r="F28" s="1">
        <v>34.422618865966797</v>
      </c>
      <c r="G28" s="1">
        <f>F28+0.5</f>
        <v>34.922618865966797</v>
      </c>
      <c r="H28" s="1">
        <f>F28-0.5</f>
        <v>33.922618865966797</v>
      </c>
      <c r="I28" s="1">
        <f>F29-F48</f>
        <v>13.725181579589844</v>
      </c>
      <c r="J28" s="1">
        <v>9.1337323188781738E-2</v>
      </c>
      <c r="K28" s="1" t="s">
        <v>1</v>
      </c>
      <c r="L28" s="1" t="s">
        <v>1</v>
      </c>
      <c r="M28" s="1">
        <v>1.650124192237854</v>
      </c>
      <c r="N28" s="1" t="b">
        <v>1</v>
      </c>
      <c r="O28" s="1">
        <v>1.5565175168654482E-2</v>
      </c>
      <c r="P28" s="1" t="b">
        <v>1</v>
      </c>
      <c r="Q28" s="1">
        <v>3</v>
      </c>
      <c r="R28" s="1">
        <v>18</v>
      </c>
      <c r="S28" s="1">
        <v>1</v>
      </c>
      <c r="T28" s="1">
        <v>83.19195556640625</v>
      </c>
      <c r="U28" s="1" t="s">
        <v>1</v>
      </c>
      <c r="V28" s="1" t="s">
        <v>1</v>
      </c>
      <c r="W28" s="1" t="s">
        <v>1</v>
      </c>
      <c r="X28" s="1" t="s">
        <v>2</v>
      </c>
      <c r="Y28" s="1" t="s">
        <v>2</v>
      </c>
      <c r="Z28" s="1" t="s">
        <v>2</v>
      </c>
      <c r="AA28" s="1">
        <f t="shared" ref="AA28" si="5">I28-14.84</f>
        <v>-1.1148184204101561</v>
      </c>
      <c r="AB28" s="4">
        <f>2^(-AA28)</f>
        <v>2.165677498737542</v>
      </c>
      <c r="AD28" s="1" t="s">
        <v>151</v>
      </c>
      <c r="AE28" s="1">
        <f t="shared" ref="AE28:AF28" si="6">AE26-(2*AE29)</f>
        <v>-0.10828123859611716</v>
      </c>
      <c r="AF28" s="1">
        <f t="shared" si="6"/>
        <v>-1.3402689772850529E-2</v>
      </c>
    </row>
    <row r="29" spans="1:42" x14ac:dyDescent="0.2">
      <c r="A29" s="1" t="s">
        <v>41</v>
      </c>
      <c r="B29" s="17" t="s">
        <v>9</v>
      </c>
      <c r="C29" s="17" t="s">
        <v>15</v>
      </c>
      <c r="D29" s="17" t="s">
        <v>40</v>
      </c>
      <c r="E29" s="17">
        <v>33.321365356445313</v>
      </c>
      <c r="F29" s="7">
        <f>AVERAGE(E29:E30)</f>
        <v>33.648347854614258</v>
      </c>
      <c r="I29" s="1" t="s">
        <v>1</v>
      </c>
      <c r="J29" s="1">
        <v>4.3804321438074112E-2</v>
      </c>
      <c r="K29" s="1" t="s">
        <v>1</v>
      </c>
      <c r="L29" s="1" t="s">
        <v>1</v>
      </c>
      <c r="M29" s="1">
        <v>-1.9482759237289429</v>
      </c>
      <c r="N29" s="1" t="b">
        <v>1</v>
      </c>
      <c r="O29" s="1">
        <v>1.5565175168654482E-2</v>
      </c>
      <c r="P29" s="1" t="b">
        <v>1</v>
      </c>
      <c r="Q29" s="1">
        <v>3</v>
      </c>
      <c r="R29" s="1">
        <v>12</v>
      </c>
      <c r="S29" s="1">
        <v>1</v>
      </c>
      <c r="T29" s="1">
        <v>83.193145751953125</v>
      </c>
      <c r="U29" s="1" t="s">
        <v>1</v>
      </c>
      <c r="V29" s="1" t="s">
        <v>1</v>
      </c>
      <c r="W29" s="1" t="s">
        <v>1</v>
      </c>
      <c r="X29" s="1" t="s">
        <v>2</v>
      </c>
      <c r="Y29" s="1" t="s">
        <v>2</v>
      </c>
      <c r="Z29" s="1" t="s">
        <v>2</v>
      </c>
      <c r="AD29" s="4" t="s">
        <v>38</v>
      </c>
      <c r="AE29" s="1">
        <f>STDEV(AE13:AE18)</f>
        <v>0.59391937891259849</v>
      </c>
      <c r="AF29" s="1">
        <f>STDEV(AF13:AF20)</f>
        <v>1.3149906058982128</v>
      </c>
    </row>
    <row r="30" spans="1:42" x14ac:dyDescent="0.2">
      <c r="A30" s="1" t="s">
        <v>42</v>
      </c>
      <c r="B30" s="17" t="s">
        <v>9</v>
      </c>
      <c r="C30" s="17" t="s">
        <v>15</v>
      </c>
      <c r="D30" s="17" t="s">
        <v>40</v>
      </c>
      <c r="E30" s="17">
        <v>33.975330352783203</v>
      </c>
      <c r="I30" s="1" t="s">
        <v>1</v>
      </c>
      <c r="J30" s="1">
        <v>0.17144805192947388</v>
      </c>
      <c r="K30" s="1" t="s">
        <v>1</v>
      </c>
      <c r="L30" s="1" t="s">
        <v>1</v>
      </c>
      <c r="M30" s="1">
        <v>-2.7241103649139404</v>
      </c>
      <c r="N30" s="1" t="b">
        <v>1</v>
      </c>
      <c r="O30" s="1">
        <v>1.5565175168654482E-2</v>
      </c>
      <c r="P30" s="1" t="b">
        <v>1</v>
      </c>
      <c r="Q30" s="1">
        <v>3</v>
      </c>
      <c r="R30" s="1">
        <v>13</v>
      </c>
      <c r="S30" s="1">
        <v>1</v>
      </c>
      <c r="T30" s="1">
        <v>82.597183227539063</v>
      </c>
      <c r="U30" s="1" t="s">
        <v>1</v>
      </c>
      <c r="V30" s="1" t="s">
        <v>1</v>
      </c>
      <c r="W30" s="1" t="s">
        <v>1</v>
      </c>
      <c r="X30" s="1" t="s">
        <v>2</v>
      </c>
      <c r="Y30" s="1" t="s">
        <v>2</v>
      </c>
      <c r="Z30" s="1" t="s">
        <v>2</v>
      </c>
      <c r="AD30" s="4" t="s">
        <v>6</v>
      </c>
      <c r="AE30" s="1">
        <f>AE29/SQRT(6)</f>
        <v>0.24246657111442765</v>
      </c>
      <c r="AF30" s="1">
        <f t="shared" ref="AF30" si="7">AF29/SQRT(6)</f>
        <v>0.53684266683398485</v>
      </c>
    </row>
    <row r="31" spans="1:42" ht="15" x14ac:dyDescent="0.25">
      <c r="A31" s="1" t="s">
        <v>43</v>
      </c>
      <c r="B31" s="17" t="s">
        <v>1</v>
      </c>
      <c r="C31" s="17" t="s">
        <v>15</v>
      </c>
      <c r="D31" s="17" t="s">
        <v>10</v>
      </c>
      <c r="E31" s="17" t="s">
        <v>65</v>
      </c>
      <c r="F31" s="8"/>
      <c r="I31" s="1" t="s">
        <v>1</v>
      </c>
      <c r="J31" s="1">
        <v>0.10475450754165649</v>
      </c>
      <c r="K31" s="1" t="s">
        <v>1</v>
      </c>
      <c r="L31" s="1" t="s">
        <v>1</v>
      </c>
      <c r="M31" s="1">
        <v>-4.2235236167907715</v>
      </c>
      <c r="N31" s="1" t="b">
        <v>1</v>
      </c>
      <c r="O31" s="1">
        <v>1.5565175168654482E-2</v>
      </c>
      <c r="P31" s="1" t="b">
        <v>1</v>
      </c>
      <c r="Q31" s="1">
        <v>3</v>
      </c>
      <c r="R31" s="1">
        <v>13</v>
      </c>
      <c r="S31" s="1">
        <v>1</v>
      </c>
      <c r="T31" s="1">
        <v>83.19219970703125</v>
      </c>
      <c r="U31" s="1" t="s">
        <v>1</v>
      </c>
      <c r="V31" s="1" t="s">
        <v>1</v>
      </c>
      <c r="W31" s="1" t="s">
        <v>1</v>
      </c>
      <c r="X31" s="1" t="s">
        <v>2</v>
      </c>
      <c r="Y31" s="1" t="s">
        <v>2</v>
      </c>
      <c r="Z31" s="1" t="s">
        <v>2</v>
      </c>
    </row>
    <row r="32" spans="1:42" x14ac:dyDescent="0.2">
      <c r="A32" s="1" t="s">
        <v>44</v>
      </c>
      <c r="B32" s="17" t="s">
        <v>1</v>
      </c>
      <c r="C32" s="17" t="s">
        <v>15</v>
      </c>
      <c r="D32" s="17" t="s">
        <v>10</v>
      </c>
      <c r="E32" s="17" t="s">
        <v>65</v>
      </c>
      <c r="F32" s="1" t="s">
        <v>1</v>
      </c>
      <c r="I32" s="1" t="s">
        <v>1</v>
      </c>
      <c r="J32" s="1">
        <v>0.12026400864124298</v>
      </c>
      <c r="K32" s="1" t="s">
        <v>1</v>
      </c>
      <c r="L32" s="1" t="s">
        <v>1</v>
      </c>
      <c r="M32" s="1">
        <v>-4.9099082946777344</v>
      </c>
      <c r="N32" s="1" t="b">
        <v>1</v>
      </c>
      <c r="O32" s="1">
        <v>1.5565175168654482E-2</v>
      </c>
      <c r="P32" s="1" t="b">
        <v>1</v>
      </c>
      <c r="Q32" s="1">
        <v>3</v>
      </c>
      <c r="R32" s="1">
        <v>13</v>
      </c>
      <c r="S32" s="1">
        <v>1</v>
      </c>
      <c r="T32" s="1">
        <v>83.19219970703125</v>
      </c>
      <c r="U32" s="1" t="s">
        <v>1</v>
      </c>
      <c r="V32" s="1" t="s">
        <v>1</v>
      </c>
      <c r="W32" s="1" t="s">
        <v>1</v>
      </c>
      <c r="X32" s="1" t="s">
        <v>2</v>
      </c>
      <c r="Y32" s="1" t="s">
        <v>2</v>
      </c>
      <c r="Z32" s="1" t="s">
        <v>2</v>
      </c>
    </row>
    <row r="33" spans="1:26" x14ac:dyDescent="0.2">
      <c r="A33" s="1" t="s">
        <v>45</v>
      </c>
      <c r="B33" s="1" t="s">
        <v>0</v>
      </c>
      <c r="C33" s="1" t="s">
        <v>46</v>
      </c>
      <c r="D33" s="1" t="s">
        <v>16</v>
      </c>
      <c r="E33" s="1">
        <v>16.741926193237305</v>
      </c>
      <c r="F33" s="1">
        <v>16.691658020019531</v>
      </c>
      <c r="G33" s="1">
        <f>F33+0.5</f>
        <v>17.191658020019531</v>
      </c>
      <c r="H33" s="1">
        <f>F33-0.5</f>
        <v>16.191658020019531</v>
      </c>
      <c r="I33" s="1" t="s">
        <v>1</v>
      </c>
      <c r="J33" s="1">
        <v>6.0718987137079239E-2</v>
      </c>
      <c r="K33" s="1" t="s">
        <v>1</v>
      </c>
      <c r="L33" s="1" t="s">
        <v>1</v>
      </c>
      <c r="M33" s="1">
        <v>0</v>
      </c>
      <c r="N33" s="1" t="b">
        <v>1</v>
      </c>
      <c r="O33" s="1">
        <v>1.9547548906079359</v>
      </c>
      <c r="P33" s="1" t="b">
        <v>1</v>
      </c>
      <c r="Q33" s="1">
        <v>3</v>
      </c>
      <c r="R33" s="1">
        <v>13</v>
      </c>
      <c r="S33" s="1">
        <v>1</v>
      </c>
      <c r="T33" s="1">
        <v>84.3863525390625</v>
      </c>
      <c r="U33" s="1" t="s">
        <v>1</v>
      </c>
      <c r="V33" s="1" t="s">
        <v>1</v>
      </c>
      <c r="W33" s="1" t="s">
        <v>1</v>
      </c>
      <c r="X33" s="1" t="s">
        <v>2</v>
      </c>
      <c r="Y33" s="1" t="s">
        <v>2</v>
      </c>
      <c r="Z33" s="1" t="s">
        <v>2</v>
      </c>
    </row>
    <row r="34" spans="1:26" x14ac:dyDescent="0.2">
      <c r="A34" s="1" t="s">
        <v>47</v>
      </c>
      <c r="B34" s="1" t="s">
        <v>0</v>
      </c>
      <c r="C34" s="1" t="s">
        <v>46</v>
      </c>
      <c r="D34" s="1" t="s">
        <v>16</v>
      </c>
      <c r="E34" s="1">
        <v>16.670354843139648</v>
      </c>
      <c r="I34" s="1" t="s">
        <v>1</v>
      </c>
      <c r="J34" s="1">
        <v>7.7559195458889008E-2</v>
      </c>
      <c r="K34" s="1" t="s">
        <v>1</v>
      </c>
      <c r="L34" s="1" t="s">
        <v>1</v>
      </c>
      <c r="M34" s="1">
        <v>-0.28270021080970764</v>
      </c>
      <c r="N34" s="1" t="b">
        <v>1</v>
      </c>
      <c r="O34" s="1">
        <v>1.9547548906079359</v>
      </c>
      <c r="P34" s="1" t="b">
        <v>1</v>
      </c>
      <c r="Q34" s="1">
        <v>3</v>
      </c>
      <c r="R34" s="1">
        <v>13</v>
      </c>
      <c r="S34" s="1">
        <v>1</v>
      </c>
      <c r="T34" s="1">
        <v>84.3863525390625</v>
      </c>
      <c r="U34" s="1" t="s">
        <v>1</v>
      </c>
      <c r="V34" s="1" t="s">
        <v>1</v>
      </c>
      <c r="W34" s="1" t="s">
        <v>1</v>
      </c>
      <c r="X34" s="1" t="s">
        <v>2</v>
      </c>
      <c r="Y34" s="1" t="s">
        <v>2</v>
      </c>
      <c r="Z34" s="1" t="s">
        <v>2</v>
      </c>
    </row>
    <row r="35" spans="1:26" x14ac:dyDescent="0.2">
      <c r="A35" s="1" t="s">
        <v>48</v>
      </c>
      <c r="B35" s="1" t="s">
        <v>0</v>
      </c>
      <c r="C35" s="1" t="s">
        <v>46</v>
      </c>
      <c r="D35" s="1" t="s">
        <v>16</v>
      </c>
      <c r="E35" s="1">
        <v>16.662689208984375</v>
      </c>
      <c r="I35" s="1" t="s">
        <v>1</v>
      </c>
      <c r="J35" s="1">
        <v>4.9504287540912628E-2</v>
      </c>
      <c r="K35" s="1" t="s">
        <v>1</v>
      </c>
      <c r="L35" s="1" t="s">
        <v>1</v>
      </c>
      <c r="M35" s="1">
        <v>-2.0836079120635986</v>
      </c>
      <c r="N35" s="1" t="b">
        <v>1</v>
      </c>
      <c r="O35" s="1">
        <v>1.9547548906079359</v>
      </c>
      <c r="P35" s="1" t="b">
        <v>1</v>
      </c>
      <c r="Q35" s="1">
        <v>3</v>
      </c>
      <c r="R35" s="1">
        <v>10</v>
      </c>
      <c r="S35" s="1">
        <v>1</v>
      </c>
      <c r="T35" s="1">
        <v>83.494674682617188</v>
      </c>
      <c r="U35" s="1" t="s">
        <v>1</v>
      </c>
      <c r="V35" s="1" t="s">
        <v>1</v>
      </c>
      <c r="W35" s="1" t="s">
        <v>1</v>
      </c>
      <c r="X35" s="1" t="s">
        <v>2</v>
      </c>
      <c r="Y35" s="1" t="s">
        <v>2</v>
      </c>
      <c r="Z35" s="1" t="s">
        <v>2</v>
      </c>
    </row>
    <row r="36" spans="1:26" x14ac:dyDescent="0.2">
      <c r="A36" s="1" t="s">
        <v>49</v>
      </c>
      <c r="B36" s="1" t="s">
        <v>3</v>
      </c>
      <c r="C36" s="1" t="s">
        <v>46</v>
      </c>
      <c r="D36" s="1" t="s">
        <v>20</v>
      </c>
      <c r="E36" s="1">
        <v>17.933328628540039</v>
      </c>
      <c r="F36" s="1">
        <v>17.82049560546875</v>
      </c>
      <c r="G36" s="1">
        <f>F36+0.5</f>
        <v>18.32049560546875</v>
      </c>
      <c r="H36" s="1">
        <f>F36-0.5</f>
        <v>17.32049560546875</v>
      </c>
      <c r="I36" s="1" t="s">
        <v>1</v>
      </c>
      <c r="J36" s="1">
        <v>0.30276554822921753</v>
      </c>
      <c r="K36" s="1" t="s">
        <v>1</v>
      </c>
      <c r="L36" s="1" t="s">
        <v>1</v>
      </c>
      <c r="M36" s="1">
        <v>-5.6194491386413574</v>
      </c>
      <c r="N36" s="1" t="b">
        <v>1</v>
      </c>
      <c r="O36" s="1">
        <v>1.9547548906079359</v>
      </c>
      <c r="P36" s="1" t="b">
        <v>1</v>
      </c>
      <c r="Q36" s="1">
        <v>1</v>
      </c>
      <c r="R36" s="1">
        <v>2</v>
      </c>
      <c r="S36" s="1">
        <v>1</v>
      </c>
      <c r="T36" s="1">
        <v>84.686721801757813</v>
      </c>
      <c r="U36" s="1" t="s">
        <v>1</v>
      </c>
      <c r="V36" s="1" t="s">
        <v>1</v>
      </c>
      <c r="W36" s="1" t="s">
        <v>1</v>
      </c>
      <c r="X36" s="1" t="s">
        <v>2</v>
      </c>
      <c r="Y36" s="1" t="s">
        <v>5</v>
      </c>
      <c r="Z36" s="1" t="s">
        <v>2</v>
      </c>
    </row>
    <row r="37" spans="1:26" x14ac:dyDescent="0.2">
      <c r="A37" s="1" t="s">
        <v>50</v>
      </c>
      <c r="B37" s="1" t="s">
        <v>3</v>
      </c>
      <c r="C37" s="1" t="s">
        <v>46</v>
      </c>
      <c r="D37" s="1" t="s">
        <v>20</v>
      </c>
      <c r="E37" s="1">
        <v>17.766975402832031</v>
      </c>
      <c r="I37" s="1" t="s">
        <v>1</v>
      </c>
      <c r="J37" s="1">
        <v>0.17503641545772552</v>
      </c>
      <c r="K37" s="1" t="s">
        <v>1</v>
      </c>
      <c r="L37" s="1" t="s">
        <v>1</v>
      </c>
      <c r="M37" s="1">
        <v>-4.9718937873840332</v>
      </c>
      <c r="N37" s="1" t="b">
        <v>1</v>
      </c>
      <c r="O37" s="1">
        <v>1.9547548906079359</v>
      </c>
      <c r="P37" s="1" t="b">
        <v>1</v>
      </c>
      <c r="Q37" s="1">
        <v>3</v>
      </c>
      <c r="R37" s="1">
        <v>10</v>
      </c>
      <c r="S37" s="1">
        <v>1</v>
      </c>
      <c r="T37" s="1">
        <v>84.533470153808594</v>
      </c>
      <c r="U37" s="1" t="s">
        <v>1</v>
      </c>
      <c r="V37" s="1" t="s">
        <v>1</v>
      </c>
      <c r="W37" s="1" t="s">
        <v>1</v>
      </c>
      <c r="X37" s="1" t="s">
        <v>2</v>
      </c>
      <c r="Y37" s="1" t="s">
        <v>2</v>
      </c>
      <c r="Z37" s="1" t="s">
        <v>2</v>
      </c>
    </row>
    <row r="38" spans="1:26" x14ac:dyDescent="0.2">
      <c r="A38" s="1" t="s">
        <v>51</v>
      </c>
      <c r="B38" s="1" t="s">
        <v>3</v>
      </c>
      <c r="C38" s="1" t="s">
        <v>46</v>
      </c>
      <c r="D38" s="1" t="s">
        <v>20</v>
      </c>
      <c r="E38" s="1">
        <v>17.761180877685547</v>
      </c>
      <c r="I38" s="1" t="s">
        <v>1</v>
      </c>
      <c r="J38" s="1">
        <v>0.23513057827949524</v>
      </c>
      <c r="K38" s="1" t="s">
        <v>1</v>
      </c>
      <c r="L38" s="1" t="s">
        <v>1</v>
      </c>
      <c r="M38" s="1">
        <v>-6.2424759864807129</v>
      </c>
      <c r="N38" s="1" t="b">
        <v>1</v>
      </c>
      <c r="O38" s="1">
        <v>1.9547548906079359</v>
      </c>
      <c r="P38" s="1" t="b">
        <v>1</v>
      </c>
      <c r="Q38" s="1">
        <v>3</v>
      </c>
      <c r="R38" s="1">
        <v>8</v>
      </c>
      <c r="S38" s="1">
        <v>1</v>
      </c>
      <c r="T38" s="1">
        <v>84.682449340820313</v>
      </c>
      <c r="U38" s="1" t="s">
        <v>1</v>
      </c>
      <c r="V38" s="1" t="s">
        <v>1</v>
      </c>
      <c r="W38" s="1" t="s">
        <v>1</v>
      </c>
      <c r="X38" s="1" t="s">
        <v>2</v>
      </c>
      <c r="Y38" s="1" t="s">
        <v>2</v>
      </c>
      <c r="Z38" s="1" t="s">
        <v>2</v>
      </c>
    </row>
    <row r="39" spans="1:26" x14ac:dyDescent="0.2">
      <c r="A39" s="1" t="s">
        <v>52</v>
      </c>
      <c r="B39" s="1" t="s">
        <v>4</v>
      </c>
      <c r="C39" s="1" t="s">
        <v>46</v>
      </c>
      <c r="D39" s="1" t="s">
        <v>24</v>
      </c>
      <c r="E39" s="1">
        <v>16.763971328735352</v>
      </c>
      <c r="F39" s="1">
        <v>16.756780624389648</v>
      </c>
      <c r="G39" s="1">
        <f>F39+0.5</f>
        <v>17.256780624389648</v>
      </c>
      <c r="H39" s="1">
        <f>F39-0.5</f>
        <v>16.256780624389648</v>
      </c>
      <c r="I39" s="1" t="s">
        <v>1</v>
      </c>
      <c r="J39" s="1">
        <v>6.4840734004974365E-2</v>
      </c>
      <c r="K39" s="1" t="s">
        <v>1</v>
      </c>
      <c r="L39" s="1" t="s">
        <v>1</v>
      </c>
      <c r="M39" s="1">
        <v>0</v>
      </c>
      <c r="N39" s="1" t="b">
        <v>1</v>
      </c>
      <c r="O39" s="1">
        <v>1.5565175168654482E-2</v>
      </c>
      <c r="P39" s="1" t="b">
        <v>1</v>
      </c>
      <c r="Q39" s="1">
        <v>3</v>
      </c>
      <c r="R39" s="1">
        <v>16</v>
      </c>
      <c r="S39" s="1">
        <v>1</v>
      </c>
      <c r="T39" s="1">
        <v>83.19195556640625</v>
      </c>
      <c r="U39" s="1" t="s">
        <v>1</v>
      </c>
      <c r="V39" s="1" t="s">
        <v>1</v>
      </c>
      <c r="W39" s="1" t="s">
        <v>1</v>
      </c>
      <c r="X39" s="1" t="s">
        <v>2</v>
      </c>
      <c r="Y39" s="1" t="s">
        <v>2</v>
      </c>
      <c r="Z39" s="1" t="s">
        <v>2</v>
      </c>
    </row>
    <row r="40" spans="1:26" x14ac:dyDescent="0.2">
      <c r="A40" s="1" t="s">
        <v>53</v>
      </c>
      <c r="B40" s="1" t="s">
        <v>4</v>
      </c>
      <c r="C40" s="1" t="s">
        <v>46</v>
      </c>
      <c r="D40" s="1" t="s">
        <v>24</v>
      </c>
      <c r="E40" s="1">
        <v>16.757993698120117</v>
      </c>
      <c r="I40" s="1" t="s">
        <v>1</v>
      </c>
      <c r="J40" s="1">
        <v>9.1337323188781738E-2</v>
      </c>
      <c r="K40" s="1" t="s">
        <v>1</v>
      </c>
      <c r="L40" s="1" t="s">
        <v>1</v>
      </c>
      <c r="M40" s="1">
        <v>1.650124192237854</v>
      </c>
      <c r="N40" s="1" t="b">
        <v>1</v>
      </c>
      <c r="O40" s="1">
        <v>1.5565175168654482E-2</v>
      </c>
      <c r="P40" s="1" t="b">
        <v>1</v>
      </c>
      <c r="Q40" s="1">
        <v>3</v>
      </c>
      <c r="R40" s="1">
        <v>19</v>
      </c>
      <c r="S40" s="1">
        <v>1</v>
      </c>
      <c r="T40" s="1">
        <v>83.19195556640625</v>
      </c>
      <c r="U40" s="1" t="s">
        <v>1</v>
      </c>
      <c r="V40" s="1" t="s">
        <v>1</v>
      </c>
      <c r="W40" s="1" t="s">
        <v>1</v>
      </c>
      <c r="X40" s="1" t="s">
        <v>2</v>
      </c>
      <c r="Y40" s="1" t="s">
        <v>2</v>
      </c>
      <c r="Z40" s="1" t="s">
        <v>2</v>
      </c>
    </row>
    <row r="41" spans="1:26" x14ac:dyDescent="0.2">
      <c r="A41" s="1" t="s">
        <v>54</v>
      </c>
      <c r="B41" s="1" t="s">
        <v>4</v>
      </c>
      <c r="C41" s="1" t="s">
        <v>46</v>
      </c>
      <c r="D41" s="1" t="s">
        <v>24</v>
      </c>
      <c r="E41" s="1">
        <v>16.748374938964844</v>
      </c>
      <c r="I41" s="1" t="s">
        <v>1</v>
      </c>
      <c r="J41" s="1">
        <v>4.3804321438074112E-2</v>
      </c>
      <c r="K41" s="1" t="s">
        <v>1</v>
      </c>
      <c r="L41" s="1" t="s">
        <v>1</v>
      </c>
      <c r="M41" s="1">
        <v>-1.9482759237289429</v>
      </c>
      <c r="N41" s="1" t="b">
        <v>1</v>
      </c>
      <c r="O41" s="1">
        <v>1.5565175168654482E-2</v>
      </c>
      <c r="P41" s="1" t="b">
        <v>1</v>
      </c>
      <c r="Q41" s="1">
        <v>3</v>
      </c>
      <c r="R41" s="1">
        <v>10</v>
      </c>
      <c r="S41" s="1">
        <v>1</v>
      </c>
      <c r="T41" s="1">
        <v>83.193145751953125</v>
      </c>
      <c r="U41" s="1" t="s">
        <v>1</v>
      </c>
      <c r="V41" s="1" t="s">
        <v>1</v>
      </c>
      <c r="W41" s="1" t="s">
        <v>1</v>
      </c>
      <c r="X41" s="1" t="s">
        <v>2</v>
      </c>
      <c r="Y41" s="1" t="s">
        <v>2</v>
      </c>
      <c r="Z41" s="1" t="s">
        <v>2</v>
      </c>
    </row>
    <row r="42" spans="1:26" x14ac:dyDescent="0.2">
      <c r="A42" s="1" t="s">
        <v>55</v>
      </c>
      <c r="B42" s="1" t="s">
        <v>7</v>
      </c>
      <c r="C42" s="1" t="s">
        <v>46</v>
      </c>
      <c r="D42" s="1" t="s">
        <v>28</v>
      </c>
      <c r="E42" s="1">
        <v>18.370765686035156</v>
      </c>
      <c r="F42" s="1">
        <v>18.365608215332031</v>
      </c>
      <c r="G42" s="1">
        <f>F42+0.5</f>
        <v>18.865608215332031</v>
      </c>
      <c r="H42" s="1">
        <f>F42-0.5</f>
        <v>17.865608215332031</v>
      </c>
      <c r="I42" s="1" t="s">
        <v>1</v>
      </c>
      <c r="J42" s="1">
        <v>0.17144805192947388</v>
      </c>
      <c r="K42" s="1" t="s">
        <v>1</v>
      </c>
      <c r="L42" s="1" t="s">
        <v>1</v>
      </c>
      <c r="M42" s="1">
        <v>-2.7241103649139404</v>
      </c>
      <c r="N42" s="1" t="b">
        <v>1</v>
      </c>
      <c r="O42" s="1">
        <v>1.5565175168654482E-2</v>
      </c>
      <c r="P42" s="1" t="b">
        <v>1</v>
      </c>
      <c r="Q42" s="1">
        <v>3</v>
      </c>
      <c r="R42" s="1">
        <v>11</v>
      </c>
      <c r="S42" s="1">
        <v>1</v>
      </c>
      <c r="T42" s="1">
        <v>82.597183227539063</v>
      </c>
      <c r="U42" s="1" t="s">
        <v>1</v>
      </c>
      <c r="V42" s="1" t="s">
        <v>1</v>
      </c>
      <c r="W42" s="1" t="s">
        <v>1</v>
      </c>
      <c r="X42" s="1" t="s">
        <v>2</v>
      </c>
      <c r="Y42" s="1" t="s">
        <v>2</v>
      </c>
      <c r="Z42" s="1" t="s">
        <v>2</v>
      </c>
    </row>
    <row r="43" spans="1:26" x14ac:dyDescent="0.2">
      <c r="A43" s="1" t="s">
        <v>56</v>
      </c>
      <c r="B43" s="1" t="s">
        <v>7</v>
      </c>
      <c r="C43" s="1" t="s">
        <v>46</v>
      </c>
      <c r="D43" s="1" t="s">
        <v>28</v>
      </c>
      <c r="E43" s="1">
        <v>18.309730529785156</v>
      </c>
      <c r="I43" s="1" t="s">
        <v>1</v>
      </c>
      <c r="J43" s="1">
        <v>0.10475450754165649</v>
      </c>
      <c r="K43" s="1" t="s">
        <v>1</v>
      </c>
      <c r="L43" s="1" t="s">
        <v>1</v>
      </c>
      <c r="M43" s="1">
        <v>-4.2235236167907715</v>
      </c>
      <c r="N43" s="1" t="b">
        <v>1</v>
      </c>
      <c r="O43" s="1">
        <v>1.5565175168654482E-2</v>
      </c>
      <c r="P43" s="1" t="b">
        <v>1</v>
      </c>
      <c r="Q43" s="1">
        <v>3</v>
      </c>
      <c r="R43" s="1">
        <v>14</v>
      </c>
      <c r="S43" s="1">
        <v>1</v>
      </c>
      <c r="T43" s="1">
        <v>83.19219970703125</v>
      </c>
      <c r="U43" s="1" t="s">
        <v>1</v>
      </c>
      <c r="V43" s="1" t="s">
        <v>1</v>
      </c>
      <c r="W43" s="1" t="s">
        <v>1</v>
      </c>
      <c r="X43" s="1" t="s">
        <v>2</v>
      </c>
      <c r="Y43" s="1" t="s">
        <v>2</v>
      </c>
      <c r="Z43" s="1" t="s">
        <v>2</v>
      </c>
    </row>
    <row r="44" spans="1:26" x14ac:dyDescent="0.2">
      <c r="A44" s="1" t="s">
        <v>57</v>
      </c>
      <c r="B44" s="1" t="s">
        <v>7</v>
      </c>
      <c r="C44" s="1" t="s">
        <v>46</v>
      </c>
      <c r="D44" s="1" t="s">
        <v>28</v>
      </c>
      <c r="E44" s="1">
        <v>18.416328430175781</v>
      </c>
      <c r="I44" s="1" t="s">
        <v>1</v>
      </c>
      <c r="J44" s="1">
        <v>0.12026400864124298</v>
      </c>
      <c r="K44" s="1" t="s">
        <v>1</v>
      </c>
      <c r="L44" s="1" t="s">
        <v>1</v>
      </c>
      <c r="M44" s="1">
        <v>-4.9099082946777344</v>
      </c>
      <c r="N44" s="1" t="b">
        <v>1</v>
      </c>
      <c r="O44" s="1">
        <v>1.5565175168654482E-2</v>
      </c>
      <c r="P44" s="1" t="b">
        <v>1</v>
      </c>
      <c r="Q44" s="1">
        <v>3</v>
      </c>
      <c r="R44" s="1">
        <v>13</v>
      </c>
      <c r="S44" s="1">
        <v>1</v>
      </c>
      <c r="T44" s="1">
        <v>83.043220520019531</v>
      </c>
      <c r="U44" s="1" t="s">
        <v>1</v>
      </c>
      <c r="V44" s="1" t="s">
        <v>1</v>
      </c>
      <c r="W44" s="1" t="s">
        <v>1</v>
      </c>
      <c r="X44" s="1" t="s">
        <v>2</v>
      </c>
      <c r="Y44" s="1" t="s">
        <v>2</v>
      </c>
      <c r="Z44" s="1" t="s">
        <v>2</v>
      </c>
    </row>
    <row r="45" spans="1:26" x14ac:dyDescent="0.2">
      <c r="A45" s="1" t="s">
        <v>58</v>
      </c>
      <c r="B45" s="1" t="s">
        <v>8</v>
      </c>
      <c r="C45" s="1" t="s">
        <v>46</v>
      </c>
      <c r="D45" s="1" t="s">
        <v>35</v>
      </c>
      <c r="E45" s="1">
        <v>19.931406021118164</v>
      </c>
      <c r="F45" s="1">
        <v>19.848337173461914</v>
      </c>
      <c r="G45" s="1">
        <f>F45+0.5</f>
        <v>20.348337173461914</v>
      </c>
      <c r="H45" s="1">
        <f>F45-0.5</f>
        <v>19.348337173461914</v>
      </c>
      <c r="I45" s="1" t="s">
        <v>1</v>
      </c>
      <c r="J45" s="1" t="s">
        <v>1</v>
      </c>
      <c r="K45" s="1" t="s">
        <v>1</v>
      </c>
      <c r="L45" s="1" t="s">
        <v>1</v>
      </c>
      <c r="M45" s="1" t="s">
        <v>1</v>
      </c>
      <c r="N45" s="1" t="b">
        <v>1</v>
      </c>
      <c r="O45" s="1">
        <v>1.5565175168654482E-2</v>
      </c>
      <c r="P45" s="1" t="b">
        <v>1</v>
      </c>
      <c r="Q45" s="1">
        <v>3</v>
      </c>
      <c r="R45" s="1">
        <v>35</v>
      </c>
      <c r="S45" s="1">
        <v>1</v>
      </c>
      <c r="T45" s="1">
        <v>74.85076904296875</v>
      </c>
      <c r="U45" s="1" t="s">
        <v>1</v>
      </c>
      <c r="V45" s="1" t="s">
        <v>1</v>
      </c>
      <c r="W45" s="1" t="s">
        <v>1</v>
      </c>
      <c r="X45" s="1" t="s">
        <v>2</v>
      </c>
      <c r="Y45" s="1" t="s">
        <v>2</v>
      </c>
      <c r="Z45" s="1" t="s">
        <v>2</v>
      </c>
    </row>
    <row r="46" spans="1:26" x14ac:dyDescent="0.2">
      <c r="A46" s="1" t="s">
        <v>59</v>
      </c>
      <c r="B46" s="1" t="s">
        <v>8</v>
      </c>
      <c r="C46" s="1" t="s">
        <v>46</v>
      </c>
      <c r="D46" s="1" t="s">
        <v>35</v>
      </c>
      <c r="E46" s="1">
        <v>19.739782333374023</v>
      </c>
      <c r="I46" s="1" t="s">
        <v>1</v>
      </c>
      <c r="J46" s="1" t="s">
        <v>1</v>
      </c>
      <c r="K46" s="1" t="s">
        <v>1</v>
      </c>
      <c r="L46" s="1" t="s">
        <v>1</v>
      </c>
      <c r="M46" s="1" t="s">
        <v>1</v>
      </c>
      <c r="N46" s="1" t="b">
        <v>1</v>
      </c>
      <c r="O46" s="1">
        <v>1.5565175168654482E-2</v>
      </c>
      <c r="P46" s="1" t="b">
        <v>1</v>
      </c>
      <c r="Q46" s="1">
        <v>3</v>
      </c>
      <c r="R46" s="1">
        <v>37</v>
      </c>
      <c r="S46" s="1">
        <v>1</v>
      </c>
      <c r="T46" s="1">
        <v>74.701774597167969</v>
      </c>
      <c r="U46" s="1">
        <v>61.590343475341797</v>
      </c>
      <c r="V46" s="1" t="s">
        <v>1</v>
      </c>
      <c r="W46" s="1" t="s">
        <v>1</v>
      </c>
      <c r="X46" s="1" t="s">
        <v>2</v>
      </c>
      <c r="Y46" s="1" t="s">
        <v>2</v>
      </c>
      <c r="Z46" s="1" t="s">
        <v>5</v>
      </c>
    </row>
    <row r="47" spans="1:26" x14ac:dyDescent="0.2">
      <c r="A47" s="1" t="s">
        <v>60</v>
      </c>
      <c r="B47" s="1" t="s">
        <v>8</v>
      </c>
      <c r="C47" s="1" t="s">
        <v>46</v>
      </c>
      <c r="D47" s="1" t="s">
        <v>35</v>
      </c>
      <c r="E47" s="1">
        <v>19.87382698059082</v>
      </c>
      <c r="I47" s="1" t="s">
        <v>1</v>
      </c>
      <c r="J47" s="1" t="s">
        <v>1</v>
      </c>
      <c r="K47" s="1" t="s">
        <v>1</v>
      </c>
      <c r="L47" s="1" t="s">
        <v>1</v>
      </c>
      <c r="M47" s="1" t="s">
        <v>1</v>
      </c>
      <c r="N47" s="1" t="b">
        <v>1</v>
      </c>
      <c r="O47" s="1">
        <v>1.9547548906079359</v>
      </c>
      <c r="P47" s="1" t="b">
        <v>1</v>
      </c>
      <c r="Q47" s="1">
        <v>3</v>
      </c>
      <c r="R47" s="1">
        <v>26</v>
      </c>
      <c r="S47" s="1">
        <v>1</v>
      </c>
      <c r="T47" s="1">
        <v>74.256240844726563</v>
      </c>
      <c r="U47" s="1">
        <v>84.686721801757813</v>
      </c>
      <c r="V47" s="1" t="s">
        <v>1</v>
      </c>
      <c r="W47" s="1" t="s">
        <v>1</v>
      </c>
      <c r="X47" s="1" t="s">
        <v>5</v>
      </c>
      <c r="Y47" s="1" t="s">
        <v>2</v>
      </c>
      <c r="Z47" s="1" t="s">
        <v>5</v>
      </c>
    </row>
    <row r="48" spans="1:26" x14ac:dyDescent="0.2">
      <c r="A48" s="1" t="s">
        <v>61</v>
      </c>
      <c r="B48" s="1" t="s">
        <v>9</v>
      </c>
      <c r="C48" s="1" t="s">
        <v>46</v>
      </c>
      <c r="D48" s="1" t="s">
        <v>40</v>
      </c>
      <c r="E48" s="1">
        <v>19.894626617431641</v>
      </c>
      <c r="F48" s="1">
        <v>19.923166275024414</v>
      </c>
      <c r="G48" s="1">
        <f>F48+0.5</f>
        <v>20.423166275024414</v>
      </c>
      <c r="H48" s="1">
        <f>F48-0.5</f>
        <v>19.423166275024414</v>
      </c>
      <c r="I48" s="1" t="s">
        <v>1</v>
      </c>
      <c r="J48" s="1" t="s">
        <v>1</v>
      </c>
      <c r="K48" s="1" t="s">
        <v>1</v>
      </c>
      <c r="L48" s="1" t="s">
        <v>1</v>
      </c>
      <c r="M48" s="1" t="s">
        <v>1</v>
      </c>
      <c r="N48" s="1" t="b">
        <v>1</v>
      </c>
      <c r="O48" s="1">
        <v>1.9547548906079359</v>
      </c>
      <c r="P48" s="1" t="b">
        <v>1</v>
      </c>
      <c r="Q48" s="1">
        <v>3</v>
      </c>
      <c r="R48" s="1">
        <v>25</v>
      </c>
      <c r="S48" s="1">
        <v>1</v>
      </c>
      <c r="T48" s="1">
        <v>74.5518798828125</v>
      </c>
      <c r="U48" s="1">
        <v>84.831428527832031</v>
      </c>
      <c r="V48" s="1" t="s">
        <v>1</v>
      </c>
      <c r="W48" s="1" t="s">
        <v>1</v>
      </c>
      <c r="X48" s="1" t="s">
        <v>5</v>
      </c>
      <c r="Y48" s="1" t="s">
        <v>2</v>
      </c>
      <c r="Z48" s="1" t="s">
        <v>5</v>
      </c>
    </row>
    <row r="49" spans="1:33" x14ac:dyDescent="0.2">
      <c r="A49" s="1" t="s">
        <v>62</v>
      </c>
      <c r="B49" s="1" t="s">
        <v>9</v>
      </c>
      <c r="C49" s="1" t="s">
        <v>46</v>
      </c>
      <c r="D49" s="1" t="s">
        <v>40</v>
      </c>
      <c r="E49" s="1">
        <v>19.941448211669922</v>
      </c>
      <c r="I49" s="1" t="s">
        <v>1</v>
      </c>
      <c r="J49" s="1" t="s">
        <v>1</v>
      </c>
      <c r="K49" s="1" t="s">
        <v>1</v>
      </c>
      <c r="L49" s="1" t="s">
        <v>1</v>
      </c>
      <c r="M49" s="1" t="s">
        <v>1</v>
      </c>
      <c r="N49" s="1" t="b">
        <v>1</v>
      </c>
      <c r="O49" s="1">
        <v>1.655535463603041</v>
      </c>
      <c r="P49" s="1" t="b">
        <v>1</v>
      </c>
      <c r="Q49" s="1">
        <v>3</v>
      </c>
      <c r="R49" s="1">
        <v>26</v>
      </c>
      <c r="S49" s="1">
        <v>1</v>
      </c>
      <c r="T49" s="1">
        <v>74.104080200195313</v>
      </c>
      <c r="U49" s="1" t="s">
        <v>1</v>
      </c>
      <c r="V49" s="1" t="s">
        <v>1</v>
      </c>
      <c r="W49" s="1" t="s">
        <v>1</v>
      </c>
      <c r="X49" s="1" t="s">
        <v>5</v>
      </c>
      <c r="Y49" s="1" t="s">
        <v>2</v>
      </c>
      <c r="Z49" s="1" t="s">
        <v>2</v>
      </c>
    </row>
    <row r="50" spans="1:33" x14ac:dyDescent="0.2">
      <c r="A50" s="1" t="s">
        <v>63</v>
      </c>
      <c r="B50" s="1" t="s">
        <v>9</v>
      </c>
      <c r="C50" s="1" t="s">
        <v>46</v>
      </c>
      <c r="D50" s="1" t="s">
        <v>40</v>
      </c>
      <c r="E50" s="1">
        <v>19.933420181274414</v>
      </c>
      <c r="I50" s="1" t="s">
        <v>1</v>
      </c>
      <c r="J50" s="1" t="s">
        <v>1</v>
      </c>
      <c r="K50" s="1" t="s">
        <v>1</v>
      </c>
      <c r="L50" s="1" t="s">
        <v>1</v>
      </c>
      <c r="M50" s="1" t="s">
        <v>1</v>
      </c>
      <c r="N50" s="1" t="b">
        <v>1</v>
      </c>
      <c r="O50" s="1">
        <v>1.655535463603041</v>
      </c>
      <c r="P50" s="1" t="b">
        <v>1</v>
      </c>
      <c r="Q50" s="1">
        <v>3</v>
      </c>
      <c r="R50" s="1">
        <v>27</v>
      </c>
      <c r="S50" s="1">
        <v>1</v>
      </c>
      <c r="T50" s="1">
        <v>74.402046203613281</v>
      </c>
      <c r="U50" s="1" t="s">
        <v>1</v>
      </c>
      <c r="V50" s="1" t="s">
        <v>1</v>
      </c>
      <c r="W50" s="1" t="s">
        <v>1</v>
      </c>
      <c r="X50" s="1" t="s">
        <v>5</v>
      </c>
      <c r="Y50" s="1" t="s">
        <v>2</v>
      </c>
      <c r="Z50" s="1" t="s">
        <v>2</v>
      </c>
    </row>
    <row r="51" spans="1:33" x14ac:dyDescent="0.2">
      <c r="A51" s="1" t="s">
        <v>64</v>
      </c>
      <c r="B51" s="1" t="s">
        <v>1</v>
      </c>
      <c r="C51" s="1" t="s">
        <v>46</v>
      </c>
      <c r="D51" s="1" t="s">
        <v>10</v>
      </c>
      <c r="E51" s="1" t="s">
        <v>65</v>
      </c>
      <c r="F51" s="1" t="s">
        <v>1</v>
      </c>
      <c r="I51" s="1" t="s">
        <v>1</v>
      </c>
      <c r="J51" s="1" t="s">
        <v>1</v>
      </c>
      <c r="K51" s="1" t="s">
        <v>1</v>
      </c>
      <c r="L51" s="1" t="s">
        <v>1</v>
      </c>
      <c r="M51" s="1" t="s">
        <v>1</v>
      </c>
      <c r="N51" s="1" t="b">
        <v>1</v>
      </c>
      <c r="O51" s="1">
        <v>1.479291083249781</v>
      </c>
      <c r="P51" s="1" t="b">
        <v>1</v>
      </c>
      <c r="Q51" s="1">
        <v>3</v>
      </c>
      <c r="R51" s="1">
        <v>41</v>
      </c>
      <c r="S51" s="1">
        <v>1</v>
      </c>
      <c r="T51" s="1">
        <v>66.05908203125</v>
      </c>
      <c r="U51" s="1">
        <v>61.142353057861328</v>
      </c>
      <c r="V51" s="1" t="s">
        <v>1</v>
      </c>
      <c r="W51" s="1" t="s">
        <v>1</v>
      </c>
      <c r="X51" s="1" t="s">
        <v>2</v>
      </c>
      <c r="Y51" s="1" t="s">
        <v>2</v>
      </c>
      <c r="Z51" s="1" t="s">
        <v>5</v>
      </c>
    </row>
    <row r="52" spans="1:33" x14ac:dyDescent="0.2">
      <c r="A52" s="1" t="s">
        <v>66</v>
      </c>
      <c r="B52" s="1" t="s">
        <v>1</v>
      </c>
      <c r="C52" s="1" t="s">
        <v>46</v>
      </c>
      <c r="D52" s="1" t="s">
        <v>10</v>
      </c>
      <c r="E52" s="1" t="s">
        <v>65</v>
      </c>
      <c r="F52" s="1" t="s">
        <v>1</v>
      </c>
      <c r="I52" s="1" t="s">
        <v>1</v>
      </c>
      <c r="J52" s="1" t="s">
        <v>1</v>
      </c>
      <c r="K52" s="1" t="s">
        <v>1</v>
      </c>
      <c r="L52" s="1" t="s">
        <v>1</v>
      </c>
      <c r="M52" s="1" t="s">
        <v>1</v>
      </c>
      <c r="N52" s="1" t="b">
        <v>1</v>
      </c>
      <c r="O52" s="1">
        <v>1.479291083249781</v>
      </c>
      <c r="P52" s="1" t="b">
        <v>1</v>
      </c>
      <c r="Q52" s="1">
        <v>3</v>
      </c>
      <c r="R52" s="1">
        <v>41</v>
      </c>
      <c r="S52" s="1">
        <v>1</v>
      </c>
      <c r="T52" s="1">
        <v>67.251495361328125</v>
      </c>
      <c r="U52" s="1" t="s">
        <v>1</v>
      </c>
      <c r="V52" s="1" t="s">
        <v>1</v>
      </c>
      <c r="W52" s="1" t="s">
        <v>1</v>
      </c>
      <c r="X52" s="1" t="s">
        <v>2</v>
      </c>
      <c r="Y52" s="1" t="s">
        <v>2</v>
      </c>
      <c r="Z52" s="1" t="s">
        <v>2</v>
      </c>
    </row>
    <row r="53" spans="1:33" ht="15" x14ac:dyDescent="0.25">
      <c r="F53" s="8"/>
    </row>
    <row r="54" spans="1:33" x14ac:dyDescent="0.2">
      <c r="A54" s="1" t="s">
        <v>67</v>
      </c>
      <c r="B54" s="1" t="s">
        <v>68</v>
      </c>
    </row>
    <row r="55" spans="1:33" x14ac:dyDescent="0.2">
      <c r="A55" s="1" t="s">
        <v>69</v>
      </c>
      <c r="B55" s="1" t="s">
        <v>46</v>
      </c>
    </row>
    <row r="56" spans="1:33" x14ac:dyDescent="0.2">
      <c r="A56" s="1" t="s">
        <v>70</v>
      </c>
      <c r="B56" s="1" t="s">
        <v>71</v>
      </c>
    </row>
    <row r="57" spans="1:33" x14ac:dyDescent="0.2">
      <c r="A57" s="1" t="s">
        <v>72</v>
      </c>
      <c r="B57" s="1" t="s">
        <v>0</v>
      </c>
    </row>
    <row r="59" spans="1:33" x14ac:dyDescent="0.2">
      <c r="A59" s="17" t="s">
        <v>139</v>
      </c>
      <c r="B59" s="17" t="s">
        <v>140</v>
      </c>
      <c r="C59" s="17" t="s">
        <v>141</v>
      </c>
      <c r="D59" s="17" t="s">
        <v>142</v>
      </c>
      <c r="E59" s="17" t="s">
        <v>143</v>
      </c>
      <c r="F59" s="17" t="s">
        <v>144</v>
      </c>
      <c r="G59" s="17" t="s">
        <v>145</v>
      </c>
      <c r="H59" s="17" t="s">
        <v>146</v>
      </c>
      <c r="I59" s="17" t="s">
        <v>147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 t="s">
        <v>149</v>
      </c>
      <c r="AA59" s="31" t="s">
        <v>148</v>
      </c>
    </row>
    <row r="60" spans="1:33" x14ac:dyDescent="0.2">
      <c r="A60" s="1" t="s">
        <v>36</v>
      </c>
      <c r="B60" s="1" t="s">
        <v>1</v>
      </c>
      <c r="C60" s="1" t="s">
        <v>97</v>
      </c>
      <c r="D60" s="1" t="s">
        <v>65</v>
      </c>
      <c r="E60" s="1" t="s">
        <v>1</v>
      </c>
      <c r="M60" s="1" t="s">
        <v>98</v>
      </c>
    </row>
    <row r="61" spans="1:33" x14ac:dyDescent="0.2">
      <c r="A61" s="1" t="s">
        <v>41</v>
      </c>
      <c r="B61" s="1" t="s">
        <v>1</v>
      </c>
      <c r="C61" s="1" t="s">
        <v>97</v>
      </c>
      <c r="D61" s="1" t="s">
        <v>65</v>
      </c>
      <c r="E61" s="1" t="s">
        <v>1</v>
      </c>
      <c r="P61" s="1" t="s">
        <v>12</v>
      </c>
      <c r="Q61" s="1" t="s">
        <v>99</v>
      </c>
      <c r="R61" s="1">
        <v>1</v>
      </c>
      <c r="S61" s="1" t="s">
        <v>16</v>
      </c>
    </row>
    <row r="62" spans="1:33" ht="14.25" x14ac:dyDescent="0.2">
      <c r="A62" s="1" t="s">
        <v>45</v>
      </c>
      <c r="B62" s="1" t="s">
        <v>100</v>
      </c>
      <c r="C62" s="1" t="s">
        <v>97</v>
      </c>
      <c r="D62" s="1">
        <v>33.809494018554688</v>
      </c>
      <c r="E62" s="1">
        <f>AVERAGE(D62,D64)</f>
        <v>33.958377838134766</v>
      </c>
      <c r="F62" s="1">
        <f>E62+0.5</f>
        <v>34.458377838134766</v>
      </c>
      <c r="G62" s="1">
        <f>E62-0.5</f>
        <v>33.458377838134766</v>
      </c>
      <c r="H62" s="1">
        <f>E62-E91</f>
        <v>15.994234085083008</v>
      </c>
      <c r="I62" s="1">
        <f>H62-15.84</f>
        <v>0.15423408508300795</v>
      </c>
      <c r="J62" s="1">
        <f>2^(-I62)</f>
        <v>0.89860931055475246</v>
      </c>
      <c r="K62" s="1">
        <f>H62-14.28</f>
        <v>1.7142340850830085</v>
      </c>
      <c r="L62" s="1">
        <f>2^(-K62)</f>
        <v>0.30476431984583641</v>
      </c>
      <c r="M62" s="1">
        <f>H62-13</f>
        <v>2.9942340850830078</v>
      </c>
      <c r="N62" s="1">
        <f>2^(-M62)</f>
        <v>0.12550057810434628</v>
      </c>
      <c r="O62" s="1">
        <v>1</v>
      </c>
      <c r="P62" s="1">
        <v>0.99629834662430938</v>
      </c>
      <c r="Q62" s="1">
        <v>2.7618990302944688</v>
      </c>
      <c r="R62" s="1">
        <v>2</v>
      </c>
      <c r="S62" s="1" t="s">
        <v>20</v>
      </c>
      <c r="AA62" s="1">
        <v>0.89860931055475246</v>
      </c>
      <c r="AB62" t="s">
        <v>16</v>
      </c>
    </row>
    <row r="63" spans="1:33" x14ac:dyDescent="0.2">
      <c r="A63" s="1" t="s">
        <v>47</v>
      </c>
      <c r="B63" s="1" t="s">
        <v>100</v>
      </c>
      <c r="C63" s="1" t="s">
        <v>97</v>
      </c>
      <c r="D63" s="1">
        <v>34.882705688476563</v>
      </c>
    </row>
    <row r="64" spans="1:33" ht="14.25" x14ac:dyDescent="0.2">
      <c r="A64" s="1" t="s">
        <v>48</v>
      </c>
      <c r="B64" s="1" t="s">
        <v>100</v>
      </c>
      <c r="C64" s="1" t="s">
        <v>97</v>
      </c>
      <c r="D64" s="1">
        <v>34.107261657714844</v>
      </c>
      <c r="AE64"/>
      <c r="AG64"/>
    </row>
    <row r="65" spans="1:33" ht="14.25" x14ac:dyDescent="0.2">
      <c r="A65" s="1" t="s">
        <v>49</v>
      </c>
      <c r="B65" s="1" t="s">
        <v>103</v>
      </c>
      <c r="C65" s="1" t="s">
        <v>97</v>
      </c>
      <c r="D65" s="1">
        <v>33.866619110107422</v>
      </c>
      <c r="E65" s="1">
        <f>AVERAGE(D65:D66)</f>
        <v>33.970211029052734</v>
      </c>
      <c r="F65" s="1">
        <f>E65+0.5</f>
        <v>34.470211029052734</v>
      </c>
      <c r="G65" s="1">
        <f>E65-0.5</f>
        <v>33.470211029052734</v>
      </c>
      <c r="H65" s="1">
        <f>E65-E94</f>
        <v>15.878135681152344</v>
      </c>
      <c r="I65" s="1">
        <f>H65-15.84</f>
        <v>3.8135681152343892E-2</v>
      </c>
      <c r="J65" s="1">
        <f>2^(-I65)</f>
        <v>0.97391267066312903</v>
      </c>
      <c r="K65" s="1">
        <f>H65-14.28</f>
        <v>1.5981356811523444</v>
      </c>
      <c r="L65" s="1">
        <f>2^(-K65)</f>
        <v>0.3303035358944299</v>
      </c>
      <c r="M65" s="1">
        <f>H65-13</f>
        <v>2.8781356811523438</v>
      </c>
      <c r="N65" s="1">
        <f>2^(-M65)</f>
        <v>0.13601751256718503</v>
      </c>
      <c r="O65" s="1">
        <v>4</v>
      </c>
      <c r="P65" s="1">
        <v>0.24734163711397847</v>
      </c>
      <c r="Q65" s="1">
        <v>1.8104398627803284</v>
      </c>
      <c r="R65" s="1">
        <v>5</v>
      </c>
      <c r="S65" s="1" t="s">
        <v>104</v>
      </c>
      <c r="AA65" s="1">
        <v>0.97391267066312903</v>
      </c>
      <c r="AB65" t="s">
        <v>20</v>
      </c>
      <c r="AE65"/>
      <c r="AG65"/>
    </row>
    <row r="66" spans="1:33" ht="14.25" x14ac:dyDescent="0.2">
      <c r="A66" s="1" t="s">
        <v>50</v>
      </c>
      <c r="B66" s="1" t="s">
        <v>103</v>
      </c>
      <c r="C66" s="1" t="s">
        <v>97</v>
      </c>
      <c r="D66" s="1">
        <v>34.073802947998047</v>
      </c>
      <c r="AE66"/>
      <c r="AG66"/>
    </row>
    <row r="67" spans="1:33" ht="14.25" x14ac:dyDescent="0.2">
      <c r="A67" s="1" t="s">
        <v>51</v>
      </c>
      <c r="B67" s="1" t="s">
        <v>103</v>
      </c>
      <c r="C67" s="1" t="s">
        <v>97</v>
      </c>
      <c r="D67" s="1">
        <v>33.062816619873047</v>
      </c>
      <c r="R67" s="1">
        <v>7</v>
      </c>
      <c r="S67" s="1" t="s">
        <v>106</v>
      </c>
      <c r="AE67"/>
      <c r="AG67"/>
    </row>
    <row r="68" spans="1:33" ht="14.25" x14ac:dyDescent="0.2">
      <c r="A68" s="1" t="s">
        <v>52</v>
      </c>
      <c r="B68" s="1" t="s">
        <v>107</v>
      </c>
      <c r="C68" s="1" t="s">
        <v>97</v>
      </c>
      <c r="D68" s="1">
        <v>34.897514343261719</v>
      </c>
      <c r="E68" s="1">
        <f>AVERAGE(D69:D70)</f>
        <v>33.936702728271484</v>
      </c>
      <c r="F68" s="1">
        <f>E68+0.5</f>
        <v>34.436702728271484</v>
      </c>
      <c r="G68" s="1">
        <f>E68-0.5</f>
        <v>33.436702728271484</v>
      </c>
      <c r="H68" s="1">
        <f>E68-E97</f>
        <v>16.006261825561523</v>
      </c>
      <c r="I68" s="1">
        <f>H68-15.84</f>
        <v>0.16626182556152358</v>
      </c>
      <c r="J68" s="1">
        <f>2^(-I68)</f>
        <v>0.8911487522924525</v>
      </c>
      <c r="K68" s="1">
        <f>H68-14.28</f>
        <v>1.7262618255615241</v>
      </c>
      <c r="L68" s="1">
        <f>2^(-K68)</f>
        <v>0.30223406343988352</v>
      </c>
      <c r="M68" s="1">
        <f>H68-13</f>
        <v>3.0062618255615234</v>
      </c>
      <c r="N68" s="1">
        <f>2^(-M68)</f>
        <v>0.12445862988068303</v>
      </c>
      <c r="R68" s="1">
        <v>8</v>
      </c>
      <c r="S68" s="1" t="s">
        <v>108</v>
      </c>
      <c r="AA68" s="1">
        <v>0.8911487522924525</v>
      </c>
      <c r="AB68" t="s">
        <v>101</v>
      </c>
      <c r="AE68"/>
      <c r="AG68"/>
    </row>
    <row r="69" spans="1:33" ht="14.25" x14ac:dyDescent="0.2">
      <c r="A69" s="1" t="s">
        <v>53</v>
      </c>
      <c r="B69" s="1" t="s">
        <v>107</v>
      </c>
      <c r="C69" s="1" t="s">
        <v>97</v>
      </c>
      <c r="D69" s="1">
        <v>33.695903778076172</v>
      </c>
      <c r="AE69"/>
      <c r="AG69"/>
    </row>
    <row r="70" spans="1:33" ht="14.25" x14ac:dyDescent="0.2">
      <c r="A70" s="1" t="s">
        <v>54</v>
      </c>
      <c r="B70" s="1" t="s">
        <v>107</v>
      </c>
      <c r="C70" s="1" t="s">
        <v>97</v>
      </c>
      <c r="D70" s="1">
        <v>34.177501678466797</v>
      </c>
      <c r="P70" s="1">
        <v>0.3378956621148746</v>
      </c>
      <c r="Q70" s="1">
        <v>0.93670104411775101</v>
      </c>
      <c r="AE70"/>
      <c r="AG70"/>
    </row>
    <row r="71" spans="1:33" ht="14.25" x14ac:dyDescent="0.2">
      <c r="A71" s="1" t="s">
        <v>55</v>
      </c>
      <c r="B71" s="1" t="s">
        <v>109</v>
      </c>
      <c r="C71" s="1" t="s">
        <v>97</v>
      </c>
      <c r="D71" s="1">
        <v>34.455623626708984</v>
      </c>
      <c r="E71" s="1">
        <f>AVERAGE(D71:D72)</f>
        <v>34.478021621704102</v>
      </c>
      <c r="F71" s="1">
        <f>E71+0.5</f>
        <v>34.978021621704102</v>
      </c>
      <c r="G71" s="1">
        <f>E71-0.5</f>
        <v>33.978021621704102</v>
      </c>
      <c r="H71" s="1">
        <f>E71-E100</f>
        <v>17.855422973632813</v>
      </c>
      <c r="I71" s="1">
        <f>H71-15.84</f>
        <v>2.0154229736328126</v>
      </c>
      <c r="J71" s="1">
        <f>2^(-I71)</f>
        <v>0.24734163711397847</v>
      </c>
      <c r="K71" s="1">
        <f>H71-14.28</f>
        <v>3.5754229736328131</v>
      </c>
      <c r="L71" s="1">
        <f>2^(-K71)</f>
        <v>8.3886183816703708E-2</v>
      </c>
      <c r="M71" s="1">
        <f>H71-13</f>
        <v>4.8554229736328125</v>
      </c>
      <c r="N71" s="1">
        <f>2^(-M71)</f>
        <v>3.4543953732146838E-2</v>
      </c>
      <c r="P71" s="1">
        <v>0.3303035358944299</v>
      </c>
      <c r="Q71" s="1">
        <v>0.43064224069198431</v>
      </c>
      <c r="AA71" s="1">
        <v>0.24734163711397847</v>
      </c>
      <c r="AB71" t="s">
        <v>102</v>
      </c>
      <c r="AE71"/>
      <c r="AG71"/>
    </row>
    <row r="72" spans="1:33" ht="14.25" x14ac:dyDescent="0.2">
      <c r="A72" s="1" t="s">
        <v>56</v>
      </c>
      <c r="B72" s="1" t="s">
        <v>109</v>
      </c>
      <c r="C72" s="1" t="s">
        <v>97</v>
      </c>
      <c r="D72" s="1">
        <v>34.500419616699219</v>
      </c>
      <c r="AE72"/>
      <c r="AG72"/>
    </row>
    <row r="73" spans="1:33" x14ac:dyDescent="0.2">
      <c r="A73" s="1" t="s">
        <v>57</v>
      </c>
      <c r="B73" s="1" t="s">
        <v>109</v>
      </c>
      <c r="C73" s="1" t="s">
        <v>97</v>
      </c>
      <c r="D73" s="1">
        <v>35.808277130126953</v>
      </c>
      <c r="P73" s="1">
        <v>8.3886183816703708E-2</v>
      </c>
      <c r="Q73" s="1">
        <v>0.61401263810789053</v>
      </c>
    </row>
    <row r="74" spans="1:33" ht="14.25" x14ac:dyDescent="0.2">
      <c r="A74" s="1" t="s">
        <v>58</v>
      </c>
      <c r="B74" s="1" t="s">
        <v>110</v>
      </c>
      <c r="C74" s="1" t="s">
        <v>97</v>
      </c>
      <c r="D74" s="1">
        <v>30.906885147094727</v>
      </c>
      <c r="E74" s="1">
        <f>AVERAGE(D74:D76)</f>
        <v>30.890918095906574</v>
      </c>
      <c r="F74" s="1">
        <f>E74+0.5</f>
        <v>31.390918095906574</v>
      </c>
      <c r="G74" s="1">
        <f>E74-0.5</f>
        <v>30.390918095906574</v>
      </c>
      <c r="H74" s="1">
        <f>E74-E103</f>
        <v>14.374339421590168</v>
      </c>
      <c r="I74" s="1">
        <f>H74-15.84</f>
        <v>-1.4656605784098318</v>
      </c>
      <c r="J74" s="1">
        <f>2^(-I74)</f>
        <v>2.7618990302944688</v>
      </c>
      <c r="K74" s="1">
        <f>H74-14.28</f>
        <v>9.4339421590168726E-2</v>
      </c>
      <c r="L74" s="1">
        <f>2^(-K74)</f>
        <v>0.93670104411775101</v>
      </c>
      <c r="M74" s="1">
        <f>H74-13</f>
        <v>1.3743394215901681</v>
      </c>
      <c r="N74" s="1">
        <f>2^(-M74)</f>
        <v>0.38572928290026842</v>
      </c>
      <c r="Q74" s="1">
        <v>0.34236358159235447</v>
      </c>
      <c r="AA74" s="1">
        <v>2.7618990302944688</v>
      </c>
      <c r="AB74" t="s">
        <v>104</v>
      </c>
    </row>
    <row r="75" spans="1:33" x14ac:dyDescent="0.2">
      <c r="A75" s="1" t="s">
        <v>59</v>
      </c>
      <c r="B75" s="1" t="s">
        <v>110</v>
      </c>
      <c r="C75" s="1" t="s">
        <v>97</v>
      </c>
      <c r="D75" s="1">
        <v>30.899763107299805</v>
      </c>
    </row>
    <row r="76" spans="1:33" x14ac:dyDescent="0.2">
      <c r="A76" s="1" t="s">
        <v>60</v>
      </c>
      <c r="B76" s="1" t="s">
        <v>110</v>
      </c>
      <c r="C76" s="1" t="s">
        <v>97</v>
      </c>
      <c r="D76" s="1">
        <v>30.866106033325195</v>
      </c>
    </row>
    <row r="77" spans="1:33" ht="14.25" x14ac:dyDescent="0.2">
      <c r="A77" s="1" t="s">
        <v>61</v>
      </c>
      <c r="B77" s="1" t="s">
        <v>111</v>
      </c>
      <c r="C77" s="1" t="s">
        <v>97</v>
      </c>
      <c r="D77" s="1">
        <v>31.956506729125977</v>
      </c>
      <c r="E77" s="1">
        <f>AVERAGE(D77:D79)</f>
        <v>32.175514856974281</v>
      </c>
      <c r="F77" s="1">
        <f>E77+0.5</f>
        <v>32.675514856974281</v>
      </c>
      <c r="G77" s="1">
        <f>E77-0.5</f>
        <v>31.675514856974281</v>
      </c>
      <c r="H77" s="1">
        <f>E77-E106</f>
        <v>15.495438257853188</v>
      </c>
      <c r="I77" s="1">
        <f>H77-15.84</f>
        <v>-0.34456174214681212</v>
      </c>
      <c r="J77" s="1">
        <f>2^(-I77)</f>
        <v>1.2697651982349158</v>
      </c>
      <c r="K77" s="1">
        <f>H77-14.28</f>
        <v>1.2154382578531884</v>
      </c>
      <c r="L77" s="1">
        <f>2^(-K77)</f>
        <v>0.43064224069198431</v>
      </c>
      <c r="M77" s="1">
        <f>H77-13</f>
        <v>2.4954382578531877</v>
      </c>
      <c r="N77" s="1">
        <f>2^(-M77)</f>
        <v>0.17733654054494929</v>
      </c>
      <c r="AA77" s="1">
        <v>1.2697651982349158</v>
      </c>
      <c r="AB77" t="s">
        <v>105</v>
      </c>
    </row>
    <row r="78" spans="1:33" x14ac:dyDescent="0.2">
      <c r="A78" s="1" t="s">
        <v>62</v>
      </c>
      <c r="B78" s="1" t="s">
        <v>111</v>
      </c>
      <c r="C78" s="1" t="s">
        <v>97</v>
      </c>
      <c r="D78" s="1">
        <v>32.266391754150391</v>
      </c>
    </row>
    <row r="79" spans="1:33" x14ac:dyDescent="0.2">
      <c r="A79" s="1" t="s">
        <v>63</v>
      </c>
      <c r="B79" s="1" t="s">
        <v>111</v>
      </c>
      <c r="C79" s="1" t="s">
        <v>97</v>
      </c>
      <c r="D79" s="1">
        <v>32.303646087646484</v>
      </c>
    </row>
    <row r="80" spans="1:33" ht="14.25" x14ac:dyDescent="0.2">
      <c r="A80" s="1" t="s">
        <v>14</v>
      </c>
      <c r="B80" s="1" t="s">
        <v>112</v>
      </c>
      <c r="C80" s="1" t="s">
        <v>97</v>
      </c>
      <c r="D80" s="1">
        <v>33.595718383789063</v>
      </c>
      <c r="E80" s="1">
        <f>AVERAGE(D80:D81)</f>
        <v>33.254779815673828</v>
      </c>
      <c r="F80" s="1">
        <f>E80+0.5</f>
        <v>33.754779815673828</v>
      </c>
      <c r="G80" s="1">
        <f>E80-0.5</f>
        <v>32.754779815673828</v>
      </c>
      <c r="H80" s="1">
        <f>E80-E109</f>
        <v>15.946590423583984</v>
      </c>
      <c r="I80" s="1">
        <f>H80-15.84</f>
        <v>0.10659042358398452</v>
      </c>
      <c r="J80" s="1">
        <f>2^(-I80)</f>
        <v>0.92878049263380669</v>
      </c>
      <c r="K80" s="1">
        <f>H80-14.28</f>
        <v>1.666590423583985</v>
      </c>
      <c r="L80" s="1">
        <f>2^(-K80)</f>
        <v>0.31499690888900056</v>
      </c>
      <c r="M80" s="1">
        <f>H80-13</f>
        <v>2.9465904235839844</v>
      </c>
      <c r="N80" s="1">
        <f>2^(-M80)</f>
        <v>0.12971431231401656</v>
      </c>
      <c r="AA80" s="1">
        <v>0.92878049263380669</v>
      </c>
      <c r="AB80" t="s">
        <v>106</v>
      </c>
    </row>
    <row r="81" spans="1:28" x14ac:dyDescent="0.2">
      <c r="A81" s="1" t="s">
        <v>17</v>
      </c>
      <c r="B81" s="1" t="s">
        <v>112</v>
      </c>
      <c r="C81" s="1" t="s">
        <v>97</v>
      </c>
      <c r="D81" s="1">
        <v>32.913841247558594</v>
      </c>
    </row>
    <row r="82" spans="1:28" x14ac:dyDescent="0.2">
      <c r="A82" s="1" t="s">
        <v>18</v>
      </c>
      <c r="B82" s="1" t="s">
        <v>112</v>
      </c>
      <c r="C82" s="1" t="s">
        <v>97</v>
      </c>
      <c r="D82" s="1">
        <v>32.044040679931641</v>
      </c>
    </row>
    <row r="83" spans="1:28" ht="14.25" x14ac:dyDescent="0.2">
      <c r="A83" s="1" t="s">
        <v>19</v>
      </c>
      <c r="B83" s="1" t="s">
        <v>113</v>
      </c>
      <c r="C83" s="1" t="s">
        <v>97</v>
      </c>
      <c r="D83" s="1">
        <v>33.628341674804688</v>
      </c>
      <c r="E83" s="1">
        <f>AVERAGE(D83)</f>
        <v>33.628341674804688</v>
      </c>
      <c r="F83" s="1">
        <f>E83+0.5</f>
        <v>34.128341674804688</v>
      </c>
      <c r="G83" s="1">
        <f>E83-0.5</f>
        <v>33.128341674804688</v>
      </c>
      <c r="H83" s="1">
        <f>E83-E112</f>
        <v>14.983659744262695</v>
      </c>
      <c r="I83" s="1">
        <f>H83-15.84</f>
        <v>-0.85634025573730455</v>
      </c>
      <c r="J83" s="1">
        <f>2^(-I83)</f>
        <v>1.8104398627803284</v>
      </c>
      <c r="K83" s="1">
        <f>H83-14.28</f>
        <v>0.70365974426269595</v>
      </c>
      <c r="L83" s="1">
        <f>2^(-K83)</f>
        <v>0.61401263810789053</v>
      </c>
      <c r="M83" s="1">
        <f>H83-13</f>
        <v>1.9836597442626953</v>
      </c>
      <c r="N83" s="1">
        <f>2^(-M83)</f>
        <v>0.25284764661721204</v>
      </c>
      <c r="AA83" s="1">
        <v>1.8104398627803284</v>
      </c>
      <c r="AB83" t="s">
        <v>108</v>
      </c>
    </row>
    <row r="84" spans="1:28" x14ac:dyDescent="0.2">
      <c r="A84" s="1" t="s">
        <v>21</v>
      </c>
      <c r="B84" s="1" t="s">
        <v>113</v>
      </c>
      <c r="C84" s="1" t="s">
        <v>97</v>
      </c>
      <c r="D84" s="1" t="s">
        <v>65</v>
      </c>
    </row>
    <row r="85" spans="1:28" x14ac:dyDescent="0.2">
      <c r="A85" s="1" t="s">
        <v>22</v>
      </c>
      <c r="B85" s="1" t="s">
        <v>113</v>
      </c>
      <c r="C85" s="1" t="s">
        <v>97</v>
      </c>
      <c r="D85" s="1">
        <v>34.387626647949219</v>
      </c>
    </row>
    <row r="86" spans="1:28" ht="14.25" x14ac:dyDescent="0.2">
      <c r="AB86"/>
    </row>
    <row r="89" spans="1:28" x14ac:dyDescent="0.2">
      <c r="A89" s="1" t="s">
        <v>37</v>
      </c>
      <c r="B89" s="1" t="s">
        <v>1</v>
      </c>
      <c r="C89" s="1" t="s">
        <v>114</v>
      </c>
      <c r="D89" s="1" t="s">
        <v>65</v>
      </c>
    </row>
    <row r="90" spans="1:28" x14ac:dyDescent="0.2">
      <c r="A90" s="1" t="s">
        <v>42</v>
      </c>
      <c r="B90" s="1" t="s">
        <v>1</v>
      </c>
      <c r="C90" s="1" t="s">
        <v>114</v>
      </c>
      <c r="D90" s="1" t="s">
        <v>65</v>
      </c>
      <c r="E90" s="1" t="s">
        <v>1</v>
      </c>
    </row>
    <row r="91" spans="1:28" x14ac:dyDescent="0.2">
      <c r="A91" s="1" t="s">
        <v>115</v>
      </c>
      <c r="B91" s="1" t="s">
        <v>100</v>
      </c>
      <c r="C91" s="1" t="s">
        <v>114</v>
      </c>
      <c r="D91" s="1">
        <v>17.945976257324219</v>
      </c>
      <c r="E91" s="1">
        <v>17.964143753051758</v>
      </c>
      <c r="F91" s="1">
        <f>E91+0.5</f>
        <v>18.464143753051758</v>
      </c>
      <c r="G91" s="1">
        <f>E91-0.5</f>
        <v>17.464143753051758</v>
      </c>
    </row>
    <row r="92" spans="1:28" x14ac:dyDescent="0.2">
      <c r="A92" s="1" t="s">
        <v>116</v>
      </c>
      <c r="B92" s="1" t="s">
        <v>100</v>
      </c>
      <c r="C92" s="1" t="s">
        <v>114</v>
      </c>
      <c r="D92" s="1">
        <v>18.01301383972168</v>
      </c>
    </row>
    <row r="93" spans="1:28" x14ac:dyDescent="0.2">
      <c r="A93" s="1" t="s">
        <v>117</v>
      </c>
      <c r="B93" s="1" t="s">
        <v>100</v>
      </c>
      <c r="C93" s="1" t="s">
        <v>114</v>
      </c>
      <c r="D93" s="1">
        <v>17.933441162109375</v>
      </c>
    </row>
    <row r="94" spans="1:28" x14ac:dyDescent="0.2">
      <c r="A94" s="1" t="s">
        <v>118</v>
      </c>
      <c r="B94" s="1" t="s">
        <v>103</v>
      </c>
      <c r="C94" s="1" t="s">
        <v>114</v>
      </c>
      <c r="D94" s="1">
        <v>18.052402496337891</v>
      </c>
      <c r="E94" s="1">
        <v>18.092075347900391</v>
      </c>
      <c r="F94" s="1">
        <f>E94+0.5</f>
        <v>18.592075347900391</v>
      </c>
      <c r="G94" s="1">
        <f>E94-0.5</f>
        <v>17.592075347900391</v>
      </c>
    </row>
    <row r="95" spans="1:28" x14ac:dyDescent="0.2">
      <c r="A95" s="1" t="s">
        <v>119</v>
      </c>
      <c r="B95" s="1" t="s">
        <v>103</v>
      </c>
      <c r="C95" s="1" t="s">
        <v>114</v>
      </c>
      <c r="D95" s="1">
        <v>18.12053108215332</v>
      </c>
    </row>
    <row r="96" spans="1:28" x14ac:dyDescent="0.2">
      <c r="A96" s="1" t="s">
        <v>120</v>
      </c>
      <c r="B96" s="1" t="s">
        <v>103</v>
      </c>
      <c r="C96" s="1" t="s">
        <v>114</v>
      </c>
      <c r="D96" s="1">
        <v>18.103294372558594</v>
      </c>
    </row>
    <row r="97" spans="1:7" x14ac:dyDescent="0.2">
      <c r="A97" s="1" t="s">
        <v>121</v>
      </c>
      <c r="B97" s="1" t="s">
        <v>107</v>
      </c>
      <c r="C97" s="1" t="s">
        <v>114</v>
      </c>
      <c r="D97" s="1">
        <v>17.895271301269531</v>
      </c>
      <c r="E97" s="1">
        <v>17.930440902709961</v>
      </c>
      <c r="F97" s="1">
        <f>E97+0.5</f>
        <v>18.430440902709961</v>
      </c>
      <c r="G97" s="1">
        <f>E97-0.5</f>
        <v>17.430440902709961</v>
      </c>
    </row>
    <row r="98" spans="1:7" x14ac:dyDescent="0.2">
      <c r="A98" s="1" t="s">
        <v>122</v>
      </c>
      <c r="B98" s="1" t="s">
        <v>107</v>
      </c>
      <c r="C98" s="1" t="s">
        <v>114</v>
      </c>
      <c r="D98" s="1">
        <v>17.971513748168945</v>
      </c>
    </row>
    <row r="99" spans="1:7" x14ac:dyDescent="0.2">
      <c r="A99" s="1" t="s">
        <v>123</v>
      </c>
      <c r="B99" s="1" t="s">
        <v>107</v>
      </c>
      <c r="C99" s="1" t="s">
        <v>114</v>
      </c>
      <c r="D99" s="1">
        <v>17.924533843994141</v>
      </c>
    </row>
    <row r="100" spans="1:7" x14ac:dyDescent="0.2">
      <c r="A100" s="1" t="s">
        <v>124</v>
      </c>
      <c r="B100" s="1" t="s">
        <v>109</v>
      </c>
      <c r="C100" s="1" t="s">
        <v>114</v>
      </c>
      <c r="D100" s="1">
        <v>16.614406585693359</v>
      </c>
      <c r="E100" s="1">
        <v>16.622598648071289</v>
      </c>
      <c r="F100" s="1">
        <f>E100+0.5</f>
        <v>17.122598648071289</v>
      </c>
      <c r="G100" s="1">
        <f>E100-0.5</f>
        <v>16.122598648071289</v>
      </c>
    </row>
    <row r="101" spans="1:7" x14ac:dyDescent="0.2">
      <c r="A101" s="1" t="s">
        <v>125</v>
      </c>
      <c r="B101" s="1" t="s">
        <v>109</v>
      </c>
      <c r="C101" s="1" t="s">
        <v>114</v>
      </c>
      <c r="D101" s="1">
        <v>16.625165939331055</v>
      </c>
    </row>
    <row r="102" spans="1:7" x14ac:dyDescent="0.2">
      <c r="A102" s="1" t="s">
        <v>126</v>
      </c>
      <c r="B102" s="1" t="s">
        <v>109</v>
      </c>
      <c r="C102" s="1" t="s">
        <v>114</v>
      </c>
      <c r="D102" s="1">
        <v>16.628219604492188</v>
      </c>
    </row>
    <row r="103" spans="1:7" x14ac:dyDescent="0.2">
      <c r="A103" s="1" t="s">
        <v>127</v>
      </c>
      <c r="B103" s="1" t="s">
        <v>110</v>
      </c>
      <c r="C103" s="1" t="s">
        <v>114</v>
      </c>
      <c r="D103" s="1">
        <v>16.507612228393555</v>
      </c>
      <c r="E103" s="1">
        <v>16.516578674316406</v>
      </c>
      <c r="F103" s="1">
        <f>E103+0.5</f>
        <v>17.016578674316406</v>
      </c>
      <c r="G103" s="1">
        <f>E103-0.5</f>
        <v>16.016578674316406</v>
      </c>
    </row>
    <row r="104" spans="1:7" x14ac:dyDescent="0.2">
      <c r="A104" s="1" t="s">
        <v>128</v>
      </c>
      <c r="B104" s="1" t="s">
        <v>110</v>
      </c>
      <c r="C104" s="1" t="s">
        <v>114</v>
      </c>
      <c r="D104" s="1">
        <v>16.522438049316406</v>
      </c>
    </row>
    <row r="105" spans="1:7" x14ac:dyDescent="0.2">
      <c r="A105" s="1" t="s">
        <v>129</v>
      </c>
      <c r="B105" s="1" t="s">
        <v>110</v>
      </c>
      <c r="C105" s="1" t="s">
        <v>114</v>
      </c>
      <c r="D105" s="1">
        <v>16.519683837890625</v>
      </c>
    </row>
    <row r="106" spans="1:7" x14ac:dyDescent="0.2">
      <c r="A106" s="1" t="s">
        <v>130</v>
      </c>
      <c r="B106" s="1" t="s">
        <v>111</v>
      </c>
      <c r="C106" s="1" t="s">
        <v>114</v>
      </c>
      <c r="D106" s="1">
        <v>16.692985534667969</v>
      </c>
      <c r="E106" s="1">
        <v>16.680076599121094</v>
      </c>
      <c r="F106" s="1">
        <f>E106+0.5</f>
        <v>17.180076599121094</v>
      </c>
      <c r="G106" s="1">
        <f>E106-0.5</f>
        <v>16.180076599121094</v>
      </c>
    </row>
    <row r="107" spans="1:7" x14ac:dyDescent="0.2">
      <c r="A107" s="1" t="s">
        <v>131</v>
      </c>
      <c r="B107" s="1" t="s">
        <v>111</v>
      </c>
      <c r="C107" s="1" t="s">
        <v>114</v>
      </c>
      <c r="D107" s="1">
        <v>16.675952911376953</v>
      </c>
    </row>
    <row r="108" spans="1:7" x14ac:dyDescent="0.2">
      <c r="A108" s="1" t="s">
        <v>132</v>
      </c>
      <c r="B108" s="1" t="s">
        <v>111</v>
      </c>
      <c r="C108" s="1" t="s">
        <v>114</v>
      </c>
      <c r="D108" s="1">
        <v>16.671293258666992</v>
      </c>
    </row>
    <row r="109" spans="1:7" x14ac:dyDescent="0.2">
      <c r="A109" s="1" t="s">
        <v>133</v>
      </c>
      <c r="B109" s="1" t="s">
        <v>112</v>
      </c>
      <c r="C109" s="1" t="s">
        <v>114</v>
      </c>
      <c r="D109" s="1">
        <v>17.279708862304688</v>
      </c>
      <c r="E109" s="1">
        <v>17.308189392089844</v>
      </c>
      <c r="F109" s="1">
        <f>E109+0.5</f>
        <v>17.808189392089844</v>
      </c>
      <c r="G109" s="1">
        <f>E109-0.5</f>
        <v>16.808189392089844</v>
      </c>
    </row>
    <row r="110" spans="1:7" x14ac:dyDescent="0.2">
      <c r="A110" s="1" t="s">
        <v>134</v>
      </c>
      <c r="B110" s="1" t="s">
        <v>112</v>
      </c>
      <c r="C110" s="1" t="s">
        <v>114</v>
      </c>
      <c r="D110" s="1">
        <v>17.315073013305664</v>
      </c>
    </row>
    <row r="111" spans="1:7" x14ac:dyDescent="0.2">
      <c r="A111" s="1" t="s">
        <v>135</v>
      </c>
      <c r="B111" s="1" t="s">
        <v>112</v>
      </c>
      <c r="C111" s="1" t="s">
        <v>114</v>
      </c>
      <c r="D111" s="1">
        <v>17.329784393310547</v>
      </c>
    </row>
    <row r="112" spans="1:7" x14ac:dyDescent="0.2">
      <c r="A112" s="1" t="s">
        <v>136</v>
      </c>
      <c r="B112" s="1" t="s">
        <v>113</v>
      </c>
      <c r="C112" s="1" t="s">
        <v>114</v>
      </c>
      <c r="D112" s="1">
        <v>18.618112564086914</v>
      </c>
      <c r="E112" s="1">
        <v>18.644681930541992</v>
      </c>
      <c r="F112" s="1">
        <f>E112+0.5</f>
        <v>19.144681930541992</v>
      </c>
      <c r="G112" s="1">
        <f>E112-0.5</f>
        <v>18.144681930541992</v>
      </c>
    </row>
    <row r="113" spans="1:4" x14ac:dyDescent="0.2">
      <c r="A113" s="1" t="s">
        <v>137</v>
      </c>
      <c r="B113" s="1" t="s">
        <v>113</v>
      </c>
      <c r="C113" s="1" t="s">
        <v>114</v>
      </c>
      <c r="D113" s="1">
        <v>18.55780029296875</v>
      </c>
    </row>
    <row r="114" spans="1:4" x14ac:dyDescent="0.2">
      <c r="A114" s="1" t="s">
        <v>138</v>
      </c>
      <c r="B114" s="1" t="s">
        <v>113</v>
      </c>
      <c r="C114" s="1" t="s">
        <v>114</v>
      </c>
      <c r="D114" s="1">
        <v>18.758129119873047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58"/>
  <sheetViews>
    <sheetView tabSelected="1" topLeftCell="E1" zoomScaleNormal="100" workbookViewId="0">
      <selection activeCell="N24" sqref="N24"/>
    </sheetView>
  </sheetViews>
  <sheetFormatPr defaultColWidth="9" defaultRowHeight="15" x14ac:dyDescent="0.25"/>
  <cols>
    <col min="1" max="1" width="9" style="9"/>
    <col min="2" max="12" width="9" style="10"/>
    <col min="13" max="13" width="12.375" style="10" bestFit="1" customWidth="1"/>
    <col min="14" max="16384" width="9" style="10"/>
  </cols>
  <sheetData>
    <row r="5" spans="1:21" x14ac:dyDescent="0.25">
      <c r="A5" s="9" t="s">
        <v>73</v>
      </c>
      <c r="B5" s="9">
        <v>5.9999999999999995E-4</v>
      </c>
      <c r="C5" s="9">
        <v>2.5000000000000001E-3</v>
      </c>
      <c r="D5" s="9">
        <v>0.01</v>
      </c>
      <c r="E5" s="9">
        <v>0.04</v>
      </c>
      <c r="F5" s="9">
        <v>0.16</v>
      </c>
      <c r="G5" s="9">
        <v>0.63</v>
      </c>
      <c r="H5" s="9"/>
      <c r="I5" s="9"/>
      <c r="L5" s="11"/>
      <c r="M5" s="11"/>
      <c r="N5" s="11"/>
      <c r="O5" s="9"/>
      <c r="P5" s="9"/>
    </row>
    <row r="6" spans="1:21" x14ac:dyDescent="0.25">
      <c r="A6" s="9" t="s">
        <v>76</v>
      </c>
      <c r="B6" s="10">
        <v>169</v>
      </c>
      <c r="C6" s="10">
        <v>186</v>
      </c>
      <c r="D6" s="10">
        <v>202</v>
      </c>
      <c r="E6" s="10">
        <v>209</v>
      </c>
      <c r="F6" s="10">
        <v>213</v>
      </c>
      <c r="G6" s="10">
        <v>200</v>
      </c>
      <c r="L6" s="12"/>
    </row>
    <row r="7" spans="1:21" x14ac:dyDescent="0.25">
      <c r="A7" s="9" t="s">
        <v>77</v>
      </c>
      <c r="B7" s="10">
        <v>179</v>
      </c>
      <c r="C7" s="10">
        <v>197</v>
      </c>
      <c r="D7" s="10">
        <v>219</v>
      </c>
      <c r="E7" s="10">
        <v>210</v>
      </c>
      <c r="F7" s="10">
        <v>226</v>
      </c>
      <c r="G7" s="10">
        <v>196</v>
      </c>
      <c r="L7" s="12"/>
    </row>
    <row r="8" spans="1:21" x14ac:dyDescent="0.25">
      <c r="B8" s="10">
        <f t="shared" ref="B8:G8" si="0">B6/B7</f>
        <v>0.94413407821229045</v>
      </c>
      <c r="C8" s="10">
        <f t="shared" si="0"/>
        <v>0.9441624365482234</v>
      </c>
      <c r="D8" s="10">
        <f t="shared" si="0"/>
        <v>0.92237442922374424</v>
      </c>
      <c r="E8" s="10">
        <f t="shared" si="0"/>
        <v>0.99523809523809526</v>
      </c>
      <c r="F8" s="10">
        <f t="shared" si="0"/>
        <v>0.94247787610619471</v>
      </c>
      <c r="G8" s="10">
        <f t="shared" si="0"/>
        <v>1.0204081632653061</v>
      </c>
    </row>
    <row r="9" spans="1:21" x14ac:dyDescent="0.25">
      <c r="F9" s="9"/>
      <c r="M9" s="12"/>
    </row>
    <row r="10" spans="1:21" x14ac:dyDescent="0.25">
      <c r="A10" s="9" t="s">
        <v>78</v>
      </c>
      <c r="B10" s="9">
        <v>5.9999999999999995E-4</v>
      </c>
      <c r="C10" s="9">
        <v>2.5000000000000001E-3</v>
      </c>
      <c r="D10" s="9">
        <v>0.01</v>
      </c>
      <c r="E10" s="9">
        <v>0.04</v>
      </c>
      <c r="F10" s="9">
        <v>0.16</v>
      </c>
      <c r="G10" s="9">
        <v>0.63</v>
      </c>
      <c r="H10" s="9"/>
      <c r="I10" s="9"/>
      <c r="S10" s="13"/>
      <c r="T10" s="13"/>
      <c r="U10" s="13"/>
    </row>
    <row r="11" spans="1:21" x14ac:dyDescent="0.25">
      <c r="A11" s="9" t="s">
        <v>79</v>
      </c>
      <c r="B11" s="10">
        <v>47</v>
      </c>
      <c r="C11" s="10">
        <v>70</v>
      </c>
      <c r="E11" s="10">
        <v>82</v>
      </c>
      <c r="F11" s="10">
        <v>79</v>
      </c>
      <c r="G11" s="10">
        <v>87</v>
      </c>
    </row>
    <row r="12" spans="1:21" x14ac:dyDescent="0.25">
      <c r="A12" s="9" t="s">
        <v>80</v>
      </c>
      <c r="B12" s="10">
        <v>83</v>
      </c>
      <c r="C12" s="10">
        <v>119</v>
      </c>
      <c r="E12" s="10">
        <v>132</v>
      </c>
      <c r="F12" s="10">
        <v>133</v>
      </c>
      <c r="G12" s="10">
        <v>146</v>
      </c>
    </row>
    <row r="13" spans="1:21" x14ac:dyDescent="0.25">
      <c r="B13" s="10">
        <f t="shared" ref="B13:G13" si="1">B11/B12</f>
        <v>0.5662650602409639</v>
      </c>
      <c r="C13" s="10">
        <f t="shared" si="1"/>
        <v>0.58823529411764708</v>
      </c>
      <c r="E13" s="10">
        <f t="shared" si="1"/>
        <v>0.62121212121212122</v>
      </c>
      <c r="F13" s="10">
        <f t="shared" si="1"/>
        <v>0.59398496240601506</v>
      </c>
      <c r="G13" s="10">
        <f t="shared" si="1"/>
        <v>0.59589041095890416</v>
      </c>
    </row>
    <row r="15" spans="1:21" x14ac:dyDescent="0.25">
      <c r="A15" s="9" t="s">
        <v>12</v>
      </c>
      <c r="B15" s="9">
        <v>5.9999999999999995E-4</v>
      </c>
      <c r="C15" s="9">
        <v>2.5000000000000001E-3</v>
      </c>
      <c r="D15" s="9">
        <v>0.01</v>
      </c>
      <c r="E15" s="9">
        <v>0.04</v>
      </c>
      <c r="F15" s="9">
        <v>0.16</v>
      </c>
      <c r="G15" s="9">
        <v>0.63</v>
      </c>
      <c r="H15" s="9"/>
      <c r="I15" s="9"/>
    </row>
    <row r="16" spans="1:21" x14ac:dyDescent="0.25">
      <c r="B16" s="10">
        <v>216</v>
      </c>
      <c r="C16" s="13">
        <v>246</v>
      </c>
      <c r="D16" s="10">
        <v>261</v>
      </c>
      <c r="E16" s="10">
        <v>249</v>
      </c>
      <c r="F16" s="13">
        <v>281</v>
      </c>
      <c r="G16" s="10">
        <v>287</v>
      </c>
    </row>
    <row r="17" spans="1:27" x14ac:dyDescent="0.25">
      <c r="B17" s="10">
        <v>262</v>
      </c>
      <c r="C17" s="13">
        <v>288</v>
      </c>
      <c r="D17" s="10">
        <v>303</v>
      </c>
      <c r="E17" s="10">
        <v>312</v>
      </c>
      <c r="F17" s="13">
        <v>370</v>
      </c>
      <c r="G17" s="10">
        <v>379</v>
      </c>
    </row>
    <row r="18" spans="1:27" x14ac:dyDescent="0.25">
      <c r="B18" s="10">
        <f t="shared" ref="B18:G18" si="2">B17/B16</f>
        <v>1.212962962962963</v>
      </c>
      <c r="C18" s="10">
        <f t="shared" si="2"/>
        <v>1.1707317073170731</v>
      </c>
      <c r="D18" s="10">
        <f t="shared" si="2"/>
        <v>1.1609195402298851</v>
      </c>
      <c r="E18" s="10">
        <f t="shared" si="2"/>
        <v>1.2530120481927711</v>
      </c>
      <c r="F18" s="10">
        <f t="shared" si="2"/>
        <v>1.3167259786476868</v>
      </c>
      <c r="G18" s="10">
        <f t="shared" si="2"/>
        <v>1.3205574912891986</v>
      </c>
      <c r="N18" s="9" t="s">
        <v>152</v>
      </c>
    </row>
    <row r="19" spans="1:27" x14ac:dyDescent="0.25">
      <c r="K19" s="9" t="s">
        <v>74</v>
      </c>
      <c r="L19" s="9" t="s">
        <v>75</v>
      </c>
    </row>
    <row r="20" spans="1:27" x14ac:dyDescent="0.25">
      <c r="A20" s="9" t="s">
        <v>81</v>
      </c>
      <c r="B20" s="9">
        <v>5.9999999999999995E-4</v>
      </c>
      <c r="C20" s="9">
        <v>2.5000000000000001E-3</v>
      </c>
      <c r="D20" s="9">
        <v>0.01</v>
      </c>
      <c r="E20" s="9">
        <v>0.04</v>
      </c>
      <c r="F20" s="9">
        <v>0.16</v>
      </c>
      <c r="G20" s="9">
        <v>0.63</v>
      </c>
      <c r="H20" s="9">
        <v>2.5</v>
      </c>
      <c r="I20" s="9"/>
      <c r="K20" s="10">
        <v>209.5</v>
      </c>
      <c r="L20" s="10">
        <v>2.69343001653204</v>
      </c>
      <c r="M20" s="35"/>
    </row>
    <row r="21" spans="1:27" x14ac:dyDescent="0.25">
      <c r="A21" s="9" t="s">
        <v>82</v>
      </c>
      <c r="B21" s="10">
        <v>79</v>
      </c>
      <c r="C21" s="10">
        <v>117</v>
      </c>
      <c r="D21" s="10">
        <v>158</v>
      </c>
      <c r="E21" s="10">
        <v>109</v>
      </c>
      <c r="F21" s="10">
        <v>140</v>
      </c>
      <c r="G21" s="10">
        <v>130</v>
      </c>
      <c r="H21" s="10">
        <v>147</v>
      </c>
      <c r="K21" s="10">
        <v>107</v>
      </c>
      <c r="L21" s="10">
        <v>3.1602260792848593</v>
      </c>
      <c r="M21" s="35"/>
    </row>
    <row r="22" spans="1:27" x14ac:dyDescent="0.25">
      <c r="A22" s="9" t="s">
        <v>83</v>
      </c>
      <c r="B22" s="10">
        <v>97</v>
      </c>
      <c r="C22" s="10">
        <v>99</v>
      </c>
      <c r="D22" s="10">
        <v>113</v>
      </c>
      <c r="E22" s="10">
        <v>103</v>
      </c>
      <c r="F22" s="10">
        <v>121</v>
      </c>
      <c r="G22" s="10">
        <v>93</v>
      </c>
      <c r="H22" s="10">
        <v>98</v>
      </c>
      <c r="K22" s="10">
        <v>106</v>
      </c>
      <c r="L22" s="10">
        <v>2.2833014915834076</v>
      </c>
      <c r="M22" s="35"/>
      <c r="T22" s="14"/>
      <c r="U22" s="14"/>
      <c r="V22" s="14"/>
      <c r="W22" s="14"/>
      <c r="X22" s="14"/>
    </row>
    <row r="23" spans="1:27" x14ac:dyDescent="0.25">
      <c r="B23" s="10">
        <f>B21/B22</f>
        <v>0.81443298969072164</v>
      </c>
      <c r="C23" s="10">
        <f t="shared" ref="C23:H23" si="3">C21/C22</f>
        <v>1.1818181818181819</v>
      </c>
      <c r="D23" s="10">
        <f t="shared" si="3"/>
        <v>1.3982300884955752</v>
      </c>
      <c r="E23" s="10">
        <f t="shared" si="3"/>
        <v>1.058252427184466</v>
      </c>
      <c r="F23" s="10">
        <f t="shared" si="3"/>
        <v>1.1570247933884297</v>
      </c>
      <c r="G23" s="10">
        <f t="shared" si="3"/>
        <v>1.3978494623655915</v>
      </c>
      <c r="H23" s="10">
        <f t="shared" si="3"/>
        <v>1.5</v>
      </c>
      <c r="K23" s="29">
        <v>212</v>
      </c>
      <c r="L23" s="29">
        <v>1.81</v>
      </c>
      <c r="T23" s="14"/>
      <c r="U23" s="15"/>
      <c r="V23" s="15"/>
      <c r="W23" s="15"/>
      <c r="X23" s="14"/>
    </row>
    <row r="24" spans="1:27" x14ac:dyDescent="0.25">
      <c r="K24" s="29">
        <v>250</v>
      </c>
      <c r="L24" s="29">
        <v>1.59</v>
      </c>
      <c r="T24" s="14"/>
      <c r="U24" s="14"/>
      <c r="V24" s="16"/>
      <c r="W24" s="16"/>
      <c r="X24" s="14"/>
    </row>
    <row r="25" spans="1:27" x14ac:dyDescent="0.25">
      <c r="A25" s="9" t="s">
        <v>84</v>
      </c>
      <c r="B25" s="9">
        <v>5.9999999999999995E-4</v>
      </c>
      <c r="C25" s="9">
        <v>2.5000000000000001E-3</v>
      </c>
      <c r="D25" s="9">
        <v>0.01</v>
      </c>
      <c r="E25" s="9">
        <v>0.04</v>
      </c>
      <c r="F25" s="9">
        <v>0.16</v>
      </c>
      <c r="G25" s="9">
        <v>0.63</v>
      </c>
      <c r="H25" s="9">
        <v>2.5</v>
      </c>
      <c r="I25" s="9"/>
      <c r="K25" s="10">
        <v>293.5</v>
      </c>
      <c r="L25" s="10">
        <v>1.4689837333217</v>
      </c>
      <c r="M25" s="36"/>
      <c r="T25" s="14"/>
      <c r="U25" s="14"/>
      <c r="V25" s="16"/>
      <c r="W25" s="16"/>
      <c r="X25" s="14"/>
    </row>
    <row r="26" spans="1:27" x14ac:dyDescent="0.25">
      <c r="A26" s="9" t="s">
        <v>85</v>
      </c>
      <c r="B26" s="10">
        <v>318</v>
      </c>
      <c r="C26" s="10">
        <v>388</v>
      </c>
      <c r="D26" s="10">
        <v>412</v>
      </c>
      <c r="E26" s="10">
        <v>397</v>
      </c>
      <c r="F26" s="10">
        <v>409</v>
      </c>
      <c r="G26" s="10">
        <v>423</v>
      </c>
      <c r="K26" s="10">
        <v>333.5</v>
      </c>
      <c r="L26" s="10">
        <v>0.93670104411775101</v>
      </c>
      <c r="T26" s="14"/>
      <c r="U26" s="14"/>
      <c r="V26" s="14"/>
      <c r="W26" s="16"/>
      <c r="X26" s="14"/>
    </row>
    <row r="27" spans="1:27" x14ac:dyDescent="0.25">
      <c r="A27" s="9" t="s">
        <v>86</v>
      </c>
      <c r="B27" s="10">
        <v>125</v>
      </c>
      <c r="C27" s="10">
        <v>175</v>
      </c>
      <c r="D27" s="10">
        <v>189</v>
      </c>
      <c r="E27" s="10">
        <v>190</v>
      </c>
      <c r="F27" s="10">
        <v>215</v>
      </c>
      <c r="G27" s="10">
        <v>230</v>
      </c>
      <c r="K27" s="10">
        <v>382.5</v>
      </c>
      <c r="L27" s="10">
        <v>0.43064224069198431</v>
      </c>
      <c r="T27" s="14"/>
      <c r="U27" s="14"/>
      <c r="V27" s="14"/>
      <c r="W27" s="16"/>
      <c r="X27" s="14"/>
    </row>
    <row r="28" spans="1:27" x14ac:dyDescent="0.25">
      <c r="B28" s="10" t="s">
        <v>87</v>
      </c>
      <c r="C28" s="10">
        <f>C26/C27</f>
        <v>2.2171428571428571</v>
      </c>
      <c r="D28" s="10">
        <f>D26/D27</f>
        <v>2.17989417989418</v>
      </c>
      <c r="E28" s="10">
        <f>E26/E27</f>
        <v>2.0894736842105264</v>
      </c>
      <c r="F28" s="10">
        <f>F26/F27</f>
        <v>1.9023255813953488</v>
      </c>
      <c r="G28" s="10">
        <f>G26/G27</f>
        <v>1.8391304347826087</v>
      </c>
      <c r="K28" s="10">
        <v>471.5</v>
      </c>
      <c r="L28" s="10">
        <v>0.31499690888900056</v>
      </c>
      <c r="T28" s="14"/>
      <c r="U28" s="14"/>
      <c r="V28" s="14"/>
      <c r="W28" s="14"/>
      <c r="X28" s="14"/>
    </row>
    <row r="29" spans="1:27" x14ac:dyDescent="0.25">
      <c r="J29" s="14"/>
      <c r="K29" s="14"/>
      <c r="T29" s="14"/>
      <c r="U29" s="14"/>
      <c r="V29" s="14"/>
      <c r="W29" s="14"/>
      <c r="X29" s="14"/>
    </row>
    <row r="30" spans="1:27" x14ac:dyDescent="0.25">
      <c r="J30" s="14"/>
      <c r="K30" s="14"/>
      <c r="R30" s="18"/>
      <c r="S30" s="18"/>
      <c r="T30" s="23"/>
      <c r="U30" s="14"/>
      <c r="V30" s="14"/>
      <c r="W30" s="14"/>
      <c r="X30" s="14"/>
    </row>
    <row r="31" spans="1:27" x14ac:dyDescent="0.25">
      <c r="A31" s="9" t="s">
        <v>88</v>
      </c>
      <c r="B31" s="10">
        <f t="shared" ref="B31:G31" si="4">AVERAGE(B8,B13,B18,B23,B28)</f>
        <v>0.88444877277673473</v>
      </c>
      <c r="C31" s="10">
        <f t="shared" si="4"/>
        <v>1.2204180953887964</v>
      </c>
      <c r="D31" s="10">
        <f t="shared" si="4"/>
        <v>1.4153545594608461</v>
      </c>
      <c r="E31" s="10">
        <f t="shared" si="4"/>
        <v>1.2034376752075961</v>
      </c>
      <c r="F31" s="10">
        <f t="shared" si="4"/>
        <v>1.1825078383887351</v>
      </c>
      <c r="G31" s="10">
        <f t="shared" si="4"/>
        <v>1.2347671925323218</v>
      </c>
      <c r="H31" s="23"/>
      <c r="I31" s="23"/>
      <c r="J31" s="23"/>
      <c r="K31" s="14"/>
      <c r="R31" s="28"/>
      <c r="S31" s="28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H32" s="23"/>
      <c r="I32" s="23"/>
      <c r="J32" s="23"/>
      <c r="K32" s="14"/>
      <c r="R32" s="28"/>
      <c r="S32" s="28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H33" s="23"/>
      <c r="I33" s="23"/>
      <c r="J33" s="23"/>
      <c r="K33" s="14"/>
      <c r="R33" s="28"/>
      <c r="S33" s="28"/>
      <c r="T33" s="23"/>
      <c r="U33" s="24"/>
      <c r="V33" s="23"/>
      <c r="W33" s="23"/>
      <c r="X33" s="23"/>
      <c r="Y33" s="23"/>
      <c r="Z33" s="23"/>
      <c r="AA33" s="23"/>
    </row>
    <row r="34" spans="1:27" x14ac:dyDescent="0.25">
      <c r="A34" s="9" t="s">
        <v>89</v>
      </c>
      <c r="H34" s="23"/>
      <c r="I34" s="23"/>
      <c r="J34" s="23"/>
      <c r="K34" s="14"/>
      <c r="R34" s="28"/>
      <c r="S34" s="28"/>
      <c r="T34" s="23"/>
      <c r="U34" s="24"/>
      <c r="V34" s="23"/>
      <c r="W34" s="23"/>
      <c r="X34" s="23"/>
      <c r="Y34" s="23"/>
      <c r="Z34" s="23"/>
      <c r="AA34" s="23"/>
    </row>
    <row r="35" spans="1:27" x14ac:dyDescent="0.25">
      <c r="H35" s="23"/>
      <c r="I35" s="23"/>
      <c r="J35" s="23"/>
      <c r="K35" s="14"/>
      <c r="R35" s="28"/>
      <c r="S35" s="28"/>
      <c r="T35" s="23"/>
      <c r="U35" s="24"/>
      <c r="V35" s="23"/>
      <c r="W35" s="23"/>
      <c r="X35" s="23"/>
      <c r="Y35" s="23"/>
      <c r="Z35" s="23"/>
      <c r="AA35" s="23"/>
    </row>
    <row r="36" spans="1:27" x14ac:dyDescent="0.25">
      <c r="A36" s="33" t="s">
        <v>90</v>
      </c>
      <c r="B36" s="9">
        <v>5.9999999999999995E-4</v>
      </c>
      <c r="C36" s="9">
        <v>2.5000000000000001E-3</v>
      </c>
      <c r="D36" s="9">
        <v>0.01</v>
      </c>
      <c r="E36" s="9">
        <v>0.04</v>
      </c>
      <c r="F36" s="9">
        <v>0.16</v>
      </c>
      <c r="G36" s="9">
        <v>0.63</v>
      </c>
      <c r="H36" s="23"/>
      <c r="I36" s="23"/>
      <c r="J36" s="23"/>
      <c r="K36" s="14"/>
      <c r="R36" s="28"/>
      <c r="S36" s="28"/>
      <c r="T36" s="23"/>
      <c r="U36" s="23"/>
      <c r="V36" s="25"/>
      <c r="W36" s="25"/>
      <c r="X36" s="23"/>
      <c r="Y36" s="23"/>
      <c r="Z36" s="23"/>
      <c r="AA36" s="23"/>
    </row>
    <row r="37" spans="1:27" x14ac:dyDescent="0.25">
      <c r="A37" s="33" t="s">
        <v>91</v>
      </c>
      <c r="B37" s="10">
        <v>192</v>
      </c>
      <c r="C37" s="10">
        <v>220</v>
      </c>
      <c r="D37" s="10">
        <v>239</v>
      </c>
      <c r="E37" s="10">
        <v>287</v>
      </c>
      <c r="F37" s="10">
        <v>304</v>
      </c>
      <c r="H37" s="23"/>
      <c r="I37" s="23"/>
      <c r="J37" s="23"/>
      <c r="K37" s="14"/>
      <c r="R37" s="28"/>
      <c r="S37" s="28"/>
      <c r="T37" s="23"/>
      <c r="U37" s="23"/>
      <c r="V37" s="26"/>
      <c r="W37" s="26"/>
      <c r="X37" s="23"/>
      <c r="Y37" s="23"/>
      <c r="Z37" s="23"/>
      <c r="AA37" s="23"/>
    </row>
    <row r="38" spans="1:27" x14ac:dyDescent="0.25">
      <c r="A38" s="33" t="s">
        <v>92</v>
      </c>
      <c r="B38" s="10">
        <v>264</v>
      </c>
      <c r="C38" s="10">
        <v>282</v>
      </c>
      <c r="D38" s="10">
        <v>308</v>
      </c>
      <c r="E38" s="10">
        <v>380</v>
      </c>
      <c r="F38" s="10">
        <v>398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6"/>
      <c r="W38" s="26"/>
      <c r="X38" s="23"/>
      <c r="Y38" s="23"/>
      <c r="Z38" s="23"/>
      <c r="AA38" s="23"/>
    </row>
    <row r="39" spans="1:27" x14ac:dyDescent="0.25">
      <c r="A39" s="33"/>
      <c r="B39" s="10">
        <f>B37/B38</f>
        <v>0.72727272727272729</v>
      </c>
      <c r="C39" s="10">
        <f>C37/C38</f>
        <v>0.78014184397163122</v>
      </c>
      <c r="D39" s="10">
        <f>D37/D38</f>
        <v>0.77597402597402598</v>
      </c>
      <c r="E39" s="10">
        <f>E37/E38</f>
        <v>0.75526315789473686</v>
      </c>
      <c r="F39" s="10">
        <f>F37/F38</f>
        <v>0.76381909547738691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4"/>
      <c r="W39" s="26"/>
      <c r="X39" s="23"/>
      <c r="Y39" s="23"/>
      <c r="Z39" s="23"/>
      <c r="AA39" s="23"/>
    </row>
    <row r="40" spans="1:27" x14ac:dyDescent="0.25">
      <c r="A40" s="33" t="s">
        <v>93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6"/>
      <c r="X40" s="23"/>
      <c r="Y40" s="23"/>
      <c r="Z40" s="23"/>
      <c r="AA40" s="23"/>
    </row>
    <row r="41" spans="1:27" x14ac:dyDescent="0.25">
      <c r="A41" s="33" t="s">
        <v>91</v>
      </c>
      <c r="B41" s="10">
        <v>261</v>
      </c>
      <c r="C41" s="10">
        <v>329</v>
      </c>
      <c r="D41" s="6">
        <v>580</v>
      </c>
      <c r="E41" s="10">
        <v>370</v>
      </c>
      <c r="F41" s="10">
        <v>381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33" t="s">
        <v>92</v>
      </c>
      <c r="B42" s="10">
        <v>266</v>
      </c>
      <c r="C42" s="10">
        <v>321</v>
      </c>
      <c r="D42" s="6">
        <v>693</v>
      </c>
      <c r="E42" s="10">
        <v>395</v>
      </c>
      <c r="F42" s="10">
        <v>415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33"/>
      <c r="B43" s="10">
        <f>B41/B42</f>
        <v>0.98120300751879697</v>
      </c>
      <c r="C43" s="10">
        <f>C41/C42</f>
        <v>1.0249221183800623</v>
      </c>
      <c r="D43" s="10">
        <f>D41/D42</f>
        <v>0.83694083694083699</v>
      </c>
      <c r="E43" s="10">
        <f>E41/E42</f>
        <v>0.93670886075949367</v>
      </c>
      <c r="F43" s="10">
        <f>F41/F42</f>
        <v>0.91807228915662653</v>
      </c>
      <c r="H43" s="23"/>
      <c r="I43" s="23"/>
      <c r="J43" s="23"/>
      <c r="K43" s="23"/>
      <c r="L43" s="23"/>
      <c r="M43" s="23"/>
      <c r="N43" s="23"/>
      <c r="O43" s="27"/>
      <c r="P43" s="27"/>
      <c r="Q43" s="23"/>
      <c r="R43" s="23"/>
      <c r="S43" s="23"/>
      <c r="T43" s="23"/>
      <c r="U43" s="23"/>
      <c r="V43" s="21"/>
      <c r="W43" s="23"/>
      <c r="X43" s="23"/>
      <c r="Y43" s="23"/>
      <c r="Z43" s="23"/>
      <c r="AA43" s="23"/>
    </row>
    <row r="44" spans="1:27" x14ac:dyDescent="0.25">
      <c r="A44" s="33" t="s">
        <v>94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1"/>
      <c r="W44" s="23"/>
      <c r="X44" s="23"/>
      <c r="Y44" s="23"/>
      <c r="Z44" s="23"/>
      <c r="AA44" s="23"/>
    </row>
    <row r="45" spans="1:27" x14ac:dyDescent="0.25">
      <c r="A45" s="33" t="s">
        <v>91</v>
      </c>
      <c r="B45" s="10">
        <v>388</v>
      </c>
      <c r="C45" s="10">
        <v>455</v>
      </c>
      <c r="D45" s="10">
        <v>479</v>
      </c>
      <c r="E45" s="10">
        <v>429</v>
      </c>
      <c r="F45" s="10">
        <v>549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1"/>
      <c r="W45" s="23"/>
      <c r="X45" s="23"/>
      <c r="Y45" s="23"/>
      <c r="Z45" s="23"/>
      <c r="AA45" s="23"/>
    </row>
    <row r="46" spans="1:27" x14ac:dyDescent="0.25">
      <c r="A46" s="33" t="s">
        <v>95</v>
      </c>
      <c r="B46" s="10">
        <v>396</v>
      </c>
      <c r="C46" s="10">
        <v>465</v>
      </c>
      <c r="D46" s="10">
        <v>515</v>
      </c>
      <c r="E46" s="10">
        <v>514</v>
      </c>
      <c r="F46" s="10">
        <v>566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23"/>
      <c r="W46" s="23"/>
      <c r="X46" s="23"/>
      <c r="Y46" s="23"/>
      <c r="Z46" s="23"/>
      <c r="AA46" s="23"/>
    </row>
    <row r="47" spans="1:27" x14ac:dyDescent="0.25">
      <c r="A47" s="33"/>
      <c r="B47" s="10">
        <f>B45/B46</f>
        <v>0.97979797979797978</v>
      </c>
      <c r="C47" s="10">
        <f>C45/C46</f>
        <v>0.978494623655914</v>
      </c>
      <c r="D47" s="10">
        <f>D45/D46</f>
        <v>0.93009708737864083</v>
      </c>
      <c r="E47" s="10">
        <f>E45/E46</f>
        <v>0.83463035019455256</v>
      </c>
      <c r="F47" s="10">
        <f>F45/F46</f>
        <v>0.96996466431095407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33" t="s">
        <v>96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9" t="s">
        <v>91</v>
      </c>
      <c r="B49" s="10">
        <v>201</v>
      </c>
      <c r="C49" s="10">
        <v>240</v>
      </c>
      <c r="D49" s="10">
        <v>224</v>
      </c>
      <c r="E49" s="10">
        <v>300</v>
      </c>
      <c r="F49" s="10">
        <v>344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9" t="s">
        <v>92</v>
      </c>
      <c r="B50" s="10">
        <v>77</v>
      </c>
      <c r="C50" s="10">
        <v>94</v>
      </c>
      <c r="D50" s="10">
        <v>97</v>
      </c>
      <c r="E50" s="10">
        <v>124</v>
      </c>
      <c r="F50" s="10">
        <v>144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B51" s="10">
        <f>B49/B50</f>
        <v>2.6103896103896105</v>
      </c>
      <c r="C51" s="10">
        <f>C49/C50</f>
        <v>2.5531914893617023</v>
      </c>
      <c r="D51" s="10">
        <f>D49/D50</f>
        <v>2.3092783505154637</v>
      </c>
      <c r="E51" s="10">
        <f>E49/E50</f>
        <v>2.4193548387096775</v>
      </c>
      <c r="F51" s="10">
        <f>F49/F50</f>
        <v>2.3888888888888888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qPCR</vt:lpstr>
      <vt:lpstr>correlation erg and CCR1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2023-01-02T10:19:42Z</dcterms:modified>
</cp:coreProperties>
</file>