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activeTab="5"/>
  </bookViews>
  <sheets>
    <sheet name="erg " sheetId="7" r:id="rId1"/>
    <sheet name="ONL thickness" sheetId="6" r:id="rId2"/>
    <sheet name="qPCR f480 " sheetId="4" r:id="rId3"/>
    <sheet name="qPCR ccr1" sheetId="5" r:id="rId4"/>
    <sheet name="qPCR ccl2" sheetId="3" r:id="rId5"/>
    <sheet name="qPCR cxcl1 and cxcl10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4" l="1"/>
  <c r="L5" i="2"/>
  <c r="Z45" i="2" l="1"/>
  <c r="X46" i="2"/>
  <c r="Z44" i="2"/>
  <c r="Y43" i="2"/>
  <c r="Y44" i="2" s="1"/>
  <c r="Z43" i="2"/>
  <c r="X43" i="2"/>
  <c r="X44" i="2" s="1"/>
  <c r="Z42" i="2"/>
  <c r="Z46" i="2" s="1"/>
  <c r="Y42" i="2"/>
  <c r="Y45" i="2" s="1"/>
  <c r="X42" i="2"/>
  <c r="Y46" i="2" l="1"/>
  <c r="X45" i="2"/>
  <c r="G162" i="2"/>
  <c r="H162" i="2" s="1"/>
  <c r="G159" i="2"/>
  <c r="J159" i="2" s="1"/>
  <c r="K159" i="2" s="1"/>
  <c r="L159" i="2" s="1"/>
  <c r="G156" i="2"/>
  <c r="H156" i="2" s="1"/>
  <c r="G153" i="2"/>
  <c r="J153" i="2" s="1"/>
  <c r="K153" i="2" s="1"/>
  <c r="L153" i="2" s="1"/>
  <c r="G150" i="2"/>
  <c r="H150" i="2" s="1"/>
  <c r="G147" i="2"/>
  <c r="J147" i="2" s="1"/>
  <c r="K147" i="2" s="1"/>
  <c r="L147" i="2" s="1"/>
  <c r="G141" i="2"/>
  <c r="H141" i="2" s="1"/>
  <c r="G138" i="2"/>
  <c r="J138" i="2" s="1"/>
  <c r="K138" i="2" s="1"/>
  <c r="L138" i="2" s="1"/>
  <c r="G135" i="2"/>
  <c r="H135" i="2" s="1"/>
  <c r="G132" i="2"/>
  <c r="J132" i="2" s="1"/>
  <c r="K132" i="2" s="1"/>
  <c r="L132" i="2" s="1"/>
  <c r="G129" i="2"/>
  <c r="H129" i="2" s="1"/>
  <c r="G126" i="2"/>
  <c r="J91" i="2"/>
  <c r="M90" i="2" s="1"/>
  <c r="J90" i="2"/>
  <c r="L90" i="2" s="1"/>
  <c r="J88" i="2"/>
  <c r="M87" i="2" s="1"/>
  <c r="N87" i="2" s="1"/>
  <c r="J87" i="2"/>
  <c r="K87" i="2" s="1"/>
  <c r="J84" i="2"/>
  <c r="M84" i="2" s="1"/>
  <c r="J81" i="2"/>
  <c r="L81" i="2" s="1"/>
  <c r="V38" i="3"/>
  <c r="K92" i="3"/>
  <c r="N64" i="3"/>
  <c r="J107" i="3"/>
  <c r="K107" i="3" s="1"/>
  <c r="L107" i="3" s="1"/>
  <c r="M107" i="3" s="1"/>
  <c r="J104" i="3"/>
  <c r="K104" i="3" s="1"/>
  <c r="L104" i="3" s="1"/>
  <c r="M104" i="3" s="1"/>
  <c r="J101" i="3"/>
  <c r="K101" i="3" s="1"/>
  <c r="L101" i="3" s="1"/>
  <c r="M101" i="3" s="1"/>
  <c r="J98" i="3"/>
  <c r="I98" i="3" s="1"/>
  <c r="J96" i="3"/>
  <c r="K95" i="3"/>
  <c r="L95" i="3" s="1"/>
  <c r="M95" i="3" s="1"/>
  <c r="J95" i="3"/>
  <c r="H95" i="3" s="1"/>
  <c r="J92" i="3"/>
  <c r="J126" i="2" l="1"/>
  <c r="K126" i="2" s="1"/>
  <c r="L126" i="2" s="1"/>
  <c r="M81" i="2"/>
  <c r="N81" i="2" s="1"/>
  <c r="O81" i="2" s="1"/>
  <c r="L87" i="2"/>
  <c r="I141" i="2"/>
  <c r="J129" i="2"/>
  <c r="K129" i="2" s="1"/>
  <c r="L129" i="2" s="1"/>
  <c r="J141" i="2"/>
  <c r="K141" i="2" s="1"/>
  <c r="L141" i="2" s="1"/>
  <c r="J150" i="2"/>
  <c r="K150" i="2" s="1"/>
  <c r="L150" i="2" s="1"/>
  <c r="J162" i="2"/>
  <c r="K162" i="2" s="1"/>
  <c r="L162" i="2" s="1"/>
  <c r="I129" i="2"/>
  <c r="I135" i="2"/>
  <c r="I150" i="2"/>
  <c r="I156" i="2"/>
  <c r="I162" i="2"/>
  <c r="J135" i="2"/>
  <c r="K135" i="2" s="1"/>
  <c r="L135" i="2" s="1"/>
  <c r="J156" i="2"/>
  <c r="K156" i="2" s="1"/>
  <c r="L156" i="2" s="1"/>
  <c r="N90" i="2"/>
  <c r="O90" i="2" s="1"/>
  <c r="O87" i="2"/>
  <c r="N84" i="2"/>
  <c r="O84" i="2" s="1"/>
  <c r="K81" i="2"/>
  <c r="H132" i="2"/>
  <c r="H138" i="2"/>
  <c r="H147" i="2"/>
  <c r="H159" i="2"/>
  <c r="L84" i="2"/>
  <c r="K90" i="2"/>
  <c r="I126" i="2"/>
  <c r="I132" i="2"/>
  <c r="I138" i="2"/>
  <c r="I147" i="2"/>
  <c r="I153" i="2"/>
  <c r="I159" i="2"/>
  <c r="K84" i="2"/>
  <c r="H126" i="2"/>
  <c r="H153" i="2"/>
  <c r="H101" i="3"/>
  <c r="H107" i="3"/>
  <c r="I101" i="3"/>
  <c r="I107" i="3"/>
  <c r="I95" i="3"/>
  <c r="K98" i="3"/>
  <c r="L98" i="3" s="1"/>
  <c r="M98" i="3" s="1"/>
  <c r="L92" i="3"/>
  <c r="M92" i="3" s="1"/>
  <c r="H92" i="3"/>
  <c r="H98" i="3"/>
  <c r="H104" i="3"/>
  <c r="I92" i="3"/>
  <c r="I104" i="3"/>
  <c r="M86" i="3" l="1"/>
  <c r="L86" i="3"/>
  <c r="K86" i="3"/>
  <c r="M83" i="3"/>
  <c r="L83" i="3"/>
  <c r="K83" i="3"/>
  <c r="M80" i="3"/>
  <c r="L80" i="3"/>
  <c r="K80" i="3"/>
  <c r="M77" i="3"/>
  <c r="L77" i="3"/>
  <c r="K77" i="3"/>
  <c r="M73" i="3"/>
  <c r="L73" i="3"/>
  <c r="K73" i="3"/>
  <c r="M70" i="3"/>
  <c r="L70" i="3"/>
  <c r="K70" i="3"/>
  <c r="M67" i="3"/>
  <c r="L67" i="3"/>
  <c r="K67" i="3"/>
  <c r="M64" i="3"/>
  <c r="L64" i="3"/>
  <c r="K64" i="3"/>
  <c r="R14" i="4"/>
  <c r="S14" i="4"/>
  <c r="Q14" i="4"/>
  <c r="J102" i="4"/>
  <c r="K102" i="4" s="1"/>
  <c r="L102" i="4" s="1"/>
  <c r="J111" i="4"/>
  <c r="K111" i="4" s="1"/>
  <c r="L111" i="4" s="1"/>
  <c r="I111" i="4"/>
  <c r="H111" i="4"/>
  <c r="G109" i="4"/>
  <c r="J108" i="4" s="1"/>
  <c r="K108" i="4" s="1"/>
  <c r="L108" i="4" s="1"/>
  <c r="I108" i="4"/>
  <c r="H108" i="4"/>
  <c r="G106" i="4"/>
  <c r="J105" i="4" s="1"/>
  <c r="K105" i="4" s="1"/>
  <c r="L105" i="4" s="1"/>
  <c r="I105" i="4"/>
  <c r="H105" i="4"/>
  <c r="I102" i="4"/>
  <c r="H102" i="4"/>
  <c r="N70" i="3" l="1"/>
  <c r="O70" i="3" s="1"/>
  <c r="P70" i="3" s="1"/>
  <c r="N73" i="3"/>
  <c r="O73" i="3" s="1"/>
  <c r="P73" i="3" s="1"/>
  <c r="N67" i="3"/>
  <c r="O67" i="3" s="1"/>
  <c r="P67" i="3" s="1"/>
  <c r="O64" i="3"/>
  <c r="P64" i="3" s="1"/>
  <c r="J52" i="4" l="1"/>
  <c r="L21" i="4"/>
  <c r="M21" i="4" s="1"/>
  <c r="N21" i="4" s="1"/>
  <c r="K21" i="4"/>
  <c r="J21" i="4"/>
  <c r="L18" i="4"/>
  <c r="M18" i="4" s="1"/>
  <c r="N18" i="4" s="1"/>
  <c r="K18" i="4"/>
  <c r="J18" i="4"/>
  <c r="L15" i="4"/>
  <c r="M15" i="4" s="1"/>
  <c r="N15" i="4" s="1"/>
  <c r="K15" i="4"/>
  <c r="J15" i="4"/>
  <c r="L12" i="4"/>
  <c r="M12" i="4" s="1"/>
  <c r="N12" i="4" s="1"/>
  <c r="K12" i="4"/>
  <c r="J12" i="4"/>
  <c r="L9" i="4"/>
  <c r="M9" i="4" s="1"/>
  <c r="N9" i="4" s="1"/>
  <c r="K9" i="4"/>
  <c r="J9" i="4"/>
  <c r="M6" i="4"/>
  <c r="N6" i="4" s="1"/>
  <c r="K6" i="4"/>
  <c r="J6" i="4"/>
  <c r="J47" i="5"/>
  <c r="J9" i="5"/>
  <c r="J12" i="5"/>
  <c r="J6" i="5"/>
  <c r="J3" i="5"/>
  <c r="R24" i="5" l="1"/>
  <c r="Q24" i="5"/>
  <c r="O26" i="5"/>
  <c r="P26" i="5"/>
  <c r="Q26" i="5"/>
  <c r="R26" i="5"/>
  <c r="O25" i="5"/>
  <c r="P25" i="5"/>
  <c r="Q25" i="5"/>
  <c r="R25" i="5"/>
  <c r="O24" i="5" l="1"/>
  <c r="P24" i="5"/>
  <c r="K12" i="5"/>
  <c r="L12" i="5" s="1"/>
  <c r="I12" i="5"/>
  <c r="H12" i="5"/>
  <c r="K9" i="5"/>
  <c r="L9" i="5" s="1"/>
  <c r="I9" i="5"/>
  <c r="H9" i="5"/>
  <c r="K6" i="5"/>
  <c r="L6" i="5" s="1"/>
  <c r="I6" i="5"/>
  <c r="H6" i="5"/>
  <c r="K3" i="5"/>
  <c r="L3" i="5" s="1"/>
  <c r="I3" i="5"/>
  <c r="H3" i="5"/>
  <c r="J53" i="5" l="1"/>
  <c r="M61" i="7"/>
  <c r="N61" i="7"/>
  <c r="O61" i="7"/>
  <c r="P61" i="7"/>
  <c r="Q61" i="7"/>
  <c r="R61" i="7"/>
  <c r="S61" i="7"/>
  <c r="T61" i="7"/>
  <c r="M62" i="7"/>
  <c r="N62" i="7"/>
  <c r="O62" i="7"/>
  <c r="P62" i="7"/>
  <c r="Q62" i="7"/>
  <c r="R62" i="7"/>
  <c r="S62" i="7"/>
  <c r="T62" i="7"/>
  <c r="M63" i="7"/>
  <c r="N63" i="7"/>
  <c r="O63" i="7"/>
  <c r="P63" i="7"/>
  <c r="Q63" i="7"/>
  <c r="R63" i="7"/>
  <c r="S63" i="7"/>
  <c r="T63" i="7"/>
  <c r="I68" i="7"/>
  <c r="H68" i="7"/>
  <c r="G68" i="7"/>
  <c r="F68" i="7"/>
  <c r="E68" i="7"/>
  <c r="D68" i="7"/>
  <c r="C68" i="7"/>
  <c r="B68" i="7"/>
  <c r="I62" i="7"/>
  <c r="I63" i="7" s="1"/>
  <c r="H62" i="7"/>
  <c r="H63" i="7" s="1"/>
  <c r="G62" i="7"/>
  <c r="G63" i="7" s="1"/>
  <c r="F62" i="7"/>
  <c r="F63" i="7" s="1"/>
  <c r="E62" i="7"/>
  <c r="E63" i="7" s="1"/>
  <c r="D62" i="7"/>
  <c r="D63" i="7" s="1"/>
  <c r="C62" i="7"/>
  <c r="C63" i="7" s="1"/>
  <c r="B62" i="7"/>
  <c r="B63" i="7" s="1"/>
  <c r="I61" i="7"/>
  <c r="H61" i="7"/>
  <c r="G61" i="7"/>
  <c r="F61" i="7"/>
  <c r="E61" i="7"/>
  <c r="D61" i="7"/>
  <c r="C61" i="7"/>
  <c r="B61" i="7"/>
  <c r="I60" i="7"/>
  <c r="H60" i="7"/>
  <c r="G60" i="7"/>
  <c r="F60" i="7"/>
  <c r="E60" i="7"/>
  <c r="D60" i="7"/>
  <c r="C60" i="7"/>
  <c r="B60" i="7"/>
  <c r="I59" i="7"/>
  <c r="H59" i="7"/>
  <c r="G59" i="7"/>
  <c r="F59" i="7"/>
  <c r="E59" i="7"/>
  <c r="D59" i="7"/>
  <c r="C59" i="7"/>
  <c r="B59" i="7"/>
  <c r="R47" i="6"/>
  <c r="Q47" i="6"/>
  <c r="P47" i="6"/>
  <c r="O47" i="6"/>
  <c r="N47" i="6"/>
  <c r="L47" i="6"/>
  <c r="K47" i="6"/>
  <c r="J47" i="6"/>
  <c r="I47" i="6"/>
  <c r="H47" i="6"/>
  <c r="R41" i="6"/>
  <c r="R44" i="6" s="1"/>
  <c r="Q41" i="6"/>
  <c r="Q44" i="6" s="1"/>
  <c r="P41" i="6"/>
  <c r="P44" i="6" s="1"/>
  <c r="O41" i="6"/>
  <c r="O44" i="6" s="1"/>
  <c r="N41" i="6"/>
  <c r="N44" i="6" s="1"/>
  <c r="M41" i="6"/>
  <c r="M44" i="6" s="1"/>
  <c r="L41" i="6"/>
  <c r="L44" i="6" s="1"/>
  <c r="K41" i="6"/>
  <c r="K44" i="6" s="1"/>
  <c r="J41" i="6"/>
  <c r="J44" i="6" s="1"/>
  <c r="I41" i="6"/>
  <c r="I44" i="6" s="1"/>
  <c r="H41" i="6"/>
  <c r="H44" i="6" s="1"/>
  <c r="R40" i="6"/>
  <c r="Q40" i="6"/>
  <c r="P40" i="6"/>
  <c r="O40" i="6"/>
  <c r="O42" i="6" s="1"/>
  <c r="N40" i="6"/>
  <c r="M40" i="6"/>
  <c r="L40" i="6"/>
  <c r="K40" i="6"/>
  <c r="K42" i="6" s="1"/>
  <c r="J40" i="6"/>
  <c r="I40" i="6"/>
  <c r="H40" i="6"/>
  <c r="R21" i="6"/>
  <c r="R22" i="6" s="1"/>
  <c r="Q21" i="6"/>
  <c r="Q22" i="6" s="1"/>
  <c r="P21" i="6"/>
  <c r="P22" i="6" s="1"/>
  <c r="O21" i="6"/>
  <c r="O22" i="6" s="1"/>
  <c r="N21" i="6"/>
  <c r="N22" i="6" s="1"/>
  <c r="M21" i="6"/>
  <c r="M22" i="6" s="1"/>
  <c r="L21" i="6"/>
  <c r="L22" i="6" s="1"/>
  <c r="K21" i="6"/>
  <c r="K22" i="6" s="1"/>
  <c r="J21" i="6"/>
  <c r="J22" i="6" s="1"/>
  <c r="I21" i="6"/>
  <c r="I22" i="6" s="1"/>
  <c r="H21" i="6"/>
  <c r="H22" i="6" s="1"/>
  <c r="R20" i="6"/>
  <c r="Q20" i="6"/>
  <c r="Q23" i="6" s="1"/>
  <c r="P20" i="6"/>
  <c r="O20" i="6"/>
  <c r="N20" i="6"/>
  <c r="M20" i="6"/>
  <c r="M23" i="6" s="1"/>
  <c r="L20" i="6"/>
  <c r="K20" i="6"/>
  <c r="J20" i="6"/>
  <c r="I20" i="6"/>
  <c r="I23" i="6" s="1"/>
  <c r="H20" i="6"/>
  <c r="K23" i="6" l="1"/>
  <c r="O23" i="6"/>
  <c r="M42" i="6"/>
  <c r="Q42" i="6"/>
  <c r="J23" i="6"/>
  <c r="N23" i="6"/>
  <c r="R23" i="6"/>
  <c r="H43" i="6"/>
  <c r="L43" i="6"/>
  <c r="P43" i="6"/>
  <c r="I43" i="6"/>
  <c r="Q43" i="6"/>
  <c r="H23" i="6"/>
  <c r="L23" i="6"/>
  <c r="P23" i="6"/>
  <c r="J42" i="6"/>
  <c r="N42" i="6"/>
  <c r="R42" i="6"/>
  <c r="I42" i="6"/>
  <c r="H42" i="6"/>
  <c r="L42" i="6"/>
  <c r="P42" i="6"/>
  <c r="N43" i="6"/>
  <c r="R43" i="6"/>
  <c r="J43" i="6"/>
  <c r="O43" i="6"/>
  <c r="K43" i="6"/>
  <c r="K53" i="5" l="1"/>
  <c r="L53" i="5" s="1"/>
  <c r="I53" i="5"/>
  <c r="H53" i="5"/>
  <c r="J50" i="5"/>
  <c r="K50" i="5" s="1"/>
  <c r="L50" i="5" s="1"/>
  <c r="I50" i="5"/>
  <c r="H50" i="5"/>
  <c r="K47" i="5"/>
  <c r="L47" i="5" s="1"/>
  <c r="I47" i="5"/>
  <c r="H47" i="5"/>
  <c r="G44" i="5"/>
  <c r="J44" i="5" s="1"/>
  <c r="K44" i="5" s="1"/>
  <c r="L44" i="5" s="1"/>
  <c r="J41" i="5"/>
  <c r="K41" i="5" s="1"/>
  <c r="I41" i="5"/>
  <c r="H41" i="5"/>
  <c r="J38" i="5"/>
  <c r="K38" i="5" s="1"/>
  <c r="L38" i="5" s="1"/>
  <c r="I38" i="5"/>
  <c r="H38" i="5"/>
  <c r="G35" i="5"/>
  <c r="H35" i="5" s="1"/>
  <c r="G32" i="5"/>
  <c r="J32" i="5" s="1"/>
  <c r="K32" i="5" s="1"/>
  <c r="L32" i="5" s="1"/>
  <c r="J29" i="5"/>
  <c r="K29" i="5" s="1"/>
  <c r="L29" i="5" s="1"/>
  <c r="I29" i="5"/>
  <c r="H29" i="5"/>
  <c r="I91" i="5"/>
  <c r="H91" i="5"/>
  <c r="I88" i="5"/>
  <c r="H88" i="5"/>
  <c r="I85" i="5"/>
  <c r="H85" i="5"/>
  <c r="I35" i="5" l="1"/>
  <c r="J35" i="5"/>
  <c r="K35" i="5" s="1"/>
  <c r="L35" i="5" s="1"/>
  <c r="H32" i="5"/>
  <c r="H44" i="5"/>
  <c r="I32" i="5"/>
  <c r="I44" i="5"/>
  <c r="J73" i="4" l="1"/>
  <c r="K73" i="4" s="1"/>
  <c r="L73" i="4" s="1"/>
  <c r="I70" i="4"/>
  <c r="J70" i="4" s="1"/>
  <c r="K70" i="4" s="1"/>
  <c r="L70" i="4" s="1"/>
  <c r="J67" i="4"/>
  <c r="K67" i="4" s="1"/>
  <c r="L67" i="4" s="1"/>
  <c r="J64" i="4"/>
  <c r="K64" i="4" s="1"/>
  <c r="L64" i="4" s="1"/>
  <c r="J61" i="4"/>
  <c r="K61" i="4" s="1"/>
  <c r="L61" i="4" s="1"/>
  <c r="S12" i="4"/>
  <c r="S13" i="4" s="1"/>
  <c r="R12" i="4"/>
  <c r="R13" i="4" s="1"/>
  <c r="Q12" i="4"/>
  <c r="Q13" i="4" s="1"/>
  <c r="J58" i="4"/>
  <c r="K58" i="4" s="1"/>
  <c r="L58" i="4" s="1"/>
  <c r="S11" i="4"/>
  <c r="R11" i="4"/>
  <c r="Q11" i="4"/>
  <c r="J55" i="4"/>
  <c r="K55" i="4" s="1"/>
  <c r="L55" i="4" s="1"/>
  <c r="K52" i="4"/>
  <c r="L52" i="4" s="1"/>
  <c r="M53" i="3" l="1"/>
  <c r="N53" i="3" s="1"/>
  <c r="L53" i="3"/>
  <c r="K53" i="3"/>
  <c r="J53" i="3"/>
  <c r="L50" i="3"/>
  <c r="M50" i="3" s="1"/>
  <c r="N50" i="3" s="1"/>
  <c r="K50" i="3"/>
  <c r="J50" i="3"/>
  <c r="L47" i="3"/>
  <c r="M47" i="3" s="1"/>
  <c r="N47" i="3" s="1"/>
  <c r="K47" i="3"/>
  <c r="J47" i="3"/>
  <c r="L44" i="3"/>
  <c r="M44" i="3" s="1"/>
  <c r="N44" i="3" s="1"/>
  <c r="K44" i="3"/>
  <c r="J44" i="3"/>
  <c r="L41" i="3"/>
  <c r="M41" i="3" s="1"/>
  <c r="N41" i="3" s="1"/>
  <c r="K41" i="3"/>
  <c r="J41" i="3"/>
  <c r="U40" i="3"/>
  <c r="V39" i="3"/>
  <c r="V40" i="3" s="1"/>
  <c r="U39" i="3"/>
  <c r="T39" i="3"/>
  <c r="T40" i="3" s="1"/>
  <c r="U38" i="3"/>
  <c r="T38" i="3"/>
  <c r="M38" i="3"/>
  <c r="N38" i="3" s="1"/>
  <c r="L38" i="3"/>
  <c r="K38" i="3"/>
  <c r="J38" i="3"/>
  <c r="L35" i="3"/>
  <c r="M35" i="3" s="1"/>
  <c r="N35" i="3" s="1"/>
  <c r="K35" i="3"/>
  <c r="J35" i="3"/>
  <c r="L32" i="3"/>
  <c r="M32" i="3" s="1"/>
  <c r="N32" i="3" s="1"/>
  <c r="K32" i="3"/>
  <c r="J32" i="3"/>
  <c r="K27" i="3"/>
  <c r="J27" i="3"/>
  <c r="K24" i="3"/>
  <c r="J24" i="3"/>
  <c r="K21" i="3"/>
  <c r="J21" i="3"/>
  <c r="K18" i="3"/>
  <c r="J18" i="3"/>
  <c r="K15" i="3"/>
  <c r="J15" i="3"/>
  <c r="K12" i="3"/>
  <c r="J12" i="3"/>
  <c r="K9" i="3"/>
  <c r="J9" i="3"/>
  <c r="K6" i="3"/>
  <c r="J6" i="3"/>
  <c r="M52" i="2" l="1"/>
  <c r="N52" i="2" s="1"/>
  <c r="L52" i="2"/>
  <c r="K52" i="2"/>
  <c r="J52" i="2"/>
  <c r="L49" i="2"/>
  <c r="M49" i="2" s="1"/>
  <c r="N49" i="2" s="1"/>
  <c r="K49" i="2"/>
  <c r="J49" i="2"/>
  <c r="L46" i="2"/>
  <c r="M46" i="2" s="1"/>
  <c r="N46" i="2" s="1"/>
  <c r="K46" i="2"/>
  <c r="J46" i="2"/>
  <c r="L43" i="2"/>
  <c r="M43" i="2" s="1"/>
  <c r="N43" i="2" s="1"/>
  <c r="K43" i="2"/>
  <c r="J43" i="2"/>
  <c r="L40" i="2"/>
  <c r="M40" i="2" s="1"/>
  <c r="N40" i="2" s="1"/>
  <c r="K40" i="2"/>
  <c r="J40" i="2"/>
  <c r="L37" i="2"/>
  <c r="M37" i="2" s="1"/>
  <c r="N37" i="2" s="1"/>
  <c r="K37" i="2"/>
  <c r="J37" i="2"/>
  <c r="L34" i="2"/>
  <c r="M34" i="2" s="1"/>
  <c r="N34" i="2" s="1"/>
  <c r="K34" i="2"/>
  <c r="J34" i="2"/>
  <c r="L31" i="2"/>
  <c r="M31" i="2" s="1"/>
  <c r="N31" i="2" s="1"/>
  <c r="K31" i="2"/>
  <c r="J31" i="2"/>
  <c r="L26" i="2"/>
  <c r="M26" i="2" s="1"/>
  <c r="N26" i="2" s="1"/>
  <c r="K26" i="2"/>
  <c r="J26" i="2"/>
  <c r="L23" i="2"/>
  <c r="M23" i="2" s="1"/>
  <c r="N23" i="2" s="1"/>
  <c r="K23" i="2"/>
  <c r="J23" i="2"/>
  <c r="L20" i="2"/>
  <c r="M20" i="2" s="1"/>
  <c r="N20" i="2" s="1"/>
  <c r="K20" i="2"/>
  <c r="J20" i="2"/>
  <c r="L17" i="2"/>
  <c r="M17" i="2" s="1"/>
  <c r="N17" i="2" s="1"/>
  <c r="K17" i="2"/>
  <c r="J17" i="2"/>
  <c r="Z13" i="2"/>
  <c r="Z14" i="2" s="1"/>
  <c r="Y13" i="2"/>
  <c r="Y14" i="2" s="1"/>
  <c r="X13" i="2"/>
  <c r="X14" i="2" s="1"/>
  <c r="L14" i="2"/>
  <c r="M14" i="2" s="1"/>
  <c r="N14" i="2" s="1"/>
  <c r="K14" i="2"/>
  <c r="J14" i="2"/>
  <c r="Z12" i="2"/>
  <c r="Y12" i="2"/>
  <c r="X12" i="2"/>
  <c r="Y15" i="2" s="1"/>
  <c r="L11" i="2"/>
  <c r="M11" i="2" s="1"/>
  <c r="N11" i="2" s="1"/>
  <c r="K11" i="2"/>
  <c r="J11" i="2"/>
  <c r="L8" i="2"/>
  <c r="M8" i="2" s="1"/>
  <c r="N8" i="2" s="1"/>
  <c r="K8" i="2"/>
  <c r="J8" i="2"/>
  <c r="M5" i="2"/>
  <c r="N5" i="2" s="1"/>
  <c r="K5" i="2"/>
  <c r="J5" i="2"/>
  <c r="X15" i="2" l="1"/>
  <c r="X16" i="2"/>
  <c r="Y16" i="2"/>
</calcChain>
</file>

<file path=xl/sharedStrings.xml><?xml version="1.0" encoding="utf-8"?>
<sst xmlns="http://schemas.openxmlformats.org/spreadsheetml/2006/main" count="2749" uniqueCount="200">
  <si>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</si>
  <si>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</si>
  <si>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</si>
  <si>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</si>
  <si>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</si>
  <si>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</si>
  <si>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</si>
  <si>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</si>
  <si>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Log Starting Quantity</t>
  </si>
  <si>
    <t>SQ Mean</t>
  </si>
  <si>
    <t>SQ Std. Dev</t>
  </si>
  <si>
    <t>Set Point</t>
  </si>
  <si>
    <t>Well Note</t>
  </si>
  <si>
    <t>H01</t>
  </si>
  <si>
    <t>SYBR</t>
  </si>
  <si>
    <t>cxcl1</t>
  </si>
  <si>
    <t>NTC</t>
  </si>
  <si>
    <t/>
  </si>
  <si>
    <t>H02</t>
  </si>
  <si>
    <t>(+0.5)</t>
  </si>
  <si>
    <t>(-0.5)</t>
  </si>
  <si>
    <t>VEHICLE</t>
  </si>
  <si>
    <t>BX471</t>
  </si>
  <si>
    <t>CONTROL</t>
  </si>
  <si>
    <t>A01</t>
  </si>
  <si>
    <t>Unkn-01</t>
  </si>
  <si>
    <t>1</t>
  </si>
  <si>
    <t>B01</t>
  </si>
  <si>
    <t>C01</t>
  </si>
  <si>
    <t>A02</t>
  </si>
  <si>
    <t>Unkn-02</t>
  </si>
  <si>
    <t>2</t>
  </si>
  <si>
    <t>B02</t>
  </si>
  <si>
    <t>C02</t>
  </si>
  <si>
    <t>A03</t>
  </si>
  <si>
    <t>Unkn-03</t>
  </si>
  <si>
    <t>3</t>
  </si>
  <si>
    <t>B03</t>
  </si>
  <si>
    <t>control</t>
  </si>
  <si>
    <t>C03</t>
  </si>
  <si>
    <t>AVERAGE</t>
  </si>
  <si>
    <t>A04</t>
  </si>
  <si>
    <t>Unkn-04</t>
  </si>
  <si>
    <t>4</t>
  </si>
  <si>
    <t>STDV</t>
  </si>
  <si>
    <t>bx1-1</t>
  </si>
  <si>
    <t>B04</t>
  </si>
  <si>
    <t>SEM</t>
  </si>
  <si>
    <t>C04</t>
  </si>
  <si>
    <t>ERROR</t>
  </si>
  <si>
    <t>A05</t>
  </si>
  <si>
    <t>Unkn-05</t>
  </si>
  <si>
    <t>5</t>
  </si>
  <si>
    <t>EROR</t>
  </si>
  <si>
    <t>B05</t>
  </si>
  <si>
    <t>bx471</t>
  </si>
  <si>
    <t>C05</t>
  </si>
  <si>
    <t>A06</t>
  </si>
  <si>
    <t>Unkn-06</t>
  </si>
  <si>
    <t>6</t>
  </si>
  <si>
    <t>retina-vehicle</t>
  </si>
  <si>
    <t>B06</t>
  </si>
  <si>
    <t>C06</t>
  </si>
  <si>
    <t>A07</t>
  </si>
  <si>
    <t>Unkn-07</t>
  </si>
  <si>
    <t>7</t>
  </si>
  <si>
    <t>retina bx471-r</t>
  </si>
  <si>
    <t>B07</t>
  </si>
  <si>
    <t>C07</t>
  </si>
  <si>
    <t>A08</t>
  </si>
  <si>
    <t>Unkn-08</t>
  </si>
  <si>
    <t>8</t>
  </si>
  <si>
    <t>retina cyclo-r</t>
  </si>
  <si>
    <t>B08</t>
  </si>
  <si>
    <t>C08</t>
  </si>
  <si>
    <t>H04</t>
  </si>
  <si>
    <t>cxcl10</t>
  </si>
  <si>
    <t>retina bx471</t>
  </si>
  <si>
    <t>H05</t>
  </si>
  <si>
    <t>D01</t>
  </si>
  <si>
    <t>Unkn-09</t>
  </si>
  <si>
    <t>Vehicle</t>
  </si>
  <si>
    <t>Bx471</t>
  </si>
  <si>
    <t>E01</t>
  </si>
  <si>
    <t>F01</t>
  </si>
  <si>
    <t>D02</t>
  </si>
  <si>
    <t>Unkn-10</t>
  </si>
  <si>
    <t>E02</t>
  </si>
  <si>
    <t>F02</t>
  </si>
  <si>
    <t>D03</t>
  </si>
  <si>
    <t>Unkn-11</t>
  </si>
  <si>
    <t>E03</t>
  </si>
  <si>
    <t>F03</t>
  </si>
  <si>
    <t>D04</t>
  </si>
  <si>
    <t>Unkn-12</t>
  </si>
  <si>
    <t>E04</t>
  </si>
  <si>
    <t>F04</t>
  </si>
  <si>
    <t>control mice</t>
  </si>
  <si>
    <t>D05</t>
  </si>
  <si>
    <t>Unkn-13</t>
  </si>
  <si>
    <t>E05</t>
  </si>
  <si>
    <t>stdv</t>
  </si>
  <si>
    <t>F05</t>
  </si>
  <si>
    <t>sem</t>
  </si>
  <si>
    <t>D06</t>
  </si>
  <si>
    <t>Unkn-14</t>
  </si>
  <si>
    <t>E06</t>
  </si>
  <si>
    <t>F06</t>
  </si>
  <si>
    <t>error</t>
  </si>
  <si>
    <t>D07</t>
  </si>
  <si>
    <t>Unkn-15</t>
  </si>
  <si>
    <t>E07</t>
  </si>
  <si>
    <t>F07</t>
  </si>
  <si>
    <t>D08</t>
  </si>
  <si>
    <t>Unkn-16</t>
  </si>
  <si>
    <t>E08</t>
  </si>
  <si>
    <t>F08</t>
  </si>
  <si>
    <t>GAPDH</t>
  </si>
  <si>
    <t>Std-09</t>
  </si>
  <si>
    <t>Std-10</t>
  </si>
  <si>
    <t>Std-11</t>
  </si>
  <si>
    <t>Std-12</t>
  </si>
  <si>
    <t>Std-13</t>
  </si>
  <si>
    <t>Std-14</t>
  </si>
  <si>
    <t>Std-15</t>
  </si>
  <si>
    <t>Std-16</t>
  </si>
  <si>
    <t>Cq Std. Dev</t>
  </si>
  <si>
    <t>Starting Quantity (SQ)</t>
  </si>
  <si>
    <t>ccl2</t>
  </si>
  <si>
    <t>vehicle</t>
  </si>
  <si>
    <t>bx1</t>
  </si>
  <si>
    <t>bx2</t>
  </si>
  <si>
    <t>average</t>
  </si>
  <si>
    <t>bx2-1</t>
  </si>
  <si>
    <t>vh1</t>
  </si>
  <si>
    <t>vh2</t>
  </si>
  <si>
    <t>vh1-1</t>
  </si>
  <si>
    <t>vh2-1</t>
  </si>
  <si>
    <t>f4/80</t>
  </si>
  <si>
    <t>gapdh</t>
  </si>
  <si>
    <t>9</t>
  </si>
  <si>
    <t>10</t>
  </si>
  <si>
    <t>F4/80</t>
  </si>
  <si>
    <t>Unkn-17</t>
  </si>
  <si>
    <t>H07</t>
  </si>
  <si>
    <t>H08</t>
  </si>
  <si>
    <t>D10</t>
  </si>
  <si>
    <t>Std-19</t>
  </si>
  <si>
    <t>E10</t>
  </si>
  <si>
    <t>F10</t>
  </si>
  <si>
    <t>D11</t>
  </si>
  <si>
    <t>Std-20</t>
  </si>
  <si>
    <t>11</t>
  </si>
  <si>
    <t>E11</t>
  </si>
  <si>
    <t>F11</t>
  </si>
  <si>
    <t>D09</t>
  </si>
  <si>
    <t>Std-18</t>
  </si>
  <si>
    <t>E09</t>
  </si>
  <si>
    <t>F09</t>
  </si>
  <si>
    <t>mCCR1</t>
  </si>
  <si>
    <t xml:space="preserve">vehicle </t>
  </si>
  <si>
    <t>A09</t>
  </si>
  <si>
    <t>B09</t>
  </si>
  <si>
    <t>C09</t>
  </si>
  <si>
    <t>A10</t>
  </si>
  <si>
    <t>B10</t>
  </si>
  <si>
    <t>C10</t>
  </si>
  <si>
    <t>A11</t>
  </si>
  <si>
    <t>B11</t>
  </si>
  <si>
    <t>C11</t>
  </si>
  <si>
    <t>MOUSE NOT EXPOSED TO LIGHT</t>
  </si>
  <si>
    <t>BX S.C 3 ASSAY</t>
  </si>
  <si>
    <t>RATIO</t>
  </si>
  <si>
    <t>ratio</t>
  </si>
  <si>
    <t>SDTV</t>
  </si>
  <si>
    <t>fold change</t>
  </si>
  <si>
    <t>CCR1 inhibitor</t>
  </si>
  <si>
    <t>error +</t>
  </si>
  <si>
    <t>error -</t>
  </si>
  <si>
    <t>bx-471</t>
  </si>
  <si>
    <t>ERROR+</t>
  </si>
  <si>
    <t>Std-17</t>
  </si>
  <si>
    <t>Cт mean</t>
  </si>
  <si>
    <t>ΔCт</t>
  </si>
  <si>
    <t>ΔΔCT</t>
  </si>
  <si>
    <t>2^(-ΔΔCT)</t>
  </si>
  <si>
    <t>A12</t>
  </si>
  <si>
    <t>B12</t>
  </si>
  <si>
    <t>C12</t>
  </si>
  <si>
    <t>Unkn-18</t>
  </si>
  <si>
    <t>Unkn-19</t>
  </si>
  <si>
    <t>Unkn-20</t>
  </si>
  <si>
    <t>Unkn-21</t>
  </si>
  <si>
    <t>Unkn-22</t>
  </si>
  <si>
    <t xml:space="preserve">control mice </t>
  </si>
  <si>
    <t>error (+)</t>
  </si>
  <si>
    <t>error (-)</t>
  </si>
  <si>
    <t>CXCL10</t>
  </si>
  <si>
    <t>CXCL1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</si>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</sst>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.00;\-###0.00"/>
    <numFmt numFmtId="165" formatCode="###0.000;\-###0.000"/>
    <numFmt numFmtId="166" formatCode="###0.00000;\-###0.00000"/>
    <numFmt numFmtId="167" formatCode="###0.0;\-###0.0"/>
  </numFmts>
  <fonts count="19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sz val="11"/>
      <color rgb="FFFF0000"/>
      <name val="Arial"/>
      <family val="2"/>
      <scheme val="minor"/>
    </font>
    <font>
      <sz val="8.25"/>
      <color rgb="FFFF0000"/>
      <name val="Microsoft Sans Serif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1"/>
      <color rgb="FFFA7D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  <scheme val="minor"/>
    </font>
    <font>
      <sz val="1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9C4E9"/>
        <bgColor rgb="FF000000"/>
      </patternFill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0">
      <alignment vertical="top"/>
      <protection locked="0"/>
    </xf>
    <xf numFmtId="0" fontId="6" fillId="0" borderId="0">
      <alignment vertical="top"/>
      <protection locked="0"/>
    </xf>
  </cellStyleXfs>
  <cellXfs count="49">
    <xf numFmtId="0" fontId="0" fillId="0" borderId="0" xfId="0"/>
    <xf numFmtId="49" fontId="6" fillId="5" borderId="0" xfId="5" applyNumberFormat="1" applyFont="1" applyFill="1" applyBorder="1" applyAlignment="1" applyProtection="1">
      <alignment horizontal="center" vertical="center"/>
      <protection locked="0"/>
    </xf>
    <xf numFmtId="0" fontId="6" fillId="6" borderId="0" xfId="5" applyFont="1" applyFill="1" applyBorder="1" applyAlignment="1" applyProtection="1">
      <alignment horizontal="center" vertical="center" wrapText="1"/>
      <protection locked="0"/>
    </xf>
    <xf numFmtId="0" fontId="6" fillId="6" borderId="0" xfId="5" applyFont="1" applyFill="1" applyBorder="1" applyAlignment="1" applyProtection="1">
      <alignment horizontal="center" vertical="center"/>
      <protection locked="0"/>
    </xf>
    <xf numFmtId="0" fontId="6" fillId="7" borderId="0" xfId="5" applyFont="1" applyFill="1" applyBorder="1" applyAlignment="1" applyProtection="1">
      <alignment horizontal="center" vertical="center"/>
      <protection locked="0"/>
    </xf>
    <xf numFmtId="49" fontId="6" fillId="0" borderId="0" xfId="5" applyNumberFormat="1" applyFont="1" applyFill="1" applyBorder="1" applyAlignment="1" applyProtection="1">
      <alignment vertical="center"/>
    </xf>
    <xf numFmtId="164" fontId="6" fillId="0" borderId="0" xfId="5" applyNumberFormat="1" applyFont="1" applyFill="1" applyBorder="1" applyAlignment="1" applyProtection="1">
      <alignment vertical="center"/>
    </xf>
    <xf numFmtId="165" fontId="6" fillId="0" borderId="0" xfId="5" applyNumberFormat="1" applyFont="1" applyFill="1" applyBorder="1" applyAlignment="1" applyProtection="1">
      <alignment vertical="center"/>
    </xf>
    <xf numFmtId="166" fontId="6" fillId="0" borderId="0" xfId="5" applyNumberFormat="1" applyFont="1" applyFill="1" applyBorder="1" applyAlignment="1" applyProtection="1">
      <alignment vertical="center"/>
    </xf>
    <xf numFmtId="167" fontId="6" fillId="0" borderId="0" xfId="5" applyNumberFormat="1" applyFont="1" applyFill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7" fillId="0" borderId="0" xfId="5" applyFont="1" applyFill="1" applyBorder="1" applyAlignment="1" applyProtection="1">
      <alignment vertical="center"/>
    </xf>
    <xf numFmtId="49" fontId="5" fillId="0" borderId="0" xfId="5" applyNumberFormat="1" applyFont="1" applyFill="1" applyBorder="1" applyAlignment="1" applyProtection="1">
      <alignment vertical="center"/>
    </xf>
    <xf numFmtId="164" fontId="9" fillId="0" borderId="0" xfId="5" applyNumberFormat="1" applyFont="1" applyFill="1" applyBorder="1" applyAlignment="1" applyProtection="1">
      <alignment vertical="center"/>
    </xf>
    <xf numFmtId="164" fontId="2" fillId="3" borderId="0" xfId="2" applyNumberFormat="1" applyBorder="1" applyAlignment="1" applyProtection="1">
      <alignment vertical="center"/>
    </xf>
    <xf numFmtId="49" fontId="7" fillId="0" borderId="0" xfId="5" applyNumberFormat="1" applyFont="1" applyFill="1" applyBorder="1" applyAlignment="1" applyProtection="1">
      <alignment vertical="center"/>
    </xf>
    <xf numFmtId="0" fontId="10" fillId="0" borderId="0" xfId="0" applyFont="1"/>
    <xf numFmtId="0" fontId="4" fillId="0" borderId="1" xfId="4"/>
    <xf numFmtId="0" fontId="12" fillId="0" borderId="0" xfId="0" applyFont="1"/>
    <xf numFmtId="0" fontId="13" fillId="0" borderId="0" xfId="0" applyFont="1"/>
    <xf numFmtId="0" fontId="14" fillId="0" borderId="1" xfId="4" applyFont="1"/>
    <xf numFmtId="0" fontId="0" fillId="0" borderId="0" xfId="0" applyFont="1"/>
    <xf numFmtId="0" fontId="8" fillId="0" borderId="0" xfId="0" applyFont="1"/>
    <xf numFmtId="0" fontId="0" fillId="0" borderId="0" xfId="0" applyFill="1"/>
    <xf numFmtId="0" fontId="1" fillId="0" borderId="0" xfId="1" applyFill="1"/>
    <xf numFmtId="0" fontId="2" fillId="0" borderId="0" xfId="2" applyFill="1"/>
    <xf numFmtId="0" fontId="8" fillId="0" borderId="0" xfId="0" applyFont="1" applyFill="1"/>
    <xf numFmtId="0" fontId="0" fillId="0" borderId="0" xfId="0" applyFill="1" applyBorder="1"/>
    <xf numFmtId="0" fontId="10" fillId="0" borderId="0" xfId="0" applyFont="1" applyFill="1" applyBorder="1"/>
    <xf numFmtId="0" fontId="2" fillId="0" borderId="0" xfId="2" applyFill="1" applyBorder="1"/>
    <xf numFmtId="0" fontId="1" fillId="0" borderId="0" xfId="1" applyFill="1" applyBorder="1"/>
    <xf numFmtId="0" fontId="3" fillId="0" borderId="0" xfId="3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1" fillId="0" borderId="0" xfId="1" applyFill="1" applyBorder="1" applyAlignment="1" applyProtection="1">
      <alignment vertical="center"/>
    </xf>
    <xf numFmtId="166" fontId="7" fillId="0" borderId="0" xfId="5" applyNumberFormat="1" applyFont="1" applyFill="1" applyBorder="1" applyAlignment="1" applyProtection="1">
      <alignment vertical="center"/>
    </xf>
    <xf numFmtId="0" fontId="15" fillId="0" borderId="0" xfId="0" applyFont="1"/>
    <xf numFmtId="0" fontId="6" fillId="0" borderId="0" xfId="5" applyFont="1">
      <alignment vertical="top"/>
      <protection locked="0"/>
    </xf>
    <xf numFmtId="0" fontId="7" fillId="0" borderId="0" xfId="5" applyFont="1" applyFill="1" applyAlignment="1" applyProtection="1"/>
    <xf numFmtId="0" fontId="16" fillId="0" borderId="0" xfId="0" applyFont="1"/>
    <xf numFmtId="0" fontId="5" fillId="0" borderId="0" xfId="5">
      <alignment vertical="top"/>
      <protection locked="0"/>
    </xf>
    <xf numFmtId="0" fontId="17" fillId="0" borderId="0" xfId="0" applyFont="1"/>
    <xf numFmtId="0" fontId="18" fillId="0" borderId="0" xfId="5" applyFont="1" applyFill="1" applyBorder="1" applyAlignment="1" applyProtection="1">
      <alignment vertical="center"/>
    </xf>
    <xf numFmtId="166" fontId="18" fillId="0" borderId="0" xfId="5" applyNumberFormat="1" applyFont="1" applyFill="1" applyBorder="1" applyAlignment="1" applyProtection="1">
      <alignment vertical="center"/>
    </xf>
    <xf numFmtId="164" fontId="7" fillId="0" borderId="0" xfId="5" applyNumberFormat="1" applyFont="1" applyFill="1" applyBorder="1" applyAlignment="1" applyProtection="1">
      <alignment vertical="center"/>
    </xf>
    <xf numFmtId="165" fontId="7" fillId="0" borderId="0" xfId="5" applyNumberFormat="1" applyFont="1" applyFill="1" applyBorder="1" applyAlignment="1" applyProtection="1">
      <alignment vertical="center"/>
    </xf>
    <xf numFmtId="167" fontId="7" fillId="0" borderId="0" xfId="5" applyNumberFormat="1" applyFont="1" applyFill="1" applyBorder="1" applyAlignment="1" applyProtection="1">
      <alignment vertical="center"/>
    </xf>
    <xf numFmtId="0" fontId="6" fillId="0" borderId="0" xfId="5" applyNumberFormat="1" applyFont="1" applyFill="1" applyBorder="1" applyAlignment="1" applyProtection="1">
      <alignment vertical="center"/>
    </xf>
    <xf numFmtId="0" fontId="6" fillId="0" borderId="0" xfId="6">
      <alignment vertical="top"/>
      <protection locked="0"/>
    </xf>
  </cellXfs>
  <cellStyles count="7">
    <cellStyle name="Normal" xfId="0" builtinId="0"/>
    <cellStyle name="Normal 2" xfId="5"/>
    <cellStyle name="Normal 3" xfId="6"/>
    <cellStyle name="טוב" xfId="1" builtinId="26"/>
    <cellStyle name="ניטראלי" xfId="3" builtinId="28"/>
    <cellStyle name="רע" xfId="2" builtinId="27"/>
    <cellStyle name="תא מקושר" xfId="4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584201</xdr:colOff>
      <xdr:row>41</xdr:row>
      <xdr:rowOff>107949</xdr:rowOff>
    </xdr:from>
    <xdr:ext cx="4111624" cy="953466"/>
    <xdr:sp macro="" textlink="">
      <xdr:nvSpPr>
        <xdr:cNvPr id="2" name="TextBox 1"/>
        <xdr:cNvSpPr txBox="1"/>
      </xdr:nvSpPr>
      <xdr:spPr>
        <a:xfrm>
          <a:off x="14300201" y="7594599"/>
          <a:ext cx="4111624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Albino BALB/c mice were subjected to photic injury followed by subcutaneous injections of the CCR1 inhibitor BX471 or vehicle for 5 days. ERG recordings were then performed, and the amplitude of the b-wave was measured and is plotted against flash intensity (n=12 eyes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2</xdr:row>
      <xdr:rowOff>0</xdr:rowOff>
    </xdr:from>
    <xdr:ext cx="4111624" cy="609013"/>
    <xdr:sp macro="" textlink="">
      <xdr:nvSpPr>
        <xdr:cNvPr id="2" name="TextBox 1"/>
        <xdr:cNvSpPr txBox="1"/>
      </xdr:nvSpPr>
      <xdr:spPr>
        <a:xfrm>
          <a:off x="13081000" y="349250"/>
          <a:ext cx="41116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number of photoreceptor nuclei was measured at the indicated distances from the optic nerve (n=14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eyes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-test.</a:t>
          </a:r>
          <a:endParaRPr lang="he-I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4</xdr:row>
      <xdr:rowOff>0</xdr:rowOff>
    </xdr:from>
    <xdr:ext cx="4111624" cy="781240"/>
    <xdr:sp macro="" textlink="">
      <xdr:nvSpPr>
        <xdr:cNvPr id="2" name="TextBox 1"/>
        <xdr:cNvSpPr txBox="1"/>
      </xdr:nvSpPr>
      <xdr:spPr>
        <a:xfrm>
          <a:off x="14763750" y="952500"/>
          <a:ext cx="4111624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Adgre1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(which encodes the macrophage marker F4/80) in control mice, vehicle-treated photic-injured mice, and BX471-treated photic-injured mice; (n=6 mice for each group, one-way ANOVA with multiple comparisons). </a:t>
          </a:r>
          <a:endParaRPr lang="he-IL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552790</xdr:colOff>
      <xdr:row>18</xdr:row>
      <xdr:rowOff>170089</xdr:rowOff>
    </xdr:from>
    <xdr:ext cx="4111624" cy="609013"/>
    <xdr:sp macro="" textlink="">
      <xdr:nvSpPr>
        <xdr:cNvPr id="3" name="TextBox 2"/>
        <xdr:cNvSpPr txBox="1"/>
      </xdr:nvSpPr>
      <xdr:spPr>
        <a:xfrm>
          <a:off x="13028839" y="3733460"/>
          <a:ext cx="41116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vehicle-treated photic-injured mice and BX471-treated photic-injured mice; (n=6 mice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-test). </a:t>
          </a:r>
          <a:endParaRPr lang="he-IL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29</xdr:row>
      <xdr:rowOff>0</xdr:rowOff>
    </xdr:from>
    <xdr:ext cx="4111624" cy="781240"/>
    <xdr:sp macro="" textlink="">
      <xdr:nvSpPr>
        <xdr:cNvPr id="2" name="TextBox 1"/>
        <xdr:cNvSpPr txBox="1"/>
      </xdr:nvSpPr>
      <xdr:spPr>
        <a:xfrm>
          <a:off x="16056429" y="5715000"/>
          <a:ext cx="4111624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Ccl2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Cxcl1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Cxcl10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control mice, vehicle-treated photic-injured mice, and BX471-treated photic mice; (n=6 mice for each group, one-way ANOVA with multiple comparisons). </a:t>
          </a:r>
          <a:endParaRPr lang="he-IL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9</xdr:row>
      <xdr:rowOff>87631</xdr:rowOff>
    </xdr:from>
    <xdr:to>
      <xdr:col>30</xdr:col>
      <xdr:colOff>198119</xdr:colOff>
      <xdr:row>9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5201900" y="19926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r>
            <a:rPr lang="en-US" sz="1100"/>
            <a:t>*</a:t>
          </a:r>
          <a:endParaRPr lang="he-IL" sz="1100"/>
        </a:p>
      </xdr:txBody>
    </xdr:sp>
    <xdr:clientData/>
  </xdr:twoCellAnchor>
  <xdr:oneCellAnchor>
    <xdr:from>
      <xdr:col>28</xdr:col>
      <xdr:colOff>0</xdr:colOff>
      <xdr:row>31</xdr:row>
      <xdr:rowOff>0</xdr:rowOff>
    </xdr:from>
    <xdr:ext cx="4111624" cy="781240"/>
    <xdr:sp macro="" textlink="">
      <xdr:nvSpPr>
        <xdr:cNvPr id="3" name="TextBox 2"/>
        <xdr:cNvSpPr txBox="1"/>
      </xdr:nvSpPr>
      <xdr:spPr>
        <a:xfrm>
          <a:off x="16059150" y="5715000"/>
          <a:ext cx="4111624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Ccl2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Cxcl1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Cxcl10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control mice, vehicle-treated photic-injured mice, and BX471-treated photic mice; (n=6 mice for each group, one-way ANOVA with multiple comparisons). 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70"/>
  <sheetViews>
    <sheetView topLeftCell="M31" zoomScaleNormal="100" workbookViewId="0">
      <selection activeCell="V41" sqref="V41"/>
    </sheetView>
  </sheetViews>
  <sheetFormatPr defaultRowHeight="14.25" x14ac:dyDescent="0.2"/>
  <sheetData>
    <row r="2" spans="1:9" ht="15" x14ac:dyDescent="0.25">
      <c r="A2" s="16"/>
      <c r="B2" s="16"/>
      <c r="C2" s="16"/>
      <c r="D2" s="16"/>
      <c r="E2" s="16"/>
      <c r="F2" s="16"/>
      <c r="G2" s="16"/>
      <c r="H2" s="16"/>
      <c r="I2" s="16"/>
    </row>
    <row r="6" spans="1:9" ht="15" x14ac:dyDescent="0.25">
      <c r="A6" s="16"/>
      <c r="B6" s="16"/>
      <c r="C6" s="16"/>
      <c r="D6" s="16"/>
      <c r="E6" s="16"/>
      <c r="F6" s="16"/>
      <c r="G6" s="16"/>
      <c r="H6" s="16"/>
      <c r="I6" s="16"/>
    </row>
    <row r="12" spans="1:9" x14ac:dyDescent="0.2">
      <c r="B12" s="22"/>
      <c r="C12" s="22"/>
      <c r="D12" s="22"/>
      <c r="E12" s="22"/>
      <c r="F12" s="22"/>
      <c r="G12" s="22"/>
      <c r="H12" s="22"/>
      <c r="I12" s="22"/>
    </row>
    <row r="15" spans="1:9" ht="15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9" spans="1:13" ht="15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5" spans="1:13" x14ac:dyDescent="0.2">
      <c r="B25" s="22"/>
      <c r="C25" s="22"/>
      <c r="D25" s="22"/>
      <c r="E25" s="22"/>
      <c r="F25" s="22"/>
      <c r="G25" s="22"/>
      <c r="H25" s="22"/>
      <c r="I25" s="22"/>
    </row>
    <row r="27" spans="1:13" ht="15" x14ac:dyDescent="0.25">
      <c r="A27" s="16"/>
      <c r="B27" s="16"/>
      <c r="C27" s="16"/>
      <c r="D27" s="16"/>
      <c r="E27" s="16"/>
    </row>
    <row r="31" spans="1:13" ht="15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13" x14ac:dyDescent="0.2">
      <c r="I32" s="23"/>
      <c r="J32" s="23"/>
      <c r="K32" s="23"/>
      <c r="L32" s="23"/>
      <c r="M32" s="23"/>
    </row>
    <row r="33" spans="1:49" x14ac:dyDescent="0.2">
      <c r="I33" s="23"/>
      <c r="J33" s="23"/>
      <c r="K33" s="23"/>
      <c r="L33" s="23"/>
      <c r="M33" s="23"/>
    </row>
    <row r="34" spans="1:49" x14ac:dyDescent="0.2">
      <c r="I34" s="23"/>
      <c r="J34" s="23"/>
      <c r="K34" s="23"/>
      <c r="L34" s="23"/>
      <c r="M34" s="23"/>
    </row>
    <row r="35" spans="1:49" x14ac:dyDescent="0.2">
      <c r="I35" s="23"/>
      <c r="J35" s="23"/>
      <c r="K35" s="25"/>
      <c r="L35" s="23"/>
      <c r="M35" s="23"/>
    </row>
    <row r="36" spans="1:49" x14ac:dyDescent="0.2">
      <c r="I36" s="23"/>
      <c r="J36" s="23"/>
      <c r="K36" s="23"/>
      <c r="L36" s="23"/>
      <c r="M36" s="23"/>
    </row>
    <row r="37" spans="1:49" x14ac:dyDescent="0.2">
      <c r="B37" s="22"/>
      <c r="C37" s="22"/>
      <c r="D37" s="22"/>
      <c r="E37" s="22"/>
      <c r="F37" s="22"/>
      <c r="G37" s="22"/>
      <c r="H37" s="22"/>
      <c r="I37" s="26"/>
      <c r="J37" s="23"/>
      <c r="K37" s="25"/>
      <c r="L37" s="23"/>
      <c r="M37" s="23"/>
    </row>
    <row r="39" spans="1:49" ht="15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1" spans="1:49" x14ac:dyDescent="0.2">
      <c r="V41" t="s">
        <v>199</v>
      </c>
    </row>
    <row r="42" spans="1:49" x14ac:dyDescent="0.2"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</row>
    <row r="43" spans="1:49" ht="15.75" x14ac:dyDescent="0.25">
      <c r="A43" s="36" t="s">
        <v>179</v>
      </c>
      <c r="B43" s="36">
        <v>5.9999999999999995E-4</v>
      </c>
      <c r="C43" s="36">
        <v>2.5000000000000001E-3</v>
      </c>
      <c r="D43" s="36">
        <v>0.01</v>
      </c>
      <c r="E43" s="36">
        <v>0.04</v>
      </c>
      <c r="F43" s="36">
        <v>0.16</v>
      </c>
      <c r="G43" s="36">
        <v>0.63</v>
      </c>
      <c r="H43" s="36">
        <v>2.5</v>
      </c>
      <c r="I43" s="36">
        <v>10</v>
      </c>
      <c r="J43" s="36"/>
      <c r="K43" s="36"/>
      <c r="L43" s="36" t="s">
        <v>129</v>
      </c>
      <c r="M43" s="36">
        <v>5.9999999999999995E-4</v>
      </c>
      <c r="N43" s="36">
        <v>2.5000000000000001E-3</v>
      </c>
      <c r="O43" s="36">
        <v>0.01</v>
      </c>
      <c r="P43" s="36">
        <v>0.04</v>
      </c>
      <c r="Q43" s="36">
        <v>0.16</v>
      </c>
      <c r="R43" s="36">
        <v>0.63</v>
      </c>
      <c r="S43" s="36">
        <v>2.5</v>
      </c>
      <c r="T43" s="36">
        <v>10</v>
      </c>
      <c r="V43" s="28"/>
      <c r="W43" s="28"/>
      <c r="X43" s="28"/>
      <c r="Y43" s="28"/>
      <c r="Z43" s="29"/>
      <c r="AA43" s="29"/>
      <c r="AB43" s="28"/>
      <c r="AC43" s="28"/>
      <c r="AD43" s="27"/>
      <c r="AE43" s="28"/>
      <c r="AF43" s="28"/>
      <c r="AG43" s="28"/>
      <c r="AH43" s="28"/>
      <c r="AI43" s="29"/>
      <c r="AJ43" s="29"/>
      <c r="AK43" s="28"/>
      <c r="AL43" s="28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</row>
    <row r="44" spans="1:49" ht="15" x14ac:dyDescent="0.25">
      <c r="A44" s="16">
        <v>1</v>
      </c>
      <c r="B44">
        <v>180</v>
      </c>
      <c r="C44">
        <v>205</v>
      </c>
      <c r="D44">
        <v>194</v>
      </c>
      <c r="E44">
        <v>236</v>
      </c>
      <c r="F44">
        <v>279</v>
      </c>
      <c r="G44">
        <v>323</v>
      </c>
      <c r="H44">
        <v>301</v>
      </c>
      <c r="I44">
        <v>214</v>
      </c>
      <c r="L44" s="16">
        <v>1</v>
      </c>
      <c r="M44">
        <v>129</v>
      </c>
      <c r="N44">
        <v>122</v>
      </c>
      <c r="O44">
        <v>151</v>
      </c>
      <c r="P44">
        <v>155</v>
      </c>
      <c r="Q44">
        <v>171</v>
      </c>
      <c r="R44">
        <v>144</v>
      </c>
      <c r="S44">
        <v>110</v>
      </c>
      <c r="T44">
        <v>102</v>
      </c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30"/>
      <c r="AO44" s="30"/>
      <c r="AP44" s="30"/>
      <c r="AQ44" s="30"/>
      <c r="AR44" s="30"/>
      <c r="AS44" s="30"/>
      <c r="AT44" s="30"/>
      <c r="AU44" s="30"/>
      <c r="AV44" s="27"/>
      <c r="AW44" s="27"/>
    </row>
    <row r="45" spans="1:49" ht="15" x14ac:dyDescent="0.25">
      <c r="A45" s="16">
        <v>2</v>
      </c>
      <c r="B45">
        <v>109</v>
      </c>
      <c r="C45">
        <v>164</v>
      </c>
      <c r="D45">
        <v>86</v>
      </c>
      <c r="E45">
        <v>143</v>
      </c>
      <c r="F45">
        <v>160</v>
      </c>
      <c r="G45">
        <v>263</v>
      </c>
      <c r="H45">
        <v>206</v>
      </c>
      <c r="I45">
        <v>149</v>
      </c>
      <c r="L45" s="16">
        <v>2</v>
      </c>
      <c r="M45">
        <v>81</v>
      </c>
      <c r="N45">
        <v>63</v>
      </c>
      <c r="O45">
        <v>109</v>
      </c>
      <c r="P45">
        <v>86</v>
      </c>
      <c r="Q45">
        <v>113</v>
      </c>
      <c r="R45">
        <v>80</v>
      </c>
      <c r="S45">
        <v>76</v>
      </c>
      <c r="T45">
        <v>71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</row>
    <row r="46" spans="1:49" ht="15" x14ac:dyDescent="0.25">
      <c r="A46" s="16">
        <v>3</v>
      </c>
      <c r="B46">
        <v>67</v>
      </c>
      <c r="C46">
        <v>96</v>
      </c>
      <c r="D46">
        <v>123</v>
      </c>
      <c r="E46">
        <v>85</v>
      </c>
      <c r="F46">
        <v>92</v>
      </c>
      <c r="G46">
        <v>70</v>
      </c>
      <c r="H46">
        <v>81</v>
      </c>
      <c r="I46">
        <v>78</v>
      </c>
      <c r="L46" s="16">
        <v>3</v>
      </c>
      <c r="M46">
        <v>94</v>
      </c>
      <c r="N46">
        <v>120</v>
      </c>
      <c r="O46">
        <v>116</v>
      </c>
      <c r="P46">
        <v>93</v>
      </c>
      <c r="Q46">
        <v>101</v>
      </c>
      <c r="R46">
        <v>137</v>
      </c>
      <c r="S46">
        <v>109</v>
      </c>
      <c r="T46">
        <v>67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</row>
    <row r="47" spans="1:49" ht="15" x14ac:dyDescent="0.25">
      <c r="A47" s="16">
        <v>4</v>
      </c>
      <c r="B47">
        <v>113</v>
      </c>
      <c r="C47">
        <v>149</v>
      </c>
      <c r="D47">
        <v>170</v>
      </c>
      <c r="E47">
        <v>174</v>
      </c>
      <c r="F47">
        <v>166</v>
      </c>
      <c r="G47">
        <v>144</v>
      </c>
      <c r="H47">
        <v>146</v>
      </c>
      <c r="I47">
        <v>119</v>
      </c>
      <c r="L47" s="16">
        <v>4</v>
      </c>
      <c r="M47">
        <v>89</v>
      </c>
      <c r="N47">
        <v>106</v>
      </c>
      <c r="O47">
        <v>111</v>
      </c>
      <c r="P47">
        <v>59</v>
      </c>
      <c r="Q47">
        <v>92</v>
      </c>
      <c r="R47">
        <v>110</v>
      </c>
      <c r="S47">
        <v>119</v>
      </c>
      <c r="T47">
        <v>71</v>
      </c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</row>
    <row r="48" spans="1:49" ht="15" x14ac:dyDescent="0.25">
      <c r="A48" s="16">
        <v>5</v>
      </c>
      <c r="B48">
        <v>159</v>
      </c>
      <c r="C48">
        <v>197</v>
      </c>
      <c r="D48">
        <v>182</v>
      </c>
      <c r="E48">
        <v>177</v>
      </c>
      <c r="F48">
        <v>235</v>
      </c>
      <c r="G48">
        <v>217</v>
      </c>
      <c r="H48">
        <v>204</v>
      </c>
      <c r="I48">
        <v>161</v>
      </c>
      <c r="L48" s="16">
        <v>5</v>
      </c>
      <c r="M48">
        <v>130</v>
      </c>
      <c r="N48">
        <v>182</v>
      </c>
      <c r="O48">
        <v>162</v>
      </c>
      <c r="P48">
        <v>154</v>
      </c>
      <c r="Q48">
        <v>195</v>
      </c>
      <c r="R48">
        <v>200</v>
      </c>
      <c r="S48">
        <v>175</v>
      </c>
      <c r="T48">
        <v>153</v>
      </c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31"/>
      <c r="AO48" s="31"/>
      <c r="AP48" s="31"/>
      <c r="AQ48" s="31"/>
      <c r="AR48" s="31"/>
      <c r="AS48" s="31"/>
      <c r="AT48" s="31"/>
      <c r="AU48" s="31"/>
      <c r="AV48" s="27"/>
      <c r="AW48" s="27"/>
    </row>
    <row r="49" spans="1:49" ht="15" x14ac:dyDescent="0.25">
      <c r="A49" s="16">
        <v>6</v>
      </c>
      <c r="B49">
        <v>211</v>
      </c>
      <c r="C49">
        <v>269</v>
      </c>
      <c r="D49">
        <v>242</v>
      </c>
      <c r="E49">
        <v>266</v>
      </c>
      <c r="F49">
        <v>306</v>
      </c>
      <c r="G49">
        <v>308</v>
      </c>
      <c r="H49">
        <v>273</v>
      </c>
      <c r="I49">
        <v>226</v>
      </c>
      <c r="L49" s="16">
        <v>6</v>
      </c>
      <c r="M49">
        <v>194</v>
      </c>
      <c r="N49">
        <v>241</v>
      </c>
      <c r="O49">
        <v>232</v>
      </c>
      <c r="P49">
        <v>248</v>
      </c>
      <c r="Q49">
        <v>305</v>
      </c>
      <c r="R49">
        <v>309</v>
      </c>
      <c r="S49">
        <v>260</v>
      </c>
      <c r="T49">
        <v>226</v>
      </c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</row>
    <row r="50" spans="1:49" ht="15" x14ac:dyDescent="0.25">
      <c r="A50" s="16">
        <v>7</v>
      </c>
      <c r="B50">
        <v>98</v>
      </c>
      <c r="C50">
        <v>144</v>
      </c>
      <c r="D50">
        <v>118</v>
      </c>
      <c r="E50">
        <v>98</v>
      </c>
      <c r="F50">
        <v>103</v>
      </c>
      <c r="G50">
        <v>65</v>
      </c>
      <c r="H50">
        <v>66</v>
      </c>
      <c r="I50">
        <v>67</v>
      </c>
      <c r="L50" s="16">
        <v>7</v>
      </c>
      <c r="N50">
        <v>79</v>
      </c>
      <c r="O50">
        <v>83</v>
      </c>
      <c r="P50">
        <v>85</v>
      </c>
      <c r="Q50">
        <v>97</v>
      </c>
      <c r="R50">
        <v>97</v>
      </c>
      <c r="S50">
        <v>68</v>
      </c>
      <c r="T50">
        <v>47</v>
      </c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</row>
    <row r="51" spans="1:49" ht="15" x14ac:dyDescent="0.25">
      <c r="A51" s="16">
        <v>8</v>
      </c>
      <c r="B51">
        <v>88</v>
      </c>
      <c r="C51">
        <v>142</v>
      </c>
      <c r="D51">
        <v>126</v>
      </c>
      <c r="E51">
        <v>104</v>
      </c>
      <c r="F51">
        <v>107</v>
      </c>
      <c r="G51">
        <v>73</v>
      </c>
      <c r="H51">
        <v>79</v>
      </c>
      <c r="I51">
        <v>62</v>
      </c>
      <c r="L51" s="16">
        <v>8</v>
      </c>
      <c r="N51">
        <v>64</v>
      </c>
      <c r="O51">
        <v>66</v>
      </c>
      <c r="P51">
        <v>53</v>
      </c>
      <c r="Q51">
        <v>111</v>
      </c>
      <c r="R51">
        <v>94</v>
      </c>
      <c r="S51">
        <v>97</v>
      </c>
      <c r="T51">
        <v>48</v>
      </c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</row>
    <row r="52" spans="1:49" ht="15" x14ac:dyDescent="0.25">
      <c r="A52" s="16">
        <v>9</v>
      </c>
      <c r="B52">
        <v>280</v>
      </c>
      <c r="C52">
        <v>288</v>
      </c>
      <c r="D52">
        <v>295</v>
      </c>
      <c r="E52">
        <v>339</v>
      </c>
      <c r="F52">
        <v>385</v>
      </c>
      <c r="G52">
        <v>396</v>
      </c>
      <c r="H52">
        <v>396</v>
      </c>
      <c r="I52">
        <v>303</v>
      </c>
      <c r="L52" s="16">
        <v>9</v>
      </c>
      <c r="M52">
        <v>62</v>
      </c>
      <c r="N52">
        <v>146</v>
      </c>
      <c r="O52">
        <v>125</v>
      </c>
      <c r="P52">
        <v>131</v>
      </c>
      <c r="Q52">
        <v>143</v>
      </c>
      <c r="R52">
        <v>177</v>
      </c>
      <c r="S52">
        <v>165</v>
      </c>
      <c r="T52">
        <v>141</v>
      </c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30"/>
      <c r="AO52" s="30"/>
      <c r="AP52" s="30"/>
      <c r="AQ52" s="30"/>
      <c r="AR52" s="30"/>
      <c r="AS52" s="30"/>
      <c r="AT52" s="30"/>
      <c r="AU52" s="30"/>
      <c r="AV52" s="27"/>
      <c r="AW52" s="27"/>
    </row>
    <row r="53" spans="1:49" ht="15" x14ac:dyDescent="0.25">
      <c r="A53" s="16">
        <v>10</v>
      </c>
      <c r="B53">
        <v>264</v>
      </c>
      <c r="C53">
        <v>272</v>
      </c>
      <c r="D53">
        <v>278</v>
      </c>
      <c r="E53">
        <v>309</v>
      </c>
      <c r="F53">
        <v>355</v>
      </c>
      <c r="G53">
        <v>381</v>
      </c>
      <c r="H53">
        <v>380</v>
      </c>
      <c r="I53">
        <v>317</v>
      </c>
      <c r="L53" s="16">
        <v>10</v>
      </c>
      <c r="M53">
        <v>131</v>
      </c>
      <c r="N53">
        <v>244</v>
      </c>
      <c r="O53">
        <v>214</v>
      </c>
      <c r="P53">
        <v>220</v>
      </c>
      <c r="Q53">
        <v>277</v>
      </c>
      <c r="R53">
        <v>322</v>
      </c>
      <c r="S53">
        <v>317</v>
      </c>
      <c r="T53">
        <v>271</v>
      </c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</row>
    <row r="54" spans="1:49" ht="15" x14ac:dyDescent="0.25">
      <c r="A54" s="16">
        <v>11</v>
      </c>
      <c r="B54">
        <v>160</v>
      </c>
      <c r="C54">
        <v>252</v>
      </c>
      <c r="D54">
        <v>237</v>
      </c>
      <c r="E54">
        <v>234</v>
      </c>
      <c r="F54">
        <v>334</v>
      </c>
      <c r="G54">
        <v>330</v>
      </c>
      <c r="H54">
        <v>294</v>
      </c>
      <c r="I54">
        <v>265</v>
      </c>
      <c r="L54" s="16">
        <v>11</v>
      </c>
      <c r="M54">
        <v>105</v>
      </c>
      <c r="N54">
        <v>96</v>
      </c>
      <c r="O54">
        <v>74</v>
      </c>
      <c r="P54">
        <v>125</v>
      </c>
      <c r="Q54">
        <v>160</v>
      </c>
      <c r="R54">
        <v>128</v>
      </c>
      <c r="S54">
        <v>167</v>
      </c>
      <c r="T54">
        <v>142</v>
      </c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30"/>
      <c r="AO54" s="30"/>
      <c r="AP54" s="30"/>
      <c r="AQ54" s="30"/>
      <c r="AR54" s="30"/>
      <c r="AS54" s="30"/>
      <c r="AT54" s="30"/>
      <c r="AU54" s="30"/>
      <c r="AV54" s="27"/>
      <c r="AW54" s="27"/>
    </row>
    <row r="55" spans="1:49" ht="15" x14ac:dyDescent="0.25">
      <c r="A55" s="16">
        <v>12</v>
      </c>
      <c r="B55">
        <v>130</v>
      </c>
      <c r="C55">
        <v>185</v>
      </c>
      <c r="D55">
        <v>188</v>
      </c>
      <c r="E55">
        <v>180</v>
      </c>
      <c r="F55">
        <v>257</v>
      </c>
      <c r="G55">
        <v>290</v>
      </c>
      <c r="H55">
        <v>233</v>
      </c>
      <c r="I55">
        <v>233</v>
      </c>
      <c r="L55" s="16">
        <v>12</v>
      </c>
      <c r="M55">
        <v>174</v>
      </c>
      <c r="N55">
        <v>209</v>
      </c>
      <c r="O55">
        <v>192</v>
      </c>
      <c r="P55">
        <v>212</v>
      </c>
      <c r="Q55">
        <v>278</v>
      </c>
      <c r="R55">
        <v>240</v>
      </c>
      <c r="S55">
        <v>272</v>
      </c>
      <c r="T55">
        <v>238</v>
      </c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</row>
    <row r="56" spans="1:49" x14ac:dyDescent="0.2"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</row>
    <row r="57" spans="1:49" x14ac:dyDescent="0.2"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</row>
    <row r="58" spans="1:49" x14ac:dyDescent="0.2"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</row>
    <row r="59" spans="1:49" x14ac:dyDescent="0.2">
      <c r="A59" t="s">
        <v>177</v>
      </c>
      <c r="B59">
        <f>B61+(2*B62)</f>
        <v>291.49154345481162</v>
      </c>
      <c r="C59">
        <f t="shared" ref="C59:I59" si="0">C61+(2*C62)</f>
        <v>320.13254029969949</v>
      </c>
      <c r="D59">
        <f t="shared" si="0"/>
        <v>319.53707329463333</v>
      </c>
      <c r="E59">
        <f t="shared" si="0"/>
        <v>361.06351628318907</v>
      </c>
      <c r="F59">
        <f t="shared" si="0"/>
        <v>439.31122936051304</v>
      </c>
      <c r="G59">
        <f t="shared" si="0"/>
        <v>482.52749353948542</v>
      </c>
      <c r="H59">
        <f t="shared" si="0"/>
        <v>447.54142813425119</v>
      </c>
      <c r="I59">
        <f t="shared" si="0"/>
        <v>362.98242983314094</v>
      </c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</row>
    <row r="60" spans="1:49" x14ac:dyDescent="0.2">
      <c r="A60" t="s">
        <v>178</v>
      </c>
      <c r="B60">
        <f>B61-(2*B62)</f>
        <v>18.341789878521695</v>
      </c>
      <c r="C60">
        <f t="shared" ref="C60:I60" si="1">C61-(2*C62)</f>
        <v>73.700793033633801</v>
      </c>
      <c r="D60">
        <f t="shared" si="1"/>
        <v>53.629593372033355</v>
      </c>
      <c r="E60">
        <f t="shared" si="1"/>
        <v>29.769817050144241</v>
      </c>
      <c r="F60">
        <f t="shared" si="1"/>
        <v>23.855437306153647</v>
      </c>
      <c r="G60">
        <f>G61-(2*G62)</f>
        <v>-5.860826872818734</v>
      </c>
      <c r="H60">
        <f t="shared" si="1"/>
        <v>-4.3747614675845341</v>
      </c>
      <c r="I60">
        <f t="shared" si="1"/>
        <v>2.6842368335257731</v>
      </c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</row>
    <row r="61" spans="1:49" x14ac:dyDescent="0.2">
      <c r="A61" t="s">
        <v>132</v>
      </c>
      <c r="B61">
        <f>AVERAGE(B44:B55)</f>
        <v>154.91666666666666</v>
      </c>
      <c r="C61">
        <f t="shared" ref="C61:I61" si="2">AVERAGE(C44:C55)</f>
        <v>196.91666666666666</v>
      </c>
      <c r="D61">
        <f t="shared" si="2"/>
        <v>186.58333333333334</v>
      </c>
      <c r="E61">
        <f t="shared" si="2"/>
        <v>195.41666666666666</v>
      </c>
      <c r="F61">
        <f t="shared" si="2"/>
        <v>231.58333333333334</v>
      </c>
      <c r="G61">
        <f t="shared" si="2"/>
        <v>238.33333333333334</v>
      </c>
      <c r="H61">
        <f t="shared" si="2"/>
        <v>221.58333333333334</v>
      </c>
      <c r="I61">
        <f t="shared" si="2"/>
        <v>182.83333333333334</v>
      </c>
      <c r="M61">
        <f t="shared" ref="M61:T61" si="3">AVERAGE(M44:M53)</f>
        <v>113.75</v>
      </c>
      <c r="N61">
        <f t="shared" si="3"/>
        <v>136.69999999999999</v>
      </c>
      <c r="O61">
        <f t="shared" si="3"/>
        <v>136.9</v>
      </c>
      <c r="P61">
        <f t="shared" si="3"/>
        <v>128.4</v>
      </c>
      <c r="Q61">
        <f t="shared" si="3"/>
        <v>160.5</v>
      </c>
      <c r="R61">
        <f t="shared" si="3"/>
        <v>167</v>
      </c>
      <c r="S61">
        <f t="shared" si="3"/>
        <v>149.6</v>
      </c>
      <c r="T61">
        <f t="shared" si="3"/>
        <v>119.7</v>
      </c>
    </row>
    <row r="62" spans="1:49" x14ac:dyDescent="0.2">
      <c r="A62" t="s">
        <v>101</v>
      </c>
      <c r="B62">
        <f>STDEV(B44:B55)</f>
        <v>68.287438394072481</v>
      </c>
      <c r="C62">
        <f t="shared" ref="C62:I62" si="4">STDEV(C44:C55)</f>
        <v>61.607936816516428</v>
      </c>
      <c r="D62">
        <f t="shared" si="4"/>
        <v>66.476869980649994</v>
      </c>
      <c r="E62">
        <f t="shared" si="4"/>
        <v>82.823424808261208</v>
      </c>
      <c r="F62">
        <f t="shared" si="4"/>
        <v>103.86394801358985</v>
      </c>
      <c r="G62">
        <f t="shared" si="4"/>
        <v>122.09708010307604</v>
      </c>
      <c r="H62">
        <f t="shared" si="4"/>
        <v>112.97904740045894</v>
      </c>
      <c r="I62">
        <f t="shared" si="4"/>
        <v>90.074548249903785</v>
      </c>
      <c r="M62">
        <f t="shared" ref="M62:T62" si="5">STDEV(M44:M53)</f>
        <v>41.382363393117124</v>
      </c>
      <c r="N62">
        <f t="shared" si="5"/>
        <v>66.678415631380389</v>
      </c>
      <c r="O62">
        <f t="shared" si="5"/>
        <v>53.517286926749186</v>
      </c>
      <c r="P62">
        <f t="shared" si="5"/>
        <v>66.249025150060376</v>
      </c>
      <c r="Q62">
        <f t="shared" si="5"/>
        <v>76.761173634707916</v>
      </c>
      <c r="R62">
        <f t="shared" si="5"/>
        <v>86.829334520848036</v>
      </c>
      <c r="S62">
        <f t="shared" si="5"/>
        <v>81.709784535812403</v>
      </c>
      <c r="T62">
        <f t="shared" si="5"/>
        <v>77.469779053942503</v>
      </c>
    </row>
    <row r="63" spans="1:49" x14ac:dyDescent="0.2">
      <c r="A63" t="s">
        <v>103</v>
      </c>
      <c r="B63">
        <f t="shared" ref="B63:I63" si="6">B62/SQRT(12)</f>
        <v>19.712885469543867</v>
      </c>
      <c r="C63">
        <f t="shared" si="6"/>
        <v>17.784679452616608</v>
      </c>
      <c r="D63">
        <f t="shared" si="6"/>
        <v>19.190219389106016</v>
      </c>
      <c r="E63">
        <f t="shared" si="6"/>
        <v>23.909063304128171</v>
      </c>
      <c r="F63">
        <f t="shared" si="6"/>
        <v>29.982939172371701</v>
      </c>
      <c r="G63">
        <f t="shared" si="6"/>
        <v>35.246391032389127</v>
      </c>
      <c r="H63">
        <f t="shared" si="6"/>
        <v>32.614241714721231</v>
      </c>
      <c r="I63">
        <f t="shared" si="6"/>
        <v>26.002282339607945</v>
      </c>
      <c r="M63">
        <f t="shared" ref="M63:T63" si="7">M62/SQRT(12)</f>
        <v>11.946059322359543</v>
      </c>
      <c r="N63">
        <f t="shared" si="7"/>
        <v>19.24840060695761</v>
      </c>
      <c r="O63">
        <f t="shared" si="7"/>
        <v>15.449110006728542</v>
      </c>
      <c r="P63">
        <f t="shared" si="7"/>
        <v>19.124446251968823</v>
      </c>
      <c r="Q63">
        <f t="shared" si="7"/>
        <v>22.159042130655109</v>
      </c>
      <c r="R63">
        <f t="shared" si="7"/>
        <v>25.06546982958384</v>
      </c>
      <c r="S63">
        <f t="shared" si="7"/>
        <v>23.587583048588808</v>
      </c>
      <c r="T63">
        <f t="shared" si="7"/>
        <v>22.36359889542727</v>
      </c>
    </row>
    <row r="64" spans="1:49" ht="15" x14ac:dyDescent="0.25">
      <c r="B64" s="16">
        <v>5.9999999999999995E-4</v>
      </c>
      <c r="C64" s="16">
        <v>2.5000000000000001E-3</v>
      </c>
      <c r="D64" s="16">
        <v>0.01</v>
      </c>
      <c r="E64" s="16">
        <v>0.04</v>
      </c>
      <c r="F64" s="16">
        <v>0.16</v>
      </c>
      <c r="G64" s="16">
        <v>0.63</v>
      </c>
      <c r="H64" s="16">
        <v>2.5</v>
      </c>
      <c r="I64" s="16">
        <v>10</v>
      </c>
    </row>
    <row r="65" spans="1:11" ht="15" x14ac:dyDescent="0.25">
      <c r="A65" s="16" t="s">
        <v>176</v>
      </c>
      <c r="B65">
        <v>154.91666666666666</v>
      </c>
      <c r="C65">
        <v>196.91666666666666</v>
      </c>
      <c r="D65">
        <v>186.58333333333334</v>
      </c>
      <c r="E65">
        <v>195.41666666666666</v>
      </c>
      <c r="F65">
        <v>231.58333333333334</v>
      </c>
      <c r="G65">
        <v>238.33333333333334</v>
      </c>
      <c r="H65">
        <v>221.58333333333334</v>
      </c>
      <c r="I65">
        <v>182.83333333333334</v>
      </c>
    </row>
    <row r="66" spans="1:11" ht="15" x14ac:dyDescent="0.25">
      <c r="A66" s="16" t="s">
        <v>129</v>
      </c>
      <c r="B66">
        <v>118.9</v>
      </c>
      <c r="C66">
        <v>139.33333333333334</v>
      </c>
      <c r="D66">
        <v>136.25</v>
      </c>
      <c r="E66">
        <v>135.08333333333334</v>
      </c>
      <c r="F66">
        <v>170.25</v>
      </c>
      <c r="G66">
        <v>169.83333333333334</v>
      </c>
      <c r="H66">
        <v>161.25</v>
      </c>
      <c r="I66">
        <v>131.41666666666666</v>
      </c>
    </row>
    <row r="67" spans="1:11" x14ac:dyDescent="0.2">
      <c r="A67" s="23"/>
      <c r="B67" s="23"/>
      <c r="C67" s="24"/>
      <c r="D67" s="24"/>
      <c r="E67" s="24"/>
      <c r="F67" s="23"/>
      <c r="G67" s="23"/>
      <c r="H67" s="23"/>
      <c r="I67" s="23"/>
    </row>
    <row r="68" spans="1:11" x14ac:dyDescent="0.2">
      <c r="A68" t="s">
        <v>173</v>
      </c>
      <c r="B68">
        <f>B65/B66</f>
        <v>1.3029156153630501</v>
      </c>
      <c r="C68">
        <f t="shared" ref="C68:I68" si="8">C65/C66</f>
        <v>1.4132775119617222</v>
      </c>
      <c r="D68">
        <f t="shared" si="8"/>
        <v>1.3694189602446485</v>
      </c>
      <c r="E68">
        <f t="shared" si="8"/>
        <v>1.446637877853177</v>
      </c>
      <c r="F68">
        <f>F65/F66</f>
        <v>1.3602545276554088</v>
      </c>
      <c r="G68">
        <f t="shared" si="8"/>
        <v>1.4033366045142297</v>
      </c>
      <c r="H68">
        <f t="shared" si="8"/>
        <v>1.3741602067183463</v>
      </c>
      <c r="I68">
        <f t="shared" si="8"/>
        <v>1.391249207355739</v>
      </c>
      <c r="K68" s="23"/>
    </row>
    <row r="69" spans="1:11" x14ac:dyDescent="0.2">
      <c r="A69" s="23"/>
      <c r="B69" s="24"/>
      <c r="C69" s="24"/>
      <c r="D69" s="24"/>
      <c r="E69" s="24"/>
      <c r="F69" s="24"/>
      <c r="G69" s="24"/>
      <c r="H69" s="24"/>
      <c r="I69" s="24"/>
      <c r="K69" s="24"/>
    </row>
    <row r="70" spans="1:11" x14ac:dyDescent="0.2">
      <c r="K70" s="2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topLeftCell="E1" zoomScale="60" zoomScaleNormal="60" workbookViewId="0">
      <selection activeCell="T2" sqref="T2"/>
    </sheetView>
  </sheetViews>
  <sheetFormatPr defaultRowHeight="14.25" x14ac:dyDescent="0.2"/>
  <cols>
    <col min="1" max="1" width="10.375" bestFit="1" customWidth="1"/>
    <col min="15" max="15" width="8.875" customWidth="1"/>
  </cols>
  <sheetData>
    <row r="1" spans="1:20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0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T2" t="s">
        <v>199</v>
      </c>
    </row>
    <row r="3" spans="1:20" ht="15" x14ac:dyDescent="0.25">
      <c r="A3" s="27"/>
      <c r="B3" s="27"/>
      <c r="C3" s="28"/>
      <c r="D3" s="28"/>
      <c r="E3" s="16"/>
      <c r="F3" s="16"/>
      <c r="G3" s="16"/>
      <c r="H3" s="16">
        <v>1200</v>
      </c>
      <c r="I3" s="16">
        <v>900</v>
      </c>
      <c r="J3" s="16">
        <v>600</v>
      </c>
      <c r="K3" s="16">
        <v>300</v>
      </c>
      <c r="L3" s="16">
        <v>50</v>
      </c>
      <c r="M3" s="16">
        <v>0</v>
      </c>
      <c r="N3" s="16">
        <v>50</v>
      </c>
      <c r="O3" s="16">
        <v>300</v>
      </c>
      <c r="P3">
        <v>600</v>
      </c>
      <c r="Q3">
        <v>900</v>
      </c>
      <c r="R3">
        <v>1200</v>
      </c>
    </row>
    <row r="4" spans="1:20" x14ac:dyDescent="0.2">
      <c r="A4" s="30"/>
      <c r="B4" s="27"/>
      <c r="C4" s="29"/>
      <c r="D4" s="29"/>
    </row>
    <row r="5" spans="1:20" x14ac:dyDescent="0.2">
      <c r="A5" s="30"/>
      <c r="B5" s="31"/>
      <c r="C5" s="27"/>
      <c r="D5" s="27"/>
      <c r="F5">
        <v>1</v>
      </c>
      <c r="H5">
        <v>8.5</v>
      </c>
      <c r="I5">
        <v>7</v>
      </c>
      <c r="J5">
        <v>6</v>
      </c>
      <c r="K5">
        <v>9</v>
      </c>
      <c r="L5">
        <v>5</v>
      </c>
      <c r="M5">
        <v>0</v>
      </c>
      <c r="N5">
        <v>6</v>
      </c>
      <c r="O5">
        <v>6.5</v>
      </c>
      <c r="P5">
        <v>8.5</v>
      </c>
      <c r="Q5">
        <v>7</v>
      </c>
      <c r="R5">
        <v>5.5</v>
      </c>
    </row>
    <row r="6" spans="1:20" x14ac:dyDescent="0.2">
      <c r="A6" s="27"/>
      <c r="B6" s="27"/>
      <c r="C6" s="27"/>
      <c r="D6" s="27"/>
      <c r="F6">
        <v>2</v>
      </c>
      <c r="H6">
        <v>7</v>
      </c>
      <c r="I6">
        <v>7.5</v>
      </c>
      <c r="J6">
        <v>6</v>
      </c>
      <c r="K6">
        <v>6</v>
      </c>
      <c r="L6">
        <v>6</v>
      </c>
      <c r="M6">
        <v>0</v>
      </c>
      <c r="N6">
        <v>5</v>
      </c>
      <c r="O6">
        <v>5</v>
      </c>
      <c r="P6">
        <v>7</v>
      </c>
      <c r="Q6">
        <v>6</v>
      </c>
      <c r="R6">
        <v>6</v>
      </c>
    </row>
    <row r="7" spans="1:20" ht="15" thickBot="1" x14ac:dyDescent="0.25">
      <c r="A7" s="27"/>
      <c r="B7" s="27"/>
      <c r="C7" s="27"/>
      <c r="D7" s="27"/>
      <c r="F7">
        <v>3</v>
      </c>
      <c r="H7">
        <v>9</v>
      </c>
      <c r="I7">
        <v>7.5</v>
      </c>
      <c r="J7">
        <v>9</v>
      </c>
      <c r="K7">
        <v>6</v>
      </c>
      <c r="L7">
        <v>4</v>
      </c>
      <c r="M7">
        <v>0</v>
      </c>
      <c r="N7">
        <v>3</v>
      </c>
      <c r="O7" s="17">
        <v>10</v>
      </c>
      <c r="P7">
        <v>9</v>
      </c>
      <c r="Q7">
        <v>6</v>
      </c>
      <c r="R7">
        <v>8</v>
      </c>
    </row>
    <row r="8" spans="1:20" ht="15.75" thickTop="1" thickBot="1" x14ac:dyDescent="0.25">
      <c r="A8" s="27"/>
      <c r="B8" s="27"/>
      <c r="C8" s="27"/>
      <c r="D8" s="27"/>
      <c r="F8">
        <v>4</v>
      </c>
      <c r="H8">
        <v>5</v>
      </c>
      <c r="I8" s="17">
        <v>10</v>
      </c>
      <c r="J8">
        <v>5</v>
      </c>
      <c r="K8">
        <v>7</v>
      </c>
      <c r="L8">
        <v>3</v>
      </c>
      <c r="M8">
        <v>0</v>
      </c>
      <c r="N8">
        <v>4</v>
      </c>
      <c r="O8">
        <v>6</v>
      </c>
      <c r="P8">
        <v>6</v>
      </c>
      <c r="Q8">
        <v>6</v>
      </c>
      <c r="R8">
        <v>7</v>
      </c>
    </row>
    <row r="9" spans="1:20" ht="15" thickTop="1" x14ac:dyDescent="0.2">
      <c r="A9" s="27"/>
      <c r="B9" s="27"/>
      <c r="C9" s="27"/>
      <c r="D9" s="27"/>
      <c r="F9">
        <v>5</v>
      </c>
      <c r="H9">
        <v>9</v>
      </c>
      <c r="I9">
        <v>6</v>
      </c>
      <c r="J9">
        <v>5</v>
      </c>
      <c r="K9">
        <v>6</v>
      </c>
      <c r="L9">
        <v>5</v>
      </c>
      <c r="M9">
        <v>0</v>
      </c>
      <c r="N9">
        <v>4</v>
      </c>
      <c r="O9">
        <v>4.5</v>
      </c>
      <c r="P9">
        <v>7</v>
      </c>
      <c r="Q9">
        <v>6</v>
      </c>
      <c r="R9">
        <v>6</v>
      </c>
    </row>
    <row r="10" spans="1:20" x14ac:dyDescent="0.2">
      <c r="A10" s="27"/>
      <c r="B10" s="27"/>
      <c r="C10" s="27"/>
      <c r="D10" s="27"/>
      <c r="F10">
        <v>6</v>
      </c>
      <c r="H10">
        <v>8</v>
      </c>
      <c r="I10">
        <v>6</v>
      </c>
      <c r="J10">
        <v>6</v>
      </c>
      <c r="K10">
        <v>5.5</v>
      </c>
      <c r="L10">
        <v>3</v>
      </c>
      <c r="M10">
        <v>0</v>
      </c>
      <c r="N10">
        <v>3</v>
      </c>
      <c r="O10">
        <v>5.5</v>
      </c>
      <c r="P10">
        <v>5.5</v>
      </c>
      <c r="Q10">
        <v>5</v>
      </c>
      <c r="R10">
        <v>6</v>
      </c>
    </row>
    <row r="11" spans="1:20" x14ac:dyDescent="0.2">
      <c r="A11" s="27"/>
      <c r="B11" s="27"/>
      <c r="C11" s="27"/>
      <c r="D11" s="27"/>
      <c r="F11">
        <v>7</v>
      </c>
      <c r="H11">
        <v>6</v>
      </c>
      <c r="I11">
        <v>6</v>
      </c>
      <c r="J11">
        <v>7</v>
      </c>
      <c r="K11">
        <v>6</v>
      </c>
      <c r="L11">
        <v>3.5</v>
      </c>
      <c r="M11">
        <v>0</v>
      </c>
      <c r="N11">
        <v>4</v>
      </c>
      <c r="O11">
        <v>4</v>
      </c>
      <c r="P11">
        <v>3.5</v>
      </c>
      <c r="Q11">
        <v>4</v>
      </c>
      <c r="R11">
        <v>4</v>
      </c>
    </row>
    <row r="12" spans="1:20" x14ac:dyDescent="0.2">
      <c r="A12" s="27"/>
      <c r="B12" s="27"/>
      <c r="C12" s="27"/>
      <c r="D12" s="27"/>
      <c r="F12">
        <v>8</v>
      </c>
      <c r="H12">
        <v>6</v>
      </c>
      <c r="I12">
        <v>7</v>
      </c>
      <c r="J12">
        <v>7</v>
      </c>
      <c r="K12">
        <v>5.5</v>
      </c>
      <c r="L12">
        <v>4</v>
      </c>
      <c r="M12">
        <v>0</v>
      </c>
      <c r="N12">
        <v>5</v>
      </c>
      <c r="O12">
        <v>4</v>
      </c>
      <c r="P12">
        <v>3.5</v>
      </c>
      <c r="Q12">
        <v>5</v>
      </c>
      <c r="R12">
        <v>5</v>
      </c>
    </row>
    <row r="13" spans="1:20" ht="15" x14ac:dyDescent="0.25">
      <c r="A13" s="32"/>
      <c r="B13" s="27"/>
      <c r="C13" s="28"/>
      <c r="D13" s="28"/>
      <c r="F13">
        <v>9</v>
      </c>
      <c r="H13">
        <v>7</v>
      </c>
      <c r="I13">
        <v>7</v>
      </c>
      <c r="J13">
        <v>7</v>
      </c>
      <c r="K13">
        <v>7</v>
      </c>
      <c r="L13">
        <v>5</v>
      </c>
      <c r="M13">
        <v>0</v>
      </c>
      <c r="N13">
        <v>5</v>
      </c>
      <c r="O13">
        <v>4</v>
      </c>
      <c r="P13">
        <v>5</v>
      </c>
      <c r="Q13">
        <v>5.5</v>
      </c>
      <c r="R13">
        <v>5.5</v>
      </c>
    </row>
    <row r="14" spans="1:20" x14ac:dyDescent="0.2">
      <c r="A14" s="27"/>
      <c r="B14" s="27"/>
      <c r="C14" s="27"/>
      <c r="D14" s="27"/>
      <c r="F14">
        <v>10</v>
      </c>
      <c r="H14">
        <v>7</v>
      </c>
      <c r="I14">
        <v>5</v>
      </c>
      <c r="J14">
        <v>7</v>
      </c>
      <c r="K14">
        <v>4</v>
      </c>
      <c r="M14">
        <v>0</v>
      </c>
      <c r="N14">
        <v>5</v>
      </c>
      <c r="O14">
        <v>5</v>
      </c>
      <c r="P14">
        <v>3</v>
      </c>
      <c r="Q14">
        <v>4</v>
      </c>
      <c r="R14">
        <v>5.5</v>
      </c>
    </row>
    <row r="15" spans="1:20" x14ac:dyDescent="0.2">
      <c r="A15" s="27"/>
      <c r="B15" s="27"/>
      <c r="C15" s="27"/>
      <c r="D15" s="27"/>
      <c r="F15">
        <v>11</v>
      </c>
      <c r="K15">
        <v>6.5</v>
      </c>
      <c r="L15">
        <v>6.5</v>
      </c>
      <c r="M15">
        <v>0</v>
      </c>
      <c r="N15">
        <v>5</v>
      </c>
      <c r="O15">
        <v>5.5</v>
      </c>
      <c r="P15">
        <v>6</v>
      </c>
      <c r="Q15">
        <v>6</v>
      </c>
      <c r="R15">
        <v>8</v>
      </c>
    </row>
    <row r="16" spans="1:20" ht="15" thickBot="1" x14ac:dyDescent="0.25">
      <c r="A16" s="30"/>
      <c r="B16" s="27"/>
      <c r="C16" s="27"/>
      <c r="D16" s="27"/>
      <c r="F16">
        <v>12</v>
      </c>
      <c r="H16">
        <v>8</v>
      </c>
      <c r="I16">
        <v>7</v>
      </c>
      <c r="J16">
        <v>7</v>
      </c>
      <c r="K16">
        <v>9</v>
      </c>
      <c r="L16">
        <v>5</v>
      </c>
      <c r="M16">
        <v>0</v>
      </c>
      <c r="N16">
        <v>4</v>
      </c>
      <c r="O16">
        <v>5</v>
      </c>
      <c r="P16">
        <v>9</v>
      </c>
      <c r="Q16" s="17">
        <v>8</v>
      </c>
      <c r="R16">
        <v>8</v>
      </c>
    </row>
    <row r="17" spans="1:40" ht="15" thickTop="1" x14ac:dyDescent="0.2">
      <c r="A17" s="30"/>
      <c r="B17" s="27"/>
      <c r="C17" s="27"/>
      <c r="D17" s="27"/>
      <c r="F17">
        <v>13</v>
      </c>
      <c r="H17">
        <v>7</v>
      </c>
      <c r="I17">
        <v>6</v>
      </c>
      <c r="J17">
        <v>4.5</v>
      </c>
      <c r="K17">
        <v>6.5</v>
      </c>
      <c r="L17">
        <v>4</v>
      </c>
      <c r="M17">
        <v>0</v>
      </c>
      <c r="N17">
        <v>6</v>
      </c>
      <c r="O17">
        <v>5.5</v>
      </c>
      <c r="P17">
        <v>5</v>
      </c>
      <c r="Q17">
        <v>4</v>
      </c>
      <c r="R17">
        <v>3.5</v>
      </c>
      <c r="U17" s="18"/>
      <c r="V17" s="18"/>
      <c r="W17" s="18"/>
      <c r="X17" s="18"/>
      <c r="Y17" s="18"/>
      <c r="AI17" s="18"/>
      <c r="AJ17" s="18"/>
      <c r="AK17" s="18"/>
      <c r="AL17" s="18"/>
      <c r="AM17" s="18"/>
      <c r="AN17" s="18"/>
    </row>
    <row r="18" spans="1:40" x14ac:dyDescent="0.2">
      <c r="A18" s="27"/>
      <c r="B18" s="27"/>
      <c r="C18" s="27"/>
      <c r="D18" s="27"/>
      <c r="F18">
        <v>14</v>
      </c>
      <c r="H18">
        <v>5</v>
      </c>
      <c r="I18">
        <v>5.5</v>
      </c>
      <c r="J18">
        <v>6</v>
      </c>
      <c r="K18">
        <v>6</v>
      </c>
      <c r="L18">
        <v>3</v>
      </c>
      <c r="M18">
        <v>0</v>
      </c>
      <c r="N18">
        <v>4</v>
      </c>
      <c r="O18">
        <v>4.5</v>
      </c>
      <c r="P18">
        <v>5.5</v>
      </c>
      <c r="Q18">
        <v>5</v>
      </c>
      <c r="R18">
        <v>5</v>
      </c>
    </row>
    <row r="19" spans="1:40" x14ac:dyDescent="0.2">
      <c r="A19" s="27"/>
      <c r="B19" s="27"/>
      <c r="C19" s="27"/>
      <c r="D19" s="27"/>
    </row>
    <row r="20" spans="1:40" x14ac:dyDescent="0.2">
      <c r="A20" s="27"/>
      <c r="B20" s="27"/>
      <c r="C20" s="27"/>
      <c r="D20" s="27"/>
      <c r="F20" t="s">
        <v>40</v>
      </c>
      <c r="H20">
        <f>AVERAGE(H5:H18)</f>
        <v>7.115384615384615</v>
      </c>
      <c r="I20">
        <f>AVERAGE(I5:I18)</f>
        <v>6.7307692307692308</v>
      </c>
      <c r="J20">
        <f>AVERAGE(J5:J18)</f>
        <v>6.3461538461538458</v>
      </c>
      <c r="K20">
        <f>AVERAGE(K5:K18)</f>
        <v>6.4285714285714288</v>
      </c>
      <c r="L20">
        <f>AVERAGE(L5:L18)</f>
        <v>4.384615384615385</v>
      </c>
      <c r="M20">
        <f t="shared" ref="M20:R20" si="0">AVERAGE(M5:M18)</f>
        <v>0</v>
      </c>
      <c r="N20">
        <f t="shared" si="0"/>
        <v>4.5</v>
      </c>
      <c r="O20">
        <f t="shared" si="0"/>
        <v>5.3571428571428568</v>
      </c>
      <c r="P20">
        <f t="shared" si="0"/>
        <v>5.9642857142857144</v>
      </c>
      <c r="Q20">
        <f t="shared" si="0"/>
        <v>5.5357142857142856</v>
      </c>
      <c r="R20">
        <f t="shared" si="0"/>
        <v>5.9285714285714288</v>
      </c>
    </row>
    <row r="21" spans="1:40" x14ac:dyDescent="0.2">
      <c r="A21" s="27"/>
      <c r="B21" s="27"/>
      <c r="C21" s="27"/>
      <c r="D21" s="27"/>
      <c r="F21" t="s">
        <v>44</v>
      </c>
      <c r="H21">
        <f>STDEV(H5:H18)</f>
        <v>1.356371479257652</v>
      </c>
      <c r="I21">
        <f t="shared" ref="I21:R21" si="1">STDEV(I5:I18)</f>
        <v>1.2519215999045981</v>
      </c>
      <c r="J21">
        <f t="shared" si="1"/>
        <v>1.1794175007289169</v>
      </c>
      <c r="K21">
        <f t="shared" si="1"/>
        <v>1.3134971356172522</v>
      </c>
      <c r="L21">
        <f t="shared" si="1"/>
        <v>1.1393317879691245</v>
      </c>
      <c r="M21">
        <f t="shared" si="1"/>
        <v>0</v>
      </c>
      <c r="N21">
        <f>STDEV(N5:N18)</f>
        <v>0.94053994312596023</v>
      </c>
      <c r="O21">
        <f t="shared" si="1"/>
        <v>1.5370872983137174</v>
      </c>
      <c r="P21">
        <f t="shared" si="1"/>
        <v>1.9657087752286673</v>
      </c>
      <c r="Q21">
        <f t="shared" si="1"/>
        <v>1.1513250846522232</v>
      </c>
      <c r="R21">
        <f t="shared" si="1"/>
        <v>1.4122696252860132</v>
      </c>
    </row>
    <row r="22" spans="1:40" x14ac:dyDescent="0.2">
      <c r="A22" s="27"/>
      <c r="B22" s="27"/>
      <c r="C22" s="27"/>
      <c r="D22" s="27"/>
      <c r="F22" t="s">
        <v>47</v>
      </c>
      <c r="H22">
        <f>H21/SQRT(14)</f>
        <v>0.36250552604099223</v>
      </c>
      <c r="I22">
        <f t="shared" ref="I22:R22" si="2">I21/SQRT(14)</f>
        <v>0.33459012156749218</v>
      </c>
      <c r="J22">
        <f t="shared" si="2"/>
        <v>0.31521258597805801</v>
      </c>
      <c r="K22">
        <f t="shared" si="2"/>
        <v>0.35104687571347898</v>
      </c>
      <c r="L22">
        <f t="shared" si="2"/>
        <v>0.30449922860293122</v>
      </c>
      <c r="M22">
        <f t="shared" si="2"/>
        <v>0</v>
      </c>
      <c r="N22">
        <f t="shared" si="2"/>
        <v>0.25136987326808513</v>
      </c>
      <c r="O22">
        <f t="shared" si="2"/>
        <v>0.41080386027513727</v>
      </c>
      <c r="P22">
        <f t="shared" si="2"/>
        <v>0.52535776850576432</v>
      </c>
      <c r="Q22">
        <f t="shared" si="2"/>
        <v>0.3077045719690803</v>
      </c>
      <c r="R22">
        <f t="shared" si="2"/>
        <v>0.37744493396913409</v>
      </c>
    </row>
    <row r="23" spans="1:40" x14ac:dyDescent="0.2">
      <c r="A23" s="27"/>
      <c r="B23" s="27"/>
      <c r="C23" s="33"/>
      <c r="D23" s="33"/>
      <c r="F23" t="s">
        <v>108</v>
      </c>
      <c r="H23">
        <f>H20+(2*H21)</f>
        <v>9.8281275738999199</v>
      </c>
      <c r="I23">
        <f t="shared" ref="I23:R23" si="3">I20+(2*I21)</f>
        <v>9.2346124305784265</v>
      </c>
      <c r="J23">
        <f t="shared" si="3"/>
        <v>8.7049888476116806</v>
      </c>
      <c r="K23">
        <f t="shared" si="3"/>
        <v>9.0555656998059337</v>
      </c>
      <c r="L23">
        <f t="shared" si="3"/>
        <v>6.663278960553634</v>
      </c>
      <c r="M23">
        <f t="shared" si="3"/>
        <v>0</v>
      </c>
      <c r="N23">
        <f t="shared" si="3"/>
        <v>6.3810798862519205</v>
      </c>
      <c r="O23">
        <f t="shared" si="3"/>
        <v>8.4313174537702906</v>
      </c>
      <c r="P23">
        <f t="shared" si="3"/>
        <v>9.8957032647430481</v>
      </c>
      <c r="Q23">
        <f t="shared" si="3"/>
        <v>7.8383644550187324</v>
      </c>
      <c r="R23">
        <f t="shared" si="3"/>
        <v>8.7531106791434556</v>
      </c>
    </row>
    <row r="24" spans="1:40" ht="15" x14ac:dyDescent="0.25">
      <c r="A24" s="32"/>
      <c r="B24" s="28"/>
      <c r="C24" s="28"/>
      <c r="D24" s="28"/>
    </row>
    <row r="25" spans="1:40" ht="15" thickBot="1" x14ac:dyDescent="0.25">
      <c r="A25" s="27"/>
      <c r="B25" s="27"/>
      <c r="C25" s="27"/>
      <c r="D25" s="27"/>
      <c r="F25">
        <v>1</v>
      </c>
      <c r="H25" s="19">
        <v>8</v>
      </c>
      <c r="I25" s="19">
        <v>10</v>
      </c>
      <c r="J25" s="19">
        <v>8</v>
      </c>
      <c r="K25" s="20">
        <v>11</v>
      </c>
      <c r="L25" s="19">
        <v>4</v>
      </c>
      <c r="M25" s="19">
        <v>0</v>
      </c>
      <c r="N25" s="19">
        <v>5.5</v>
      </c>
      <c r="O25" s="19">
        <v>6</v>
      </c>
      <c r="P25" s="19">
        <v>4</v>
      </c>
      <c r="Q25" s="19">
        <v>6</v>
      </c>
      <c r="R25" s="20">
        <v>14</v>
      </c>
    </row>
    <row r="26" spans="1:40" ht="15.75" thickTop="1" thickBot="1" x14ac:dyDescent="0.25">
      <c r="A26" s="30"/>
      <c r="B26" s="27"/>
      <c r="C26" s="27"/>
      <c r="D26" s="27"/>
      <c r="F26">
        <v>2</v>
      </c>
      <c r="H26">
        <v>13</v>
      </c>
      <c r="J26">
        <v>6</v>
      </c>
      <c r="K26">
        <v>9</v>
      </c>
      <c r="O26" s="17">
        <v>8.5</v>
      </c>
      <c r="P26">
        <v>7</v>
      </c>
      <c r="Q26">
        <v>8</v>
      </c>
      <c r="R26">
        <v>7</v>
      </c>
    </row>
    <row r="27" spans="1:40" ht="15" thickTop="1" x14ac:dyDescent="0.2">
      <c r="A27" s="30"/>
      <c r="B27" s="31"/>
      <c r="C27" s="27"/>
      <c r="D27" s="27"/>
      <c r="F27">
        <v>3</v>
      </c>
      <c r="H27">
        <v>11</v>
      </c>
      <c r="I27">
        <v>8.5</v>
      </c>
      <c r="J27">
        <v>7</v>
      </c>
      <c r="K27">
        <v>6.5</v>
      </c>
      <c r="L27">
        <v>4</v>
      </c>
      <c r="M27">
        <v>0</v>
      </c>
      <c r="N27">
        <v>4</v>
      </c>
      <c r="O27">
        <v>4.5</v>
      </c>
      <c r="P27">
        <v>4.5</v>
      </c>
      <c r="Q27">
        <v>8</v>
      </c>
      <c r="R27">
        <v>6</v>
      </c>
    </row>
    <row r="28" spans="1:40" x14ac:dyDescent="0.2">
      <c r="A28" s="27"/>
      <c r="B28" s="27"/>
      <c r="C28" s="27"/>
      <c r="D28" s="27"/>
      <c r="F28">
        <v>4</v>
      </c>
      <c r="H28">
        <v>7</v>
      </c>
      <c r="I28" s="19">
        <v>9</v>
      </c>
      <c r="J28" s="19">
        <v>11</v>
      </c>
      <c r="K28" s="19">
        <v>7.5</v>
      </c>
      <c r="L28" s="19">
        <v>3.5</v>
      </c>
      <c r="M28" s="19">
        <v>0</v>
      </c>
      <c r="N28" s="19">
        <v>5</v>
      </c>
      <c r="O28" s="19">
        <v>6</v>
      </c>
      <c r="P28" s="19">
        <v>9</v>
      </c>
      <c r="Q28" s="19">
        <v>8</v>
      </c>
      <c r="R28" s="19">
        <v>12</v>
      </c>
    </row>
    <row r="29" spans="1:40" x14ac:dyDescent="0.2">
      <c r="A29" s="27"/>
      <c r="B29" s="27"/>
      <c r="C29" s="27"/>
      <c r="D29" s="27"/>
      <c r="F29">
        <v>5</v>
      </c>
      <c r="H29">
        <v>10</v>
      </c>
      <c r="I29">
        <v>7</v>
      </c>
      <c r="J29">
        <v>8</v>
      </c>
      <c r="K29">
        <v>6</v>
      </c>
      <c r="L29">
        <v>4</v>
      </c>
      <c r="M29">
        <v>0</v>
      </c>
      <c r="N29">
        <v>3.5</v>
      </c>
      <c r="O29">
        <v>5</v>
      </c>
      <c r="P29">
        <v>4</v>
      </c>
      <c r="Q29">
        <v>4.5</v>
      </c>
      <c r="R29">
        <v>7</v>
      </c>
    </row>
    <row r="30" spans="1:40" x14ac:dyDescent="0.2">
      <c r="A30" s="27"/>
      <c r="B30" s="27"/>
      <c r="C30" s="27"/>
      <c r="D30" s="27"/>
      <c r="F30">
        <v>6</v>
      </c>
      <c r="H30">
        <v>10</v>
      </c>
      <c r="I30">
        <v>6</v>
      </c>
      <c r="J30">
        <v>9</v>
      </c>
      <c r="K30">
        <v>8</v>
      </c>
      <c r="O30">
        <v>6</v>
      </c>
      <c r="P30">
        <v>7</v>
      </c>
      <c r="Q30">
        <v>7</v>
      </c>
      <c r="R30">
        <v>6</v>
      </c>
    </row>
    <row r="31" spans="1:40" x14ac:dyDescent="0.2">
      <c r="A31" s="27"/>
      <c r="B31" s="27"/>
      <c r="C31" s="27"/>
      <c r="D31" s="27"/>
      <c r="F31">
        <v>7</v>
      </c>
      <c r="H31">
        <v>6</v>
      </c>
      <c r="I31">
        <v>10</v>
      </c>
      <c r="J31">
        <v>13</v>
      </c>
      <c r="K31">
        <v>8</v>
      </c>
      <c r="O31">
        <v>5.5</v>
      </c>
      <c r="P31">
        <v>7</v>
      </c>
      <c r="Q31">
        <v>5</v>
      </c>
      <c r="R31">
        <v>6</v>
      </c>
    </row>
    <row r="32" spans="1:40" x14ac:dyDescent="0.2">
      <c r="A32" s="27"/>
      <c r="B32" s="27"/>
      <c r="C32" s="27"/>
      <c r="D32" s="27"/>
      <c r="F32">
        <v>8</v>
      </c>
      <c r="H32" s="19">
        <v>6</v>
      </c>
      <c r="I32" s="19">
        <v>9</v>
      </c>
      <c r="J32" s="19">
        <v>12</v>
      </c>
      <c r="K32" s="19">
        <v>5.5</v>
      </c>
      <c r="L32" s="19">
        <v>3</v>
      </c>
      <c r="M32" s="19">
        <v>0</v>
      </c>
      <c r="N32" s="19">
        <v>3</v>
      </c>
      <c r="O32" s="19">
        <v>6.5</v>
      </c>
      <c r="P32" s="19">
        <v>7</v>
      </c>
      <c r="Q32" s="19">
        <v>7.5</v>
      </c>
      <c r="R32" s="19">
        <v>7</v>
      </c>
    </row>
    <row r="33" spans="1:18" x14ac:dyDescent="0.2">
      <c r="A33" s="27"/>
      <c r="B33" s="27"/>
      <c r="C33" s="33"/>
      <c r="D33" s="33"/>
      <c r="F33">
        <v>9</v>
      </c>
      <c r="H33">
        <v>8</v>
      </c>
      <c r="I33">
        <v>7.5</v>
      </c>
      <c r="J33">
        <v>6</v>
      </c>
      <c r="K33">
        <v>8</v>
      </c>
      <c r="L33">
        <v>9</v>
      </c>
      <c r="M33">
        <v>0</v>
      </c>
      <c r="N33">
        <v>8</v>
      </c>
      <c r="O33">
        <v>3</v>
      </c>
      <c r="P33">
        <v>7</v>
      </c>
      <c r="Q33">
        <v>8.5</v>
      </c>
      <c r="R33">
        <v>10</v>
      </c>
    </row>
    <row r="34" spans="1:18" ht="15" x14ac:dyDescent="0.25">
      <c r="A34" s="28"/>
      <c r="B34" s="28"/>
      <c r="C34" s="28"/>
      <c r="D34" s="28"/>
      <c r="F34">
        <v>10</v>
      </c>
      <c r="H34">
        <v>13</v>
      </c>
      <c r="I34">
        <v>9</v>
      </c>
      <c r="J34">
        <v>6</v>
      </c>
      <c r="K34">
        <v>9</v>
      </c>
      <c r="L34">
        <v>7</v>
      </c>
      <c r="M34">
        <v>0</v>
      </c>
      <c r="N34">
        <v>8</v>
      </c>
      <c r="O34">
        <v>6</v>
      </c>
      <c r="P34">
        <v>6</v>
      </c>
      <c r="Q34">
        <v>8.5</v>
      </c>
      <c r="R34">
        <v>9</v>
      </c>
    </row>
    <row r="35" spans="1:18" x14ac:dyDescent="0.2">
      <c r="A35" s="27"/>
      <c r="B35" s="27"/>
      <c r="C35" s="27"/>
      <c r="D35" s="27"/>
      <c r="F35">
        <v>11</v>
      </c>
      <c r="H35">
        <v>7</v>
      </c>
      <c r="I35">
        <v>7</v>
      </c>
      <c r="J35">
        <v>8</v>
      </c>
      <c r="K35">
        <v>7</v>
      </c>
      <c r="L35">
        <v>5</v>
      </c>
      <c r="M35">
        <v>0</v>
      </c>
      <c r="N35">
        <v>5</v>
      </c>
      <c r="O35">
        <v>6</v>
      </c>
      <c r="P35">
        <v>6</v>
      </c>
      <c r="Q35">
        <v>6.5</v>
      </c>
      <c r="R35">
        <v>8</v>
      </c>
    </row>
    <row r="36" spans="1:18" x14ac:dyDescent="0.2">
      <c r="A36" s="27"/>
      <c r="B36" s="27"/>
      <c r="C36" s="27"/>
      <c r="D36" s="27"/>
      <c r="F36">
        <v>12</v>
      </c>
      <c r="H36">
        <v>9.5</v>
      </c>
      <c r="I36">
        <v>8</v>
      </c>
      <c r="J36">
        <v>7</v>
      </c>
      <c r="K36">
        <v>7</v>
      </c>
      <c r="L36">
        <v>6</v>
      </c>
      <c r="M36">
        <v>0</v>
      </c>
      <c r="N36">
        <v>3</v>
      </c>
      <c r="O36">
        <v>4</v>
      </c>
      <c r="P36">
        <v>7</v>
      </c>
      <c r="Q36">
        <v>7</v>
      </c>
      <c r="R36">
        <v>7</v>
      </c>
    </row>
    <row r="37" spans="1:18" x14ac:dyDescent="0.2">
      <c r="A37" s="27"/>
      <c r="B37" s="27"/>
      <c r="C37" s="27"/>
      <c r="D37" s="27"/>
      <c r="F37">
        <v>13</v>
      </c>
      <c r="H37">
        <v>7</v>
      </c>
      <c r="I37">
        <v>5</v>
      </c>
      <c r="J37">
        <v>4.5</v>
      </c>
      <c r="K37">
        <v>6</v>
      </c>
      <c r="L37">
        <v>5</v>
      </c>
      <c r="M37">
        <v>0</v>
      </c>
      <c r="N37">
        <v>5</v>
      </c>
      <c r="O37">
        <v>3</v>
      </c>
      <c r="P37">
        <v>4</v>
      </c>
      <c r="Q37">
        <v>3.5</v>
      </c>
      <c r="R37">
        <v>5</v>
      </c>
    </row>
    <row r="38" spans="1:18" x14ac:dyDescent="0.2">
      <c r="A38" s="27"/>
      <c r="B38" s="27"/>
      <c r="C38" s="27"/>
      <c r="D38" s="27"/>
      <c r="F38">
        <v>14</v>
      </c>
      <c r="H38">
        <v>7</v>
      </c>
      <c r="I38">
        <v>6</v>
      </c>
      <c r="J38">
        <v>9</v>
      </c>
      <c r="K38">
        <v>10</v>
      </c>
      <c r="L38">
        <v>6</v>
      </c>
      <c r="M38">
        <v>0</v>
      </c>
      <c r="N38">
        <v>6</v>
      </c>
      <c r="O38">
        <v>7</v>
      </c>
      <c r="P38">
        <v>7</v>
      </c>
      <c r="Q38">
        <v>7</v>
      </c>
      <c r="R38">
        <v>8</v>
      </c>
    </row>
    <row r="39" spans="1:18" x14ac:dyDescent="0.2">
      <c r="A39" s="27"/>
      <c r="B39" s="27"/>
      <c r="C39" s="27"/>
      <c r="D39" s="27"/>
    </row>
    <row r="40" spans="1:18" x14ac:dyDescent="0.2">
      <c r="A40" s="27"/>
      <c r="B40" s="27"/>
      <c r="C40" s="27"/>
      <c r="D40" s="27"/>
      <c r="F40" t="s">
        <v>40</v>
      </c>
      <c r="H40">
        <f t="shared" ref="H40:R40" si="4">AVERAGE(H25:H38)</f>
        <v>8.75</v>
      </c>
      <c r="I40">
        <f t="shared" si="4"/>
        <v>7.8461538461538458</v>
      </c>
      <c r="J40">
        <f t="shared" si="4"/>
        <v>8.1785714285714288</v>
      </c>
      <c r="K40">
        <f t="shared" si="4"/>
        <v>7.75</v>
      </c>
      <c r="L40">
        <f t="shared" si="4"/>
        <v>5.1363636363636367</v>
      </c>
      <c r="M40">
        <f t="shared" si="4"/>
        <v>0</v>
      </c>
      <c r="N40">
        <f t="shared" si="4"/>
        <v>5.0909090909090908</v>
      </c>
      <c r="O40">
        <f t="shared" si="4"/>
        <v>5.5</v>
      </c>
      <c r="P40">
        <f t="shared" si="4"/>
        <v>6.1785714285714288</v>
      </c>
      <c r="Q40">
        <f t="shared" si="4"/>
        <v>6.7857142857142856</v>
      </c>
      <c r="R40">
        <f t="shared" si="4"/>
        <v>8</v>
      </c>
    </row>
    <row r="41" spans="1:18" x14ac:dyDescent="0.2">
      <c r="A41" s="30"/>
      <c r="B41" s="31"/>
      <c r="C41" s="27"/>
      <c r="D41" s="27"/>
      <c r="F41" t="s">
        <v>174</v>
      </c>
      <c r="H41">
        <f>STDEV(H25:H38)</f>
        <v>2.3757589880353538</v>
      </c>
      <c r="I41">
        <f>STDEV(I25:I38)</f>
        <v>1.5861984872725243</v>
      </c>
      <c r="J41">
        <f>STDEV(J25:J38)</f>
        <v>2.4464035051254549</v>
      </c>
      <c r="K41">
        <f>STDEV(K25:K38)</f>
        <v>1.5902346222636941</v>
      </c>
      <c r="L41">
        <f>STDEV(L25:L38)</f>
        <v>1.7619720356876996</v>
      </c>
      <c r="M41">
        <f t="shared" ref="M41:R41" si="5">STDEV(M25:M38)</f>
        <v>0</v>
      </c>
      <c r="N41">
        <f t="shared" si="5"/>
        <v>1.743820257626655</v>
      </c>
      <c r="O41">
        <f t="shared" si="5"/>
        <v>1.5063966175050876</v>
      </c>
      <c r="P41">
        <f t="shared" si="5"/>
        <v>1.5141276094115776</v>
      </c>
      <c r="Q41">
        <f t="shared" si="5"/>
        <v>1.5406577730392874</v>
      </c>
      <c r="R41">
        <f t="shared" si="5"/>
        <v>2.5115119565099242</v>
      </c>
    </row>
    <row r="42" spans="1:18" x14ac:dyDescent="0.2">
      <c r="A42" s="30"/>
      <c r="B42" s="27"/>
      <c r="C42" s="27"/>
      <c r="D42" s="27"/>
      <c r="F42" t="s">
        <v>180</v>
      </c>
      <c r="H42">
        <f>H40+(2*H41)</f>
        <v>13.501517976070708</v>
      </c>
      <c r="I42">
        <f t="shared" ref="I42:R42" si="6">I40+(2*I41)</f>
        <v>11.018550820698895</v>
      </c>
      <c r="J42">
        <f t="shared" si="6"/>
        <v>13.07137843882234</v>
      </c>
      <c r="K42">
        <f t="shared" si="6"/>
        <v>10.930469244527387</v>
      </c>
      <c r="L42">
        <f>L40+(2*L41)</f>
        <v>8.6603077077390367</v>
      </c>
      <c r="M42">
        <f t="shared" si="6"/>
        <v>0</v>
      </c>
      <c r="N42">
        <f t="shared" si="6"/>
        <v>8.5785496061624009</v>
      </c>
      <c r="O42">
        <f t="shared" si="6"/>
        <v>8.5127932350101752</v>
      </c>
      <c r="P42">
        <f t="shared" si="6"/>
        <v>9.2068266473945837</v>
      </c>
      <c r="Q42">
        <f t="shared" si="6"/>
        <v>9.8670298317928609</v>
      </c>
      <c r="R42">
        <f t="shared" si="6"/>
        <v>13.023023913019848</v>
      </c>
    </row>
    <row r="43" spans="1:18" x14ac:dyDescent="0.2">
      <c r="A43" s="27"/>
      <c r="B43" s="27"/>
      <c r="C43" s="27"/>
      <c r="D43" s="27"/>
      <c r="F43" t="s">
        <v>172</v>
      </c>
      <c r="H43">
        <f>H40/H20</f>
        <v>1.2297297297297298</v>
      </c>
      <c r="I43">
        <f>I40/I20</f>
        <v>1.1657142857142857</v>
      </c>
      <c r="J43">
        <f>J40/J20</f>
        <v>1.2887445887445887</v>
      </c>
      <c r="K43">
        <f>K40/K20</f>
        <v>1.2055555555555555</v>
      </c>
      <c r="L43">
        <f>L40/L20</f>
        <v>1.171451355661882</v>
      </c>
      <c r="N43">
        <f>N40/N20</f>
        <v>1.1313131313131313</v>
      </c>
      <c r="O43">
        <f>O40/O20</f>
        <v>1.0266666666666668</v>
      </c>
      <c r="P43">
        <f>P40/P20</f>
        <v>1.0359281437125749</v>
      </c>
      <c r="Q43">
        <f>Q40/Q20</f>
        <v>1.2258064516129032</v>
      </c>
      <c r="R43">
        <f>R40/R20</f>
        <v>1.3493975903614457</v>
      </c>
    </row>
    <row r="44" spans="1:18" x14ac:dyDescent="0.2">
      <c r="A44" s="27"/>
      <c r="B44" s="27"/>
      <c r="C44" s="27"/>
      <c r="D44" s="27"/>
      <c r="F44" t="s">
        <v>47</v>
      </c>
      <c r="H44">
        <f t="shared" ref="H44:R44" si="7">H41/SQRT(14)</f>
        <v>0.63494829762693328</v>
      </c>
      <c r="I44">
        <f t="shared" si="7"/>
        <v>0.42392937762806376</v>
      </c>
      <c r="J44">
        <f t="shared" si="7"/>
        <v>0.65382883899873712</v>
      </c>
      <c r="K44">
        <f t="shared" si="7"/>
        <v>0.42500808007832996</v>
      </c>
      <c r="L44">
        <f t="shared" si="7"/>
        <v>0.47090683447285714</v>
      </c>
      <c r="M44">
        <f t="shared" si="7"/>
        <v>0</v>
      </c>
      <c r="N44">
        <f t="shared" si="7"/>
        <v>0.46605556772534368</v>
      </c>
      <c r="O44">
        <f t="shared" si="7"/>
        <v>0.40260143080708505</v>
      </c>
      <c r="P44">
        <f t="shared" si="7"/>
        <v>0.40466762530522848</v>
      </c>
      <c r="Q44">
        <f t="shared" si="7"/>
        <v>0.41175810978451</v>
      </c>
      <c r="R44">
        <f t="shared" si="7"/>
        <v>0.67122980457474513</v>
      </c>
    </row>
    <row r="45" spans="1:18" x14ac:dyDescent="0.2">
      <c r="A45" s="27"/>
      <c r="B45" s="27"/>
      <c r="C45" s="27"/>
      <c r="D45" s="27"/>
    </row>
    <row r="46" spans="1:18" x14ac:dyDescent="0.2">
      <c r="A46" s="27"/>
      <c r="B46" s="27"/>
      <c r="C46" s="27"/>
      <c r="D46" s="27"/>
    </row>
    <row r="47" spans="1:18" x14ac:dyDescent="0.2">
      <c r="A47" s="27"/>
      <c r="B47" s="27"/>
      <c r="C47" s="27"/>
      <c r="D47" s="27"/>
      <c r="F47" t="s">
        <v>175</v>
      </c>
      <c r="H47">
        <f>H49/H50</f>
        <v>1.2498069498069497</v>
      </c>
      <c r="I47">
        <f t="shared" ref="I47:R47" si="8">I49/I50</f>
        <v>1.1657142857142857</v>
      </c>
      <c r="J47">
        <f t="shared" si="8"/>
        <v>1.2887445887445887</v>
      </c>
      <c r="K47">
        <f t="shared" si="8"/>
        <v>1.2055555555555555</v>
      </c>
      <c r="L47">
        <f t="shared" si="8"/>
        <v>1.171451355661882</v>
      </c>
      <c r="N47">
        <f t="shared" si="8"/>
        <v>1.1313131313131313</v>
      </c>
      <c r="O47">
        <f t="shared" si="8"/>
        <v>1.0266666666666668</v>
      </c>
      <c r="P47">
        <f t="shared" si="8"/>
        <v>1.0359281437125749</v>
      </c>
      <c r="Q47">
        <f t="shared" si="8"/>
        <v>1.2258064516129032</v>
      </c>
      <c r="R47">
        <f t="shared" si="8"/>
        <v>1.3493975903614457</v>
      </c>
    </row>
    <row r="48" spans="1:18" ht="15" x14ac:dyDescent="0.25">
      <c r="A48" s="27"/>
      <c r="B48" s="27"/>
      <c r="C48" s="27"/>
      <c r="D48" s="27"/>
      <c r="H48" s="16">
        <v>1200</v>
      </c>
      <c r="I48" s="16">
        <v>900</v>
      </c>
      <c r="J48" s="16">
        <v>600</v>
      </c>
      <c r="K48" s="16">
        <v>300</v>
      </c>
      <c r="L48" s="16">
        <v>50</v>
      </c>
      <c r="M48" s="16">
        <v>0</v>
      </c>
      <c r="N48" s="16">
        <v>50</v>
      </c>
      <c r="O48" s="16">
        <v>300</v>
      </c>
      <c r="P48" s="16">
        <v>600</v>
      </c>
      <c r="Q48" s="16">
        <v>900</v>
      </c>
      <c r="R48" s="16">
        <v>1200</v>
      </c>
    </row>
    <row r="49" spans="1:18" ht="15" x14ac:dyDescent="0.25">
      <c r="A49" s="28"/>
      <c r="B49" s="28"/>
      <c r="C49" s="28"/>
      <c r="D49" s="28"/>
      <c r="F49" t="s">
        <v>176</v>
      </c>
      <c r="H49">
        <v>8.8928571428571423</v>
      </c>
      <c r="I49">
        <v>7.8461538461538458</v>
      </c>
      <c r="J49">
        <v>8.1785714285714288</v>
      </c>
      <c r="K49">
        <v>7.75</v>
      </c>
      <c r="L49">
        <v>5.1363636363636367</v>
      </c>
      <c r="M49">
        <v>0</v>
      </c>
      <c r="N49">
        <v>5.0909090909090908</v>
      </c>
      <c r="O49">
        <v>5.5</v>
      </c>
      <c r="P49">
        <v>6.1785714285714288</v>
      </c>
      <c r="Q49">
        <v>6.7857142857142856</v>
      </c>
      <c r="R49">
        <v>8</v>
      </c>
    </row>
    <row r="50" spans="1:18" x14ac:dyDescent="0.2">
      <c r="F50" t="s">
        <v>81</v>
      </c>
      <c r="H50">
        <v>7.115384615384615</v>
      </c>
      <c r="I50">
        <v>6.7307692307692308</v>
      </c>
      <c r="J50">
        <v>6.3461538461538458</v>
      </c>
      <c r="K50">
        <v>6.4285714285714288</v>
      </c>
      <c r="L50">
        <v>4.384615384615385</v>
      </c>
      <c r="M50">
        <v>0</v>
      </c>
      <c r="N50">
        <v>4.5</v>
      </c>
      <c r="O50">
        <v>5.3571428571428568</v>
      </c>
      <c r="P50">
        <v>5.9642857142857144</v>
      </c>
      <c r="Q50">
        <v>5.5357142857142856</v>
      </c>
      <c r="R50">
        <v>5.9285714285714288</v>
      </c>
    </row>
    <row r="67" spans="9:22" ht="15" x14ac:dyDescent="0.25">
      <c r="L67" s="16"/>
      <c r="M67" s="16"/>
    </row>
    <row r="68" spans="9:22" ht="15" x14ac:dyDescent="0.25">
      <c r="I68" s="16"/>
      <c r="J68" s="16"/>
      <c r="K68" s="16"/>
      <c r="L68" s="16"/>
      <c r="M68" s="16"/>
      <c r="O68" s="21"/>
      <c r="P68" s="21"/>
      <c r="Q68" s="21"/>
      <c r="R68" s="21"/>
      <c r="S68" s="21"/>
    </row>
    <row r="69" spans="9:22" ht="15" x14ac:dyDescent="0.25">
      <c r="I69" s="16"/>
      <c r="J69" s="16"/>
      <c r="K69" s="16"/>
      <c r="L69" s="16"/>
      <c r="M69" s="16"/>
    </row>
    <row r="70" spans="9:22" ht="15" x14ac:dyDescent="0.25">
      <c r="I70" s="16"/>
      <c r="J70" s="16"/>
      <c r="K70" s="16"/>
      <c r="L70" s="16"/>
      <c r="M70" s="16"/>
    </row>
    <row r="75" spans="9:22" ht="15" x14ac:dyDescent="0.25">
      <c r="R75" s="16"/>
      <c r="S75" s="16"/>
      <c r="T75" s="16"/>
      <c r="U75" s="16"/>
      <c r="V75" s="16"/>
    </row>
    <row r="76" spans="9:22" ht="15" x14ac:dyDescent="0.25">
      <c r="R76" s="16"/>
      <c r="S76" s="16"/>
      <c r="T76" s="16"/>
      <c r="U76" s="16"/>
      <c r="V76" s="16"/>
    </row>
    <row r="77" spans="9:22" ht="15" x14ac:dyDescent="0.25">
      <c r="R77" s="16"/>
      <c r="S77" s="16"/>
      <c r="T77" s="16"/>
      <c r="U77" s="16"/>
      <c r="V77" s="16"/>
    </row>
    <row r="78" spans="9:22" ht="15" x14ac:dyDescent="0.25">
      <c r="R78" s="16"/>
      <c r="S78" s="16"/>
      <c r="T78" s="16"/>
      <c r="U78" s="16"/>
      <c r="V7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zoomScale="90" zoomScaleNormal="90" workbookViewId="0">
      <pane xSplit="1" ySplit="1" topLeftCell="K2" activePane="bottomRight" state="frozen"/>
      <selection activeCell="B2" sqref="B2"/>
      <selection pane="topRight" activeCell="B2" sqref="B2"/>
      <selection pane="bottomLeft" activeCell="B2" sqref="B2"/>
      <selection pane="bottomRight" activeCell="U4" sqref="U4"/>
    </sheetView>
  </sheetViews>
  <sheetFormatPr defaultColWidth="7.5" defaultRowHeight="15" customHeight="1" x14ac:dyDescent="0.2"/>
  <cols>
    <col min="1" max="1" width="6.125" style="4" bestFit="1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9.625" style="5" bestFit="1" customWidth="1"/>
    <col min="8" max="8" width="11.25" style="6" customWidth="1"/>
    <col min="9" max="9" width="10" style="6" customWidth="1"/>
    <col min="10" max="10" width="11.25" style="7" customWidth="1"/>
    <col min="11" max="11" width="13.75" style="8" bestFit="1" customWidth="1"/>
    <col min="12" max="12" width="13.375" style="7" bestFit="1" customWidth="1"/>
    <col min="13" max="13" width="6.75" style="8" bestFit="1" customWidth="1"/>
    <col min="14" max="14" width="8.5" style="8" bestFit="1" customWidth="1"/>
    <col min="15" max="15" width="7.375" style="9" bestFit="1" customWidth="1"/>
    <col min="16" max="16" width="14" style="5" bestFit="1" customWidth="1"/>
    <col min="17" max="17" width="7.5" style="10" customWidth="1"/>
    <col min="18" max="18" width="14.25" style="10" bestFit="1" customWidth="1"/>
    <col min="19" max="16384" width="7.5" style="10"/>
  </cols>
  <sheetData>
    <row r="1" spans="1:21" s="3" customFormat="1" ht="30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/>
      <c r="J1" s="2"/>
      <c r="K1" s="2"/>
      <c r="L1" s="2"/>
      <c r="M1" s="2"/>
      <c r="N1" s="2"/>
      <c r="O1" s="2"/>
      <c r="P1" s="2"/>
    </row>
    <row r="2" spans="1:21" ht="15" customHeight="1" x14ac:dyDescent="0.2">
      <c r="P2" s="5" t="s">
        <v>17</v>
      </c>
    </row>
    <row r="3" spans="1:21" ht="15" customHeight="1" x14ac:dyDescent="0.2">
      <c r="I3" s="44" t="s">
        <v>182</v>
      </c>
      <c r="J3" s="45" t="s">
        <v>19</v>
      </c>
      <c r="K3" s="35" t="s">
        <v>20</v>
      </c>
      <c r="L3" s="45" t="s">
        <v>183</v>
      </c>
      <c r="M3" s="35" t="s">
        <v>184</v>
      </c>
      <c r="N3" s="35" t="s">
        <v>185</v>
      </c>
      <c r="O3" s="46"/>
      <c r="P3" s="10"/>
      <c r="Q3" s="10" t="s">
        <v>21</v>
      </c>
      <c r="R3" s="10" t="s">
        <v>22</v>
      </c>
      <c r="S3" s="10" t="s">
        <v>23</v>
      </c>
    </row>
    <row r="4" spans="1:21" ht="15" customHeight="1" x14ac:dyDescent="0.2">
      <c r="B4" s="5" t="s">
        <v>75</v>
      </c>
      <c r="C4" s="5" t="s">
        <v>14</v>
      </c>
      <c r="D4" s="5" t="s">
        <v>142</v>
      </c>
      <c r="E4" s="5" t="s">
        <v>16</v>
      </c>
      <c r="F4" s="5" t="s">
        <v>17</v>
      </c>
      <c r="G4" s="5" t="s">
        <v>17</v>
      </c>
      <c r="H4" s="6">
        <v>37.312086672826098</v>
      </c>
      <c r="I4" s="6">
        <v>37.312086672826098</v>
      </c>
      <c r="P4" s="10"/>
      <c r="Q4" s="10">
        <v>2.9328624509418426</v>
      </c>
      <c r="R4" s="10">
        <v>1.6404064654062724</v>
      </c>
      <c r="S4" s="10">
        <v>0.124939338306144</v>
      </c>
      <c r="U4" s="11" t="s">
        <v>199</v>
      </c>
    </row>
    <row r="5" spans="1:21" ht="15" customHeight="1" x14ac:dyDescent="0.2">
      <c r="B5" s="5" t="s">
        <v>78</v>
      </c>
      <c r="C5" s="5" t="s">
        <v>14</v>
      </c>
      <c r="D5" s="5" t="s">
        <v>142</v>
      </c>
      <c r="E5" s="5" t="s">
        <v>16</v>
      </c>
      <c r="F5" s="5" t="s">
        <v>17</v>
      </c>
      <c r="G5" s="5" t="s">
        <v>17</v>
      </c>
      <c r="H5" s="6">
        <v>37.863110849917597</v>
      </c>
      <c r="I5" s="6">
        <v>37.863110849917597</v>
      </c>
      <c r="P5" s="10"/>
      <c r="Q5" s="10">
        <v>4.1746681111435144</v>
      </c>
      <c r="R5" s="10">
        <v>1.0419390653408476</v>
      </c>
      <c r="S5" s="10">
        <v>0.34711118821218417</v>
      </c>
    </row>
    <row r="6" spans="1:21" ht="15" customHeight="1" x14ac:dyDescent="0.2">
      <c r="B6" s="5" t="s">
        <v>79</v>
      </c>
      <c r="C6" s="5" t="s">
        <v>14</v>
      </c>
      <c r="D6" s="5" t="s">
        <v>142</v>
      </c>
      <c r="E6" s="5" t="s">
        <v>94</v>
      </c>
      <c r="F6" s="5" t="s">
        <v>26</v>
      </c>
      <c r="G6" s="5" t="s">
        <v>17</v>
      </c>
      <c r="H6" s="6">
        <v>31.214076012336001</v>
      </c>
      <c r="I6" s="6">
        <v>31.107479746886298</v>
      </c>
      <c r="J6" s="7">
        <f>I6+0.5</f>
        <v>31.607479746886298</v>
      </c>
      <c r="K6" s="8">
        <f>I6-0.5</f>
        <v>30.607479746886298</v>
      </c>
      <c r="L6" s="7">
        <f>I6-I27</f>
        <v>13.370700300538598</v>
      </c>
      <c r="M6" s="8">
        <f>L6-10.37</f>
        <v>3.0007003005385986</v>
      </c>
      <c r="N6" s="8">
        <f>2^(-M6)</f>
        <v>0.124939338306144</v>
      </c>
      <c r="P6" s="10"/>
      <c r="Q6" s="10">
        <v>2.7428650556980299</v>
      </c>
      <c r="R6" s="10">
        <v>1.0494021120599872</v>
      </c>
      <c r="S6" s="10">
        <v>0.46387743433698364</v>
      </c>
    </row>
    <row r="7" spans="1:21" ht="15" customHeight="1" x14ac:dyDescent="0.2">
      <c r="B7" s="5" t="s">
        <v>83</v>
      </c>
      <c r="C7" s="5" t="s">
        <v>14</v>
      </c>
      <c r="D7" s="5" t="s">
        <v>142</v>
      </c>
      <c r="E7" s="5" t="s">
        <v>94</v>
      </c>
      <c r="F7" s="5" t="s">
        <v>26</v>
      </c>
      <c r="G7" s="5" t="s">
        <v>17</v>
      </c>
      <c r="H7" s="6">
        <v>30.741652473678599</v>
      </c>
      <c r="I7" s="6">
        <v>31.107479746886298</v>
      </c>
      <c r="P7" s="10"/>
      <c r="Q7" s="10">
        <v>1.8961449110282078</v>
      </c>
      <c r="R7" s="10">
        <v>1.0200533712545339</v>
      </c>
      <c r="S7" s="10">
        <v>0.54694883516779647</v>
      </c>
    </row>
    <row r="8" spans="1:21" ht="15" customHeight="1" x14ac:dyDescent="0.2">
      <c r="B8" s="5" t="s">
        <v>84</v>
      </c>
      <c r="C8" s="5" t="s">
        <v>14</v>
      </c>
      <c r="D8" s="5" t="s">
        <v>142</v>
      </c>
      <c r="E8" s="5" t="s">
        <v>94</v>
      </c>
      <c r="F8" s="5" t="s">
        <v>26</v>
      </c>
      <c r="G8" s="5" t="s">
        <v>17</v>
      </c>
      <c r="H8" s="6">
        <v>31.366710754644402</v>
      </c>
      <c r="I8" s="6">
        <v>31.107479746886298</v>
      </c>
      <c r="P8" s="10"/>
      <c r="Q8" s="10">
        <v>0.99756726585084665</v>
      </c>
      <c r="R8" s="10">
        <v>0.25384998690987909</v>
      </c>
      <c r="S8" s="10">
        <v>0.36183410060106891</v>
      </c>
    </row>
    <row r="9" spans="1:21" ht="15" customHeight="1" x14ac:dyDescent="0.2">
      <c r="B9" s="5" t="s">
        <v>85</v>
      </c>
      <c r="C9" s="5" t="s">
        <v>14</v>
      </c>
      <c r="D9" s="5" t="s">
        <v>142</v>
      </c>
      <c r="E9" s="5" t="s">
        <v>99</v>
      </c>
      <c r="F9" s="5" t="s">
        <v>31</v>
      </c>
      <c r="G9" s="5" t="s">
        <v>17</v>
      </c>
      <c r="H9" s="6">
        <v>30.149127040417302</v>
      </c>
      <c r="I9" s="6">
        <v>30.174519887647101</v>
      </c>
      <c r="J9" s="7">
        <f>I9+0.5</f>
        <v>30.674519887647101</v>
      </c>
      <c r="K9" s="8">
        <f>I9-0.5</f>
        <v>29.674519887647101</v>
      </c>
      <c r="L9" s="7">
        <f>I9-I30</f>
        <v>11.896530227507903</v>
      </c>
      <c r="M9" s="8">
        <f>L9-10.37</f>
        <v>1.5265302275079033</v>
      </c>
      <c r="N9" s="8">
        <f>2^(-M9)</f>
        <v>0.34711118821218417</v>
      </c>
      <c r="P9" s="10"/>
      <c r="Q9" s="10">
        <v>1.9407693738121481</v>
      </c>
      <c r="R9" s="10">
        <v>1.0837696202256686</v>
      </c>
      <c r="S9" s="10">
        <v>0.18055683083357837</v>
      </c>
    </row>
    <row r="10" spans="1:21" ht="15" customHeight="1" x14ac:dyDescent="0.2">
      <c r="B10" s="5" t="s">
        <v>87</v>
      </c>
      <c r="C10" s="5" t="s">
        <v>14</v>
      </c>
      <c r="D10" s="5" t="s">
        <v>142</v>
      </c>
      <c r="E10" s="5" t="s">
        <v>99</v>
      </c>
      <c r="F10" s="5" t="s">
        <v>31</v>
      </c>
      <c r="G10" s="5" t="s">
        <v>17</v>
      </c>
      <c r="H10" s="6">
        <v>30.166605973436301</v>
      </c>
      <c r="I10" s="6">
        <v>30.174519887647101</v>
      </c>
      <c r="P10" s="10"/>
      <c r="Q10" s="10" t="s">
        <v>21</v>
      </c>
      <c r="R10" s="10" t="s">
        <v>22</v>
      </c>
      <c r="S10" s="10" t="s">
        <v>23</v>
      </c>
    </row>
    <row r="11" spans="1:21" ht="15" customHeight="1" x14ac:dyDescent="0.2">
      <c r="B11" s="5" t="s">
        <v>88</v>
      </c>
      <c r="C11" s="5" t="s">
        <v>14</v>
      </c>
      <c r="D11" s="5" t="s">
        <v>142</v>
      </c>
      <c r="E11" s="5" t="s">
        <v>99</v>
      </c>
      <c r="F11" s="5" t="s">
        <v>31</v>
      </c>
      <c r="G11" s="5" t="s">
        <v>17</v>
      </c>
      <c r="H11" s="6">
        <v>30.2078266490876</v>
      </c>
      <c r="I11" s="6">
        <v>30.174519887647101</v>
      </c>
      <c r="P11" s="10" t="s">
        <v>40</v>
      </c>
      <c r="Q11" s="10">
        <f>AVERAGE(Q4:Q9)</f>
        <v>2.4474795280790982</v>
      </c>
      <c r="R11" s="10">
        <f>AVERAGE(R4:R9)</f>
        <v>1.014903436866198</v>
      </c>
      <c r="S11" s="10">
        <f>AVERAGE(S4:S9)</f>
        <v>0.33754462124295931</v>
      </c>
    </row>
    <row r="12" spans="1:21" ht="15" customHeight="1" x14ac:dyDescent="0.2">
      <c r="B12" s="5" t="s">
        <v>89</v>
      </c>
      <c r="C12" s="5" t="s">
        <v>14</v>
      </c>
      <c r="D12" s="5" t="s">
        <v>142</v>
      </c>
      <c r="E12" s="5" t="s">
        <v>105</v>
      </c>
      <c r="F12" s="5" t="s">
        <v>36</v>
      </c>
      <c r="G12" s="5" t="s">
        <v>17</v>
      </c>
      <c r="H12" s="6">
        <v>30.8213433614794</v>
      </c>
      <c r="I12" s="6">
        <v>30.983237211992801</v>
      </c>
      <c r="J12" s="7">
        <f>I12+0.5</f>
        <v>31.483237211992801</v>
      </c>
      <c r="K12" s="8">
        <f>I12-0.5</f>
        <v>30.483237211992801</v>
      </c>
      <c r="L12" s="7">
        <f>I12-I33</f>
        <v>11.4781844279666</v>
      </c>
      <c r="M12" s="8">
        <f>L12-10.37</f>
        <v>1.1081844279666004</v>
      </c>
      <c r="N12" s="8">
        <f>2^(-M12)</f>
        <v>0.46387743433698364</v>
      </c>
      <c r="P12" s="10" t="s">
        <v>44</v>
      </c>
      <c r="Q12" s="10">
        <f>STDEV(Q4:Q9)</f>
        <v>1.0926115688347153</v>
      </c>
      <c r="R12" s="10">
        <f>STDEV(R4:R9)</f>
        <v>0.44207387374398682</v>
      </c>
      <c r="S12" s="10">
        <f>STDEV(S4:S9)</f>
        <v>0.16145449833005973</v>
      </c>
    </row>
    <row r="13" spans="1:21" ht="15" customHeight="1" x14ac:dyDescent="0.2">
      <c r="B13" s="5" t="s">
        <v>91</v>
      </c>
      <c r="C13" s="5" t="s">
        <v>14</v>
      </c>
      <c r="D13" s="5" t="s">
        <v>142</v>
      </c>
      <c r="E13" s="5" t="s">
        <v>105</v>
      </c>
      <c r="F13" s="5" t="s">
        <v>36</v>
      </c>
      <c r="G13" s="5" t="s">
        <v>17</v>
      </c>
      <c r="H13" s="6">
        <v>30.857296105684799</v>
      </c>
      <c r="I13" s="6">
        <v>30.983237211992801</v>
      </c>
      <c r="P13" s="10" t="s">
        <v>47</v>
      </c>
      <c r="Q13" s="10">
        <f>Q12/SQRT(6)</f>
        <v>0.44605680511781198</v>
      </c>
      <c r="R13" s="10">
        <f>R12/SQRT(6)</f>
        <v>0.18047590321472026</v>
      </c>
      <c r="S13" s="10">
        <f>S12/SQRT(6)</f>
        <v>6.5913522930947516E-2</v>
      </c>
    </row>
    <row r="14" spans="1:21" ht="15" customHeight="1" x14ac:dyDescent="0.2">
      <c r="B14" s="5" t="s">
        <v>92</v>
      </c>
      <c r="C14" s="5" t="s">
        <v>14</v>
      </c>
      <c r="D14" s="5" t="s">
        <v>142</v>
      </c>
      <c r="E14" s="5" t="s">
        <v>105</v>
      </c>
      <c r="F14" s="5" t="s">
        <v>36</v>
      </c>
      <c r="G14" s="5" t="s">
        <v>17</v>
      </c>
      <c r="H14" s="6">
        <v>31.271072168814101</v>
      </c>
      <c r="I14" s="6">
        <v>30.983237211992801</v>
      </c>
      <c r="P14" s="5" t="s">
        <v>17</v>
      </c>
      <c r="Q14" s="10">
        <f>TTEST(Q4:Q9,R4:R9,2,2)</f>
        <v>1.3874219341251593E-2</v>
      </c>
      <c r="R14" s="10">
        <f>TTEST(R4:R9,S4:S9,2,2)</f>
        <v>5.4885946278800833E-3</v>
      </c>
      <c r="S14" s="10">
        <f>TTEST(Q4:Q9,S4:S9,2,2)</f>
        <v>8.6833248238263642E-4</v>
      </c>
    </row>
    <row r="15" spans="1:21" ht="15" customHeight="1" x14ac:dyDescent="0.2">
      <c r="B15" s="5" t="s">
        <v>93</v>
      </c>
      <c r="C15" s="5" t="s">
        <v>14</v>
      </c>
      <c r="D15" s="5" t="s">
        <v>142</v>
      </c>
      <c r="E15" s="5" t="s">
        <v>110</v>
      </c>
      <c r="F15" s="5" t="s">
        <v>43</v>
      </c>
      <c r="G15" s="5" t="s">
        <v>17</v>
      </c>
      <c r="H15" s="6">
        <v>30.186380670605899</v>
      </c>
      <c r="I15" s="6">
        <v>30.226479681874899</v>
      </c>
      <c r="J15" s="7">
        <f>I15+0.5</f>
        <v>30.726479681874899</v>
      </c>
      <c r="K15" s="8">
        <f>I15-0.5</f>
        <v>29.726479681874899</v>
      </c>
      <c r="L15" s="7">
        <f>I15-I36</f>
        <v>11.240522213793</v>
      </c>
      <c r="M15" s="8">
        <f>L15-10.37</f>
        <v>0.87052221379300043</v>
      </c>
      <c r="N15" s="8">
        <f>2^(-M15)</f>
        <v>0.54694883516779647</v>
      </c>
      <c r="P15" s="5" t="s">
        <v>17</v>
      </c>
    </row>
    <row r="16" spans="1:21" ht="15" customHeight="1" x14ac:dyDescent="0.2">
      <c r="B16" s="5" t="s">
        <v>95</v>
      </c>
      <c r="C16" s="5" t="s">
        <v>14</v>
      </c>
      <c r="D16" s="5" t="s">
        <v>142</v>
      </c>
      <c r="E16" s="5" t="s">
        <v>110</v>
      </c>
      <c r="F16" s="5" t="s">
        <v>43</v>
      </c>
      <c r="G16" s="5" t="s">
        <v>17</v>
      </c>
      <c r="H16" s="6">
        <v>30.074377073605699</v>
      </c>
      <c r="I16" s="6">
        <v>30.226479681874899</v>
      </c>
      <c r="P16" s="5" t="s">
        <v>17</v>
      </c>
    </row>
    <row r="17" spans="2:16" ht="15" customHeight="1" x14ac:dyDescent="0.2">
      <c r="B17" s="5" t="s">
        <v>96</v>
      </c>
      <c r="C17" s="5" t="s">
        <v>14</v>
      </c>
      <c r="D17" s="5" t="s">
        <v>142</v>
      </c>
      <c r="E17" s="5" t="s">
        <v>110</v>
      </c>
      <c r="F17" s="5" t="s">
        <v>43</v>
      </c>
      <c r="G17" s="5" t="s">
        <v>17</v>
      </c>
      <c r="H17" s="6">
        <v>30.418681301413201</v>
      </c>
      <c r="I17" s="6">
        <v>30.226479681874899</v>
      </c>
      <c r="P17" s="5" t="s">
        <v>17</v>
      </c>
    </row>
    <row r="18" spans="2:16" ht="15" customHeight="1" x14ac:dyDescent="0.2">
      <c r="B18" s="5" t="s">
        <v>98</v>
      </c>
      <c r="C18" s="5" t="s">
        <v>14</v>
      </c>
      <c r="D18" s="5" t="s">
        <v>142</v>
      </c>
      <c r="E18" s="5" t="s">
        <v>114</v>
      </c>
      <c r="F18" s="5" t="s">
        <v>52</v>
      </c>
      <c r="G18" s="5" t="s">
        <v>17</v>
      </c>
      <c r="H18" s="6">
        <v>31.3518905950027</v>
      </c>
      <c r="I18" s="6">
        <v>31.2223588452167</v>
      </c>
      <c r="J18" s="7">
        <f>I18+0.5</f>
        <v>31.7223588452167</v>
      </c>
      <c r="K18" s="8">
        <f>I18-0.5</f>
        <v>30.7223588452167</v>
      </c>
      <c r="L18" s="7">
        <f>I18-I39</f>
        <v>11.8365997155359</v>
      </c>
      <c r="M18" s="8">
        <f>L18-10.37</f>
        <v>1.4665997155359012</v>
      </c>
      <c r="N18" s="8">
        <f>2^(-M18)</f>
        <v>0.36183410060106891</v>
      </c>
      <c r="P18" s="5" t="s">
        <v>17</v>
      </c>
    </row>
    <row r="19" spans="2:16" ht="15" customHeight="1" x14ac:dyDescent="0.2">
      <c r="B19" s="5" t="s">
        <v>100</v>
      </c>
      <c r="C19" s="5" t="s">
        <v>14</v>
      </c>
      <c r="D19" s="5" t="s">
        <v>142</v>
      </c>
      <c r="E19" s="5" t="s">
        <v>114</v>
      </c>
      <c r="F19" s="5" t="s">
        <v>52</v>
      </c>
      <c r="G19" s="5" t="s">
        <v>17</v>
      </c>
      <c r="H19" s="6">
        <v>31.079804529362001</v>
      </c>
      <c r="I19" s="6">
        <v>31.2223588452167</v>
      </c>
      <c r="P19" s="5" t="s">
        <v>17</v>
      </c>
    </row>
    <row r="20" spans="2:16" ht="15" customHeight="1" x14ac:dyDescent="0.2">
      <c r="B20" s="5" t="s">
        <v>102</v>
      </c>
      <c r="C20" s="5" t="s">
        <v>14</v>
      </c>
      <c r="D20" s="5" t="s">
        <v>142</v>
      </c>
      <c r="E20" s="5" t="s">
        <v>114</v>
      </c>
      <c r="F20" s="5" t="s">
        <v>52</v>
      </c>
      <c r="G20" s="5" t="s">
        <v>17</v>
      </c>
      <c r="H20" s="6">
        <v>31.235381411285498</v>
      </c>
      <c r="I20" s="6">
        <v>31.2223588452167</v>
      </c>
      <c r="P20" s="5" t="s">
        <v>17</v>
      </c>
    </row>
    <row r="21" spans="2:16" ht="15" customHeight="1" x14ac:dyDescent="0.2">
      <c r="B21" s="5" t="s">
        <v>104</v>
      </c>
      <c r="C21" s="5" t="s">
        <v>14</v>
      </c>
      <c r="D21" s="5" t="s">
        <v>142</v>
      </c>
      <c r="E21" s="5" t="s">
        <v>143</v>
      </c>
      <c r="F21" s="5" t="s">
        <v>59</v>
      </c>
      <c r="G21" s="5" t="s">
        <v>17</v>
      </c>
      <c r="H21" s="6">
        <v>31.013168272165</v>
      </c>
      <c r="I21" s="6">
        <v>31.045014025520398</v>
      </c>
      <c r="J21" s="7">
        <f>I21+0.5</f>
        <v>31.545014025520398</v>
      </c>
      <c r="K21" s="8">
        <f>I21-0.5</f>
        <v>30.545014025520398</v>
      </c>
      <c r="L21" s="7">
        <f>I21-I42</f>
        <v>12.839475093469197</v>
      </c>
      <c r="M21" s="8">
        <f>L21-10.37</f>
        <v>2.4694750934691978</v>
      </c>
      <c r="N21" s="8">
        <f>2^(-M21)</f>
        <v>0.18055683083357837</v>
      </c>
      <c r="P21" s="5" t="s">
        <v>17</v>
      </c>
    </row>
    <row r="22" spans="2:16" ht="15" customHeight="1" x14ac:dyDescent="0.2">
      <c r="B22" s="5" t="s">
        <v>106</v>
      </c>
      <c r="C22" s="5" t="s">
        <v>14</v>
      </c>
      <c r="D22" s="5" t="s">
        <v>142</v>
      </c>
      <c r="E22" s="5" t="s">
        <v>143</v>
      </c>
      <c r="F22" s="5" t="s">
        <v>59</v>
      </c>
      <c r="G22" s="5" t="s">
        <v>17</v>
      </c>
      <c r="H22" s="6">
        <v>31.019446731165999</v>
      </c>
      <c r="I22" s="6">
        <v>31.045014025520398</v>
      </c>
      <c r="P22" s="5" t="s">
        <v>17</v>
      </c>
    </row>
    <row r="23" spans="2:16" ht="15" customHeight="1" x14ac:dyDescent="0.2">
      <c r="B23" s="5" t="s">
        <v>107</v>
      </c>
      <c r="C23" s="5" t="s">
        <v>14</v>
      </c>
      <c r="D23" s="5" t="s">
        <v>142</v>
      </c>
      <c r="E23" s="5" t="s">
        <v>143</v>
      </c>
      <c r="F23" s="5" t="s">
        <v>59</v>
      </c>
      <c r="G23" s="5" t="s">
        <v>17</v>
      </c>
      <c r="H23" s="6">
        <v>31.102427073230199</v>
      </c>
      <c r="I23" s="6">
        <v>31.045014025520398</v>
      </c>
      <c r="P23" s="5" t="s">
        <v>17</v>
      </c>
    </row>
    <row r="24" spans="2:16" ht="15" customHeight="1" x14ac:dyDescent="0.2">
      <c r="P24" s="5" t="s">
        <v>17</v>
      </c>
    </row>
    <row r="25" spans="2:16" ht="15" customHeight="1" x14ac:dyDescent="0.2">
      <c r="P25" s="5" t="s">
        <v>17</v>
      </c>
    </row>
    <row r="26" spans="2:16" ht="15" customHeight="1" x14ac:dyDescent="0.2">
      <c r="D26" s="10" t="s">
        <v>170</v>
      </c>
      <c r="E26" s="10"/>
      <c r="F26" s="10"/>
      <c r="G26" s="10"/>
      <c r="H26" s="10"/>
      <c r="I26" s="10"/>
      <c r="P26" s="5" t="s">
        <v>17</v>
      </c>
    </row>
    <row r="27" spans="2:16" ht="15" customHeight="1" x14ac:dyDescent="0.2">
      <c r="D27" s="10" t="s">
        <v>117</v>
      </c>
      <c r="E27" s="10" t="s">
        <v>80</v>
      </c>
      <c r="F27" s="10" t="s">
        <v>52</v>
      </c>
      <c r="G27" s="10" t="s">
        <v>17</v>
      </c>
      <c r="H27" s="10">
        <v>17.7826709142645</v>
      </c>
      <c r="I27" s="10">
        <v>17.7367794463477</v>
      </c>
      <c r="P27" s="5" t="s">
        <v>17</v>
      </c>
    </row>
    <row r="28" spans="2:16" ht="15" customHeight="1" x14ac:dyDescent="0.2">
      <c r="D28" s="10" t="s">
        <v>117</v>
      </c>
      <c r="E28" s="10" t="s">
        <v>80</v>
      </c>
      <c r="F28" s="10" t="s">
        <v>52</v>
      </c>
      <c r="G28" s="10" t="s">
        <v>17</v>
      </c>
      <c r="H28" s="10">
        <v>17.615995506184898</v>
      </c>
      <c r="I28" s="10">
        <v>17.7367794463477</v>
      </c>
      <c r="P28" s="5" t="s">
        <v>17</v>
      </c>
    </row>
    <row r="29" spans="2:16" ht="15" customHeight="1" x14ac:dyDescent="0.2">
      <c r="D29" s="10" t="s">
        <v>117</v>
      </c>
      <c r="E29" s="10" t="s">
        <v>80</v>
      </c>
      <c r="F29" s="10" t="s">
        <v>52</v>
      </c>
      <c r="G29" s="10" t="s">
        <v>17</v>
      </c>
      <c r="H29" s="10">
        <v>17.811671918593799</v>
      </c>
      <c r="I29" s="10">
        <v>17.7367794463477</v>
      </c>
      <c r="P29" s="5" t="s">
        <v>17</v>
      </c>
    </row>
    <row r="30" spans="2:16" ht="15" customHeight="1" x14ac:dyDescent="0.2">
      <c r="D30" s="10" t="s">
        <v>117</v>
      </c>
      <c r="E30" s="10" t="s">
        <v>86</v>
      </c>
      <c r="F30" s="10" t="s">
        <v>59</v>
      </c>
      <c r="G30" s="10" t="s">
        <v>17</v>
      </c>
      <c r="H30" s="10">
        <v>18.334045339782101</v>
      </c>
      <c r="I30" s="10">
        <v>18.277989660139198</v>
      </c>
      <c r="P30" s="5" t="s">
        <v>17</v>
      </c>
    </row>
    <row r="31" spans="2:16" ht="15" customHeight="1" x14ac:dyDescent="0.2">
      <c r="D31" s="10" t="s">
        <v>117</v>
      </c>
      <c r="E31" s="10" t="s">
        <v>86</v>
      </c>
      <c r="F31" s="10" t="s">
        <v>59</v>
      </c>
      <c r="G31" s="10" t="s">
        <v>17</v>
      </c>
      <c r="H31" s="10">
        <v>18.214449698947099</v>
      </c>
      <c r="I31" s="10">
        <v>18.277989660139198</v>
      </c>
      <c r="P31" s="5" t="s">
        <v>17</v>
      </c>
    </row>
    <row r="32" spans="2:16" ht="15" customHeight="1" x14ac:dyDescent="0.2">
      <c r="D32" s="10" t="s">
        <v>117</v>
      </c>
      <c r="E32" s="10" t="s">
        <v>86</v>
      </c>
      <c r="F32" s="10" t="s">
        <v>59</v>
      </c>
      <c r="G32" s="10" t="s">
        <v>17</v>
      </c>
      <c r="H32" s="10">
        <v>18.285473941688601</v>
      </c>
      <c r="I32" s="10">
        <v>18.277989660139198</v>
      </c>
      <c r="P32" s="5" t="s">
        <v>17</v>
      </c>
    </row>
    <row r="33" spans="4:16" ht="15" customHeight="1" x14ac:dyDescent="0.2">
      <c r="D33" s="10" t="s">
        <v>117</v>
      </c>
      <c r="E33" s="10" t="s">
        <v>90</v>
      </c>
      <c r="F33" s="10" t="s">
        <v>65</v>
      </c>
      <c r="G33" s="10" t="s">
        <v>17</v>
      </c>
      <c r="H33" s="10">
        <v>19.7106479531021</v>
      </c>
      <c r="I33" s="10">
        <v>19.505052784026201</v>
      </c>
      <c r="P33" s="5" t="s">
        <v>17</v>
      </c>
    </row>
    <row r="34" spans="4:16" ht="15" customHeight="1" x14ac:dyDescent="0.2">
      <c r="D34" s="10" t="s">
        <v>117</v>
      </c>
      <c r="E34" s="10" t="s">
        <v>90</v>
      </c>
      <c r="F34" s="10" t="s">
        <v>65</v>
      </c>
      <c r="G34" s="10" t="s">
        <v>17</v>
      </c>
      <c r="H34" s="10">
        <v>19.334970333267801</v>
      </c>
      <c r="I34" s="10">
        <v>19.505052784026201</v>
      </c>
      <c r="P34" s="5" t="s">
        <v>17</v>
      </c>
    </row>
    <row r="35" spans="4:16" ht="15" customHeight="1" x14ac:dyDescent="0.2">
      <c r="D35" s="10" t="s">
        <v>117</v>
      </c>
      <c r="E35" s="10" t="s">
        <v>90</v>
      </c>
      <c r="F35" s="10" t="s">
        <v>65</v>
      </c>
      <c r="G35" s="10" t="s">
        <v>17</v>
      </c>
      <c r="H35" s="10">
        <v>19.4695400657086</v>
      </c>
      <c r="I35" s="10">
        <v>19.505052784026201</v>
      </c>
      <c r="P35" s="5" t="s">
        <v>17</v>
      </c>
    </row>
    <row r="36" spans="4:16" ht="15" customHeight="1" x14ac:dyDescent="0.2">
      <c r="D36" s="10" t="s">
        <v>117</v>
      </c>
      <c r="E36" s="10" t="s">
        <v>94</v>
      </c>
      <c r="F36" s="10" t="s">
        <v>71</v>
      </c>
      <c r="G36" s="10" t="s">
        <v>17</v>
      </c>
      <c r="H36" s="10">
        <v>19.1185233552882</v>
      </c>
      <c r="I36" s="10">
        <v>18.985957468081899</v>
      </c>
      <c r="P36" s="5" t="s">
        <v>17</v>
      </c>
    </row>
    <row r="37" spans="4:16" ht="15" customHeight="1" x14ac:dyDescent="0.2">
      <c r="D37" s="10" t="s">
        <v>117</v>
      </c>
      <c r="E37" s="10" t="s">
        <v>94</v>
      </c>
      <c r="F37" s="10" t="s">
        <v>71</v>
      </c>
      <c r="G37" s="10" t="s">
        <v>17</v>
      </c>
      <c r="H37" s="10">
        <v>18.864503634837</v>
      </c>
      <c r="I37" s="10">
        <v>18.985957468081899</v>
      </c>
      <c r="P37" s="5" t="s">
        <v>17</v>
      </c>
    </row>
    <row r="38" spans="4:16" ht="15" customHeight="1" x14ac:dyDescent="0.2">
      <c r="D38" s="10" t="s">
        <v>117</v>
      </c>
      <c r="E38" s="10" t="s">
        <v>94</v>
      </c>
      <c r="F38" s="10" t="s">
        <v>71</v>
      </c>
      <c r="G38" s="10" t="s">
        <v>17</v>
      </c>
      <c r="H38" s="10">
        <v>18.974845414120399</v>
      </c>
      <c r="I38" s="10">
        <v>18.985957468081899</v>
      </c>
      <c r="P38" s="5" t="s">
        <v>17</v>
      </c>
    </row>
    <row r="39" spans="4:16" ht="15" customHeight="1" x14ac:dyDescent="0.2">
      <c r="D39" s="10" t="s">
        <v>117</v>
      </c>
      <c r="E39" s="10" t="s">
        <v>99</v>
      </c>
      <c r="F39" s="10" t="s">
        <v>140</v>
      </c>
      <c r="G39" s="10" t="s">
        <v>17</v>
      </c>
      <c r="H39" s="10">
        <v>19.568277291171601</v>
      </c>
      <c r="I39" s="10">
        <v>19.3857591296808</v>
      </c>
      <c r="P39" s="5" t="s">
        <v>17</v>
      </c>
    </row>
    <row r="40" spans="4:16" ht="15" customHeight="1" x14ac:dyDescent="0.2">
      <c r="D40" s="10" t="s">
        <v>117</v>
      </c>
      <c r="E40" s="10" t="s">
        <v>99</v>
      </c>
      <c r="F40" s="10" t="s">
        <v>140</v>
      </c>
      <c r="G40" s="10" t="s">
        <v>17</v>
      </c>
      <c r="H40" s="10">
        <v>19.2970470422839</v>
      </c>
      <c r="I40" s="10">
        <v>19.3857591296808</v>
      </c>
      <c r="P40" s="5" t="s">
        <v>17</v>
      </c>
    </row>
    <row r="41" spans="4:16" ht="15" customHeight="1" x14ac:dyDescent="0.2">
      <c r="D41" s="10" t="s">
        <v>117</v>
      </c>
      <c r="E41" s="10" t="s">
        <v>99</v>
      </c>
      <c r="F41" s="10" t="s">
        <v>140</v>
      </c>
      <c r="G41" s="10" t="s">
        <v>17</v>
      </c>
      <c r="H41" s="10">
        <v>19.291953055587001</v>
      </c>
      <c r="I41" s="10">
        <v>19.3857591296808</v>
      </c>
      <c r="P41" s="5" t="s">
        <v>17</v>
      </c>
    </row>
    <row r="42" spans="4:16" ht="15" customHeight="1" x14ac:dyDescent="0.2">
      <c r="D42" s="10" t="s">
        <v>117</v>
      </c>
      <c r="E42" s="10" t="s">
        <v>105</v>
      </c>
      <c r="F42" s="10" t="s">
        <v>141</v>
      </c>
      <c r="G42" s="10" t="s">
        <v>17</v>
      </c>
      <c r="H42" s="10">
        <v>18.458303307680701</v>
      </c>
      <c r="I42" s="10">
        <v>18.205538932051201</v>
      </c>
    </row>
    <row r="43" spans="4:16" ht="15" customHeight="1" x14ac:dyDescent="0.2">
      <c r="D43" s="10" t="s">
        <v>117</v>
      </c>
      <c r="E43" s="10" t="s">
        <v>105</v>
      </c>
      <c r="F43" s="10" t="s">
        <v>141</v>
      </c>
      <c r="G43" s="10" t="s">
        <v>17</v>
      </c>
      <c r="H43" s="10">
        <v>18.058620875320699</v>
      </c>
      <c r="I43" s="10">
        <v>18.205538932051201</v>
      </c>
    </row>
    <row r="44" spans="4:16" ht="15" customHeight="1" x14ac:dyDescent="0.2">
      <c r="D44" s="10" t="s">
        <v>117</v>
      </c>
      <c r="E44" s="10" t="s">
        <v>105</v>
      </c>
      <c r="F44" s="10" t="s">
        <v>141</v>
      </c>
      <c r="G44" s="10" t="s">
        <v>17</v>
      </c>
      <c r="H44" s="10">
        <v>18.099692613152101</v>
      </c>
      <c r="I44" s="10">
        <v>18.205538932051201</v>
      </c>
    </row>
    <row r="50" spans="2:22" ht="15" customHeight="1" x14ac:dyDescent="0.2">
      <c r="B50" s="5" t="s">
        <v>13</v>
      </c>
      <c r="C50" s="5" t="s">
        <v>14</v>
      </c>
      <c r="D50" s="5" t="s">
        <v>138</v>
      </c>
      <c r="E50" s="5" t="s">
        <v>16</v>
      </c>
      <c r="F50" s="5" t="s">
        <v>17</v>
      </c>
      <c r="G50" s="5" t="s">
        <v>17</v>
      </c>
      <c r="H50" s="6">
        <v>39.145063294142297</v>
      </c>
      <c r="I50" s="6">
        <v>39.145063294142297</v>
      </c>
    </row>
    <row r="51" spans="2:22" ht="15" customHeight="1" x14ac:dyDescent="0.2">
      <c r="B51" s="5" t="s">
        <v>18</v>
      </c>
      <c r="C51" s="5" t="s">
        <v>14</v>
      </c>
      <c r="D51" s="5" t="s">
        <v>138</v>
      </c>
      <c r="E51" s="5" t="s">
        <v>16</v>
      </c>
      <c r="F51" s="5" t="s">
        <v>17</v>
      </c>
      <c r="G51" s="5" t="s">
        <v>17</v>
      </c>
      <c r="H51" s="6">
        <v>39.066226683836597</v>
      </c>
      <c r="I51" s="6">
        <v>39.066226683836597</v>
      </c>
    </row>
    <row r="52" spans="2:22" ht="15" customHeight="1" x14ac:dyDescent="0.2">
      <c r="B52" s="5" t="s">
        <v>24</v>
      </c>
      <c r="C52" s="5" t="s">
        <v>14</v>
      </c>
      <c r="D52" s="5" t="s">
        <v>138</v>
      </c>
      <c r="E52" s="5" t="s">
        <v>25</v>
      </c>
      <c r="F52" s="5" t="s">
        <v>26</v>
      </c>
      <c r="G52" s="5" t="s">
        <v>17</v>
      </c>
      <c r="H52" s="6">
        <v>31.3764048946001</v>
      </c>
      <c r="I52" s="6">
        <v>31.543049840672602</v>
      </c>
      <c r="J52" s="7">
        <f>I52-I77</f>
        <v>9.6559466650535022</v>
      </c>
      <c r="K52" s="47">
        <f>J52-10.37</f>
        <v>-0.71405333494649703</v>
      </c>
      <c r="L52" s="10">
        <f>2^(-K52)</f>
        <v>1.6404064654062724</v>
      </c>
    </row>
    <row r="53" spans="2:22" ht="15" customHeight="1" x14ac:dyDescent="0.2">
      <c r="B53" s="5" t="s">
        <v>27</v>
      </c>
      <c r="C53" s="5" t="s">
        <v>14</v>
      </c>
      <c r="D53" s="5" t="s">
        <v>138</v>
      </c>
      <c r="E53" s="5" t="s">
        <v>25</v>
      </c>
      <c r="F53" s="5" t="s">
        <v>26</v>
      </c>
      <c r="G53" s="5" t="s">
        <v>17</v>
      </c>
      <c r="H53" s="6">
        <v>31.523700588652499</v>
      </c>
      <c r="I53" s="6">
        <v>31.543049840672602</v>
      </c>
      <c r="K53" s="47"/>
      <c r="L53" s="10"/>
      <c r="P53" s="5" t="s">
        <v>17</v>
      </c>
    </row>
    <row r="54" spans="2:22" ht="15" customHeight="1" x14ac:dyDescent="0.2">
      <c r="B54" s="5" t="s">
        <v>28</v>
      </c>
      <c r="C54" s="5" t="s">
        <v>14</v>
      </c>
      <c r="D54" s="5" t="s">
        <v>138</v>
      </c>
      <c r="E54" s="5" t="s">
        <v>25</v>
      </c>
      <c r="F54" s="5" t="s">
        <v>26</v>
      </c>
      <c r="G54" s="5" t="s">
        <v>17</v>
      </c>
      <c r="H54" s="6">
        <v>31.729044038765199</v>
      </c>
      <c r="I54" s="6">
        <v>31.543049840672602</v>
      </c>
      <c r="K54" s="47"/>
      <c r="L54" s="10"/>
      <c r="P54" s="5" t="s">
        <v>17</v>
      </c>
    </row>
    <row r="55" spans="2:22" ht="15" customHeight="1" x14ac:dyDescent="0.2">
      <c r="B55" s="5" t="s">
        <v>29</v>
      </c>
      <c r="C55" s="5" t="s">
        <v>14</v>
      </c>
      <c r="D55" s="5" t="s">
        <v>138</v>
      </c>
      <c r="E55" s="5" t="s">
        <v>30</v>
      </c>
      <c r="F55" s="5" t="s">
        <v>31</v>
      </c>
      <c r="G55" s="5" t="s">
        <v>17</v>
      </c>
      <c r="H55" s="6">
        <v>32.495262420741902</v>
      </c>
      <c r="I55" s="6">
        <v>32.427169191787698</v>
      </c>
      <c r="J55" s="7">
        <f>I55-I80</f>
        <v>10.310729091578498</v>
      </c>
      <c r="K55" s="47">
        <f>J55-10.37</f>
        <v>-5.9270908421501289E-2</v>
      </c>
      <c r="L55" s="10">
        <f t="shared" ref="L55" si="0">2^(-K55)</f>
        <v>1.0419390653408476</v>
      </c>
      <c r="P55" s="5" t="s">
        <v>17</v>
      </c>
    </row>
    <row r="56" spans="2:22" ht="15" customHeight="1" x14ac:dyDescent="0.2">
      <c r="B56" s="5" t="s">
        <v>32</v>
      </c>
      <c r="C56" s="5" t="s">
        <v>14</v>
      </c>
      <c r="D56" s="5" t="s">
        <v>138</v>
      </c>
      <c r="E56" s="5" t="s">
        <v>30</v>
      </c>
      <c r="F56" s="5" t="s">
        <v>31</v>
      </c>
      <c r="G56" s="5" t="s">
        <v>17</v>
      </c>
      <c r="H56" s="6">
        <v>32.364387364605001</v>
      </c>
      <c r="I56" s="6">
        <v>32.427169191787698</v>
      </c>
      <c r="K56" s="47"/>
      <c r="L56" s="10"/>
      <c r="P56" s="5" t="s">
        <v>17</v>
      </c>
    </row>
    <row r="57" spans="2:22" ht="15" customHeight="1" x14ac:dyDescent="0.2">
      <c r="B57" s="5" t="s">
        <v>33</v>
      </c>
      <c r="C57" s="5" t="s">
        <v>14</v>
      </c>
      <c r="D57" s="5" t="s">
        <v>138</v>
      </c>
      <c r="E57" s="5" t="s">
        <v>30</v>
      </c>
      <c r="F57" s="5" t="s">
        <v>31</v>
      </c>
      <c r="G57" s="5" t="s">
        <v>17</v>
      </c>
      <c r="H57" s="6">
        <v>32.421857790016297</v>
      </c>
      <c r="I57" s="6">
        <v>32.427169191787698</v>
      </c>
      <c r="K57" s="47"/>
      <c r="L57" s="10"/>
      <c r="P57" s="5" t="s">
        <v>17</v>
      </c>
    </row>
    <row r="58" spans="2:22" ht="15" customHeight="1" x14ac:dyDescent="0.2">
      <c r="B58" s="5" t="s">
        <v>34</v>
      </c>
      <c r="C58" s="5" t="s">
        <v>14</v>
      </c>
      <c r="D58" s="5" t="s">
        <v>138</v>
      </c>
      <c r="E58" s="5" t="s">
        <v>35</v>
      </c>
      <c r="F58" s="5" t="s">
        <v>36</v>
      </c>
      <c r="G58" s="5" t="s">
        <v>17</v>
      </c>
      <c r="H58" s="6">
        <v>32.2862292350963</v>
      </c>
      <c r="I58" s="6">
        <v>32.186382684835202</v>
      </c>
      <c r="J58" s="7">
        <f>I58-I83</f>
        <v>10.300432401289903</v>
      </c>
      <c r="K58" s="47">
        <f>J58-10.37</f>
        <v>-6.9567598710095879E-2</v>
      </c>
      <c r="L58" s="10">
        <f t="shared" ref="L58" si="1">2^(-K58)</f>
        <v>1.0494021120599872</v>
      </c>
      <c r="P58" s="5" t="s">
        <v>17</v>
      </c>
    </row>
    <row r="59" spans="2:22" ht="15" customHeight="1" x14ac:dyDescent="0.2">
      <c r="B59" s="5" t="s">
        <v>37</v>
      </c>
      <c r="C59" s="5" t="s">
        <v>14</v>
      </c>
      <c r="D59" s="5" t="s">
        <v>138</v>
      </c>
      <c r="E59" s="5" t="s">
        <v>35</v>
      </c>
      <c r="F59" s="5" t="s">
        <v>36</v>
      </c>
      <c r="G59" s="5" t="s">
        <v>17</v>
      </c>
      <c r="H59" s="6">
        <v>32.376683992327102</v>
      </c>
      <c r="I59" s="6">
        <v>32.186382684835202</v>
      </c>
      <c r="K59" s="47"/>
      <c r="L59" s="10"/>
      <c r="P59" s="5" t="s">
        <v>17</v>
      </c>
    </row>
    <row r="60" spans="2:22" ht="15" customHeight="1" x14ac:dyDescent="0.2">
      <c r="B60" s="5" t="s">
        <v>39</v>
      </c>
      <c r="C60" s="5" t="s">
        <v>14</v>
      </c>
      <c r="D60" s="5" t="s">
        <v>138</v>
      </c>
      <c r="E60" s="5" t="s">
        <v>35</v>
      </c>
      <c r="F60" s="5" t="s">
        <v>36</v>
      </c>
      <c r="G60" s="5" t="s">
        <v>17</v>
      </c>
      <c r="H60" s="6">
        <v>31.896234827082001</v>
      </c>
      <c r="I60" s="6">
        <v>32.186382684835202</v>
      </c>
      <c r="K60" s="47"/>
      <c r="L60" s="10"/>
      <c r="P60" s="5" t="s">
        <v>17</v>
      </c>
      <c r="U60" s="34"/>
      <c r="V60" s="34"/>
    </row>
    <row r="61" spans="2:22" ht="15" customHeight="1" x14ac:dyDescent="0.2">
      <c r="B61" s="5" t="s">
        <v>41</v>
      </c>
      <c r="C61" s="5" t="s">
        <v>14</v>
      </c>
      <c r="D61" s="5" t="s">
        <v>138</v>
      </c>
      <c r="E61" s="5" t="s">
        <v>42</v>
      </c>
      <c r="F61" s="5" t="s">
        <v>43</v>
      </c>
      <c r="G61" s="5" t="s">
        <v>17</v>
      </c>
      <c r="H61" s="6">
        <v>30.720470619264901</v>
      </c>
      <c r="I61" s="6">
        <v>30.521255385419298</v>
      </c>
      <c r="J61" s="7">
        <f>I61-I86</f>
        <v>10.341355361107297</v>
      </c>
      <c r="K61" s="47">
        <f>J61-10.37</f>
        <v>-2.864463889270219E-2</v>
      </c>
      <c r="L61" s="10">
        <f t="shared" ref="L61" si="2">2^(-K61)</f>
        <v>1.0200533712545339</v>
      </c>
      <c r="P61" s="5" t="s">
        <v>17</v>
      </c>
    </row>
    <row r="62" spans="2:22" ht="15" customHeight="1" x14ac:dyDescent="0.2">
      <c r="B62" s="5" t="s">
        <v>46</v>
      </c>
      <c r="C62" s="5" t="s">
        <v>14</v>
      </c>
      <c r="D62" s="5" t="s">
        <v>138</v>
      </c>
      <c r="E62" s="5" t="s">
        <v>42</v>
      </c>
      <c r="F62" s="5" t="s">
        <v>43</v>
      </c>
      <c r="G62" s="5" t="s">
        <v>17</v>
      </c>
      <c r="H62" s="6">
        <v>30.5483367628255</v>
      </c>
      <c r="I62" s="6">
        <v>30.521255385419298</v>
      </c>
      <c r="K62" s="47"/>
      <c r="L62" s="10"/>
      <c r="P62" s="5" t="s">
        <v>17</v>
      </c>
    </row>
    <row r="63" spans="2:22" ht="15" customHeight="1" x14ac:dyDescent="0.2">
      <c r="B63" s="5" t="s">
        <v>48</v>
      </c>
      <c r="C63" s="5" t="s">
        <v>14</v>
      </c>
      <c r="D63" s="5" t="s">
        <v>138</v>
      </c>
      <c r="E63" s="5" t="s">
        <v>42</v>
      </c>
      <c r="F63" s="5" t="s">
        <v>43</v>
      </c>
      <c r="G63" s="5" t="s">
        <v>17</v>
      </c>
      <c r="H63" s="6">
        <v>30.294958774167402</v>
      </c>
      <c r="I63" s="6">
        <v>30.521255385419298</v>
      </c>
      <c r="K63" s="47"/>
      <c r="L63" s="10"/>
      <c r="P63" s="5" t="s">
        <v>17</v>
      </c>
    </row>
    <row r="64" spans="2:22" ht="15" customHeight="1" x14ac:dyDescent="0.2">
      <c r="B64" s="5" t="s">
        <v>50</v>
      </c>
      <c r="C64" s="5" t="s">
        <v>14</v>
      </c>
      <c r="D64" s="5" t="s">
        <v>138</v>
      </c>
      <c r="E64" s="5" t="s">
        <v>51</v>
      </c>
      <c r="F64" s="5" t="s">
        <v>52</v>
      </c>
      <c r="G64" s="5" t="s">
        <v>17</v>
      </c>
      <c r="H64" s="6">
        <v>29.9250080684781</v>
      </c>
      <c r="I64" s="6">
        <v>30.081525381149799</v>
      </c>
      <c r="J64" s="7">
        <f>I64-I89</f>
        <v>8.8176905886382997</v>
      </c>
      <c r="K64" s="47">
        <f>J64-10.37</f>
        <v>-1.5523094113616995</v>
      </c>
      <c r="L64" s="10">
        <f t="shared" ref="L64" si="3">2^(-K64)</f>
        <v>2.9328624509418426</v>
      </c>
      <c r="P64" s="5" t="s">
        <v>17</v>
      </c>
    </row>
    <row r="65" spans="2:16" ht="15" customHeight="1" x14ac:dyDescent="0.2">
      <c r="B65" s="5" t="s">
        <v>54</v>
      </c>
      <c r="C65" s="5" t="s">
        <v>14</v>
      </c>
      <c r="D65" s="5" t="s">
        <v>138</v>
      </c>
      <c r="E65" s="5" t="s">
        <v>51</v>
      </c>
      <c r="F65" s="5" t="s">
        <v>52</v>
      </c>
      <c r="G65" s="5" t="s">
        <v>17</v>
      </c>
      <c r="H65" s="6">
        <v>30.350445538262601</v>
      </c>
      <c r="I65" s="6">
        <v>30.081525381149799</v>
      </c>
      <c r="K65" s="47"/>
      <c r="L65" s="10"/>
      <c r="P65" s="5" t="s">
        <v>17</v>
      </c>
    </row>
    <row r="66" spans="2:16" ht="15" customHeight="1" x14ac:dyDescent="0.2">
      <c r="B66" s="5" t="s">
        <v>56</v>
      </c>
      <c r="C66" s="5" t="s">
        <v>14</v>
      </c>
      <c r="D66" s="5" t="s">
        <v>138</v>
      </c>
      <c r="E66" s="5" t="s">
        <v>51</v>
      </c>
      <c r="F66" s="5" t="s">
        <v>52</v>
      </c>
      <c r="G66" s="5" t="s">
        <v>17</v>
      </c>
      <c r="H66" s="6">
        <v>29.969122536708699</v>
      </c>
      <c r="I66" s="6">
        <v>30.081525381149799</v>
      </c>
      <c r="K66" s="47"/>
      <c r="L66" s="10"/>
      <c r="P66" s="5" t="s">
        <v>17</v>
      </c>
    </row>
    <row r="67" spans="2:16" ht="15" customHeight="1" x14ac:dyDescent="0.2">
      <c r="B67" s="5" t="s">
        <v>57</v>
      </c>
      <c r="C67" s="5" t="s">
        <v>14</v>
      </c>
      <c r="D67" s="5" t="s">
        <v>138</v>
      </c>
      <c r="E67" s="5" t="s">
        <v>58</v>
      </c>
      <c r="F67" s="5" t="s">
        <v>59</v>
      </c>
      <c r="G67" s="5" t="s">
        <v>17</v>
      </c>
      <c r="H67" s="6">
        <v>31.048796788227499</v>
      </c>
      <c r="I67" s="6">
        <v>31.189019098718099</v>
      </c>
      <c r="J67" s="7">
        <f>I67-I92</f>
        <v>8.3083384930575974</v>
      </c>
      <c r="K67" s="47">
        <f>J67-10.37</f>
        <v>-2.0616615069424018</v>
      </c>
      <c r="L67" s="10">
        <f t="shared" ref="L67" si="4">2^(-K67)</f>
        <v>4.1746681111435144</v>
      </c>
      <c r="P67" s="5" t="s">
        <v>17</v>
      </c>
    </row>
    <row r="68" spans="2:16" ht="15" customHeight="1" x14ac:dyDescent="0.2">
      <c r="B68" s="5" t="s">
        <v>61</v>
      </c>
      <c r="C68" s="5" t="s">
        <v>14</v>
      </c>
      <c r="D68" s="5" t="s">
        <v>138</v>
      </c>
      <c r="E68" s="5" t="s">
        <v>58</v>
      </c>
      <c r="F68" s="5" t="s">
        <v>59</v>
      </c>
      <c r="G68" s="5" t="s">
        <v>17</v>
      </c>
      <c r="H68" s="6">
        <v>31.3325640825005</v>
      </c>
      <c r="I68" s="6">
        <v>31.189019098718099</v>
      </c>
      <c r="K68" s="47"/>
      <c r="L68" s="10"/>
      <c r="P68" s="5" t="s">
        <v>17</v>
      </c>
    </row>
    <row r="69" spans="2:16" ht="15" customHeight="1" x14ac:dyDescent="0.2">
      <c r="B69" s="5" t="s">
        <v>62</v>
      </c>
      <c r="C69" s="5" t="s">
        <v>14</v>
      </c>
      <c r="D69" s="5" t="s">
        <v>138</v>
      </c>
      <c r="E69" s="5" t="s">
        <v>58</v>
      </c>
      <c r="F69" s="5" t="s">
        <v>59</v>
      </c>
      <c r="G69" s="5" t="s">
        <v>17</v>
      </c>
      <c r="H69" s="6">
        <v>31.185696425426201</v>
      </c>
      <c r="I69" s="6">
        <v>31.189019098718099</v>
      </c>
      <c r="K69" s="47"/>
      <c r="L69" s="10"/>
      <c r="P69" s="5" t="s">
        <v>17</v>
      </c>
    </row>
    <row r="70" spans="2:16" ht="15" customHeight="1" x14ac:dyDescent="0.2">
      <c r="B70" s="5" t="s">
        <v>63</v>
      </c>
      <c r="C70" s="5" t="s">
        <v>14</v>
      </c>
      <c r="D70" s="5" t="s">
        <v>138</v>
      </c>
      <c r="E70" s="5" t="s">
        <v>64</v>
      </c>
      <c r="F70" s="5" t="s">
        <v>65</v>
      </c>
      <c r="G70" s="5" t="s">
        <v>17</v>
      </c>
      <c r="H70" s="6">
        <v>33.549990273077697</v>
      </c>
      <c r="I70" s="6">
        <f>AVERAGE(H70:H71)</f>
        <v>33.316597308049651</v>
      </c>
      <c r="J70" s="7">
        <f>I70-I95</f>
        <v>8.9143163542134509</v>
      </c>
      <c r="K70" s="47">
        <f>J70-10.37</f>
        <v>-1.4556836457865483</v>
      </c>
      <c r="L70" s="10">
        <f t="shared" ref="L70" si="5">2^(-K70)</f>
        <v>2.7428650556980299</v>
      </c>
      <c r="P70" s="5" t="s">
        <v>17</v>
      </c>
    </row>
    <row r="71" spans="2:16" ht="15" customHeight="1" x14ac:dyDescent="0.2">
      <c r="B71" s="5" t="s">
        <v>67</v>
      </c>
      <c r="C71" s="5" t="s">
        <v>14</v>
      </c>
      <c r="D71" s="5" t="s">
        <v>138</v>
      </c>
      <c r="E71" s="5" t="s">
        <v>64</v>
      </c>
      <c r="F71" s="5" t="s">
        <v>65</v>
      </c>
      <c r="G71" s="5" t="s">
        <v>17</v>
      </c>
      <c r="H71" s="6">
        <v>33.083204343021599</v>
      </c>
      <c r="I71" s="6">
        <v>33.902352085728097</v>
      </c>
      <c r="K71" s="47"/>
      <c r="L71" s="10"/>
      <c r="P71" s="5" t="s">
        <v>17</v>
      </c>
    </row>
    <row r="72" spans="2:16" ht="15" customHeight="1" x14ac:dyDescent="0.2">
      <c r="B72" s="5" t="s">
        <v>68</v>
      </c>
      <c r="C72" s="5" t="s">
        <v>14</v>
      </c>
      <c r="D72" s="5" t="s">
        <v>138</v>
      </c>
      <c r="E72" s="5" t="s">
        <v>64</v>
      </c>
      <c r="F72" s="5" t="s">
        <v>65</v>
      </c>
      <c r="G72" s="5" t="s">
        <v>17</v>
      </c>
      <c r="H72" s="14">
        <v>35.073861641084903</v>
      </c>
      <c r="I72" s="6">
        <v>33.902352085728097</v>
      </c>
      <c r="K72" s="47"/>
      <c r="L72" s="10"/>
      <c r="P72" s="5" t="s">
        <v>17</v>
      </c>
    </row>
    <row r="73" spans="2:16" ht="15" customHeight="1" x14ac:dyDescent="0.2">
      <c r="B73" s="5" t="s">
        <v>69</v>
      </c>
      <c r="C73" s="5" t="s">
        <v>14</v>
      </c>
      <c r="D73" s="5" t="s">
        <v>138</v>
      </c>
      <c r="E73" s="5" t="s">
        <v>70</v>
      </c>
      <c r="F73" s="5" t="s">
        <v>71</v>
      </c>
      <c r="G73" s="5" t="s">
        <v>17</v>
      </c>
      <c r="H73" s="6">
        <v>29.635194825138498</v>
      </c>
      <c r="I73" s="6">
        <v>29.738626490087199</v>
      </c>
      <c r="J73" s="7">
        <f>I73-I98</f>
        <v>9.4469307749869991</v>
      </c>
      <c r="K73" s="47">
        <f>J73-10.37</f>
        <v>-0.92306922501300015</v>
      </c>
      <c r="L73" s="10">
        <f t="shared" ref="L73" si="6">2^(-K73)</f>
        <v>1.8961449110282078</v>
      </c>
      <c r="P73" s="5" t="s">
        <v>17</v>
      </c>
    </row>
    <row r="74" spans="2:16" ht="15" customHeight="1" x14ac:dyDescent="0.2">
      <c r="B74" s="5" t="s">
        <v>73</v>
      </c>
      <c r="C74" s="5" t="s">
        <v>14</v>
      </c>
      <c r="D74" s="5" t="s">
        <v>138</v>
      </c>
      <c r="E74" s="5" t="s">
        <v>70</v>
      </c>
      <c r="F74" s="5" t="s">
        <v>71</v>
      </c>
      <c r="G74" s="5" t="s">
        <v>17</v>
      </c>
      <c r="H74" s="6">
        <v>29.6461773757751</v>
      </c>
      <c r="I74" s="6">
        <v>29.738626490087199</v>
      </c>
      <c r="P74" s="5" t="s">
        <v>17</v>
      </c>
    </row>
    <row r="75" spans="2:16" ht="15" customHeight="1" x14ac:dyDescent="0.2">
      <c r="B75" s="5" t="s">
        <v>74</v>
      </c>
      <c r="C75" s="5" t="s">
        <v>14</v>
      </c>
      <c r="D75" s="5" t="s">
        <v>138</v>
      </c>
      <c r="E75" s="5" t="s">
        <v>70</v>
      </c>
      <c r="F75" s="5" t="s">
        <v>71</v>
      </c>
      <c r="G75" s="5" t="s">
        <v>17</v>
      </c>
      <c r="H75" s="6">
        <v>29.934507269347801</v>
      </c>
      <c r="I75" s="6">
        <v>29.738626490087199</v>
      </c>
      <c r="P75" s="5" t="s">
        <v>17</v>
      </c>
    </row>
    <row r="76" spans="2:16" ht="15" customHeight="1" x14ac:dyDescent="0.2">
      <c r="P76" s="5" t="s">
        <v>17</v>
      </c>
    </row>
    <row r="77" spans="2:16" ht="15" customHeight="1" x14ac:dyDescent="0.2">
      <c r="D77" s="10" t="s">
        <v>117</v>
      </c>
      <c r="E77" s="10" t="s">
        <v>118</v>
      </c>
      <c r="F77" s="10" t="s">
        <v>26</v>
      </c>
      <c r="G77" s="10" t="s">
        <v>17</v>
      </c>
      <c r="H77" s="10">
        <v>21.933629908262301</v>
      </c>
      <c r="I77" s="10">
        <v>21.887103175619099</v>
      </c>
      <c r="P77" s="5" t="s">
        <v>17</v>
      </c>
    </row>
    <row r="78" spans="2:16" ht="15" customHeight="1" x14ac:dyDescent="0.2">
      <c r="D78" s="10" t="s">
        <v>117</v>
      </c>
      <c r="E78" s="10" t="s">
        <v>118</v>
      </c>
      <c r="F78" s="10" t="s">
        <v>26</v>
      </c>
      <c r="G78" s="10" t="s">
        <v>17</v>
      </c>
      <c r="H78" s="10">
        <v>21.757265981303199</v>
      </c>
      <c r="I78" s="10">
        <v>21.887103175619099</v>
      </c>
      <c r="P78" s="5" t="s">
        <v>17</v>
      </c>
    </row>
    <row r="79" spans="2:16" ht="15" customHeight="1" x14ac:dyDescent="0.2">
      <c r="D79" s="10" t="s">
        <v>117</v>
      </c>
      <c r="E79" s="10" t="s">
        <v>118</v>
      </c>
      <c r="F79" s="10" t="s">
        <v>26</v>
      </c>
      <c r="G79" s="10" t="s">
        <v>17</v>
      </c>
      <c r="H79" s="10">
        <v>21.970413637291902</v>
      </c>
      <c r="I79" s="10">
        <v>21.887103175619099</v>
      </c>
      <c r="P79" s="5" t="s">
        <v>17</v>
      </c>
    </row>
    <row r="80" spans="2:16" ht="15" customHeight="1" x14ac:dyDescent="0.2">
      <c r="D80" s="10" t="s">
        <v>117</v>
      </c>
      <c r="E80" s="10" t="s">
        <v>119</v>
      </c>
      <c r="F80" s="10" t="s">
        <v>31</v>
      </c>
      <c r="G80" s="10" t="s">
        <v>17</v>
      </c>
      <c r="H80" s="10">
        <v>22.1776589295322</v>
      </c>
      <c r="I80" s="10">
        <v>22.1164401002092</v>
      </c>
      <c r="P80" s="5" t="s">
        <v>17</v>
      </c>
    </row>
    <row r="81" spans="4:9" ht="15" customHeight="1" x14ac:dyDescent="0.2">
      <c r="D81" s="10" t="s">
        <v>117</v>
      </c>
      <c r="E81" s="10" t="s">
        <v>119</v>
      </c>
      <c r="F81" s="10" t="s">
        <v>31</v>
      </c>
      <c r="G81" s="10" t="s">
        <v>17</v>
      </c>
      <c r="H81" s="10">
        <v>22.044555063556199</v>
      </c>
      <c r="I81" s="10">
        <v>22.1164401002092</v>
      </c>
    </row>
    <row r="82" spans="4:9" ht="15" customHeight="1" x14ac:dyDescent="0.2">
      <c r="D82" s="10" t="s">
        <v>117</v>
      </c>
      <c r="E82" s="10" t="s">
        <v>119</v>
      </c>
      <c r="F82" s="10" t="s">
        <v>31</v>
      </c>
      <c r="G82" s="10" t="s">
        <v>17</v>
      </c>
      <c r="H82" s="10">
        <v>22.127106307539201</v>
      </c>
      <c r="I82" s="10">
        <v>22.1164401002092</v>
      </c>
    </row>
    <row r="83" spans="4:9" ht="15" customHeight="1" x14ac:dyDescent="0.2">
      <c r="D83" s="10" t="s">
        <v>117</v>
      </c>
      <c r="E83" s="10" t="s">
        <v>120</v>
      </c>
      <c r="F83" s="10" t="s">
        <v>36</v>
      </c>
      <c r="G83" s="10" t="s">
        <v>17</v>
      </c>
      <c r="H83" s="10">
        <v>22.077048577516599</v>
      </c>
      <c r="I83" s="10">
        <v>21.885950283545299</v>
      </c>
    </row>
    <row r="84" spans="4:9" ht="15" customHeight="1" x14ac:dyDescent="0.2">
      <c r="D84" s="10" t="s">
        <v>117</v>
      </c>
      <c r="E84" s="10" t="s">
        <v>120</v>
      </c>
      <c r="F84" s="10" t="s">
        <v>36</v>
      </c>
      <c r="G84" s="10" t="s">
        <v>17</v>
      </c>
      <c r="H84" s="10">
        <v>21.7357299818439</v>
      </c>
      <c r="I84" s="10">
        <v>21.885950283545299</v>
      </c>
    </row>
    <row r="85" spans="4:9" ht="15" customHeight="1" x14ac:dyDescent="0.2">
      <c r="D85" s="10" t="s">
        <v>117</v>
      </c>
      <c r="E85" s="10" t="s">
        <v>120</v>
      </c>
      <c r="F85" s="10" t="s">
        <v>36</v>
      </c>
      <c r="G85" s="10" t="s">
        <v>17</v>
      </c>
      <c r="H85" s="10">
        <v>21.8450722912754</v>
      </c>
      <c r="I85" s="10">
        <v>21.885950283545299</v>
      </c>
    </row>
    <row r="86" spans="4:9" ht="15" customHeight="1" x14ac:dyDescent="0.2">
      <c r="D86" s="10" t="s">
        <v>117</v>
      </c>
      <c r="E86" s="10" t="s">
        <v>121</v>
      </c>
      <c r="F86" s="10" t="s">
        <v>43</v>
      </c>
      <c r="G86" s="10" t="s">
        <v>17</v>
      </c>
      <c r="H86" s="10">
        <v>20.247804187421899</v>
      </c>
      <c r="I86" s="10">
        <v>20.179900024312001</v>
      </c>
    </row>
    <row r="87" spans="4:9" ht="15" customHeight="1" x14ac:dyDescent="0.2">
      <c r="D87" s="10" t="s">
        <v>117</v>
      </c>
      <c r="E87" s="10" t="s">
        <v>121</v>
      </c>
      <c r="F87" s="10" t="s">
        <v>43</v>
      </c>
      <c r="G87" s="10" t="s">
        <v>17</v>
      </c>
      <c r="H87" s="10">
        <v>20.069746102719201</v>
      </c>
      <c r="I87" s="10">
        <v>20.179900024312001</v>
      </c>
    </row>
    <row r="88" spans="4:9" ht="15" customHeight="1" x14ac:dyDescent="0.2">
      <c r="D88" s="10" t="s">
        <v>117</v>
      </c>
      <c r="E88" s="10" t="s">
        <v>121</v>
      </c>
      <c r="F88" s="10" t="s">
        <v>43</v>
      </c>
      <c r="G88" s="10" t="s">
        <v>17</v>
      </c>
      <c r="H88" s="10">
        <v>20.222149782794801</v>
      </c>
      <c r="I88" s="10">
        <v>20.179900024312001</v>
      </c>
    </row>
    <row r="89" spans="4:9" ht="15" customHeight="1" x14ac:dyDescent="0.2">
      <c r="D89" s="10" t="s">
        <v>117</v>
      </c>
      <c r="E89" s="10" t="s">
        <v>122</v>
      </c>
      <c r="F89" s="10" t="s">
        <v>52</v>
      </c>
      <c r="G89" s="10" t="s">
        <v>17</v>
      </c>
      <c r="H89" s="10">
        <v>21.361968413621799</v>
      </c>
      <c r="I89" s="10">
        <v>21.263834792511499</v>
      </c>
    </row>
    <row r="90" spans="4:9" ht="15" customHeight="1" x14ac:dyDescent="0.2">
      <c r="D90" s="10" t="s">
        <v>117</v>
      </c>
      <c r="E90" s="10" t="s">
        <v>122</v>
      </c>
      <c r="F90" s="10" t="s">
        <v>52</v>
      </c>
      <c r="G90" s="10" t="s">
        <v>17</v>
      </c>
      <c r="H90" s="10">
        <v>21.247401858804899</v>
      </c>
      <c r="I90" s="10">
        <v>21.263834792511499</v>
      </c>
    </row>
    <row r="91" spans="4:9" ht="15" customHeight="1" x14ac:dyDescent="0.2">
      <c r="D91" s="10" t="s">
        <v>117</v>
      </c>
      <c r="E91" s="10" t="s">
        <v>122</v>
      </c>
      <c r="F91" s="10" t="s">
        <v>52</v>
      </c>
      <c r="G91" s="10" t="s">
        <v>17</v>
      </c>
      <c r="H91" s="10">
        <v>21.182134105107799</v>
      </c>
      <c r="I91" s="10">
        <v>21.263834792511499</v>
      </c>
    </row>
    <row r="92" spans="4:9" ht="15" customHeight="1" x14ac:dyDescent="0.2">
      <c r="D92" s="10" t="s">
        <v>117</v>
      </c>
      <c r="E92" s="10" t="s">
        <v>123</v>
      </c>
      <c r="F92" s="10" t="s">
        <v>59</v>
      </c>
      <c r="G92" s="10" t="s">
        <v>17</v>
      </c>
      <c r="H92" s="10">
        <v>23.002786859059899</v>
      </c>
      <c r="I92" s="10">
        <v>22.880680605660501</v>
      </c>
    </row>
    <row r="93" spans="4:9" ht="15" customHeight="1" x14ac:dyDescent="0.2">
      <c r="D93" s="10" t="s">
        <v>117</v>
      </c>
      <c r="E93" s="10" t="s">
        <v>123</v>
      </c>
      <c r="F93" s="10" t="s">
        <v>59</v>
      </c>
      <c r="G93" s="10" t="s">
        <v>17</v>
      </c>
      <c r="H93" s="10">
        <v>22.754908695273102</v>
      </c>
      <c r="I93" s="10">
        <v>22.880680605660501</v>
      </c>
    </row>
    <row r="94" spans="4:9" ht="15" customHeight="1" x14ac:dyDescent="0.2">
      <c r="D94" s="10" t="s">
        <v>117</v>
      </c>
      <c r="E94" s="10" t="s">
        <v>123</v>
      </c>
      <c r="F94" s="10" t="s">
        <v>59</v>
      </c>
      <c r="G94" s="10" t="s">
        <v>17</v>
      </c>
      <c r="H94" s="10">
        <v>22.884346262648702</v>
      </c>
      <c r="I94" s="10">
        <v>22.880680605660501</v>
      </c>
    </row>
    <row r="95" spans="4:9" ht="15" customHeight="1" x14ac:dyDescent="0.2">
      <c r="D95" s="10" t="s">
        <v>117</v>
      </c>
      <c r="E95" s="10" t="s">
        <v>124</v>
      </c>
      <c r="F95" s="10" t="s">
        <v>65</v>
      </c>
      <c r="G95" s="10" t="s">
        <v>17</v>
      </c>
      <c r="H95" s="10">
        <v>24.518091982235401</v>
      </c>
      <c r="I95" s="10">
        <v>24.4022809538362</v>
      </c>
    </row>
    <row r="96" spans="4:9" ht="15" customHeight="1" x14ac:dyDescent="0.2">
      <c r="D96" s="10" t="s">
        <v>117</v>
      </c>
      <c r="E96" s="10" t="s">
        <v>124</v>
      </c>
      <c r="F96" s="10" t="s">
        <v>65</v>
      </c>
      <c r="G96" s="10" t="s">
        <v>17</v>
      </c>
      <c r="H96" s="10">
        <v>24.2869544159756</v>
      </c>
      <c r="I96" s="10">
        <v>24.4022809538362</v>
      </c>
    </row>
    <row r="97" spans="2:12" ht="15" customHeight="1" x14ac:dyDescent="0.2">
      <c r="D97" s="10" t="s">
        <v>117</v>
      </c>
      <c r="E97" s="10" t="s">
        <v>124</v>
      </c>
      <c r="F97" s="10" t="s">
        <v>65</v>
      </c>
      <c r="G97" s="10" t="s">
        <v>17</v>
      </c>
      <c r="H97" s="10">
        <v>24.401796463297501</v>
      </c>
      <c r="I97" s="10">
        <v>24.4022809538362</v>
      </c>
    </row>
    <row r="98" spans="2:12" ht="15" customHeight="1" x14ac:dyDescent="0.2">
      <c r="D98" s="10" t="s">
        <v>117</v>
      </c>
      <c r="E98" s="10" t="s">
        <v>125</v>
      </c>
      <c r="F98" s="10" t="s">
        <v>71</v>
      </c>
      <c r="G98" s="10" t="s">
        <v>17</v>
      </c>
      <c r="H98" s="10">
        <v>20.322467246764901</v>
      </c>
      <c r="I98" s="10">
        <v>20.2916957151002</v>
      </c>
    </row>
    <row r="99" spans="2:12" ht="15" customHeight="1" x14ac:dyDescent="0.2">
      <c r="D99" s="10" t="s">
        <v>117</v>
      </c>
      <c r="E99" s="10" t="s">
        <v>125</v>
      </c>
      <c r="F99" s="10" t="s">
        <v>71</v>
      </c>
      <c r="G99" s="10" t="s">
        <v>17</v>
      </c>
      <c r="H99" s="10">
        <v>20.208680923231999</v>
      </c>
      <c r="I99" s="10">
        <v>20.2916957151002</v>
      </c>
    </row>
    <row r="100" spans="2:12" ht="15" customHeight="1" x14ac:dyDescent="0.2">
      <c r="D100" s="10" t="s">
        <v>117</v>
      </c>
      <c r="E100" s="10" t="s">
        <v>125</v>
      </c>
      <c r="F100" s="10" t="s">
        <v>71</v>
      </c>
      <c r="G100" s="10" t="s">
        <v>17</v>
      </c>
      <c r="H100" s="10">
        <v>20.343938975303701</v>
      </c>
      <c r="I100" s="10">
        <v>20.2916957151002</v>
      </c>
    </row>
    <row r="101" spans="2:12" ht="15" customHeight="1" x14ac:dyDescent="0.2">
      <c r="G101" s="44" t="s">
        <v>182</v>
      </c>
      <c r="H101" s="45" t="s">
        <v>19</v>
      </c>
      <c r="I101" s="35" t="s">
        <v>20</v>
      </c>
      <c r="J101" s="45" t="s">
        <v>183</v>
      </c>
      <c r="K101" s="35" t="s">
        <v>184</v>
      </c>
      <c r="L101" s="35" t="s">
        <v>185</v>
      </c>
    </row>
    <row r="102" spans="2:12" ht="15" customHeight="1" x14ac:dyDescent="0.2">
      <c r="B102" s="5" t="s">
        <v>24</v>
      </c>
      <c r="C102" s="5" t="s">
        <v>138</v>
      </c>
      <c r="D102" s="5" t="s">
        <v>25</v>
      </c>
      <c r="E102" s="5" t="s">
        <v>26</v>
      </c>
      <c r="F102" s="5">
        <v>30.721342854607201</v>
      </c>
      <c r="G102" s="5">
        <v>31.2250874813721</v>
      </c>
      <c r="H102" s="6">
        <f>G102+0.5</f>
        <v>31.7250874813721</v>
      </c>
      <c r="I102" s="6">
        <f>G102-0.5</f>
        <v>30.7250874813721</v>
      </c>
      <c r="J102" s="6">
        <f>G103-J115</f>
        <v>10.373513969504732</v>
      </c>
      <c r="K102" s="6">
        <f>J102-10.37</f>
        <v>3.5139695047323727E-3</v>
      </c>
      <c r="L102" s="6">
        <f>2^(-K102)</f>
        <v>0.99756726585084665</v>
      </c>
    </row>
    <row r="103" spans="2:12" ht="15" customHeight="1" x14ac:dyDescent="0.2">
      <c r="B103" s="5" t="s">
        <v>27</v>
      </c>
      <c r="C103" s="5" t="s">
        <v>138</v>
      </c>
      <c r="D103" s="5" t="s">
        <v>25</v>
      </c>
      <c r="E103" s="5" t="s">
        <v>26</v>
      </c>
      <c r="F103" s="5">
        <v>31.436051600677999</v>
      </c>
      <c r="G103" s="5">
        <v>31.2250874813721</v>
      </c>
      <c r="K103" s="6"/>
    </row>
    <row r="104" spans="2:12" ht="15" customHeight="1" x14ac:dyDescent="0.2">
      <c r="B104" s="5" t="s">
        <v>28</v>
      </c>
      <c r="C104" s="5" t="s">
        <v>138</v>
      </c>
      <c r="D104" s="5" t="s">
        <v>25</v>
      </c>
      <c r="E104" s="5" t="s">
        <v>26</v>
      </c>
      <c r="F104" s="5">
        <v>31.517867988831</v>
      </c>
      <c r="G104" s="5">
        <v>31.2250874813721</v>
      </c>
    </row>
    <row r="105" spans="2:12" ht="15" customHeight="1" x14ac:dyDescent="0.2">
      <c r="B105" s="5" t="s">
        <v>29</v>
      </c>
      <c r="C105" s="5" t="s">
        <v>138</v>
      </c>
      <c r="D105" s="5" t="s">
        <v>30</v>
      </c>
      <c r="E105" s="5" t="s">
        <v>31</v>
      </c>
      <c r="F105" s="5">
        <v>32.273593833558401</v>
      </c>
      <c r="G105" s="5">
        <v>32.042935056543598</v>
      </c>
      <c r="H105" s="6">
        <f>G105+0.5</f>
        <v>32.542935056543598</v>
      </c>
      <c r="I105" s="6">
        <f>G105-0.5</f>
        <v>31.542935056543598</v>
      </c>
      <c r="J105" s="6">
        <f>G106-J118</f>
        <v>10.253941888217433</v>
      </c>
      <c r="K105" s="6">
        <f>J105-10.37</f>
        <v>-0.11605811178256609</v>
      </c>
      <c r="L105" s="6">
        <f>2^(-K105)</f>
        <v>1.0837696202256686</v>
      </c>
    </row>
    <row r="106" spans="2:12" ht="15" customHeight="1" x14ac:dyDescent="0.2">
      <c r="B106" s="5" t="s">
        <v>32</v>
      </c>
      <c r="C106" s="5" t="s">
        <v>138</v>
      </c>
      <c r="D106" s="5" t="s">
        <v>30</v>
      </c>
      <c r="E106" s="5" t="s">
        <v>31</v>
      </c>
      <c r="F106" s="5">
        <v>31.8849111039337</v>
      </c>
      <c r="G106" s="5">
        <f>AVERAGE(F106:F107)</f>
        <v>31.927605668036101</v>
      </c>
      <c r="K106" s="6"/>
    </row>
    <row r="107" spans="2:12" ht="15" customHeight="1" x14ac:dyDescent="0.2">
      <c r="B107" s="5" t="s">
        <v>33</v>
      </c>
      <c r="C107" s="5" t="s">
        <v>138</v>
      </c>
      <c r="D107" s="5" t="s">
        <v>30</v>
      </c>
      <c r="E107" s="5" t="s">
        <v>31</v>
      </c>
      <c r="F107" s="5">
        <v>31.970300232138499</v>
      </c>
      <c r="G107" s="5">
        <v>32.042935056543598</v>
      </c>
    </row>
    <row r="108" spans="2:12" ht="15" customHeight="1" x14ac:dyDescent="0.2">
      <c r="B108" s="5" t="s">
        <v>34</v>
      </c>
      <c r="C108" s="5" t="s">
        <v>138</v>
      </c>
      <c r="D108" s="5" t="s">
        <v>35</v>
      </c>
      <c r="E108" s="5" t="s">
        <v>43</v>
      </c>
      <c r="F108" s="5">
        <v>28.9580671326319</v>
      </c>
      <c r="G108" s="5">
        <v>28.905727528587899</v>
      </c>
      <c r="H108" s="6">
        <f t="shared" ref="H108:H111" si="7">G108+0.5</f>
        <v>29.405727528587899</v>
      </c>
      <c r="I108" s="6">
        <f t="shared" ref="I108:I111" si="8">G108-0.5</f>
        <v>28.405727528587899</v>
      </c>
      <c r="J108" s="6">
        <f>G109-J121</f>
        <v>9.4133713106067809</v>
      </c>
      <c r="K108" s="6">
        <f>J108-10.37</f>
        <v>-0.95662868939321832</v>
      </c>
      <c r="L108" s="6">
        <f>2^(-K108)</f>
        <v>1.9407693738121481</v>
      </c>
    </row>
    <row r="109" spans="2:12" ht="15" customHeight="1" x14ac:dyDescent="0.2">
      <c r="B109" s="5" t="s">
        <v>37</v>
      </c>
      <c r="C109" s="5" t="s">
        <v>138</v>
      </c>
      <c r="D109" s="5" t="s">
        <v>35</v>
      </c>
      <c r="E109" s="5" t="s">
        <v>43</v>
      </c>
      <c r="F109" s="5">
        <v>29.262359104895701</v>
      </c>
      <c r="G109" s="5">
        <f>AVERAGE(F109:F110)</f>
        <v>28.879557726565949</v>
      </c>
      <c r="K109" s="6"/>
    </row>
    <row r="110" spans="2:12" ht="15" customHeight="1" x14ac:dyDescent="0.2">
      <c r="B110" s="5" t="s">
        <v>39</v>
      </c>
      <c r="C110" s="5" t="s">
        <v>138</v>
      </c>
      <c r="D110" s="5" t="s">
        <v>35</v>
      </c>
      <c r="E110" s="5" t="s">
        <v>43</v>
      </c>
      <c r="F110" s="5">
        <v>28.4967563482362</v>
      </c>
      <c r="G110" s="5">
        <v>28.905727528587899</v>
      </c>
    </row>
    <row r="111" spans="2:12" ht="15" customHeight="1" x14ac:dyDescent="0.2">
      <c r="B111" s="5" t="s">
        <v>41</v>
      </c>
      <c r="C111" s="5" t="s">
        <v>138</v>
      </c>
      <c r="D111" s="5" t="s">
        <v>42</v>
      </c>
      <c r="E111" s="5" t="s">
        <v>52</v>
      </c>
      <c r="F111" s="5">
        <v>35.051855052023903</v>
      </c>
      <c r="G111" s="5">
        <v>34.578108809976399</v>
      </c>
      <c r="H111" s="6">
        <f t="shared" si="7"/>
        <v>35.078108809976399</v>
      </c>
      <c r="I111" s="6">
        <f t="shared" si="8"/>
        <v>34.078108809976399</v>
      </c>
      <c r="J111" s="6">
        <f>G112-J124</f>
        <v>12.347951909214363</v>
      </c>
      <c r="K111" s="6">
        <f>J111-10.37</f>
        <v>1.9779519092143634</v>
      </c>
      <c r="L111" s="6">
        <f>2^(-K111)</f>
        <v>0.25384998690987909</v>
      </c>
    </row>
    <row r="112" spans="2:12" ht="15" customHeight="1" x14ac:dyDescent="0.2">
      <c r="B112" s="5" t="s">
        <v>46</v>
      </c>
      <c r="C112" s="5" t="s">
        <v>138</v>
      </c>
      <c r="D112" s="5" t="s">
        <v>42</v>
      </c>
      <c r="E112" s="5" t="s">
        <v>52</v>
      </c>
      <c r="F112" s="5">
        <v>34.062019094512401</v>
      </c>
      <c r="G112" s="5">
        <v>34.578108809976399</v>
      </c>
    </row>
    <row r="113" spans="2:12" ht="15" customHeight="1" x14ac:dyDescent="0.2">
      <c r="B113" s="5" t="s">
        <v>48</v>
      </c>
      <c r="C113" s="5" t="s">
        <v>138</v>
      </c>
      <c r="D113" s="5" t="s">
        <v>42</v>
      </c>
      <c r="E113" s="5" t="s">
        <v>52</v>
      </c>
      <c r="F113" s="5">
        <v>34.620452283392801</v>
      </c>
      <c r="G113" s="5">
        <v>34.578108809976399</v>
      </c>
    </row>
    <row r="114" spans="2:12" ht="15" customHeight="1" x14ac:dyDescent="0.2">
      <c r="F114" s="6"/>
      <c r="G114" s="6"/>
    </row>
    <row r="115" spans="2:12" ht="15" customHeight="1" x14ac:dyDescent="0.2">
      <c r="B115" s="7" t="s">
        <v>60</v>
      </c>
      <c r="C115" s="7" t="s">
        <v>117</v>
      </c>
      <c r="D115" s="8" t="s">
        <v>181</v>
      </c>
      <c r="E115" s="8" t="s">
        <v>26</v>
      </c>
      <c r="F115" s="8">
        <v>20.767598499814898</v>
      </c>
      <c r="G115" s="9">
        <v>20.8515735118674</v>
      </c>
      <c r="H115" s="5">
        <v>0.19612775542548999</v>
      </c>
      <c r="I115" s="10"/>
      <c r="J115" s="10">
        <v>20.851573511867368</v>
      </c>
      <c r="K115" s="10">
        <v>21.3515735118674</v>
      </c>
      <c r="L115" s="10">
        <v>20.3515735118674</v>
      </c>
    </row>
    <row r="116" spans="2:12" ht="15" customHeight="1" x14ac:dyDescent="0.2">
      <c r="B116" s="7" t="s">
        <v>60</v>
      </c>
      <c r="C116" s="7" t="s">
        <v>117</v>
      </c>
      <c r="D116" s="8" t="s">
        <v>181</v>
      </c>
      <c r="E116" s="8" t="s">
        <v>26</v>
      </c>
      <c r="F116" s="8">
        <v>20.711414800635801</v>
      </c>
      <c r="G116" s="9">
        <v>20.8515735118674</v>
      </c>
      <c r="H116" s="5">
        <v>0.19612775542548999</v>
      </c>
      <c r="I116" s="10"/>
      <c r="J116" s="10"/>
      <c r="K116" s="10"/>
      <c r="L116" s="10"/>
    </row>
    <row r="117" spans="2:12" ht="15" customHeight="1" x14ac:dyDescent="0.2">
      <c r="B117" s="7" t="s">
        <v>60</v>
      </c>
      <c r="C117" s="7" t="s">
        <v>117</v>
      </c>
      <c r="D117" s="8" t="s">
        <v>181</v>
      </c>
      <c r="E117" s="8" t="s">
        <v>26</v>
      </c>
      <c r="F117" s="8">
        <v>21.075707235151398</v>
      </c>
      <c r="G117" s="9">
        <v>20.8515735118674</v>
      </c>
      <c r="H117" s="5">
        <v>0.19612775542548999</v>
      </c>
      <c r="I117" s="10"/>
      <c r="J117" s="10"/>
      <c r="K117" s="10"/>
      <c r="L117" s="10"/>
    </row>
    <row r="118" spans="2:12" ht="15" customHeight="1" x14ac:dyDescent="0.2">
      <c r="B118" s="7" t="s">
        <v>66</v>
      </c>
      <c r="C118" s="7" t="s">
        <v>117</v>
      </c>
      <c r="D118" s="8" t="s">
        <v>156</v>
      </c>
      <c r="E118" s="8" t="s">
        <v>31</v>
      </c>
      <c r="F118" s="8">
        <v>21.695426227554002</v>
      </c>
      <c r="G118" s="9">
        <v>21.6736637798187</v>
      </c>
      <c r="H118" s="5">
        <v>9.4640910307870904E-2</v>
      </c>
      <c r="I118" s="10"/>
      <c r="J118" s="10">
        <v>21.673663779818668</v>
      </c>
      <c r="K118" s="10">
        <v>22.1736637798187</v>
      </c>
      <c r="L118" s="10">
        <v>21.1736637798187</v>
      </c>
    </row>
    <row r="119" spans="2:12" ht="15" customHeight="1" x14ac:dyDescent="0.2">
      <c r="B119" s="7" t="s">
        <v>66</v>
      </c>
      <c r="C119" s="7" t="s">
        <v>117</v>
      </c>
      <c r="D119" s="8" t="s">
        <v>156</v>
      </c>
      <c r="E119" s="8" t="s">
        <v>31</v>
      </c>
      <c r="F119" s="8">
        <v>21.755527899798199</v>
      </c>
      <c r="G119" s="9">
        <v>21.6736637798187</v>
      </c>
      <c r="H119" s="5">
        <v>9.4640910307870904E-2</v>
      </c>
      <c r="I119" s="10"/>
      <c r="J119" s="10"/>
      <c r="K119" s="10"/>
      <c r="L119" s="10"/>
    </row>
    <row r="120" spans="2:12" ht="15" customHeight="1" x14ac:dyDescent="0.2">
      <c r="B120" s="7" t="s">
        <v>66</v>
      </c>
      <c r="C120" s="7" t="s">
        <v>117</v>
      </c>
      <c r="D120" s="8" t="s">
        <v>156</v>
      </c>
      <c r="E120" s="8" t="s">
        <v>31</v>
      </c>
      <c r="F120" s="8">
        <v>21.570037212103799</v>
      </c>
      <c r="G120" s="9">
        <v>21.6736637798187</v>
      </c>
      <c r="H120" s="5">
        <v>9.4640910307870904E-2</v>
      </c>
      <c r="I120" s="10"/>
      <c r="J120" s="10"/>
      <c r="K120" s="10"/>
      <c r="L120" s="10"/>
    </row>
    <row r="121" spans="2:12" ht="15" customHeight="1" x14ac:dyDescent="0.2">
      <c r="B121" s="7" t="s">
        <v>72</v>
      </c>
      <c r="C121" s="7" t="s">
        <v>117</v>
      </c>
      <c r="D121" s="8" t="s">
        <v>147</v>
      </c>
      <c r="E121" s="8" t="s">
        <v>43</v>
      </c>
      <c r="F121" s="8">
        <v>19.3647360373513</v>
      </c>
      <c r="G121" s="9">
        <v>19.4661864159592</v>
      </c>
      <c r="H121" s="5">
        <v>0.32741661906777703</v>
      </c>
      <c r="I121" s="10"/>
      <c r="J121" s="10">
        <v>19.466186415959168</v>
      </c>
      <c r="K121" s="10">
        <v>19.9661864159592</v>
      </c>
      <c r="L121" s="10">
        <v>18.9661864159592</v>
      </c>
    </row>
    <row r="122" spans="2:12" ht="15" customHeight="1" x14ac:dyDescent="0.2">
      <c r="B122" s="7" t="s">
        <v>72</v>
      </c>
      <c r="C122" s="7" t="s">
        <v>117</v>
      </c>
      <c r="D122" s="8" t="s">
        <v>147</v>
      </c>
      <c r="E122" s="8" t="s">
        <v>43</v>
      </c>
      <c r="F122" s="8">
        <v>19.201503127330099</v>
      </c>
      <c r="G122" s="9">
        <v>19.4661864159592</v>
      </c>
      <c r="H122" s="5">
        <v>0.32741661906777703</v>
      </c>
      <c r="I122" s="10"/>
      <c r="J122" s="10"/>
      <c r="K122" s="10"/>
      <c r="L122" s="10"/>
    </row>
    <row r="123" spans="2:12" ht="15" customHeight="1" x14ac:dyDescent="0.2">
      <c r="B123" s="7" t="s">
        <v>72</v>
      </c>
      <c r="C123" s="7" t="s">
        <v>117</v>
      </c>
      <c r="D123" s="8" t="s">
        <v>147</v>
      </c>
      <c r="E123" s="8" t="s">
        <v>43</v>
      </c>
      <c r="F123" s="8">
        <v>19.832320083196102</v>
      </c>
      <c r="G123" s="9">
        <v>19.4661864159592</v>
      </c>
      <c r="H123" s="5">
        <v>0.32741661906777703</v>
      </c>
      <c r="I123" s="10"/>
      <c r="J123" s="10"/>
      <c r="K123" s="10"/>
      <c r="L123" s="10"/>
    </row>
    <row r="124" spans="2:12" ht="15" customHeight="1" x14ac:dyDescent="0.2">
      <c r="B124" s="7" t="s">
        <v>77</v>
      </c>
      <c r="C124" s="7" t="s">
        <v>117</v>
      </c>
      <c r="D124" s="8" t="s">
        <v>151</v>
      </c>
      <c r="E124" s="8" t="s">
        <v>52</v>
      </c>
      <c r="F124" s="8">
        <v>22.194899864880401</v>
      </c>
      <c r="G124" s="9">
        <v>22.230156900762001</v>
      </c>
      <c r="H124" s="5">
        <v>0.104372537712841</v>
      </c>
      <c r="I124" s="10"/>
      <c r="J124" s="10">
        <v>22.230156900762037</v>
      </c>
      <c r="K124" s="10">
        <v>22.730156900762001</v>
      </c>
      <c r="L124" s="10">
        <v>21.730156900762001</v>
      </c>
    </row>
    <row r="125" spans="2:12" ht="15" customHeight="1" x14ac:dyDescent="0.2">
      <c r="B125" s="7" t="s">
        <v>77</v>
      </c>
      <c r="C125" s="7" t="s">
        <v>117</v>
      </c>
      <c r="D125" s="8" t="s">
        <v>151</v>
      </c>
      <c r="E125" s="8" t="s">
        <v>52</v>
      </c>
      <c r="F125" s="8">
        <v>22.147978942488901</v>
      </c>
      <c r="G125" s="9">
        <v>22.230156900762001</v>
      </c>
      <c r="H125" s="5">
        <v>0.104372537712841</v>
      </c>
      <c r="I125" s="10"/>
      <c r="J125" s="10"/>
      <c r="K125" s="10"/>
      <c r="L125" s="10"/>
    </row>
    <row r="126" spans="2:12" ht="15" customHeight="1" x14ac:dyDescent="0.2">
      <c r="B126" s="7" t="s">
        <v>77</v>
      </c>
      <c r="C126" s="7" t="s">
        <v>117</v>
      </c>
      <c r="D126" s="8" t="s">
        <v>151</v>
      </c>
      <c r="E126" s="8" t="s">
        <v>52</v>
      </c>
      <c r="F126" s="8">
        <v>22.3475918949168</v>
      </c>
      <c r="G126" s="9">
        <v>22.230156900762001</v>
      </c>
      <c r="H126" s="5">
        <v>0.104372537712841</v>
      </c>
      <c r="I126" s="10"/>
      <c r="J126" s="10"/>
      <c r="K126" s="10"/>
      <c r="L126" s="10"/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2"/>
  <sheetViews>
    <sheetView zoomScale="112" zoomScaleNormal="112" workbookViewId="0">
      <pane xSplit="1" ySplit="1" topLeftCell="M8" activePane="bottomRight" state="frozen"/>
      <selection activeCell="B2" sqref="B2"/>
      <selection pane="topRight" activeCell="B2" sqref="B2"/>
      <selection pane="bottomLeft" activeCell="B2" sqref="B2"/>
      <selection pane="bottomRight" activeCell="T19" sqref="T19"/>
    </sheetView>
  </sheetViews>
  <sheetFormatPr defaultColWidth="7.5" defaultRowHeight="15" customHeight="1" x14ac:dyDescent="0.2"/>
  <cols>
    <col min="1" max="1" width="2.5" style="40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13.875" style="5" bestFit="1" customWidth="1"/>
    <col min="8" max="8" width="11.25" style="6" customWidth="1"/>
    <col min="9" max="9" width="10" style="6" customWidth="1"/>
    <col min="10" max="10" width="11.25" style="7" customWidth="1"/>
    <col min="11" max="11" width="13.75" style="8" customWidth="1"/>
    <col min="12" max="12" width="13.75" style="7" customWidth="1"/>
    <col min="13" max="14" width="13.75" style="8" customWidth="1"/>
    <col min="15" max="15" width="7.5" style="9" hidden="1" customWidth="1"/>
    <col min="16" max="16" width="13.75" style="5" hidden="1" customWidth="1"/>
    <col min="17" max="17" width="7.5" style="10" customWidth="1"/>
    <col min="18" max="16384" width="7.5" style="10"/>
  </cols>
  <sheetData>
    <row r="1" spans="1:46" s="3" customFormat="1" ht="30" customHeight="1" x14ac:dyDescent="0.2">
      <c r="A1" s="40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126</v>
      </c>
      <c r="K1" s="2" t="s">
        <v>127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46" ht="15" customHeight="1" x14ac:dyDescent="0.2">
      <c r="G2" s="38" t="s">
        <v>182</v>
      </c>
      <c r="H2" s="6" t="s">
        <v>19</v>
      </c>
      <c r="I2" s="6" t="s">
        <v>20</v>
      </c>
      <c r="J2" s="38" t="s">
        <v>183</v>
      </c>
      <c r="K2" s="38" t="s">
        <v>184</v>
      </c>
      <c r="L2" s="39" t="s">
        <v>185</v>
      </c>
      <c r="R2" s="5"/>
      <c r="S2" s="5"/>
      <c r="T2" s="5"/>
      <c r="U2" s="5"/>
      <c r="V2" s="6"/>
      <c r="W2" s="6"/>
      <c r="X2" s="7"/>
      <c r="Y2" s="8"/>
    </row>
    <row r="3" spans="1:46" ht="15" customHeight="1" x14ac:dyDescent="0.2">
      <c r="B3" s="5" t="s">
        <v>79</v>
      </c>
      <c r="C3" s="5" t="s">
        <v>159</v>
      </c>
      <c r="D3" s="5" t="s">
        <v>51</v>
      </c>
      <c r="E3" s="5" t="s">
        <v>26</v>
      </c>
      <c r="F3" s="5">
        <v>34.494231773402902</v>
      </c>
      <c r="G3" s="5">
        <v>33.941987788621198</v>
      </c>
      <c r="H3" s="6">
        <f>G3+0.5</f>
        <v>34.441987788621198</v>
      </c>
      <c r="I3" s="6">
        <f>G3-0.5</f>
        <v>33.441987788621198</v>
      </c>
      <c r="J3" s="6">
        <f>G4-I14</f>
        <v>13.09041427675383</v>
      </c>
      <c r="K3" s="6">
        <f>J3-13</f>
        <v>9.0414276753829625E-2</v>
      </c>
      <c r="L3" s="6">
        <f>2^(-K3)</f>
        <v>0.93925299951260277</v>
      </c>
      <c r="R3" s="15"/>
      <c r="S3" s="15"/>
      <c r="T3" s="15"/>
      <c r="U3" s="5"/>
      <c r="V3" s="6"/>
      <c r="W3" s="6"/>
      <c r="X3" s="7"/>
      <c r="Y3" s="5"/>
      <c r="Z3" s="5"/>
      <c r="AA3" s="5"/>
      <c r="AB3" s="5"/>
      <c r="AC3" s="5"/>
      <c r="AD3" s="5"/>
      <c r="AE3" s="6"/>
      <c r="AF3" s="6"/>
      <c r="AG3" s="7"/>
      <c r="AH3" s="8"/>
      <c r="AI3" s="7"/>
      <c r="AJ3" s="8"/>
      <c r="AK3" s="8"/>
      <c r="AL3" s="9"/>
      <c r="AM3" s="5"/>
      <c r="AO3" s="15"/>
      <c r="AP3" s="15"/>
      <c r="AQ3" s="15"/>
      <c r="AR3" s="5"/>
      <c r="AS3" s="6"/>
      <c r="AT3" s="6"/>
    </row>
    <row r="4" spans="1:46" ht="15" customHeight="1" x14ac:dyDescent="0.2">
      <c r="B4" s="5" t="s">
        <v>83</v>
      </c>
      <c r="C4" s="5" t="s">
        <v>159</v>
      </c>
      <c r="D4" s="5" t="s">
        <v>51</v>
      </c>
      <c r="E4" s="5" t="s">
        <v>26</v>
      </c>
      <c r="F4" s="5">
        <v>33.791220305917697</v>
      </c>
      <c r="G4" s="5">
        <v>33.941987788621198</v>
      </c>
      <c r="R4" s="12"/>
      <c r="S4" s="5"/>
      <c r="T4" s="5"/>
      <c r="U4" s="5"/>
      <c r="V4" s="6"/>
      <c r="W4" s="6"/>
      <c r="X4" s="7"/>
      <c r="Y4" s="5"/>
      <c r="Z4" s="5"/>
      <c r="AA4" s="5"/>
      <c r="AB4" s="5"/>
      <c r="AC4" s="5"/>
      <c r="AD4" s="5"/>
      <c r="AE4" s="6"/>
      <c r="AF4" s="6"/>
      <c r="AG4" s="7"/>
      <c r="AH4" s="8"/>
      <c r="AI4" s="7"/>
      <c r="AJ4" s="8"/>
      <c r="AK4" s="8"/>
      <c r="AL4" s="9"/>
      <c r="AM4" s="5"/>
      <c r="AO4" s="12"/>
      <c r="AP4" s="5"/>
      <c r="AQ4" s="5"/>
      <c r="AR4" s="5"/>
      <c r="AS4" s="6"/>
      <c r="AT4" s="6"/>
    </row>
    <row r="5" spans="1:46" ht="15" customHeight="1" x14ac:dyDescent="0.2">
      <c r="B5" s="5" t="s">
        <v>84</v>
      </c>
      <c r="C5" s="5" t="s">
        <v>159</v>
      </c>
      <c r="D5" s="5" t="s">
        <v>51</v>
      </c>
      <c r="E5" s="5" t="s">
        <v>26</v>
      </c>
      <c r="F5" s="5">
        <v>33.540511286543101</v>
      </c>
      <c r="G5" s="5">
        <v>33.941987788621198</v>
      </c>
      <c r="R5" s="12"/>
      <c r="S5" s="5"/>
      <c r="T5" s="5"/>
      <c r="U5" s="5"/>
      <c r="V5" s="6"/>
      <c r="W5" s="6"/>
      <c r="X5" s="7"/>
      <c r="Y5" s="5"/>
      <c r="Z5" s="5"/>
      <c r="AA5" s="5"/>
      <c r="AB5" s="5"/>
      <c r="AC5" s="5"/>
      <c r="AD5" s="5"/>
      <c r="AE5" s="6"/>
      <c r="AF5" s="6"/>
      <c r="AG5" s="7"/>
      <c r="AH5" s="8"/>
      <c r="AI5" s="7"/>
      <c r="AJ5" s="8"/>
      <c r="AK5" s="8"/>
      <c r="AL5" s="9"/>
      <c r="AM5" s="5"/>
      <c r="AO5" s="12"/>
      <c r="AP5" s="5"/>
      <c r="AQ5" s="5"/>
      <c r="AR5" s="5"/>
      <c r="AS5" s="6"/>
      <c r="AT5" s="6"/>
    </row>
    <row r="6" spans="1:46" ht="15" customHeight="1" x14ac:dyDescent="0.2">
      <c r="B6" s="5" t="s">
        <v>85</v>
      </c>
      <c r="C6" s="5" t="s">
        <v>159</v>
      </c>
      <c r="D6" s="5" t="s">
        <v>58</v>
      </c>
      <c r="E6" s="5" t="s">
        <v>31</v>
      </c>
      <c r="F6" s="5">
        <v>34.118637283335502</v>
      </c>
      <c r="G6" s="5">
        <v>34.2788012127087</v>
      </c>
      <c r="H6" s="6">
        <f t="shared" ref="H6" si="0">G6+0.5</f>
        <v>34.7788012127087</v>
      </c>
      <c r="I6" s="6">
        <f t="shared" ref="I6:I12" si="1">G6-0.5</f>
        <v>33.7788012127087</v>
      </c>
      <c r="J6" s="6">
        <f>G7-I17</f>
        <v>12.605137432890032</v>
      </c>
      <c r="K6" s="6">
        <f>J6-13</f>
        <v>-0.3948625671099677</v>
      </c>
      <c r="L6" s="6">
        <f>2^(-K6)</f>
        <v>1.3148175031193514</v>
      </c>
      <c r="R6" s="12"/>
      <c r="S6" s="5"/>
      <c r="T6" s="5"/>
      <c r="U6" s="5"/>
      <c r="V6" s="6"/>
      <c r="W6" s="6"/>
      <c r="X6" s="7"/>
      <c r="Y6" s="5"/>
      <c r="Z6" s="5"/>
      <c r="AA6" s="5"/>
      <c r="AB6" s="5"/>
      <c r="AC6" s="5"/>
      <c r="AD6" s="5"/>
      <c r="AE6" s="6"/>
      <c r="AF6" s="6"/>
      <c r="AG6" s="7"/>
      <c r="AH6" s="8"/>
      <c r="AI6" s="7"/>
      <c r="AJ6" s="8"/>
      <c r="AK6" s="8"/>
      <c r="AL6" s="9"/>
      <c r="AM6" s="5"/>
      <c r="AO6" s="12"/>
      <c r="AP6" s="5"/>
      <c r="AQ6" s="5"/>
      <c r="AR6" s="5"/>
      <c r="AS6" s="6"/>
      <c r="AT6" s="6"/>
    </row>
    <row r="7" spans="1:46" ht="15" customHeight="1" x14ac:dyDescent="0.2">
      <c r="B7" s="5" t="s">
        <v>87</v>
      </c>
      <c r="C7" s="5" t="s">
        <v>159</v>
      </c>
      <c r="D7" s="5" t="s">
        <v>58</v>
      </c>
      <c r="E7" s="5" t="s">
        <v>31</v>
      </c>
      <c r="F7" s="5">
        <v>34.663998585558502</v>
      </c>
      <c r="G7" s="5">
        <v>34.2788012127087</v>
      </c>
      <c r="R7" s="12"/>
      <c r="S7" s="5"/>
      <c r="T7" s="5"/>
      <c r="U7" s="5"/>
      <c r="V7" s="6"/>
      <c r="W7" s="6"/>
      <c r="X7" s="7"/>
      <c r="Y7" s="5"/>
      <c r="Z7" s="5"/>
      <c r="AA7" s="5"/>
      <c r="AB7" s="5"/>
      <c r="AC7" s="5"/>
      <c r="AD7" s="5"/>
      <c r="AE7" s="6"/>
      <c r="AF7" s="6"/>
      <c r="AG7" s="7"/>
      <c r="AH7" s="8"/>
      <c r="AI7" s="7"/>
      <c r="AJ7" s="8"/>
      <c r="AK7" s="8"/>
      <c r="AL7" s="9"/>
      <c r="AM7" s="5"/>
      <c r="AO7" s="12"/>
      <c r="AP7" s="5"/>
      <c r="AQ7" s="5"/>
      <c r="AR7" s="5"/>
      <c r="AS7" s="6"/>
      <c r="AT7" s="6"/>
    </row>
    <row r="8" spans="1:46" ht="15" customHeight="1" x14ac:dyDescent="0.2">
      <c r="B8" s="5" t="s">
        <v>88</v>
      </c>
      <c r="C8" s="5" t="s">
        <v>159</v>
      </c>
      <c r="D8" s="5" t="s">
        <v>58</v>
      </c>
      <c r="E8" s="5" t="s">
        <v>31</v>
      </c>
      <c r="F8" s="5">
        <v>34.053767769231897</v>
      </c>
      <c r="G8" s="5">
        <v>34.2788012127087</v>
      </c>
      <c r="R8" s="12"/>
      <c r="S8" s="5"/>
      <c r="T8" s="5"/>
      <c r="U8" s="5"/>
      <c r="V8" s="6"/>
      <c r="W8" s="6"/>
      <c r="X8" s="7"/>
      <c r="Y8" s="5"/>
      <c r="Z8" s="5"/>
      <c r="AA8" s="5"/>
      <c r="AB8" s="5"/>
      <c r="AC8" s="5"/>
      <c r="AD8" s="5"/>
      <c r="AE8" s="6"/>
      <c r="AF8" s="6"/>
      <c r="AG8" s="7"/>
      <c r="AH8" s="8"/>
      <c r="AI8" s="7"/>
      <c r="AJ8" s="8"/>
      <c r="AK8" s="8"/>
      <c r="AL8" s="9"/>
      <c r="AM8" s="5"/>
      <c r="AO8" s="12"/>
      <c r="AP8" s="5"/>
      <c r="AQ8" s="5"/>
      <c r="AR8" s="5"/>
      <c r="AS8" s="6"/>
      <c r="AT8" s="6"/>
    </row>
    <row r="9" spans="1:46" ht="15" customHeight="1" x14ac:dyDescent="0.2">
      <c r="B9" s="5" t="s">
        <v>89</v>
      </c>
      <c r="C9" s="5" t="s">
        <v>159</v>
      </c>
      <c r="D9" s="5" t="s">
        <v>64</v>
      </c>
      <c r="E9" s="5" t="s">
        <v>43</v>
      </c>
      <c r="F9" s="5">
        <v>31.9342490792808</v>
      </c>
      <c r="G9" s="5">
        <v>31.886157763244299</v>
      </c>
      <c r="H9" s="6">
        <f t="shared" ref="H9:H12" si="2">G9+0.5</f>
        <v>32.386157763244299</v>
      </c>
      <c r="I9" s="6">
        <f t="shared" si="1"/>
        <v>31.386157763244299</v>
      </c>
      <c r="J9" s="6">
        <f>G10-I20</f>
        <v>12.419971347285131</v>
      </c>
      <c r="K9" s="6">
        <f>J9-13</f>
        <v>-0.58002865271486925</v>
      </c>
      <c r="L9" s="6">
        <f>2^(-K9)</f>
        <v>1.4948789374557987</v>
      </c>
      <c r="R9" s="12"/>
      <c r="S9" s="5"/>
      <c r="T9" s="5"/>
      <c r="U9" s="5"/>
      <c r="V9" s="6"/>
      <c r="W9" s="6"/>
      <c r="X9" s="7"/>
      <c r="Y9" s="5"/>
      <c r="Z9" s="5"/>
      <c r="AA9" s="5"/>
      <c r="AB9" s="5"/>
      <c r="AC9" s="5"/>
      <c r="AD9" s="5"/>
      <c r="AE9" s="6"/>
      <c r="AF9" s="6"/>
      <c r="AG9" s="7"/>
      <c r="AH9" s="8"/>
      <c r="AI9" s="7"/>
      <c r="AJ9" s="8"/>
      <c r="AK9" s="8"/>
      <c r="AL9" s="9"/>
      <c r="AM9" s="5"/>
      <c r="AO9" s="12"/>
      <c r="AP9" s="5"/>
      <c r="AQ9" s="5"/>
      <c r="AR9" s="5"/>
      <c r="AS9" s="6"/>
      <c r="AT9" s="6"/>
    </row>
    <row r="10" spans="1:46" ht="15" customHeight="1" x14ac:dyDescent="0.2">
      <c r="B10" s="5" t="s">
        <v>91</v>
      </c>
      <c r="C10" s="5" t="s">
        <v>159</v>
      </c>
      <c r="D10" s="5" t="s">
        <v>64</v>
      </c>
      <c r="E10" s="5" t="s">
        <v>43</v>
      </c>
      <c r="F10" s="5">
        <v>32.032787908901099</v>
      </c>
      <c r="G10" s="5">
        <v>31.886157763244299</v>
      </c>
      <c r="R10" s="12"/>
      <c r="S10" s="5"/>
      <c r="T10" s="5"/>
      <c r="U10" s="5"/>
      <c r="V10" s="6"/>
      <c r="W10" s="6"/>
      <c r="X10" s="7"/>
      <c r="Y10" s="5"/>
      <c r="Z10" s="5"/>
      <c r="AA10" s="5"/>
      <c r="AB10" s="5"/>
      <c r="AC10" s="5"/>
      <c r="AD10" s="5"/>
      <c r="AE10" s="6"/>
      <c r="AF10" s="6"/>
      <c r="AG10" s="7"/>
      <c r="AH10" s="8"/>
      <c r="AI10" s="7"/>
      <c r="AJ10" s="8"/>
      <c r="AK10" s="8"/>
      <c r="AL10" s="9"/>
      <c r="AM10" s="5"/>
      <c r="AO10" s="12"/>
      <c r="AP10" s="5"/>
      <c r="AQ10" s="5"/>
      <c r="AR10" s="5"/>
      <c r="AS10" s="6"/>
      <c r="AT10" s="6"/>
    </row>
    <row r="11" spans="1:46" ht="15" customHeight="1" x14ac:dyDescent="0.2">
      <c r="B11" s="5" t="s">
        <v>92</v>
      </c>
      <c r="C11" s="5" t="s">
        <v>159</v>
      </c>
      <c r="D11" s="5" t="s">
        <v>64</v>
      </c>
      <c r="E11" s="5" t="s">
        <v>43</v>
      </c>
      <c r="F11" s="5">
        <v>31.6914363015511</v>
      </c>
      <c r="G11" s="5">
        <v>31.886157763244299</v>
      </c>
      <c r="R11" s="12"/>
      <c r="S11" s="5"/>
      <c r="T11" s="5"/>
      <c r="U11" s="5"/>
      <c r="V11" s="6"/>
      <c r="W11" s="6"/>
      <c r="X11" s="7"/>
      <c r="Y11" s="5"/>
      <c r="Z11" s="5"/>
      <c r="AA11" s="5"/>
      <c r="AB11" s="5"/>
      <c r="AC11" s="5"/>
      <c r="AD11" s="5"/>
      <c r="AE11" s="6"/>
      <c r="AF11" s="6"/>
      <c r="AG11" s="7"/>
      <c r="AH11" s="8"/>
      <c r="AI11" s="7"/>
      <c r="AJ11" s="8"/>
      <c r="AK11" s="8"/>
      <c r="AL11" s="9"/>
      <c r="AM11" s="5"/>
      <c r="AO11" s="12"/>
      <c r="AP11" s="5"/>
      <c r="AQ11" s="5"/>
      <c r="AR11" s="5"/>
      <c r="AS11" s="6"/>
      <c r="AT11" s="6"/>
    </row>
    <row r="12" spans="1:46" ht="15" customHeight="1" x14ac:dyDescent="0.2">
      <c r="B12" s="5" t="s">
        <v>93</v>
      </c>
      <c r="C12" s="5" t="s">
        <v>159</v>
      </c>
      <c r="D12" s="5" t="s">
        <v>70</v>
      </c>
      <c r="E12" s="5" t="s">
        <v>52</v>
      </c>
      <c r="F12" s="5">
        <v>36.621383320380303</v>
      </c>
      <c r="G12" s="5">
        <v>36.621383320380303</v>
      </c>
      <c r="H12" s="6">
        <f t="shared" si="2"/>
        <v>37.121383320380303</v>
      </c>
      <c r="I12" s="6">
        <f t="shared" si="1"/>
        <v>36.121383320380303</v>
      </c>
      <c r="J12" s="6">
        <f>G12-I23</f>
        <v>14.391226419618267</v>
      </c>
      <c r="K12" s="6">
        <f>J12-13</f>
        <v>1.3912264196182669</v>
      </c>
      <c r="L12" s="6">
        <f>2^(-K12)</f>
        <v>0.38124057591446603</v>
      </c>
      <c r="R12" s="12"/>
      <c r="S12" s="5"/>
      <c r="T12" s="5"/>
      <c r="U12" s="5"/>
      <c r="V12" s="6"/>
      <c r="W12" s="6"/>
      <c r="X12" s="7"/>
      <c r="Y12" s="5"/>
      <c r="Z12" s="5"/>
      <c r="AA12" s="5"/>
      <c r="AB12" s="5"/>
      <c r="AC12" s="5"/>
      <c r="AD12" s="5"/>
      <c r="AE12" s="6"/>
      <c r="AF12" s="6"/>
      <c r="AG12" s="7"/>
      <c r="AH12" s="8"/>
      <c r="AI12" s="7"/>
      <c r="AJ12" s="8"/>
      <c r="AK12" s="8"/>
      <c r="AL12" s="9"/>
      <c r="AM12" s="5"/>
      <c r="AO12" s="12"/>
      <c r="AP12" s="5"/>
      <c r="AQ12" s="5"/>
      <c r="AR12" s="5"/>
      <c r="AS12" s="6"/>
      <c r="AT12" s="6"/>
    </row>
    <row r="13" spans="1:46" ht="15" customHeight="1" x14ac:dyDescent="0.2">
      <c r="R13" s="12"/>
      <c r="S13" s="5"/>
      <c r="T13" s="5"/>
      <c r="U13" s="5"/>
      <c r="V13" s="6"/>
      <c r="W13" s="6"/>
      <c r="X13" s="7"/>
      <c r="Y13" s="5"/>
      <c r="Z13" s="5"/>
      <c r="AA13" s="5"/>
      <c r="AB13" s="5"/>
      <c r="AC13" s="5"/>
      <c r="AD13" s="5"/>
      <c r="AE13" s="6"/>
      <c r="AF13" s="6"/>
      <c r="AG13" s="7"/>
      <c r="AH13" s="8"/>
      <c r="AI13" s="7"/>
      <c r="AJ13" s="8"/>
      <c r="AK13" s="8"/>
      <c r="AL13" s="9"/>
      <c r="AM13" s="5"/>
      <c r="AO13" s="12"/>
      <c r="AP13" s="5"/>
      <c r="AQ13" s="5"/>
      <c r="AR13" s="5"/>
      <c r="AS13" s="6"/>
      <c r="AT13" s="6"/>
    </row>
    <row r="14" spans="1:46" ht="15" customHeight="1" x14ac:dyDescent="0.2">
      <c r="B14" s="5" t="s">
        <v>181</v>
      </c>
      <c r="C14" s="5" t="s">
        <v>139</v>
      </c>
      <c r="E14" s="5" t="s">
        <v>26</v>
      </c>
      <c r="F14" s="5">
        <v>20.767598499814898</v>
      </c>
      <c r="G14" s="5">
        <v>20.8515735118674</v>
      </c>
      <c r="H14" s="5" t="s">
        <v>60</v>
      </c>
      <c r="I14" s="6">
        <v>20.851573511867368</v>
      </c>
      <c r="R14" s="12"/>
      <c r="S14" s="5"/>
      <c r="T14" s="5"/>
      <c r="U14" s="5"/>
      <c r="V14" s="6"/>
      <c r="W14" s="6"/>
      <c r="X14" s="7"/>
      <c r="Y14" s="5"/>
      <c r="Z14" s="5"/>
      <c r="AA14" s="5"/>
      <c r="AB14" s="5"/>
      <c r="AC14" s="5"/>
      <c r="AD14" s="5"/>
      <c r="AE14" s="6"/>
      <c r="AF14" s="6"/>
      <c r="AG14" s="7"/>
      <c r="AH14" s="8"/>
      <c r="AI14" s="7"/>
      <c r="AJ14" s="8"/>
      <c r="AK14" s="8"/>
      <c r="AL14" s="9"/>
      <c r="AM14" s="5"/>
      <c r="AO14" s="12"/>
      <c r="AP14" s="5"/>
      <c r="AQ14" s="5"/>
      <c r="AR14" s="5"/>
      <c r="AS14" s="6"/>
      <c r="AT14" s="6"/>
    </row>
    <row r="15" spans="1:46" ht="15" customHeight="1" x14ac:dyDescent="0.2">
      <c r="B15" s="5" t="s">
        <v>181</v>
      </c>
      <c r="C15" s="5" t="s">
        <v>139</v>
      </c>
      <c r="E15" s="5" t="s">
        <v>26</v>
      </c>
      <c r="F15" s="5">
        <v>20.711414800635801</v>
      </c>
      <c r="G15" s="5">
        <v>20.8515735118674</v>
      </c>
      <c r="H15" s="5" t="s">
        <v>60</v>
      </c>
      <c r="L15" s="10"/>
      <c r="O15" s="10"/>
      <c r="Q15" s="11" t="s">
        <v>160</v>
      </c>
      <c r="R15" s="11" t="s">
        <v>55</v>
      </c>
      <c r="S15" s="5"/>
      <c r="T15" s="5"/>
      <c r="U15" s="5"/>
      <c r="V15" s="6"/>
      <c r="W15" s="6"/>
      <c r="X15" s="7"/>
      <c r="Y15" s="5"/>
      <c r="Z15" s="5"/>
      <c r="AA15" s="5"/>
      <c r="AB15" s="5"/>
      <c r="AC15" s="5"/>
      <c r="AD15" s="5"/>
      <c r="AE15" s="6"/>
      <c r="AF15" s="6"/>
      <c r="AG15" s="7"/>
      <c r="AH15" s="8"/>
      <c r="AI15" s="7"/>
      <c r="AJ15" s="8"/>
      <c r="AK15" s="8"/>
      <c r="AL15" s="9"/>
      <c r="AM15" s="5"/>
      <c r="AO15" s="12"/>
      <c r="AP15" s="5"/>
      <c r="AQ15" s="5"/>
      <c r="AR15" s="5"/>
      <c r="AS15" s="6"/>
      <c r="AT15" s="6"/>
    </row>
    <row r="16" spans="1:46" ht="15" customHeight="1" x14ac:dyDescent="0.2">
      <c r="B16" s="5" t="s">
        <v>181</v>
      </c>
      <c r="C16" s="5" t="s">
        <v>139</v>
      </c>
      <c r="E16" s="5" t="s">
        <v>26</v>
      </c>
      <c r="F16" s="5">
        <v>21.075707235151398</v>
      </c>
      <c r="G16" s="5">
        <v>20.8515735118674</v>
      </c>
      <c r="H16" s="5" t="s">
        <v>60</v>
      </c>
      <c r="L16" s="10"/>
      <c r="O16" s="10"/>
      <c r="Q16" s="41">
        <v>0.93925299951260277</v>
      </c>
      <c r="R16" s="41">
        <v>0.38124057591446603</v>
      </c>
      <c r="S16" s="5"/>
      <c r="T16" s="5"/>
      <c r="U16" s="5"/>
      <c r="V16" s="6"/>
      <c r="W16" s="6"/>
      <c r="X16" s="7"/>
      <c r="Y16" s="5"/>
      <c r="Z16" s="5"/>
      <c r="AA16" s="5"/>
      <c r="AB16" s="5"/>
      <c r="AC16" s="5"/>
      <c r="AD16" s="5"/>
      <c r="AE16" s="6"/>
      <c r="AF16" s="6"/>
      <c r="AG16" s="7"/>
      <c r="AH16" s="8"/>
      <c r="AI16" s="7"/>
      <c r="AJ16" s="8"/>
      <c r="AK16" s="8"/>
      <c r="AL16" s="9"/>
      <c r="AM16" s="5"/>
      <c r="AO16" s="12"/>
      <c r="AP16" s="5"/>
      <c r="AQ16" s="5"/>
      <c r="AR16" s="5"/>
      <c r="AS16" s="6"/>
      <c r="AT16" s="6"/>
    </row>
    <row r="17" spans="2:46" ht="15" customHeight="1" x14ac:dyDescent="0.2">
      <c r="B17" s="5" t="s">
        <v>156</v>
      </c>
      <c r="C17" s="5" t="s">
        <v>139</v>
      </c>
      <c r="E17" s="5" t="s">
        <v>31</v>
      </c>
      <c r="F17" s="5">
        <v>21.695426227554002</v>
      </c>
      <c r="G17" s="5">
        <v>21.6736637798187</v>
      </c>
      <c r="H17" s="5" t="s">
        <v>66</v>
      </c>
      <c r="I17" s="6">
        <v>21.673663779818668</v>
      </c>
      <c r="L17" s="10"/>
      <c r="O17" s="10"/>
      <c r="Q17" s="41">
        <v>1.4948789374557987</v>
      </c>
      <c r="R17" s="41">
        <v>1.3148175031193514</v>
      </c>
      <c r="S17" s="5"/>
      <c r="T17" s="5"/>
      <c r="U17" s="5"/>
      <c r="V17" s="6"/>
      <c r="W17" s="6"/>
      <c r="X17" s="7"/>
      <c r="Y17" s="5"/>
      <c r="Z17" s="5"/>
      <c r="AA17" s="5"/>
      <c r="AB17" s="5"/>
      <c r="AC17" s="5"/>
      <c r="AD17" s="5"/>
      <c r="AE17" s="6"/>
      <c r="AF17" s="6"/>
      <c r="AG17" s="7"/>
      <c r="AH17" s="8"/>
      <c r="AI17" s="7"/>
      <c r="AJ17" s="8"/>
      <c r="AK17" s="8"/>
      <c r="AL17" s="9"/>
      <c r="AM17" s="5"/>
      <c r="AO17" s="12"/>
      <c r="AP17" s="5"/>
      <c r="AQ17" s="5"/>
      <c r="AR17" s="5"/>
      <c r="AS17" s="6"/>
      <c r="AT17" s="6"/>
    </row>
    <row r="18" spans="2:46" ht="15" customHeight="1" x14ac:dyDescent="0.2">
      <c r="B18" s="5" t="s">
        <v>156</v>
      </c>
      <c r="C18" s="5" t="s">
        <v>139</v>
      </c>
      <c r="E18" s="5" t="s">
        <v>31</v>
      </c>
      <c r="F18" s="5">
        <v>21.755527899798199</v>
      </c>
      <c r="G18" s="5">
        <v>21.6736637798187</v>
      </c>
      <c r="H18" s="5" t="s">
        <v>66</v>
      </c>
      <c r="L18" s="10"/>
      <c r="M18" s="21"/>
      <c r="N18" s="21"/>
      <c r="O18" s="10"/>
      <c r="Q18" s="42">
        <v>2.0136555709001658</v>
      </c>
      <c r="R18" s="43">
        <v>0.74174023703643199</v>
      </c>
      <c r="U18" s="5"/>
      <c r="V18" s="6"/>
      <c r="W18" s="6"/>
      <c r="X18" s="7"/>
      <c r="Y18" s="5"/>
      <c r="Z18" s="5"/>
      <c r="AA18" s="5"/>
      <c r="AB18" s="5"/>
      <c r="AC18" s="5"/>
      <c r="AD18" s="5"/>
      <c r="AE18" s="6"/>
      <c r="AF18" s="6"/>
      <c r="AG18" s="7"/>
      <c r="AH18" s="8"/>
      <c r="AI18" s="7"/>
      <c r="AJ18" s="8"/>
      <c r="AK18" s="8"/>
      <c r="AL18" s="9"/>
      <c r="AM18" s="5"/>
      <c r="AO18" s="12"/>
      <c r="AP18" s="5"/>
      <c r="AQ18" s="5"/>
      <c r="AR18" s="5"/>
      <c r="AS18" s="6"/>
      <c r="AT18" s="6"/>
    </row>
    <row r="19" spans="2:46" ht="15" customHeight="1" x14ac:dyDescent="0.2">
      <c r="B19" s="5" t="s">
        <v>156</v>
      </c>
      <c r="C19" s="5" t="s">
        <v>139</v>
      </c>
      <c r="E19" s="5" t="s">
        <v>31</v>
      </c>
      <c r="F19" s="5">
        <v>21.570037212103799</v>
      </c>
      <c r="G19" s="5">
        <v>21.6736637798187</v>
      </c>
      <c r="H19" s="5" t="s">
        <v>66</v>
      </c>
      <c r="L19" s="10"/>
      <c r="M19" s="10"/>
      <c r="N19" s="37"/>
      <c r="O19" s="10"/>
      <c r="Q19" s="42">
        <v>2.0609261448163489</v>
      </c>
      <c r="R19" s="42">
        <v>0.49981040599497301</v>
      </c>
      <c r="T19" s="11" t="s">
        <v>199</v>
      </c>
      <c r="U19" s="5"/>
      <c r="V19" s="6"/>
      <c r="W19" s="6"/>
      <c r="X19" s="7"/>
      <c r="Y19" s="5"/>
      <c r="Z19" s="5"/>
      <c r="AA19" s="5"/>
      <c r="AB19" s="5"/>
      <c r="AC19" s="5"/>
      <c r="AD19" s="5"/>
      <c r="AE19" s="6"/>
      <c r="AF19" s="6"/>
      <c r="AG19" s="7"/>
      <c r="AH19" s="8"/>
      <c r="AI19" s="7"/>
      <c r="AJ19" s="8"/>
      <c r="AK19" s="8"/>
      <c r="AL19" s="9"/>
      <c r="AM19" s="5"/>
      <c r="AO19" s="12"/>
      <c r="AP19" s="5"/>
      <c r="AQ19" s="5"/>
      <c r="AR19" s="5"/>
      <c r="AS19" s="6"/>
      <c r="AT19" s="6"/>
    </row>
    <row r="20" spans="2:46" ht="15" customHeight="1" x14ac:dyDescent="0.2">
      <c r="B20" s="5" t="s">
        <v>147</v>
      </c>
      <c r="C20" s="5" t="s">
        <v>139</v>
      </c>
      <c r="E20" s="5" t="s">
        <v>43</v>
      </c>
      <c r="F20" s="5">
        <v>19.3647360373513</v>
      </c>
      <c r="G20" s="5">
        <v>19.4661864159592</v>
      </c>
      <c r="H20" s="5" t="s">
        <v>72</v>
      </c>
      <c r="I20" s="6">
        <v>19.466186415959168</v>
      </c>
      <c r="L20" s="10"/>
      <c r="M20" s="21"/>
      <c r="N20" s="21"/>
      <c r="O20" s="10"/>
      <c r="Q20" s="42">
        <v>0.82421720704819479</v>
      </c>
      <c r="R20" s="42">
        <v>0.41087614350415952</v>
      </c>
      <c r="U20" s="5"/>
      <c r="V20" s="6"/>
      <c r="W20" s="6"/>
      <c r="X20" s="7"/>
      <c r="Y20" s="5"/>
      <c r="Z20" s="5"/>
      <c r="AA20" s="5"/>
      <c r="AB20" s="5"/>
      <c r="AC20" s="5"/>
      <c r="AD20" s="5"/>
      <c r="AE20" s="6"/>
      <c r="AF20" s="6"/>
      <c r="AG20" s="7"/>
      <c r="AH20" s="8"/>
      <c r="AI20" s="7"/>
      <c r="AJ20" s="8"/>
      <c r="AK20" s="8"/>
      <c r="AL20" s="9"/>
      <c r="AM20" s="5"/>
      <c r="AO20" s="12"/>
      <c r="AP20" s="5"/>
      <c r="AQ20" s="5"/>
      <c r="AR20" s="5"/>
      <c r="AS20" s="6"/>
      <c r="AT20" s="6"/>
    </row>
    <row r="21" spans="2:46" ht="15" customHeight="1" x14ac:dyDescent="0.2">
      <c r="B21" s="5" t="s">
        <v>147</v>
      </c>
      <c r="C21" s="5" t="s">
        <v>139</v>
      </c>
      <c r="E21" s="5" t="s">
        <v>43</v>
      </c>
      <c r="F21" s="5">
        <v>19.201503127330099</v>
      </c>
      <c r="G21" s="5">
        <v>19.4661864159592</v>
      </c>
      <c r="H21" s="5" t="s">
        <v>72</v>
      </c>
      <c r="L21" s="10"/>
      <c r="M21" s="21"/>
      <c r="N21" s="21"/>
      <c r="O21" s="10"/>
      <c r="Q21" s="42">
        <v>0.6577214176745918</v>
      </c>
      <c r="R21" s="42">
        <v>0.17125792816749538</v>
      </c>
      <c r="U21" s="5"/>
      <c r="V21" s="6"/>
      <c r="W21" s="6"/>
      <c r="X21" s="7"/>
      <c r="Y21" s="5"/>
      <c r="Z21" s="5"/>
      <c r="AA21" s="5"/>
      <c r="AB21" s="5"/>
      <c r="AC21" s="5"/>
      <c r="AD21" s="5"/>
      <c r="AE21" s="6"/>
      <c r="AF21" s="6"/>
      <c r="AG21" s="7"/>
      <c r="AH21" s="8"/>
      <c r="AI21" s="7"/>
      <c r="AJ21" s="8"/>
      <c r="AK21" s="8"/>
      <c r="AL21" s="9"/>
      <c r="AM21" s="5"/>
      <c r="AO21" s="12"/>
      <c r="AP21" s="5"/>
      <c r="AQ21" s="5"/>
      <c r="AR21" s="5"/>
      <c r="AS21" s="6"/>
      <c r="AT21" s="6"/>
    </row>
    <row r="22" spans="2:46" ht="15" customHeight="1" x14ac:dyDescent="0.2">
      <c r="B22" s="5" t="s">
        <v>147</v>
      </c>
      <c r="C22" s="5" t="s">
        <v>139</v>
      </c>
      <c r="E22" s="5" t="s">
        <v>43</v>
      </c>
      <c r="F22" s="5">
        <v>19.832320083196102</v>
      </c>
      <c r="G22" s="5">
        <v>19.4661864159592</v>
      </c>
      <c r="H22" s="5" t="s">
        <v>72</v>
      </c>
      <c r="L22" s="10"/>
      <c r="M22" s="10"/>
      <c r="N22" s="10"/>
      <c r="O22" s="10"/>
      <c r="Y22" s="5"/>
      <c r="Z22" s="5"/>
      <c r="AA22" s="5"/>
      <c r="AB22" s="5"/>
      <c r="AC22" s="5"/>
      <c r="AD22" s="5"/>
      <c r="AE22" s="6"/>
      <c r="AF22" s="6"/>
      <c r="AG22" s="7"/>
      <c r="AH22" s="8"/>
      <c r="AI22" s="7"/>
      <c r="AJ22" s="8"/>
      <c r="AK22" s="8"/>
      <c r="AL22" s="9"/>
      <c r="AM22" s="5"/>
    </row>
    <row r="23" spans="2:46" ht="15" customHeight="1" x14ac:dyDescent="0.2">
      <c r="B23" s="5" t="s">
        <v>151</v>
      </c>
      <c r="C23" s="5" t="s">
        <v>139</v>
      </c>
      <c r="E23" s="5" t="s">
        <v>52</v>
      </c>
      <c r="F23" s="5">
        <v>22.194899864880401</v>
      </c>
      <c r="G23" s="5">
        <v>22.230156900762001</v>
      </c>
      <c r="H23" s="5" t="s">
        <v>77</v>
      </c>
      <c r="I23" s="6">
        <v>22.230156900762037</v>
      </c>
      <c r="L23" s="10"/>
      <c r="M23" s="10"/>
      <c r="O23" s="11"/>
      <c r="P23" s="5" t="s">
        <v>17</v>
      </c>
      <c r="Q23" s="11" t="s">
        <v>160</v>
      </c>
      <c r="R23" s="11" t="s">
        <v>55</v>
      </c>
    </row>
    <row r="24" spans="2:46" ht="15" customHeight="1" x14ac:dyDescent="0.2">
      <c r="B24" s="5" t="s">
        <v>151</v>
      </c>
      <c r="C24" s="5" t="s">
        <v>139</v>
      </c>
      <c r="E24" s="5" t="s">
        <v>52</v>
      </c>
      <c r="F24" s="5">
        <v>22.147978942488901</v>
      </c>
      <c r="G24" s="5">
        <v>22.230156900762001</v>
      </c>
      <c r="H24" s="5" t="s">
        <v>77</v>
      </c>
      <c r="L24" s="10"/>
      <c r="M24" s="10"/>
      <c r="N24" s="10" t="s">
        <v>132</v>
      </c>
      <c r="O24" s="8" t="e">
        <f>AVERAGE(O16:O21)</f>
        <v>#DIV/0!</v>
      </c>
      <c r="P24" s="8" t="e">
        <f>AVERAGE(P16:P21)</f>
        <v>#DIV/0!</v>
      </c>
      <c r="Q24" s="8">
        <f>AVERAGE(Q16:Q21)</f>
        <v>1.3317753795679506</v>
      </c>
      <c r="R24" s="8">
        <f>AVERAGE(R16:R21)</f>
        <v>0.58662379895614625</v>
      </c>
    </row>
    <row r="25" spans="2:46" ht="15" customHeight="1" x14ac:dyDescent="0.2">
      <c r="B25" s="5" t="s">
        <v>151</v>
      </c>
      <c r="C25" s="5" t="s">
        <v>139</v>
      </c>
      <c r="E25" s="5" t="s">
        <v>52</v>
      </c>
      <c r="F25" s="5">
        <v>22.3475918949168</v>
      </c>
      <c r="G25" s="5">
        <v>22.230156900762001</v>
      </c>
      <c r="H25" s="5" t="s">
        <v>77</v>
      </c>
      <c r="L25" s="10"/>
      <c r="M25" s="10"/>
      <c r="N25" s="10" t="s">
        <v>101</v>
      </c>
      <c r="O25" s="10" t="e">
        <f>STDEV(O16:O21)</f>
        <v>#DIV/0!</v>
      </c>
      <c r="P25" s="10" t="e">
        <f>STDEV(P16:P21)</f>
        <v>#DIV/0!</v>
      </c>
      <c r="Q25" s="10">
        <f>STDEV(Q16:Q21)</f>
        <v>0.61469700914666892</v>
      </c>
      <c r="R25" s="10">
        <f>STDEV(R16:R21)</f>
        <v>0.40186118465533555</v>
      </c>
    </row>
    <row r="26" spans="2:46" ht="15" customHeight="1" x14ac:dyDescent="0.2">
      <c r="L26" s="10"/>
      <c r="M26" s="10"/>
      <c r="N26" s="10" t="s">
        <v>103</v>
      </c>
      <c r="O26" s="10" t="e">
        <f t="shared" ref="O26:R26" si="3">O25/SQRT(5)</f>
        <v>#DIV/0!</v>
      </c>
      <c r="P26" s="10" t="e">
        <f t="shared" si="3"/>
        <v>#DIV/0!</v>
      </c>
      <c r="Q26" s="10">
        <f t="shared" si="3"/>
        <v>0.27490085960355232</v>
      </c>
      <c r="R26" s="10">
        <f t="shared" si="3"/>
        <v>0.17971778528158514</v>
      </c>
    </row>
    <row r="27" spans="2:46" ht="15" customHeight="1" x14ac:dyDescent="0.2">
      <c r="G27" s="38" t="s">
        <v>182</v>
      </c>
      <c r="H27" s="44" t="s">
        <v>19</v>
      </c>
      <c r="I27" s="44" t="s">
        <v>20</v>
      </c>
      <c r="J27" s="38" t="s">
        <v>183</v>
      </c>
      <c r="K27" s="38" t="s">
        <v>184</v>
      </c>
      <c r="L27" s="39" t="s">
        <v>185</v>
      </c>
    </row>
    <row r="28" spans="2:46" ht="15" customHeight="1" x14ac:dyDescent="0.2">
      <c r="F28" s="6"/>
      <c r="G28" s="6"/>
      <c r="H28" s="7"/>
      <c r="I28" s="8"/>
      <c r="L28" s="8"/>
    </row>
    <row r="29" spans="2:46" ht="15" customHeight="1" x14ac:dyDescent="0.2">
      <c r="B29" s="5" t="s">
        <v>34</v>
      </c>
      <c r="C29" s="5" t="s">
        <v>159</v>
      </c>
      <c r="D29" s="5" t="s">
        <v>35</v>
      </c>
      <c r="E29" s="5" t="s">
        <v>36</v>
      </c>
      <c r="F29" s="6"/>
      <c r="G29" s="6">
        <v>0</v>
      </c>
      <c r="H29" s="7">
        <f>G30+0.5</f>
        <v>36.669174811975303</v>
      </c>
      <c r="I29" s="8">
        <f>G30-0.5</f>
        <v>35.669174811975303</v>
      </c>
      <c r="J29" s="7">
        <f>G30-G64</f>
        <v>14.283224528430004</v>
      </c>
      <c r="K29" s="8">
        <f t="shared" ref="K29" si="4">J29-13</f>
        <v>1.2832245284300043</v>
      </c>
      <c r="L29" s="8">
        <f t="shared" ref="L29" si="5">2^(-K29)</f>
        <v>0.41087614350415952</v>
      </c>
    </row>
    <row r="30" spans="2:46" ht="15" customHeight="1" x14ac:dyDescent="0.2">
      <c r="B30" s="5" t="s">
        <v>37</v>
      </c>
      <c r="C30" s="5" t="s">
        <v>159</v>
      </c>
      <c r="D30" s="5" t="s">
        <v>35</v>
      </c>
      <c r="E30" s="5" t="s">
        <v>36</v>
      </c>
      <c r="F30" s="6">
        <v>36.883838936077503</v>
      </c>
      <c r="G30" s="6">
        <v>36.169174811975303</v>
      </c>
      <c r="H30" s="7"/>
      <c r="I30" s="8"/>
      <c r="L30" s="8"/>
    </row>
    <row r="31" spans="2:46" ht="15" customHeight="1" x14ac:dyDescent="0.2">
      <c r="B31" s="5" t="s">
        <v>39</v>
      </c>
      <c r="C31" s="5" t="s">
        <v>159</v>
      </c>
      <c r="D31" s="5" t="s">
        <v>35</v>
      </c>
      <c r="E31" s="5" t="s">
        <v>36</v>
      </c>
      <c r="F31" s="6">
        <v>35.454510687872997</v>
      </c>
      <c r="G31" s="6">
        <v>36.169174811975303</v>
      </c>
      <c r="H31" s="7"/>
      <c r="I31" s="8"/>
      <c r="L31" s="8"/>
      <c r="N31" s="10"/>
      <c r="O31" s="10"/>
      <c r="P31" s="5" t="s">
        <v>17</v>
      </c>
    </row>
    <row r="32" spans="2:46" ht="15" customHeight="1" x14ac:dyDescent="0.2">
      <c r="B32" s="5" t="s">
        <v>41</v>
      </c>
      <c r="C32" s="5" t="s">
        <v>159</v>
      </c>
      <c r="D32" s="5" t="s">
        <v>42</v>
      </c>
      <c r="E32" s="5" t="s">
        <v>43</v>
      </c>
      <c r="F32" s="14">
        <v>34.693100398367498</v>
      </c>
      <c r="G32" s="6">
        <f>AVERAGE(F33:F34)</f>
        <v>35.725657341852198</v>
      </c>
      <c r="H32" s="7">
        <f>G32+0.5</f>
        <v>36.225657341852198</v>
      </c>
      <c r="I32" s="8">
        <f>G32-0.5</f>
        <v>35.225657341852198</v>
      </c>
      <c r="J32" s="7">
        <f>G32-G67</f>
        <v>15.545757317540197</v>
      </c>
      <c r="K32" s="8">
        <f t="shared" ref="K32" si="6">J32-13</f>
        <v>2.5457573175401969</v>
      </c>
      <c r="L32" s="8">
        <f t="shared" ref="L32" si="7">2^(-K32)</f>
        <v>0.17125792816749538</v>
      </c>
      <c r="N32" s="10"/>
      <c r="O32" s="10"/>
      <c r="P32" s="5" t="s">
        <v>17</v>
      </c>
    </row>
    <row r="33" spans="2:16" ht="15" customHeight="1" x14ac:dyDescent="0.2">
      <c r="B33" s="5" t="s">
        <v>46</v>
      </c>
      <c r="C33" s="5" t="s">
        <v>159</v>
      </c>
      <c r="D33" s="5" t="s">
        <v>42</v>
      </c>
      <c r="E33" s="5" t="s">
        <v>43</v>
      </c>
      <c r="F33" s="6">
        <v>35.768827895276097</v>
      </c>
      <c r="G33" s="6">
        <v>35.381471694023901</v>
      </c>
      <c r="H33" s="7"/>
      <c r="I33" s="8"/>
      <c r="L33" s="8"/>
      <c r="N33" s="10"/>
      <c r="O33" s="10"/>
      <c r="P33" s="5" t="s">
        <v>17</v>
      </c>
    </row>
    <row r="34" spans="2:16" ht="15" customHeight="1" x14ac:dyDescent="0.2">
      <c r="B34" s="5" t="s">
        <v>48</v>
      </c>
      <c r="C34" s="5" t="s">
        <v>159</v>
      </c>
      <c r="D34" s="5" t="s">
        <v>42</v>
      </c>
      <c r="E34" s="5" t="s">
        <v>43</v>
      </c>
      <c r="F34" s="6">
        <v>35.682486788428299</v>
      </c>
      <c r="G34" s="6">
        <v>35.381471694023901</v>
      </c>
      <c r="H34" s="7"/>
      <c r="I34" s="8"/>
      <c r="L34" s="8"/>
      <c r="N34" s="10"/>
      <c r="O34" s="10"/>
      <c r="P34" s="5" t="s">
        <v>17</v>
      </c>
    </row>
    <row r="35" spans="2:16" ht="15" customHeight="1" x14ac:dyDescent="0.2">
      <c r="B35" s="5" t="s">
        <v>50</v>
      </c>
      <c r="C35" s="5" t="s">
        <v>159</v>
      </c>
      <c r="D35" s="5" t="s">
        <v>51</v>
      </c>
      <c r="E35" s="5" t="s">
        <v>52</v>
      </c>
      <c r="F35" s="6">
        <v>33.055459668121401</v>
      </c>
      <c r="G35" s="6">
        <f>AVERAGE(F35,F37)</f>
        <v>33.254017856261598</v>
      </c>
      <c r="H35" s="7">
        <f t="shared" ref="H35" si="8">G35+0.5</f>
        <v>33.754017856261598</v>
      </c>
      <c r="I35" s="8">
        <f t="shared" ref="I35" si="9">G35-0.5</f>
        <v>32.754017856261598</v>
      </c>
      <c r="J35" s="7">
        <f>G35-G70</f>
        <v>11.990183063750099</v>
      </c>
      <c r="K35" s="8">
        <f t="shared" ref="K35" si="10">J35-13</f>
        <v>-1.0098169362499014</v>
      </c>
      <c r="L35" s="8">
        <f t="shared" ref="L35" si="11">2^(-K35)</f>
        <v>2.0136555709001658</v>
      </c>
      <c r="O35" s="9">
        <v>60</v>
      </c>
      <c r="P35" s="5" t="s">
        <v>17</v>
      </c>
    </row>
    <row r="36" spans="2:16" ht="15" customHeight="1" x14ac:dyDescent="0.2">
      <c r="B36" s="5" t="s">
        <v>54</v>
      </c>
      <c r="C36" s="5" t="s">
        <v>159</v>
      </c>
      <c r="D36" s="5" t="s">
        <v>51</v>
      </c>
      <c r="E36" s="5" t="s">
        <v>52</v>
      </c>
      <c r="F36" s="14">
        <v>34.466879255608099</v>
      </c>
      <c r="G36" s="6">
        <v>33.6583049893771</v>
      </c>
      <c r="H36" s="7"/>
      <c r="I36" s="8"/>
      <c r="L36" s="8"/>
      <c r="O36" s="9">
        <v>60</v>
      </c>
      <c r="P36" s="5" t="s">
        <v>17</v>
      </c>
    </row>
    <row r="37" spans="2:16" ht="15" customHeight="1" x14ac:dyDescent="0.2">
      <c r="B37" s="5" t="s">
        <v>56</v>
      </c>
      <c r="C37" s="5" t="s">
        <v>159</v>
      </c>
      <c r="D37" s="5" t="s">
        <v>51</v>
      </c>
      <c r="E37" s="5" t="s">
        <v>52</v>
      </c>
      <c r="F37" s="6">
        <v>33.452576044401802</v>
      </c>
      <c r="G37" s="6">
        <v>33.6583049893771</v>
      </c>
      <c r="H37" s="7"/>
      <c r="I37" s="8"/>
      <c r="L37" s="8"/>
      <c r="O37" s="9">
        <v>60</v>
      </c>
      <c r="P37" s="5" t="s">
        <v>17</v>
      </c>
    </row>
    <row r="38" spans="2:16" ht="15" customHeight="1" x14ac:dyDescent="0.2">
      <c r="B38" s="5" t="s">
        <v>57</v>
      </c>
      <c r="C38" s="5" t="s">
        <v>159</v>
      </c>
      <c r="D38" s="5" t="s">
        <v>58</v>
      </c>
      <c r="E38" s="5" t="s">
        <v>59</v>
      </c>
      <c r="F38" s="6">
        <v>36.764111279574998</v>
      </c>
      <c r="G38" s="6">
        <v>36.881227762066302</v>
      </c>
      <c r="H38" s="7">
        <f t="shared" ref="H38" si="12">G38+0.5</f>
        <v>37.381227762066302</v>
      </c>
      <c r="I38" s="8">
        <f t="shared" ref="I38" si="13">G38-0.5</f>
        <v>36.381227762066302</v>
      </c>
      <c r="J38" s="7">
        <f>G38-G73</f>
        <v>14.000547156405801</v>
      </c>
      <c r="K38" s="8">
        <f t="shared" ref="K38" si="14">J38-13</f>
        <v>1.0005471564058013</v>
      </c>
      <c r="L38" s="8">
        <f t="shared" ref="L38" si="15">2^(-K38)</f>
        <v>0.49981040599497301</v>
      </c>
      <c r="O38" s="9">
        <v>60</v>
      </c>
      <c r="P38" s="5" t="s">
        <v>17</v>
      </c>
    </row>
    <row r="39" spans="2:16" ht="15" customHeight="1" x14ac:dyDescent="0.2">
      <c r="B39" s="5" t="s">
        <v>61</v>
      </c>
      <c r="C39" s="5" t="s">
        <v>159</v>
      </c>
      <c r="D39" s="5" t="s">
        <v>58</v>
      </c>
      <c r="E39" s="5" t="s">
        <v>59</v>
      </c>
      <c r="F39" s="6">
        <v>36.517639524185498</v>
      </c>
      <c r="G39" s="6">
        <v>36.881227762066302</v>
      </c>
      <c r="H39" s="7"/>
      <c r="I39" s="8"/>
      <c r="L39" s="8"/>
      <c r="O39" s="9">
        <v>60</v>
      </c>
      <c r="P39" s="5" t="s">
        <v>17</v>
      </c>
    </row>
    <row r="40" spans="2:16" ht="15" customHeight="1" x14ac:dyDescent="0.2">
      <c r="B40" s="5" t="s">
        <v>62</v>
      </c>
      <c r="C40" s="5" t="s">
        <v>159</v>
      </c>
      <c r="D40" s="5" t="s">
        <v>58</v>
      </c>
      <c r="E40" s="5" t="s">
        <v>59</v>
      </c>
      <c r="F40" s="6">
        <v>37.361932482438199</v>
      </c>
      <c r="G40" s="6">
        <v>36.881227762066302</v>
      </c>
      <c r="H40" s="7"/>
      <c r="I40" s="8"/>
      <c r="L40" s="8"/>
      <c r="O40" s="9">
        <v>60</v>
      </c>
      <c r="P40" s="5" t="s">
        <v>17</v>
      </c>
    </row>
    <row r="41" spans="2:16" ht="15" customHeight="1" x14ac:dyDescent="0.2">
      <c r="B41" s="5" t="s">
        <v>63</v>
      </c>
      <c r="C41" s="5" t="s">
        <v>159</v>
      </c>
      <c r="D41" s="5" t="s">
        <v>64</v>
      </c>
      <c r="E41" s="5" t="s">
        <v>65</v>
      </c>
      <c r="F41" s="6"/>
      <c r="G41" s="6">
        <v>0</v>
      </c>
      <c r="H41" s="7">
        <f t="shared" ref="H41" si="16">G41+0.5</f>
        <v>0.5</v>
      </c>
      <c r="I41" s="8">
        <f t="shared" ref="I41" si="17">G41-0.5</f>
        <v>-0.5</v>
      </c>
      <c r="J41" s="7">
        <f>G41-G76</f>
        <v>-24.4022809538362</v>
      </c>
      <c r="K41" s="8">
        <f t="shared" ref="K41" si="18">J41-13</f>
        <v>-37.402280953836197</v>
      </c>
      <c r="L41" s="8"/>
      <c r="O41" s="9">
        <v>60</v>
      </c>
      <c r="P41" s="5" t="s">
        <v>17</v>
      </c>
    </row>
    <row r="42" spans="2:16" ht="15" customHeight="1" x14ac:dyDescent="0.2">
      <c r="B42" s="5" t="s">
        <v>67</v>
      </c>
      <c r="C42" s="5" t="s">
        <v>159</v>
      </c>
      <c r="D42" s="5" t="s">
        <v>64</v>
      </c>
      <c r="E42" s="5" t="s">
        <v>65</v>
      </c>
      <c r="F42" s="6"/>
      <c r="G42" s="6">
        <v>0</v>
      </c>
      <c r="H42" s="7"/>
      <c r="I42" s="8"/>
      <c r="L42" s="8"/>
      <c r="O42" s="9">
        <v>60</v>
      </c>
      <c r="P42" s="5" t="s">
        <v>17</v>
      </c>
    </row>
    <row r="43" spans="2:16" ht="15" customHeight="1" x14ac:dyDescent="0.2">
      <c r="B43" s="5" t="s">
        <v>68</v>
      </c>
      <c r="C43" s="5" t="s">
        <v>159</v>
      </c>
      <c r="D43" s="5" t="s">
        <v>64</v>
      </c>
      <c r="E43" s="5" t="s">
        <v>65</v>
      </c>
      <c r="F43" s="6">
        <v>40.701761136547802</v>
      </c>
      <c r="G43" s="6">
        <v>40.701761136547802</v>
      </c>
      <c r="H43" s="7"/>
      <c r="I43" s="8"/>
      <c r="L43" s="8"/>
      <c r="O43" s="9">
        <v>60</v>
      </c>
      <c r="P43" s="5" t="s">
        <v>17</v>
      </c>
    </row>
    <row r="44" spans="2:16" ht="15" customHeight="1" x14ac:dyDescent="0.2">
      <c r="B44" s="5" t="s">
        <v>69</v>
      </c>
      <c r="C44" s="5" t="s">
        <v>159</v>
      </c>
      <c r="D44" s="5" t="s">
        <v>70</v>
      </c>
      <c r="E44" s="5" t="s">
        <v>71</v>
      </c>
      <c r="F44" s="14">
        <v>32.820407067103602</v>
      </c>
      <c r="G44" s="6">
        <f>AVERAGE(F45:F46)</f>
        <v>33.896147159831045</v>
      </c>
      <c r="H44" s="7">
        <f t="shared" ref="H44" si="19">G44+0.5</f>
        <v>34.396147159831045</v>
      </c>
      <c r="I44" s="8">
        <f t="shared" ref="I44" si="20">G44-0.5</f>
        <v>33.396147159831045</v>
      </c>
      <c r="J44" s="7">
        <f>G44-G79</f>
        <v>13.604451444730845</v>
      </c>
      <c r="K44" s="8">
        <f t="shared" ref="K44" si="21">J44-13</f>
        <v>0.60445144473084511</v>
      </c>
      <c r="L44" s="8">
        <f t="shared" ref="L44" si="22">2^(-K44)</f>
        <v>0.6577214176745918</v>
      </c>
      <c r="O44" s="9">
        <v>60</v>
      </c>
      <c r="P44" s="5" t="s">
        <v>17</v>
      </c>
    </row>
    <row r="45" spans="2:16" ht="15" customHeight="1" x14ac:dyDescent="0.2">
      <c r="B45" s="5" t="s">
        <v>73</v>
      </c>
      <c r="C45" s="5" t="s">
        <v>159</v>
      </c>
      <c r="D45" s="5" t="s">
        <v>70</v>
      </c>
      <c r="E45" s="5" t="s">
        <v>71</v>
      </c>
      <c r="F45" s="6">
        <v>34.1549479534794</v>
      </c>
      <c r="G45" s="6">
        <v>33.5375671289219</v>
      </c>
      <c r="H45" s="7"/>
      <c r="I45" s="8"/>
      <c r="L45" s="8"/>
      <c r="O45" s="9">
        <v>60</v>
      </c>
      <c r="P45" s="5" t="s">
        <v>17</v>
      </c>
    </row>
    <row r="46" spans="2:16" ht="15" customHeight="1" x14ac:dyDescent="0.2">
      <c r="B46" s="5" t="s">
        <v>74</v>
      </c>
      <c r="C46" s="5" t="s">
        <v>159</v>
      </c>
      <c r="D46" s="5" t="s">
        <v>70</v>
      </c>
      <c r="E46" s="5" t="s">
        <v>71</v>
      </c>
      <c r="F46" s="6">
        <v>33.637346366182697</v>
      </c>
      <c r="G46" s="6">
        <v>33.5375671289219</v>
      </c>
      <c r="H46" s="7"/>
      <c r="I46" s="8"/>
      <c r="L46" s="8"/>
      <c r="O46" s="9">
        <v>60</v>
      </c>
      <c r="P46" s="5" t="s">
        <v>17</v>
      </c>
    </row>
    <row r="47" spans="2:16" ht="15" customHeight="1" x14ac:dyDescent="0.2">
      <c r="B47" s="5" t="s">
        <v>161</v>
      </c>
      <c r="C47" s="5" t="s">
        <v>159</v>
      </c>
      <c r="D47" s="5" t="s">
        <v>80</v>
      </c>
      <c r="E47" s="5" t="s">
        <v>140</v>
      </c>
      <c r="F47" s="6">
        <v>31.053074866419401</v>
      </c>
      <c r="G47" s="6">
        <v>31.244827241465899</v>
      </c>
      <c r="H47" s="7">
        <f t="shared" ref="H47" si="23">G47+0.5</f>
        <v>31.744827241465899</v>
      </c>
      <c r="I47" s="8">
        <f t="shared" ref="I47" si="24">G47-0.5</f>
        <v>30.744827241465899</v>
      </c>
      <c r="J47" s="7">
        <f>G47-G91</f>
        <v>11.956707194499998</v>
      </c>
      <c r="K47" s="8">
        <f t="shared" ref="K47" si="25">J47-13</f>
        <v>-1.0432928055000019</v>
      </c>
      <c r="L47" s="8">
        <f t="shared" ref="L47" si="26">2^(-K47)</f>
        <v>2.0609261448163489</v>
      </c>
      <c r="O47" s="9">
        <v>60</v>
      </c>
      <c r="P47" s="5" t="s">
        <v>17</v>
      </c>
    </row>
    <row r="48" spans="2:16" ht="15" customHeight="1" x14ac:dyDescent="0.2">
      <c r="B48" s="5" t="s">
        <v>162</v>
      </c>
      <c r="C48" s="5" t="s">
        <v>159</v>
      </c>
      <c r="D48" s="5" t="s">
        <v>80</v>
      </c>
      <c r="E48" s="5" t="s">
        <v>140</v>
      </c>
      <c r="F48" s="6">
        <v>31.2486348586479</v>
      </c>
      <c r="G48" s="6">
        <v>31.244827241465899</v>
      </c>
      <c r="H48" s="7"/>
      <c r="I48" s="8"/>
      <c r="L48" s="8"/>
      <c r="O48" s="9">
        <v>60</v>
      </c>
      <c r="P48" s="5" t="s">
        <v>17</v>
      </c>
    </row>
    <row r="49" spans="2:25" ht="15" customHeight="1" x14ac:dyDescent="0.2">
      <c r="B49" s="5" t="s">
        <v>163</v>
      </c>
      <c r="C49" s="5" t="s">
        <v>159</v>
      </c>
      <c r="D49" s="5" t="s">
        <v>80</v>
      </c>
      <c r="E49" s="5" t="s">
        <v>140</v>
      </c>
      <c r="F49" s="6">
        <v>31.432771999330399</v>
      </c>
      <c r="G49" s="6">
        <v>31.244827241465899</v>
      </c>
      <c r="H49" s="7"/>
      <c r="I49" s="8"/>
      <c r="L49" s="8"/>
      <c r="O49" s="9">
        <v>60</v>
      </c>
      <c r="P49" s="5" t="s">
        <v>17</v>
      </c>
    </row>
    <row r="50" spans="2:25" ht="15" customHeight="1" x14ac:dyDescent="0.2">
      <c r="B50" s="5" t="s">
        <v>164</v>
      </c>
      <c r="C50" s="5" t="s">
        <v>159</v>
      </c>
      <c r="D50" s="5" t="s">
        <v>86</v>
      </c>
      <c r="E50" s="5" t="s">
        <v>141</v>
      </c>
      <c r="F50" s="6">
        <v>33.057752636359801</v>
      </c>
      <c r="G50" s="6">
        <v>32.707924995770199</v>
      </c>
      <c r="H50" s="7">
        <f t="shared" ref="H50" si="27">G50+0.5</f>
        <v>33.207924995770199</v>
      </c>
      <c r="I50" s="8">
        <f t="shared" ref="I50" si="28">G50-0.5</f>
        <v>32.207924995770199</v>
      </c>
      <c r="J50" s="7">
        <f>G50-G85</f>
        <v>13.431014062156297</v>
      </c>
      <c r="K50" s="8">
        <f t="shared" ref="K50" si="29">J50-13</f>
        <v>0.43101406215629723</v>
      </c>
      <c r="L50" s="8">
        <f t="shared" ref="L50" si="30">2^(-K50)</f>
        <v>0.74174023703643199</v>
      </c>
      <c r="O50" s="9">
        <v>60</v>
      </c>
      <c r="P50" s="5" t="s">
        <v>17</v>
      </c>
    </row>
    <row r="51" spans="2:25" ht="15" customHeight="1" x14ac:dyDescent="0.2">
      <c r="B51" s="5" t="s">
        <v>165</v>
      </c>
      <c r="C51" s="5" t="s">
        <v>159</v>
      </c>
      <c r="D51" s="5" t="s">
        <v>86</v>
      </c>
      <c r="E51" s="5" t="s">
        <v>141</v>
      </c>
      <c r="F51" s="6">
        <v>32.720146429957403</v>
      </c>
      <c r="G51" s="6">
        <v>32.707924995770199</v>
      </c>
      <c r="H51" s="7"/>
      <c r="I51" s="8"/>
      <c r="L51" s="8"/>
      <c r="O51" s="9">
        <v>60</v>
      </c>
      <c r="P51" s="5" t="s">
        <v>17</v>
      </c>
    </row>
    <row r="52" spans="2:25" ht="15" customHeight="1" x14ac:dyDescent="0.2">
      <c r="B52" s="5" t="s">
        <v>166</v>
      </c>
      <c r="C52" s="5" t="s">
        <v>159</v>
      </c>
      <c r="D52" s="5" t="s">
        <v>86</v>
      </c>
      <c r="E52" s="5" t="s">
        <v>141</v>
      </c>
      <c r="F52" s="6">
        <v>32.3458759209935</v>
      </c>
      <c r="G52" s="6">
        <v>32.707924995770199</v>
      </c>
      <c r="H52" s="7"/>
      <c r="I52" s="8"/>
      <c r="L52" s="8"/>
    </row>
    <row r="53" spans="2:25" ht="15" customHeight="1" x14ac:dyDescent="0.2">
      <c r="B53" s="5" t="s">
        <v>167</v>
      </c>
      <c r="C53" s="5" t="s">
        <v>159</v>
      </c>
      <c r="D53" s="5" t="s">
        <v>90</v>
      </c>
      <c r="E53" s="5" t="s">
        <v>152</v>
      </c>
      <c r="F53" s="6">
        <v>32.645779370650096</v>
      </c>
      <c r="G53" s="6">
        <v>32.447645863950697</v>
      </c>
      <c r="H53" s="7">
        <f t="shared" ref="H53" si="31">G53+0.5</f>
        <v>32.947645863950697</v>
      </c>
      <c r="I53" s="8">
        <f t="shared" ref="I53" si="32">G53-0.5</f>
        <v>31.947645863950697</v>
      </c>
      <c r="J53" s="7">
        <f>G53-G88</f>
        <v>13.278903512045499</v>
      </c>
      <c r="K53" s="8">
        <f t="shared" ref="K53" si="33">J53-13</f>
        <v>0.27890351204549901</v>
      </c>
      <c r="L53" s="8">
        <f t="shared" ref="L53" si="34">2^(-K53)</f>
        <v>0.82421720704819479</v>
      </c>
    </row>
    <row r="54" spans="2:25" ht="15" customHeight="1" x14ac:dyDescent="0.2">
      <c r="B54" s="5" t="s">
        <v>168</v>
      </c>
      <c r="C54" s="5" t="s">
        <v>159</v>
      </c>
      <c r="D54" s="5" t="s">
        <v>90</v>
      </c>
      <c r="E54" s="5" t="s">
        <v>152</v>
      </c>
      <c r="F54" s="6">
        <v>32.249512357251298</v>
      </c>
      <c r="G54" s="6">
        <v>32.447645863950697</v>
      </c>
      <c r="H54" s="7"/>
      <c r="I54" s="8"/>
      <c r="L54" s="8"/>
      <c r="W54" s="11"/>
      <c r="X54" s="11"/>
      <c r="Y54" s="11"/>
    </row>
    <row r="55" spans="2:25" ht="15" customHeight="1" x14ac:dyDescent="0.2">
      <c r="B55" s="5" t="s">
        <v>169</v>
      </c>
      <c r="C55" s="5" t="s">
        <v>159</v>
      </c>
      <c r="D55" s="5" t="s">
        <v>90</v>
      </c>
      <c r="E55" s="5" t="s">
        <v>152</v>
      </c>
      <c r="F55" s="6"/>
      <c r="G55" s="6">
        <v>0</v>
      </c>
      <c r="H55" s="7"/>
      <c r="I55" s="8"/>
      <c r="L55" s="8"/>
    </row>
    <row r="56" spans="2:25" ht="15" customHeight="1" x14ac:dyDescent="0.2">
      <c r="G56" s="6"/>
      <c r="I56" s="7"/>
      <c r="J56" s="8"/>
      <c r="K56" s="7"/>
      <c r="L56" s="8"/>
    </row>
    <row r="57" spans="2:25" ht="15" customHeight="1" x14ac:dyDescent="0.2">
      <c r="B57" s="15" t="s">
        <v>171</v>
      </c>
      <c r="C57" s="15"/>
      <c r="G57" s="6"/>
    </row>
    <row r="58" spans="2:25" ht="15" customHeight="1" x14ac:dyDescent="0.2">
      <c r="B58" s="5" t="s">
        <v>14</v>
      </c>
      <c r="C58" s="5" t="s">
        <v>117</v>
      </c>
      <c r="D58" s="5" t="s">
        <v>118</v>
      </c>
      <c r="E58" s="5" t="s">
        <v>26</v>
      </c>
      <c r="F58" s="5">
        <v>21.933629908262301</v>
      </c>
      <c r="G58" s="6">
        <v>21.887103175619099</v>
      </c>
    </row>
    <row r="59" spans="2:25" ht="15" customHeight="1" x14ac:dyDescent="0.2">
      <c r="B59" s="5" t="s">
        <v>14</v>
      </c>
      <c r="C59" s="5" t="s">
        <v>117</v>
      </c>
      <c r="D59" s="5" t="s">
        <v>118</v>
      </c>
      <c r="E59" s="5" t="s">
        <v>26</v>
      </c>
      <c r="F59" s="5">
        <v>21.757265981303199</v>
      </c>
      <c r="G59" s="6">
        <v>21.887103175619099</v>
      </c>
    </row>
    <row r="60" spans="2:25" ht="15" customHeight="1" x14ac:dyDescent="0.2">
      <c r="B60" s="5" t="s">
        <v>14</v>
      </c>
      <c r="C60" s="5" t="s">
        <v>117</v>
      </c>
      <c r="D60" s="5" t="s">
        <v>118</v>
      </c>
      <c r="E60" s="5" t="s">
        <v>26</v>
      </c>
      <c r="F60" s="5">
        <v>21.970413637291902</v>
      </c>
      <c r="G60" s="6">
        <v>21.887103175619099</v>
      </c>
    </row>
    <row r="61" spans="2:25" ht="15" customHeight="1" x14ac:dyDescent="0.2">
      <c r="B61" s="5" t="s">
        <v>14</v>
      </c>
      <c r="C61" s="5" t="s">
        <v>117</v>
      </c>
      <c r="D61" s="5" t="s">
        <v>119</v>
      </c>
      <c r="E61" s="5" t="s">
        <v>31</v>
      </c>
      <c r="F61" s="5">
        <v>22.1776589295322</v>
      </c>
      <c r="G61" s="6">
        <v>22.1164401002092</v>
      </c>
    </row>
    <row r="62" spans="2:25" ht="15" customHeight="1" x14ac:dyDescent="0.2">
      <c r="B62" s="5" t="s">
        <v>14</v>
      </c>
      <c r="C62" s="5" t="s">
        <v>117</v>
      </c>
      <c r="D62" s="5" t="s">
        <v>119</v>
      </c>
      <c r="E62" s="5" t="s">
        <v>31</v>
      </c>
      <c r="F62" s="5">
        <v>22.044555063556199</v>
      </c>
      <c r="G62" s="6">
        <v>22.1164401002092</v>
      </c>
    </row>
    <row r="63" spans="2:25" ht="15" customHeight="1" x14ac:dyDescent="0.2">
      <c r="B63" s="5" t="s">
        <v>14</v>
      </c>
      <c r="C63" s="5" t="s">
        <v>117</v>
      </c>
      <c r="D63" s="5" t="s">
        <v>119</v>
      </c>
      <c r="E63" s="5" t="s">
        <v>31</v>
      </c>
      <c r="F63" s="5">
        <v>22.127106307539201</v>
      </c>
      <c r="G63" s="6">
        <v>22.1164401002092</v>
      </c>
    </row>
    <row r="64" spans="2:25" ht="15" customHeight="1" x14ac:dyDescent="0.2">
      <c r="B64" s="5" t="s">
        <v>14</v>
      </c>
      <c r="C64" s="5" t="s">
        <v>117</v>
      </c>
      <c r="D64" s="5" t="s">
        <v>120</v>
      </c>
      <c r="E64" s="5" t="s">
        <v>36</v>
      </c>
      <c r="F64" s="5">
        <v>22.077048577516599</v>
      </c>
      <c r="G64" s="6">
        <v>21.885950283545299</v>
      </c>
    </row>
    <row r="65" spans="2:7" ht="15" customHeight="1" x14ac:dyDescent="0.2">
      <c r="B65" s="5" t="s">
        <v>14</v>
      </c>
      <c r="C65" s="5" t="s">
        <v>117</v>
      </c>
      <c r="D65" s="5" t="s">
        <v>120</v>
      </c>
      <c r="E65" s="5" t="s">
        <v>36</v>
      </c>
      <c r="F65" s="5">
        <v>21.7357299818439</v>
      </c>
      <c r="G65" s="6">
        <v>21.885950283545299</v>
      </c>
    </row>
    <row r="66" spans="2:7" ht="15" customHeight="1" x14ac:dyDescent="0.2">
      <c r="B66" s="5" t="s">
        <v>14</v>
      </c>
      <c r="C66" s="5" t="s">
        <v>117</v>
      </c>
      <c r="D66" s="5" t="s">
        <v>120</v>
      </c>
      <c r="E66" s="5" t="s">
        <v>36</v>
      </c>
      <c r="F66" s="5">
        <v>21.8450722912754</v>
      </c>
      <c r="G66" s="6">
        <v>21.885950283545299</v>
      </c>
    </row>
    <row r="67" spans="2:7" ht="15" customHeight="1" x14ac:dyDescent="0.2">
      <c r="B67" s="5" t="s">
        <v>14</v>
      </c>
      <c r="C67" s="5" t="s">
        <v>117</v>
      </c>
      <c r="D67" s="5" t="s">
        <v>121</v>
      </c>
      <c r="E67" s="5" t="s">
        <v>43</v>
      </c>
      <c r="F67" s="5">
        <v>20.247804187421899</v>
      </c>
      <c r="G67" s="6">
        <v>20.179900024312001</v>
      </c>
    </row>
    <row r="68" spans="2:7" ht="15" customHeight="1" x14ac:dyDescent="0.2">
      <c r="B68" s="5" t="s">
        <v>14</v>
      </c>
      <c r="C68" s="5" t="s">
        <v>117</v>
      </c>
      <c r="D68" s="5" t="s">
        <v>121</v>
      </c>
      <c r="E68" s="5" t="s">
        <v>43</v>
      </c>
      <c r="F68" s="5">
        <v>20.069746102719201</v>
      </c>
      <c r="G68" s="6">
        <v>20.179900024312001</v>
      </c>
    </row>
    <row r="69" spans="2:7" ht="15" customHeight="1" x14ac:dyDescent="0.2">
      <c r="B69" s="5" t="s">
        <v>14</v>
      </c>
      <c r="C69" s="5" t="s">
        <v>117</v>
      </c>
      <c r="D69" s="5" t="s">
        <v>121</v>
      </c>
      <c r="E69" s="5" t="s">
        <v>43</v>
      </c>
      <c r="F69" s="5">
        <v>20.222149782794801</v>
      </c>
      <c r="G69" s="6">
        <v>20.179900024312001</v>
      </c>
    </row>
    <row r="70" spans="2:7" ht="15" customHeight="1" x14ac:dyDescent="0.2">
      <c r="B70" s="5" t="s">
        <v>14</v>
      </c>
      <c r="C70" s="5" t="s">
        <v>117</v>
      </c>
      <c r="D70" s="5" t="s">
        <v>122</v>
      </c>
      <c r="E70" s="5" t="s">
        <v>52</v>
      </c>
      <c r="F70" s="5">
        <v>21.361968413621799</v>
      </c>
      <c r="G70" s="6">
        <v>21.263834792511499</v>
      </c>
    </row>
    <row r="71" spans="2:7" ht="15" customHeight="1" x14ac:dyDescent="0.2">
      <c r="B71" s="5" t="s">
        <v>14</v>
      </c>
      <c r="C71" s="5" t="s">
        <v>117</v>
      </c>
      <c r="D71" s="5" t="s">
        <v>122</v>
      </c>
      <c r="E71" s="5" t="s">
        <v>52</v>
      </c>
      <c r="F71" s="5">
        <v>21.247401858804899</v>
      </c>
      <c r="G71" s="6">
        <v>21.263834792511499</v>
      </c>
    </row>
    <row r="72" spans="2:7" ht="15" customHeight="1" x14ac:dyDescent="0.2">
      <c r="B72" s="5" t="s">
        <v>14</v>
      </c>
      <c r="C72" s="5" t="s">
        <v>117</v>
      </c>
      <c r="D72" s="5" t="s">
        <v>122</v>
      </c>
      <c r="E72" s="5" t="s">
        <v>52</v>
      </c>
      <c r="F72" s="5">
        <v>21.182134105107799</v>
      </c>
      <c r="G72" s="6">
        <v>21.263834792511499</v>
      </c>
    </row>
    <row r="73" spans="2:7" ht="15" customHeight="1" x14ac:dyDescent="0.2">
      <c r="B73" s="5" t="s">
        <v>14</v>
      </c>
      <c r="C73" s="5" t="s">
        <v>117</v>
      </c>
      <c r="D73" s="5" t="s">
        <v>123</v>
      </c>
      <c r="E73" s="5" t="s">
        <v>59</v>
      </c>
      <c r="F73" s="5">
        <v>23.002786859059899</v>
      </c>
      <c r="G73" s="6">
        <v>22.880680605660501</v>
      </c>
    </row>
    <row r="74" spans="2:7" ht="15" customHeight="1" x14ac:dyDescent="0.2">
      <c r="B74" s="5" t="s">
        <v>14</v>
      </c>
      <c r="C74" s="5" t="s">
        <v>117</v>
      </c>
      <c r="D74" s="5" t="s">
        <v>123</v>
      </c>
      <c r="E74" s="5" t="s">
        <v>59</v>
      </c>
      <c r="F74" s="5">
        <v>22.754908695273102</v>
      </c>
      <c r="G74" s="6">
        <v>22.880680605660501</v>
      </c>
    </row>
    <row r="75" spans="2:7" ht="15" customHeight="1" x14ac:dyDescent="0.2">
      <c r="B75" s="5" t="s">
        <v>14</v>
      </c>
      <c r="C75" s="5" t="s">
        <v>117</v>
      </c>
      <c r="D75" s="5" t="s">
        <v>123</v>
      </c>
      <c r="E75" s="5" t="s">
        <v>59</v>
      </c>
      <c r="F75" s="5">
        <v>22.884346262648702</v>
      </c>
      <c r="G75" s="6">
        <v>22.880680605660501</v>
      </c>
    </row>
    <row r="76" spans="2:7" ht="15" customHeight="1" x14ac:dyDescent="0.2">
      <c r="B76" s="5" t="s">
        <v>14</v>
      </c>
      <c r="C76" s="5" t="s">
        <v>117</v>
      </c>
      <c r="D76" s="5" t="s">
        <v>124</v>
      </c>
      <c r="E76" s="5" t="s">
        <v>65</v>
      </c>
      <c r="F76" s="5">
        <v>24.518091982235401</v>
      </c>
      <c r="G76" s="6">
        <v>24.4022809538362</v>
      </c>
    </row>
    <row r="77" spans="2:7" ht="15" customHeight="1" x14ac:dyDescent="0.2">
      <c r="B77" s="5" t="s">
        <v>14</v>
      </c>
      <c r="C77" s="5" t="s">
        <v>117</v>
      </c>
      <c r="D77" s="5" t="s">
        <v>124</v>
      </c>
      <c r="E77" s="5" t="s">
        <v>65</v>
      </c>
      <c r="F77" s="5">
        <v>24.2869544159756</v>
      </c>
      <c r="G77" s="6">
        <v>24.4022809538362</v>
      </c>
    </row>
    <row r="78" spans="2:7" ht="15" customHeight="1" x14ac:dyDescent="0.2">
      <c r="B78" s="5" t="s">
        <v>14</v>
      </c>
      <c r="C78" s="5" t="s">
        <v>117</v>
      </c>
      <c r="D78" s="5" t="s">
        <v>124</v>
      </c>
      <c r="E78" s="5" t="s">
        <v>65</v>
      </c>
      <c r="F78" s="5">
        <v>24.401796463297501</v>
      </c>
      <c r="G78" s="6">
        <v>24.4022809538362</v>
      </c>
    </row>
    <row r="79" spans="2:7" ht="15" customHeight="1" x14ac:dyDescent="0.2">
      <c r="B79" s="5" t="s">
        <v>14</v>
      </c>
      <c r="C79" s="5" t="s">
        <v>117</v>
      </c>
      <c r="D79" s="5" t="s">
        <v>125</v>
      </c>
      <c r="E79" s="5" t="s">
        <v>71</v>
      </c>
      <c r="F79" s="5">
        <v>20.322467246764901</v>
      </c>
      <c r="G79" s="6">
        <v>20.2916957151002</v>
      </c>
    </row>
    <row r="80" spans="2:7" ht="15" customHeight="1" x14ac:dyDescent="0.2">
      <c r="B80" s="5" t="s">
        <v>14</v>
      </c>
      <c r="C80" s="5" t="s">
        <v>117</v>
      </c>
      <c r="D80" s="5" t="s">
        <v>125</v>
      </c>
      <c r="E80" s="5" t="s">
        <v>71</v>
      </c>
      <c r="F80" s="5">
        <v>20.208680923231999</v>
      </c>
      <c r="G80" s="6">
        <v>20.2916957151002</v>
      </c>
    </row>
    <row r="81" spans="2:9" ht="15" customHeight="1" x14ac:dyDescent="0.2">
      <c r="B81" s="5" t="s">
        <v>14</v>
      </c>
      <c r="C81" s="5" t="s">
        <v>117</v>
      </c>
      <c r="D81" s="5" t="s">
        <v>125</v>
      </c>
      <c r="E81" s="5" t="s">
        <v>71</v>
      </c>
      <c r="F81" s="5">
        <v>20.343938975303701</v>
      </c>
      <c r="G81" s="6">
        <v>20.2916957151002</v>
      </c>
    </row>
    <row r="82" spans="2:9" ht="15" customHeight="1" x14ac:dyDescent="0.2">
      <c r="G82" s="6"/>
    </row>
    <row r="83" spans="2:9" ht="15" customHeight="1" x14ac:dyDescent="0.2">
      <c r="B83" s="5" t="s">
        <v>14</v>
      </c>
      <c r="C83" s="5" t="s">
        <v>117</v>
      </c>
      <c r="D83" s="5" t="s">
        <v>16</v>
      </c>
      <c r="E83" s="5" t="s">
        <v>17</v>
      </c>
      <c r="F83" s="6"/>
      <c r="G83" s="6">
        <v>0</v>
      </c>
      <c r="H83" s="7"/>
      <c r="I83" s="8"/>
    </row>
    <row r="84" spans="2:9" ht="15" customHeight="1" x14ac:dyDescent="0.2">
      <c r="B84" s="5" t="s">
        <v>14</v>
      </c>
      <c r="C84" s="5" t="s">
        <v>117</v>
      </c>
      <c r="D84" s="5" t="s">
        <v>16</v>
      </c>
      <c r="E84" s="5" t="s">
        <v>17</v>
      </c>
      <c r="F84" s="6">
        <v>37.916432127427299</v>
      </c>
      <c r="G84" s="6">
        <v>37.916432127427299</v>
      </c>
      <c r="H84" s="7"/>
      <c r="I84" s="8"/>
    </row>
    <row r="85" spans="2:9" ht="15" customHeight="1" x14ac:dyDescent="0.2">
      <c r="B85" s="5" t="s">
        <v>14</v>
      </c>
      <c r="C85" s="5" t="s">
        <v>117</v>
      </c>
      <c r="D85" s="5" t="s">
        <v>147</v>
      </c>
      <c r="E85" s="5" t="s">
        <v>141</v>
      </c>
      <c r="F85" s="6">
        <v>19.333117199023601</v>
      </c>
      <c r="G85" s="6">
        <v>19.276910933613902</v>
      </c>
      <c r="H85" s="7">
        <f>G85+0.5</f>
        <v>19.776910933613902</v>
      </c>
      <c r="I85" s="8">
        <f>G85-0.5</f>
        <v>18.776910933613902</v>
      </c>
    </row>
    <row r="86" spans="2:9" ht="15" customHeight="1" x14ac:dyDescent="0.2">
      <c r="B86" s="5" t="s">
        <v>14</v>
      </c>
      <c r="C86" s="5" t="s">
        <v>117</v>
      </c>
      <c r="D86" s="5" t="s">
        <v>147</v>
      </c>
      <c r="E86" s="5" t="s">
        <v>141</v>
      </c>
      <c r="F86" s="6">
        <v>19.178152328348201</v>
      </c>
      <c r="G86" s="6">
        <v>19.276910933613902</v>
      </c>
      <c r="H86" s="7"/>
      <c r="I86" s="8"/>
    </row>
    <row r="87" spans="2:9" ht="15" customHeight="1" x14ac:dyDescent="0.2">
      <c r="B87" s="5" t="s">
        <v>14</v>
      </c>
      <c r="C87" s="5" t="s">
        <v>117</v>
      </c>
      <c r="D87" s="5" t="s">
        <v>147</v>
      </c>
      <c r="E87" s="5" t="s">
        <v>141</v>
      </c>
      <c r="F87" s="6">
        <v>19.319463273470099</v>
      </c>
      <c r="G87" s="6">
        <v>19.276910933613902</v>
      </c>
      <c r="H87" s="7"/>
      <c r="I87" s="8"/>
    </row>
    <row r="88" spans="2:9" ht="15" customHeight="1" x14ac:dyDescent="0.2">
      <c r="B88" s="5" t="s">
        <v>14</v>
      </c>
      <c r="C88" s="5" t="s">
        <v>117</v>
      </c>
      <c r="D88" s="5" t="s">
        <v>151</v>
      </c>
      <c r="E88" s="5" t="s">
        <v>152</v>
      </c>
      <c r="F88" s="6">
        <v>19.141291861281601</v>
      </c>
      <c r="G88" s="6">
        <v>19.168742351905198</v>
      </c>
      <c r="H88" s="7">
        <f t="shared" ref="H88" si="35">G88+0.5</f>
        <v>19.668742351905198</v>
      </c>
      <c r="I88" s="8">
        <f t="shared" ref="I88" si="36">G88-0.5</f>
        <v>18.668742351905198</v>
      </c>
    </row>
    <row r="89" spans="2:9" ht="15" customHeight="1" x14ac:dyDescent="0.2">
      <c r="B89" s="5" t="s">
        <v>14</v>
      </c>
      <c r="C89" s="5" t="s">
        <v>117</v>
      </c>
      <c r="D89" s="5" t="s">
        <v>151</v>
      </c>
      <c r="E89" s="5" t="s">
        <v>152</v>
      </c>
      <c r="F89" s="6">
        <v>18.968800656160901</v>
      </c>
      <c r="G89" s="6">
        <v>19.168742351905198</v>
      </c>
      <c r="H89" s="7"/>
      <c r="I89" s="8"/>
    </row>
    <row r="90" spans="2:9" ht="15" customHeight="1" x14ac:dyDescent="0.2">
      <c r="B90" s="5" t="s">
        <v>14</v>
      </c>
      <c r="C90" s="5" t="s">
        <v>117</v>
      </c>
      <c r="D90" s="5" t="s">
        <v>151</v>
      </c>
      <c r="E90" s="5" t="s">
        <v>152</v>
      </c>
      <c r="F90" s="6">
        <v>19.3961345382729</v>
      </c>
      <c r="G90" s="6">
        <v>19.168742351905198</v>
      </c>
      <c r="H90" s="7"/>
      <c r="I90" s="8"/>
    </row>
    <row r="91" spans="2:9" ht="15" customHeight="1" x14ac:dyDescent="0.2">
      <c r="B91" s="5" t="s">
        <v>14</v>
      </c>
      <c r="C91" s="5" t="s">
        <v>117</v>
      </c>
      <c r="D91" s="5" t="s">
        <v>156</v>
      </c>
      <c r="E91" s="5" t="s">
        <v>140</v>
      </c>
      <c r="F91" s="6">
        <v>19.346068110295899</v>
      </c>
      <c r="G91" s="6">
        <v>19.288120046965901</v>
      </c>
      <c r="H91" s="7">
        <f t="shared" ref="H91" si="37">G91+0.5</f>
        <v>19.788120046965901</v>
      </c>
      <c r="I91" s="8">
        <f t="shared" ref="I91" si="38">G91-0.5</f>
        <v>18.788120046965901</v>
      </c>
    </row>
    <row r="92" spans="2:9" ht="15" customHeight="1" x14ac:dyDescent="0.2">
      <c r="B92" s="5" t="s">
        <v>14</v>
      </c>
      <c r="C92" s="5" t="s">
        <v>117</v>
      </c>
      <c r="D92" s="5" t="s">
        <v>156</v>
      </c>
      <c r="E92" s="5" t="s">
        <v>140</v>
      </c>
      <c r="F92" s="6">
        <v>19.160772185680099</v>
      </c>
      <c r="G92" s="6">
        <v>19.288120046965901</v>
      </c>
      <c r="H92" s="7"/>
      <c r="I92" s="8"/>
    </row>
    <row r="93" spans="2:9" ht="15" customHeight="1" x14ac:dyDescent="0.2">
      <c r="B93" s="5" t="s">
        <v>14</v>
      </c>
      <c r="C93" s="5" t="s">
        <v>117</v>
      </c>
      <c r="D93" s="5" t="s">
        <v>156</v>
      </c>
      <c r="E93" s="5" t="s">
        <v>140</v>
      </c>
      <c r="F93" s="6">
        <v>19.357519844921601</v>
      </c>
      <c r="G93" s="6">
        <v>19.288120046965901</v>
      </c>
      <c r="H93" s="7"/>
      <c r="I93" s="8"/>
    </row>
    <row r="94" spans="2:9" ht="15" customHeight="1" x14ac:dyDescent="0.2">
      <c r="G94" s="6"/>
      <c r="I94" s="7"/>
    </row>
    <row r="102" spans="1:1" ht="15" customHeight="1" x14ac:dyDescent="0.2">
      <c r="A102" s="40" t="s">
        <v>144</v>
      </c>
    </row>
    <row r="103" spans="1:1" ht="15" customHeight="1" x14ac:dyDescent="0.2">
      <c r="A103" s="40" t="s">
        <v>145</v>
      </c>
    </row>
    <row r="104" spans="1:1" ht="15" customHeight="1" x14ac:dyDescent="0.2">
      <c r="A104" s="40" t="s">
        <v>146</v>
      </c>
    </row>
    <row r="105" spans="1:1" ht="15" customHeight="1" x14ac:dyDescent="0.2">
      <c r="A105" s="40" t="s">
        <v>148</v>
      </c>
    </row>
    <row r="106" spans="1:1" ht="15" customHeight="1" x14ac:dyDescent="0.2">
      <c r="A106" s="40" t="s">
        <v>149</v>
      </c>
    </row>
    <row r="107" spans="1:1" ht="15" customHeight="1" x14ac:dyDescent="0.2">
      <c r="A107" s="40" t="s">
        <v>150</v>
      </c>
    </row>
    <row r="108" spans="1:1" ht="15" customHeight="1" x14ac:dyDescent="0.2">
      <c r="A108" s="40" t="s">
        <v>153</v>
      </c>
    </row>
    <row r="109" spans="1:1" ht="15" customHeight="1" x14ac:dyDescent="0.2">
      <c r="A109" s="40" t="s">
        <v>154</v>
      </c>
    </row>
    <row r="110" spans="1:1" ht="15" customHeight="1" x14ac:dyDescent="0.2">
      <c r="A110" s="40" t="s">
        <v>155</v>
      </c>
    </row>
    <row r="111" spans="1:1" ht="15" customHeight="1" x14ac:dyDescent="0.2">
      <c r="A111" s="40" t="s">
        <v>157</v>
      </c>
    </row>
    <row r="112" spans="1:1" ht="15" customHeight="1" x14ac:dyDescent="0.2">
      <c r="A112" s="40" t="s">
        <v>158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zoomScale="70" zoomScaleNormal="70" workbookViewId="0">
      <pane xSplit="1" ySplit="1" topLeftCell="K17" activePane="bottomRight" state="frozen"/>
      <selection activeCell="B2" sqref="B2"/>
      <selection pane="topRight" activeCell="B2" sqref="B2"/>
      <selection pane="bottomLeft" activeCell="B2" sqref="B2"/>
      <selection pane="bottomRight" activeCell="X28" sqref="X28:AD36"/>
    </sheetView>
  </sheetViews>
  <sheetFormatPr defaultColWidth="7.5" defaultRowHeight="15" customHeight="1" x14ac:dyDescent="0.2"/>
  <cols>
    <col min="1" max="1" width="1.125" style="4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9.25" style="5" bestFit="1" customWidth="1"/>
    <col min="8" max="8" width="11.25" style="6" customWidth="1"/>
    <col min="9" max="9" width="10" style="6" customWidth="1"/>
    <col min="10" max="10" width="11.25" style="7" customWidth="1"/>
    <col min="11" max="11" width="13.75" style="8" customWidth="1"/>
    <col min="12" max="12" width="13.75" style="7" customWidth="1"/>
    <col min="13" max="14" width="13.75" style="8" customWidth="1"/>
    <col min="15" max="15" width="6.25" style="9" bestFit="1" customWidth="1"/>
    <col min="16" max="16" width="9.125" style="5" bestFit="1" customWidth="1"/>
    <col min="17" max="17" width="7.5" style="10" customWidth="1"/>
    <col min="18" max="16384" width="7.5" style="10"/>
  </cols>
  <sheetData>
    <row r="1" spans="1:16" s="3" customFormat="1" ht="30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126</v>
      </c>
      <c r="K1" s="2" t="s">
        <v>127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16" ht="15" customHeight="1" x14ac:dyDescent="0.2">
      <c r="B2" s="5" t="s">
        <v>13</v>
      </c>
      <c r="C2" s="5" t="s">
        <v>14</v>
      </c>
      <c r="D2" s="5" t="s">
        <v>128</v>
      </c>
      <c r="E2" s="5" t="s">
        <v>16</v>
      </c>
      <c r="F2" s="5" t="s">
        <v>17</v>
      </c>
      <c r="G2" s="5" t="s">
        <v>17</v>
      </c>
      <c r="P2" s="5" t="s">
        <v>17</v>
      </c>
    </row>
    <row r="3" spans="1:16" ht="15" customHeight="1" x14ac:dyDescent="0.2">
      <c r="B3" s="5" t="s">
        <v>18</v>
      </c>
      <c r="C3" s="5" t="s">
        <v>14</v>
      </c>
      <c r="D3" s="5" t="s">
        <v>128</v>
      </c>
      <c r="E3" s="5" t="s">
        <v>16</v>
      </c>
      <c r="F3" s="5" t="s">
        <v>17</v>
      </c>
      <c r="G3" s="5" t="s">
        <v>17</v>
      </c>
      <c r="P3" s="5" t="s">
        <v>17</v>
      </c>
    </row>
    <row r="4" spans="1:16" ht="15" customHeight="1" x14ac:dyDescent="0.2">
      <c r="B4" s="5" t="s">
        <v>75</v>
      </c>
      <c r="C4" s="5" t="s">
        <v>14</v>
      </c>
      <c r="D4" s="5" t="s">
        <v>117</v>
      </c>
      <c r="E4" s="5" t="s">
        <v>16</v>
      </c>
      <c r="F4" s="5" t="s">
        <v>17</v>
      </c>
      <c r="G4" s="5" t="s">
        <v>17</v>
      </c>
      <c r="P4" s="5" t="s">
        <v>17</v>
      </c>
    </row>
    <row r="5" spans="1:16" ht="15" customHeight="1" x14ac:dyDescent="0.2">
      <c r="B5" s="5" t="s">
        <v>78</v>
      </c>
      <c r="C5" s="5" t="s">
        <v>14</v>
      </c>
      <c r="D5" s="5" t="s">
        <v>117</v>
      </c>
      <c r="E5" s="5" t="s">
        <v>16</v>
      </c>
      <c r="F5" s="5" t="s">
        <v>17</v>
      </c>
      <c r="G5" s="5" t="s">
        <v>17</v>
      </c>
      <c r="P5" s="5" t="s">
        <v>17</v>
      </c>
    </row>
    <row r="6" spans="1:16" ht="15" customHeight="1" x14ac:dyDescent="0.2">
      <c r="B6" s="5" t="s">
        <v>79</v>
      </c>
      <c r="C6" s="5" t="s">
        <v>14</v>
      </c>
      <c r="D6" s="5" t="s">
        <v>117</v>
      </c>
      <c r="E6" s="5" t="s">
        <v>118</v>
      </c>
      <c r="F6" s="5" t="s">
        <v>26</v>
      </c>
      <c r="G6" s="5" t="s">
        <v>17</v>
      </c>
      <c r="H6" s="6">
        <v>21.933629908262301</v>
      </c>
      <c r="I6" s="6">
        <v>21.887103175619099</v>
      </c>
      <c r="J6" s="7">
        <f>I6+0.5</f>
        <v>22.387103175619099</v>
      </c>
      <c r="K6" s="8">
        <f>I6-0.5</f>
        <v>21.387103175619099</v>
      </c>
      <c r="P6" s="5" t="s">
        <v>17</v>
      </c>
    </row>
    <row r="7" spans="1:16" ht="15" customHeight="1" x14ac:dyDescent="0.2">
      <c r="B7" s="5" t="s">
        <v>83</v>
      </c>
      <c r="C7" s="5" t="s">
        <v>14</v>
      </c>
      <c r="D7" s="5" t="s">
        <v>117</v>
      </c>
      <c r="E7" s="5" t="s">
        <v>118</v>
      </c>
      <c r="F7" s="5" t="s">
        <v>26</v>
      </c>
      <c r="G7" s="5" t="s">
        <v>17</v>
      </c>
      <c r="H7" s="6">
        <v>21.757265981303199</v>
      </c>
      <c r="I7" s="6">
        <v>21.887103175619099</v>
      </c>
      <c r="P7" s="5" t="s">
        <v>17</v>
      </c>
    </row>
    <row r="8" spans="1:16" ht="15" customHeight="1" x14ac:dyDescent="0.2">
      <c r="B8" s="5" t="s">
        <v>84</v>
      </c>
      <c r="C8" s="5" t="s">
        <v>14</v>
      </c>
      <c r="D8" s="5" t="s">
        <v>117</v>
      </c>
      <c r="E8" s="5" t="s">
        <v>118</v>
      </c>
      <c r="F8" s="5" t="s">
        <v>26</v>
      </c>
      <c r="G8" s="5" t="s">
        <v>17</v>
      </c>
      <c r="H8" s="6">
        <v>21.970413637291902</v>
      </c>
      <c r="I8" s="6">
        <v>21.887103175619099</v>
      </c>
      <c r="P8" s="5" t="s">
        <v>17</v>
      </c>
    </row>
    <row r="9" spans="1:16" ht="15" customHeight="1" x14ac:dyDescent="0.2">
      <c r="B9" s="5" t="s">
        <v>85</v>
      </c>
      <c r="C9" s="5" t="s">
        <v>14</v>
      </c>
      <c r="D9" s="5" t="s">
        <v>117</v>
      </c>
      <c r="E9" s="5" t="s">
        <v>119</v>
      </c>
      <c r="F9" s="5" t="s">
        <v>31</v>
      </c>
      <c r="G9" s="5" t="s">
        <v>17</v>
      </c>
      <c r="H9" s="6">
        <v>22.1776589295322</v>
      </c>
      <c r="I9" s="6">
        <v>22.1164401002092</v>
      </c>
      <c r="J9" s="7">
        <f t="shared" ref="J9" si="0">I9+0.5</f>
        <v>22.6164401002092</v>
      </c>
      <c r="K9" s="8">
        <f t="shared" ref="K9" si="1">I9-0.5</f>
        <v>21.6164401002092</v>
      </c>
      <c r="P9" s="5" t="s">
        <v>17</v>
      </c>
    </row>
    <row r="10" spans="1:16" ht="15" customHeight="1" x14ac:dyDescent="0.2">
      <c r="B10" s="5" t="s">
        <v>87</v>
      </c>
      <c r="C10" s="5" t="s">
        <v>14</v>
      </c>
      <c r="D10" s="5" t="s">
        <v>117</v>
      </c>
      <c r="E10" s="5" t="s">
        <v>119</v>
      </c>
      <c r="F10" s="5" t="s">
        <v>31</v>
      </c>
      <c r="G10" s="5" t="s">
        <v>17</v>
      </c>
      <c r="H10" s="6">
        <v>22.044555063556199</v>
      </c>
      <c r="I10" s="6">
        <v>22.1164401002092</v>
      </c>
      <c r="P10" s="5" t="s">
        <v>17</v>
      </c>
    </row>
    <row r="11" spans="1:16" ht="15" customHeight="1" x14ac:dyDescent="0.2">
      <c r="B11" s="5" t="s">
        <v>88</v>
      </c>
      <c r="C11" s="5" t="s">
        <v>14</v>
      </c>
      <c r="D11" s="5" t="s">
        <v>117</v>
      </c>
      <c r="E11" s="5" t="s">
        <v>119</v>
      </c>
      <c r="F11" s="5" t="s">
        <v>31</v>
      </c>
      <c r="G11" s="5" t="s">
        <v>17</v>
      </c>
      <c r="H11" s="6">
        <v>22.127106307539201</v>
      </c>
      <c r="I11" s="6">
        <v>22.1164401002092</v>
      </c>
      <c r="P11" s="5" t="s">
        <v>17</v>
      </c>
    </row>
    <row r="12" spans="1:16" ht="15" customHeight="1" x14ac:dyDescent="0.2">
      <c r="B12" s="5" t="s">
        <v>89</v>
      </c>
      <c r="C12" s="5" t="s">
        <v>14</v>
      </c>
      <c r="D12" s="5" t="s">
        <v>117</v>
      </c>
      <c r="E12" s="5" t="s">
        <v>120</v>
      </c>
      <c r="F12" s="5" t="s">
        <v>36</v>
      </c>
      <c r="G12" s="5" t="s">
        <v>17</v>
      </c>
      <c r="H12" s="6">
        <v>22.077048577516599</v>
      </c>
      <c r="I12" s="6">
        <v>21.885950283545299</v>
      </c>
      <c r="J12" s="7">
        <f t="shared" ref="J12" si="2">I12+0.5</f>
        <v>22.385950283545299</v>
      </c>
      <c r="K12" s="8">
        <f t="shared" ref="K12" si="3">I12-0.5</f>
        <v>21.385950283545299</v>
      </c>
      <c r="P12" s="5" t="s">
        <v>17</v>
      </c>
    </row>
    <row r="13" spans="1:16" ht="15" customHeight="1" x14ac:dyDescent="0.2">
      <c r="B13" s="5" t="s">
        <v>91</v>
      </c>
      <c r="C13" s="5" t="s">
        <v>14</v>
      </c>
      <c r="D13" s="5" t="s">
        <v>117</v>
      </c>
      <c r="E13" s="5" t="s">
        <v>120</v>
      </c>
      <c r="F13" s="5" t="s">
        <v>36</v>
      </c>
      <c r="G13" s="5" t="s">
        <v>17</v>
      </c>
      <c r="H13" s="6">
        <v>21.7357299818439</v>
      </c>
      <c r="I13" s="6">
        <v>21.885950283545299</v>
      </c>
      <c r="P13" s="5" t="s">
        <v>17</v>
      </c>
    </row>
    <row r="14" spans="1:16" ht="15" customHeight="1" x14ac:dyDescent="0.2">
      <c r="B14" s="5" t="s">
        <v>92</v>
      </c>
      <c r="C14" s="5" t="s">
        <v>14</v>
      </c>
      <c r="D14" s="5" t="s">
        <v>117</v>
      </c>
      <c r="E14" s="5" t="s">
        <v>120</v>
      </c>
      <c r="F14" s="5" t="s">
        <v>36</v>
      </c>
      <c r="G14" s="5" t="s">
        <v>17</v>
      </c>
      <c r="H14" s="6">
        <v>21.8450722912754</v>
      </c>
      <c r="I14" s="6">
        <v>21.885950283545299</v>
      </c>
      <c r="P14" s="5" t="s">
        <v>17</v>
      </c>
    </row>
    <row r="15" spans="1:16" ht="15" customHeight="1" x14ac:dyDescent="0.2">
      <c r="B15" s="5" t="s">
        <v>93</v>
      </c>
      <c r="C15" s="5" t="s">
        <v>14</v>
      </c>
      <c r="D15" s="5" t="s">
        <v>117</v>
      </c>
      <c r="E15" s="5" t="s">
        <v>121</v>
      </c>
      <c r="F15" s="5" t="s">
        <v>43</v>
      </c>
      <c r="G15" s="5" t="s">
        <v>17</v>
      </c>
      <c r="H15" s="6">
        <v>20.247804187421899</v>
      </c>
      <c r="I15" s="6">
        <v>20.179900024312001</v>
      </c>
      <c r="J15" s="7">
        <f t="shared" ref="J15" si="4">I15+0.5</f>
        <v>20.679900024312001</v>
      </c>
      <c r="K15" s="8">
        <f t="shared" ref="K15" si="5">I15-0.5</f>
        <v>19.679900024312001</v>
      </c>
      <c r="P15" s="5" t="s">
        <v>17</v>
      </c>
    </row>
    <row r="16" spans="1:16" ht="15" customHeight="1" x14ac:dyDescent="0.2">
      <c r="B16" s="5" t="s">
        <v>95</v>
      </c>
      <c r="C16" s="5" t="s">
        <v>14</v>
      </c>
      <c r="D16" s="5" t="s">
        <v>117</v>
      </c>
      <c r="E16" s="5" t="s">
        <v>121</v>
      </c>
      <c r="F16" s="5" t="s">
        <v>43</v>
      </c>
      <c r="G16" s="5" t="s">
        <v>17</v>
      </c>
      <c r="H16" s="6">
        <v>20.069746102719201</v>
      </c>
      <c r="I16" s="6">
        <v>20.179900024312001</v>
      </c>
      <c r="P16" s="5" t="s">
        <v>17</v>
      </c>
    </row>
    <row r="17" spans="2:24" ht="15" customHeight="1" x14ac:dyDescent="0.2">
      <c r="B17" s="5" t="s">
        <v>96</v>
      </c>
      <c r="C17" s="5" t="s">
        <v>14</v>
      </c>
      <c r="D17" s="5" t="s">
        <v>117</v>
      </c>
      <c r="E17" s="5" t="s">
        <v>121</v>
      </c>
      <c r="F17" s="5" t="s">
        <v>43</v>
      </c>
      <c r="G17" s="5" t="s">
        <v>17</v>
      </c>
      <c r="H17" s="6">
        <v>20.222149782794801</v>
      </c>
      <c r="I17" s="6">
        <v>20.179900024312001</v>
      </c>
      <c r="P17" s="5" t="s">
        <v>17</v>
      </c>
    </row>
    <row r="18" spans="2:24" ht="15" customHeight="1" x14ac:dyDescent="0.2">
      <c r="B18" s="5" t="s">
        <v>98</v>
      </c>
      <c r="C18" s="5" t="s">
        <v>14</v>
      </c>
      <c r="D18" s="5" t="s">
        <v>117</v>
      </c>
      <c r="E18" s="5" t="s">
        <v>122</v>
      </c>
      <c r="F18" s="5" t="s">
        <v>52</v>
      </c>
      <c r="G18" s="5" t="s">
        <v>17</v>
      </c>
      <c r="H18" s="6">
        <v>21.361968413621799</v>
      </c>
      <c r="I18" s="6">
        <v>21.263834792511499</v>
      </c>
      <c r="J18" s="7">
        <f t="shared" ref="J18" si="6">I18+0.5</f>
        <v>21.763834792511499</v>
      </c>
      <c r="K18" s="8">
        <f t="shared" ref="K18" si="7">I18-0.5</f>
        <v>20.763834792511499</v>
      </c>
      <c r="P18" s="5" t="s">
        <v>17</v>
      </c>
    </row>
    <row r="19" spans="2:24" ht="15" customHeight="1" x14ac:dyDescent="0.2">
      <c r="B19" s="5" t="s">
        <v>100</v>
      </c>
      <c r="C19" s="5" t="s">
        <v>14</v>
      </c>
      <c r="D19" s="5" t="s">
        <v>117</v>
      </c>
      <c r="E19" s="5" t="s">
        <v>122</v>
      </c>
      <c r="F19" s="5" t="s">
        <v>52</v>
      </c>
      <c r="G19" s="5" t="s">
        <v>17</v>
      </c>
      <c r="H19" s="6">
        <v>21.247401858804899</v>
      </c>
      <c r="I19" s="6">
        <v>21.263834792511499</v>
      </c>
      <c r="P19" s="5" t="s">
        <v>17</v>
      </c>
    </row>
    <row r="20" spans="2:24" ht="15" customHeight="1" x14ac:dyDescent="0.2">
      <c r="B20" s="5" t="s">
        <v>102</v>
      </c>
      <c r="C20" s="5" t="s">
        <v>14</v>
      </c>
      <c r="D20" s="5" t="s">
        <v>117</v>
      </c>
      <c r="E20" s="5" t="s">
        <v>122</v>
      </c>
      <c r="F20" s="5" t="s">
        <v>52</v>
      </c>
      <c r="G20" s="5" t="s">
        <v>17</v>
      </c>
      <c r="H20" s="6">
        <v>21.182134105107799</v>
      </c>
      <c r="I20" s="6">
        <v>21.263834792511499</v>
      </c>
      <c r="P20" s="5" t="s">
        <v>17</v>
      </c>
    </row>
    <row r="21" spans="2:24" ht="15" customHeight="1" x14ac:dyDescent="0.2">
      <c r="B21" s="5" t="s">
        <v>104</v>
      </c>
      <c r="C21" s="5" t="s">
        <v>14</v>
      </c>
      <c r="D21" s="5" t="s">
        <v>117</v>
      </c>
      <c r="E21" s="5" t="s">
        <v>123</v>
      </c>
      <c r="F21" s="5" t="s">
        <v>59</v>
      </c>
      <c r="G21" s="5" t="s">
        <v>17</v>
      </c>
      <c r="H21" s="6">
        <v>23.002786859059899</v>
      </c>
      <c r="I21" s="6">
        <v>22.880680605660501</v>
      </c>
      <c r="J21" s="7">
        <f t="shared" ref="J21" si="8">I21+0.5</f>
        <v>23.380680605660501</v>
      </c>
      <c r="K21" s="8">
        <f t="shared" ref="K21" si="9">I21-0.5</f>
        <v>22.380680605660501</v>
      </c>
      <c r="P21" s="5" t="s">
        <v>17</v>
      </c>
      <c r="T21" s="44"/>
      <c r="V21" s="11"/>
    </row>
    <row r="22" spans="2:24" ht="15" customHeight="1" x14ac:dyDescent="0.2">
      <c r="B22" s="5" t="s">
        <v>106</v>
      </c>
      <c r="C22" s="5" t="s">
        <v>14</v>
      </c>
      <c r="D22" s="5" t="s">
        <v>117</v>
      </c>
      <c r="E22" s="5" t="s">
        <v>123</v>
      </c>
      <c r="F22" s="5" t="s">
        <v>59</v>
      </c>
      <c r="G22" s="5" t="s">
        <v>17</v>
      </c>
      <c r="H22" s="6">
        <v>22.754908695273102</v>
      </c>
      <c r="I22" s="6">
        <v>22.880680605660501</v>
      </c>
      <c r="P22" s="5" t="s">
        <v>17</v>
      </c>
      <c r="T22" s="45"/>
      <c r="U22" s="11"/>
      <c r="V22" s="11"/>
    </row>
    <row r="23" spans="2:24" ht="15" customHeight="1" x14ac:dyDescent="0.2">
      <c r="B23" s="5" t="s">
        <v>107</v>
      </c>
      <c r="C23" s="5" t="s">
        <v>14</v>
      </c>
      <c r="D23" s="5" t="s">
        <v>117</v>
      </c>
      <c r="E23" s="5" t="s">
        <v>123</v>
      </c>
      <c r="F23" s="5" t="s">
        <v>59</v>
      </c>
      <c r="G23" s="5" t="s">
        <v>17</v>
      </c>
      <c r="H23" s="6">
        <v>22.884346262648702</v>
      </c>
      <c r="I23" s="6">
        <v>22.880680605660501</v>
      </c>
      <c r="P23" s="5" t="s">
        <v>17</v>
      </c>
      <c r="T23" s="11"/>
      <c r="U23" s="11"/>
      <c r="V23" s="11"/>
    </row>
    <row r="24" spans="2:24" ht="15" customHeight="1" x14ac:dyDescent="0.2">
      <c r="B24" s="5" t="s">
        <v>109</v>
      </c>
      <c r="C24" s="5" t="s">
        <v>14</v>
      </c>
      <c r="D24" s="5" t="s">
        <v>117</v>
      </c>
      <c r="E24" s="5" t="s">
        <v>124</v>
      </c>
      <c r="F24" s="5" t="s">
        <v>65</v>
      </c>
      <c r="G24" s="5" t="s">
        <v>17</v>
      </c>
      <c r="H24" s="6">
        <v>24.518091982235401</v>
      </c>
      <c r="I24" s="6">
        <v>24.4022809538362</v>
      </c>
      <c r="J24" s="7">
        <f t="shared" ref="J24" si="10">I24+0.5</f>
        <v>24.9022809538362</v>
      </c>
      <c r="K24" s="8">
        <f t="shared" ref="K24" si="11">I24-0.5</f>
        <v>23.9022809538362</v>
      </c>
      <c r="P24" s="5" t="s">
        <v>17</v>
      </c>
      <c r="T24" s="11"/>
      <c r="U24" s="11"/>
      <c r="V24" s="11"/>
    </row>
    <row r="25" spans="2:24" ht="15" customHeight="1" x14ac:dyDescent="0.2">
      <c r="B25" s="5" t="s">
        <v>111</v>
      </c>
      <c r="C25" s="5" t="s">
        <v>14</v>
      </c>
      <c r="D25" s="5" t="s">
        <v>117</v>
      </c>
      <c r="E25" s="5" t="s">
        <v>124</v>
      </c>
      <c r="F25" s="5" t="s">
        <v>65</v>
      </c>
      <c r="G25" s="5" t="s">
        <v>17</v>
      </c>
      <c r="H25" s="6">
        <v>24.2869544159756</v>
      </c>
      <c r="I25" s="6">
        <v>24.4022809538362</v>
      </c>
      <c r="P25" s="5" t="s">
        <v>17</v>
      </c>
      <c r="T25" s="11"/>
      <c r="U25" s="11"/>
      <c r="V25" s="11"/>
    </row>
    <row r="26" spans="2:24" ht="15" customHeight="1" x14ac:dyDescent="0.2">
      <c r="B26" s="5" t="s">
        <v>112</v>
      </c>
      <c r="C26" s="5" t="s">
        <v>14</v>
      </c>
      <c r="D26" s="5" t="s">
        <v>117</v>
      </c>
      <c r="E26" s="5" t="s">
        <v>124</v>
      </c>
      <c r="F26" s="5" t="s">
        <v>65</v>
      </c>
      <c r="G26" s="5" t="s">
        <v>17</v>
      </c>
      <c r="H26" s="6">
        <v>24.401796463297501</v>
      </c>
      <c r="I26" s="6">
        <v>24.4022809538362</v>
      </c>
      <c r="P26" s="5" t="s">
        <v>17</v>
      </c>
      <c r="T26" s="11"/>
      <c r="U26" s="11"/>
      <c r="V26" s="11"/>
    </row>
    <row r="27" spans="2:24" ht="15" customHeight="1" x14ac:dyDescent="0.2">
      <c r="B27" s="5" t="s">
        <v>113</v>
      </c>
      <c r="C27" s="5" t="s">
        <v>14</v>
      </c>
      <c r="D27" s="5" t="s">
        <v>117</v>
      </c>
      <c r="E27" s="5" t="s">
        <v>125</v>
      </c>
      <c r="F27" s="5" t="s">
        <v>71</v>
      </c>
      <c r="G27" s="5" t="s">
        <v>17</v>
      </c>
      <c r="H27" s="6">
        <v>20.322467246764901</v>
      </c>
      <c r="I27" s="6">
        <v>20.2916957151002</v>
      </c>
      <c r="J27" s="7">
        <f t="shared" ref="J27" si="12">I27+0.5</f>
        <v>20.7916957151002</v>
      </c>
      <c r="K27" s="8">
        <f t="shared" ref="K27" si="13">I27-0.5</f>
        <v>19.7916957151002</v>
      </c>
      <c r="P27" s="5" t="s">
        <v>17</v>
      </c>
    </row>
    <row r="28" spans="2:24" ht="15" customHeight="1" x14ac:dyDescent="0.2">
      <c r="B28" s="5" t="s">
        <v>115</v>
      </c>
      <c r="C28" s="5" t="s">
        <v>14</v>
      </c>
      <c r="D28" s="5" t="s">
        <v>117</v>
      </c>
      <c r="E28" s="5" t="s">
        <v>125</v>
      </c>
      <c r="F28" s="5" t="s">
        <v>71</v>
      </c>
      <c r="G28" s="5" t="s">
        <v>17</v>
      </c>
      <c r="H28" s="6">
        <v>20.208680923231999</v>
      </c>
      <c r="I28" s="6">
        <v>20.2916957151002</v>
      </c>
      <c r="P28" s="5" t="s">
        <v>17</v>
      </c>
    </row>
    <row r="29" spans="2:24" ht="15" customHeight="1" x14ac:dyDescent="0.2">
      <c r="B29" s="5" t="s">
        <v>116</v>
      </c>
      <c r="C29" s="5" t="s">
        <v>14</v>
      </c>
      <c r="D29" s="5" t="s">
        <v>117</v>
      </c>
      <c r="E29" s="5" t="s">
        <v>125</v>
      </c>
      <c r="F29" s="5" t="s">
        <v>71</v>
      </c>
      <c r="G29" s="5" t="s">
        <v>17</v>
      </c>
      <c r="H29" s="6">
        <v>20.343938975303701</v>
      </c>
      <c r="I29" s="6">
        <v>20.2916957151002</v>
      </c>
      <c r="P29" s="5" t="s">
        <v>17</v>
      </c>
      <c r="X29" s="11" t="s">
        <v>199</v>
      </c>
    </row>
    <row r="30" spans="2:24" ht="15" customHeight="1" x14ac:dyDescent="0.2">
      <c r="P30" s="5" t="s">
        <v>17</v>
      </c>
      <c r="T30" s="10" t="s">
        <v>129</v>
      </c>
      <c r="U30" s="10" t="s">
        <v>55</v>
      </c>
      <c r="V30" s="10" t="s">
        <v>97</v>
      </c>
    </row>
    <row r="31" spans="2:24" ht="15" customHeight="1" x14ac:dyDescent="0.2">
      <c r="I31" s="44" t="s">
        <v>182</v>
      </c>
      <c r="J31" s="45" t="s">
        <v>19</v>
      </c>
      <c r="K31" s="35" t="s">
        <v>20</v>
      </c>
      <c r="L31" s="45" t="s">
        <v>183</v>
      </c>
      <c r="M31" s="35" t="s">
        <v>184</v>
      </c>
      <c r="N31" s="35" t="s">
        <v>185</v>
      </c>
      <c r="P31" s="5" t="s">
        <v>17</v>
      </c>
      <c r="T31" s="6">
        <v>0.99274504014651277</v>
      </c>
      <c r="V31" s="10">
        <v>1.0792299899705351</v>
      </c>
    </row>
    <row r="32" spans="2:24" ht="15" customHeight="1" x14ac:dyDescent="0.2">
      <c r="B32" s="12" t="s">
        <v>24</v>
      </c>
      <c r="C32" s="5" t="s">
        <v>14</v>
      </c>
      <c r="D32" s="5" t="s">
        <v>128</v>
      </c>
      <c r="E32" s="5" t="s">
        <v>25</v>
      </c>
      <c r="F32" s="5" t="s">
        <v>26</v>
      </c>
      <c r="G32" s="5" t="s">
        <v>17</v>
      </c>
      <c r="H32" s="6">
        <v>31.169116147709399</v>
      </c>
      <c r="I32" s="6">
        <v>31.108806392937499</v>
      </c>
      <c r="J32" s="7">
        <f>I32+0.5</f>
        <v>31.608806392937499</v>
      </c>
      <c r="K32" s="8">
        <f>I32-0.5</f>
        <v>30.608806392937499</v>
      </c>
      <c r="L32" s="7">
        <f>I32-I6</f>
        <v>9.2217032173183995</v>
      </c>
      <c r="M32" s="8">
        <f>L32-7</f>
        <v>2.2217032173183995</v>
      </c>
      <c r="N32" s="8">
        <f>2^(-M32)</f>
        <v>0.21438810727462021</v>
      </c>
      <c r="P32" s="5" t="s">
        <v>17</v>
      </c>
      <c r="Q32" s="10" t="s">
        <v>130</v>
      </c>
      <c r="T32" s="7">
        <v>2.9475420515514932</v>
      </c>
      <c r="U32" s="10">
        <v>8.0303296851768027E-2</v>
      </c>
      <c r="V32" s="10">
        <v>9.86837381849789E-2</v>
      </c>
    </row>
    <row r="33" spans="2:22" ht="15" customHeight="1" x14ac:dyDescent="0.2">
      <c r="B33" s="5" t="s">
        <v>27</v>
      </c>
      <c r="C33" s="5" t="s">
        <v>14</v>
      </c>
      <c r="D33" s="5" t="s">
        <v>128</v>
      </c>
      <c r="E33" s="5" t="s">
        <v>25</v>
      </c>
      <c r="F33" s="5" t="s">
        <v>26</v>
      </c>
      <c r="G33" s="5" t="s">
        <v>17</v>
      </c>
      <c r="H33" s="6">
        <v>30.9454256105324</v>
      </c>
      <c r="I33" s="6">
        <v>31.108806392937499</v>
      </c>
      <c r="P33" s="5" t="s">
        <v>17</v>
      </c>
      <c r="T33" s="10">
        <v>3.8680264441876933</v>
      </c>
      <c r="U33" s="10">
        <v>0.21438810727462021</v>
      </c>
      <c r="V33" s="10">
        <v>3.5108366629687894E-2</v>
      </c>
    </row>
    <row r="34" spans="2:22" ht="15" customHeight="1" x14ac:dyDescent="0.2">
      <c r="B34" s="5" t="s">
        <v>28</v>
      </c>
      <c r="C34" s="5" t="s">
        <v>14</v>
      </c>
      <c r="D34" s="5" t="s">
        <v>128</v>
      </c>
      <c r="E34" s="5" t="s">
        <v>25</v>
      </c>
      <c r="F34" s="5" t="s">
        <v>26</v>
      </c>
      <c r="G34" s="5" t="s">
        <v>17</v>
      </c>
      <c r="H34" s="6">
        <v>31.211877420570602</v>
      </c>
      <c r="I34" s="6">
        <v>31.108806392937499</v>
      </c>
      <c r="P34" s="5" t="s">
        <v>17</v>
      </c>
      <c r="T34" s="10">
        <v>0.97926058761779733</v>
      </c>
      <c r="U34" s="10">
        <v>0.38441238137571876</v>
      </c>
      <c r="V34" s="10">
        <v>3.472809020722753E-2</v>
      </c>
    </row>
    <row r="35" spans="2:22" ht="15" customHeight="1" x14ac:dyDescent="0.2">
      <c r="B35" s="5" t="s">
        <v>29</v>
      </c>
      <c r="C35" s="5" t="s">
        <v>14</v>
      </c>
      <c r="D35" s="5" t="s">
        <v>128</v>
      </c>
      <c r="E35" s="5" t="s">
        <v>30</v>
      </c>
      <c r="F35" s="5" t="s">
        <v>31</v>
      </c>
      <c r="G35" s="5" t="s">
        <v>17</v>
      </c>
      <c r="H35" s="13">
        <v>30.910477337721399</v>
      </c>
      <c r="I35" s="6">
        <v>30.4957133910825</v>
      </c>
      <c r="J35" s="7">
        <f t="shared" ref="J35" si="14">I35+0.5</f>
        <v>30.9957133910825</v>
      </c>
      <c r="K35" s="8">
        <f t="shared" ref="K35" si="15">I35-0.5</f>
        <v>29.9957133910825</v>
      </c>
      <c r="L35" s="7">
        <f t="shared" ref="L35" si="16">I35-I9</f>
        <v>8.3792732908733001</v>
      </c>
      <c r="M35" s="8">
        <f t="shared" ref="M35" si="17">L35-7</f>
        <v>1.3792732908733001</v>
      </c>
      <c r="N35" s="8">
        <f t="shared" ref="N35" si="18">2^(-M35)</f>
        <v>0.38441238137571876</v>
      </c>
      <c r="P35" s="5" t="s">
        <v>17</v>
      </c>
      <c r="Q35" s="10" t="s">
        <v>131</v>
      </c>
      <c r="T35" s="10">
        <v>0.49055412429011758</v>
      </c>
      <c r="U35" s="10">
        <v>0.22035981852330269</v>
      </c>
      <c r="V35" s="10">
        <v>1.2637050741948402E-2</v>
      </c>
    </row>
    <row r="36" spans="2:22" ht="15" customHeight="1" x14ac:dyDescent="0.2">
      <c r="B36" s="5" t="s">
        <v>32</v>
      </c>
      <c r="C36" s="5" t="s">
        <v>14</v>
      </c>
      <c r="D36" s="5" t="s">
        <v>128</v>
      </c>
      <c r="E36" s="5" t="s">
        <v>30</v>
      </c>
      <c r="F36" s="5" t="s">
        <v>31</v>
      </c>
      <c r="G36" s="5" t="s">
        <v>17</v>
      </c>
      <c r="H36" s="6">
        <v>30.237923132749401</v>
      </c>
      <c r="I36" s="6">
        <v>30.4957133910825</v>
      </c>
      <c r="P36" s="5" t="s">
        <v>17</v>
      </c>
      <c r="T36" s="10">
        <v>3.2980267908098053</v>
      </c>
      <c r="U36" s="10">
        <v>0.22490923846468244</v>
      </c>
      <c r="V36" s="10">
        <v>2.6679318869090893E-3</v>
      </c>
    </row>
    <row r="37" spans="2:22" ht="15" customHeight="1" x14ac:dyDescent="0.2">
      <c r="B37" s="5" t="s">
        <v>33</v>
      </c>
      <c r="C37" s="5" t="s">
        <v>14</v>
      </c>
      <c r="D37" s="5" t="s">
        <v>128</v>
      </c>
      <c r="E37" s="5" t="s">
        <v>30</v>
      </c>
      <c r="F37" s="5" t="s">
        <v>31</v>
      </c>
      <c r="G37" s="5" t="s">
        <v>17</v>
      </c>
      <c r="H37" s="6">
        <v>30.338739702776799</v>
      </c>
      <c r="I37" s="6">
        <v>30.4957133910825</v>
      </c>
      <c r="P37" s="5" t="s">
        <v>17</v>
      </c>
      <c r="T37" s="10" t="s">
        <v>129</v>
      </c>
      <c r="U37" s="10" t="s">
        <v>55</v>
      </c>
      <c r="V37" s="10" t="s">
        <v>97</v>
      </c>
    </row>
    <row r="38" spans="2:22" ht="15" customHeight="1" x14ac:dyDescent="0.2">
      <c r="B38" s="5" t="s">
        <v>34</v>
      </c>
      <c r="C38" s="5" t="s">
        <v>14</v>
      </c>
      <c r="D38" s="5" t="s">
        <v>128</v>
      </c>
      <c r="E38" s="5" t="s">
        <v>35</v>
      </c>
      <c r="F38" s="5" t="s">
        <v>36</v>
      </c>
      <c r="G38" s="5" t="s">
        <v>17</v>
      </c>
      <c r="H38" s="13">
        <v>31.3878734146511</v>
      </c>
      <c r="I38" s="6">
        <v>31.068017198543899</v>
      </c>
      <c r="J38" s="7">
        <f t="shared" ref="J38" si="19">I38+0.5</f>
        <v>31.568017198543899</v>
      </c>
      <c r="K38" s="8">
        <f t="shared" ref="K38" si="20">I38-0.5</f>
        <v>30.568017198543899</v>
      </c>
      <c r="L38" s="7">
        <f t="shared" ref="L38" si="21">I38-I12</f>
        <v>9.1820669149986003</v>
      </c>
      <c r="M38" s="8">
        <f t="shared" ref="M38" si="22">L38-7</f>
        <v>2.1820669149986003</v>
      </c>
      <c r="N38" s="8">
        <f t="shared" ref="N38" si="23">2^(-M38)</f>
        <v>0.22035981852330269</v>
      </c>
      <c r="P38" s="5" t="s">
        <v>17</v>
      </c>
      <c r="Q38" s="10" t="s">
        <v>45</v>
      </c>
      <c r="S38" s="10" t="s">
        <v>132</v>
      </c>
      <c r="T38" s="6">
        <f>AVERAGE(T30:T36)</f>
        <v>2.0960258397672367</v>
      </c>
      <c r="U38" s="6">
        <f t="shared" ref="U38" si="24">AVERAGE(U30:U36)</f>
        <v>0.2248745684980184</v>
      </c>
      <c r="V38" s="6">
        <f>AVERAGE(V31:V36)</f>
        <v>0.21050919460354786</v>
      </c>
    </row>
    <row r="39" spans="2:22" ht="15" customHeight="1" x14ac:dyDescent="0.2">
      <c r="B39" s="5" t="s">
        <v>37</v>
      </c>
      <c r="C39" s="5" t="s">
        <v>14</v>
      </c>
      <c r="D39" s="5" t="s">
        <v>128</v>
      </c>
      <c r="E39" s="5" t="s">
        <v>35</v>
      </c>
      <c r="F39" s="5" t="s">
        <v>36</v>
      </c>
      <c r="G39" s="5" t="s">
        <v>17</v>
      </c>
      <c r="H39" s="6">
        <v>31.145683094165499</v>
      </c>
      <c r="I39" s="6">
        <v>31.068017198543899</v>
      </c>
      <c r="P39" s="5" t="s">
        <v>17</v>
      </c>
      <c r="S39" s="10" t="s">
        <v>101</v>
      </c>
      <c r="T39" s="10">
        <f>STDEV(T31:T36)</f>
        <v>1.4388748985038484</v>
      </c>
      <c r="U39" s="10">
        <f>STDEV(U31:U36)</f>
        <v>0.10780018130961641</v>
      </c>
      <c r="V39" s="10">
        <f>STDEV(V30:V36)</f>
        <v>0.4268949697354163</v>
      </c>
    </row>
    <row r="40" spans="2:22" ht="15" customHeight="1" x14ac:dyDescent="0.2">
      <c r="B40" s="5" t="s">
        <v>39</v>
      </c>
      <c r="C40" s="5" t="s">
        <v>14</v>
      </c>
      <c r="D40" s="5" t="s">
        <v>128</v>
      </c>
      <c r="E40" s="5" t="s">
        <v>35</v>
      </c>
      <c r="F40" s="5" t="s">
        <v>36</v>
      </c>
      <c r="G40" s="5" t="s">
        <v>17</v>
      </c>
      <c r="H40" s="6">
        <v>30.670495086814999</v>
      </c>
      <c r="I40" s="6">
        <v>31.068017198543899</v>
      </c>
      <c r="P40" s="5" t="s">
        <v>17</v>
      </c>
      <c r="S40" s="10" t="s">
        <v>103</v>
      </c>
      <c r="T40" s="10">
        <f>T39/SQRT(6)</f>
        <v>0.58741821750556056</v>
      </c>
      <c r="U40" s="10">
        <f>U39/SQRT(6)</f>
        <v>4.4009239731345379E-2</v>
      </c>
      <c r="V40" s="10">
        <f>V39/SQRT(7)</f>
        <v>0.16135113226633663</v>
      </c>
    </row>
    <row r="41" spans="2:22" ht="15" customHeight="1" x14ac:dyDescent="0.2">
      <c r="B41" s="5" t="s">
        <v>41</v>
      </c>
      <c r="C41" s="5" t="s">
        <v>14</v>
      </c>
      <c r="D41" s="5" t="s">
        <v>128</v>
      </c>
      <c r="E41" s="5" t="s">
        <v>42</v>
      </c>
      <c r="F41" s="5" t="s">
        <v>43</v>
      </c>
      <c r="G41" s="5" t="s">
        <v>17</v>
      </c>
      <c r="H41" s="6">
        <v>29.515831004132401</v>
      </c>
      <c r="I41" s="6">
        <v>29.332485196129699</v>
      </c>
      <c r="J41" s="7">
        <f t="shared" ref="J41" si="25">I41+0.5</f>
        <v>29.832485196129699</v>
      </c>
      <c r="K41" s="8">
        <f t="shared" ref="K41" si="26">I41-0.5</f>
        <v>28.832485196129699</v>
      </c>
      <c r="L41" s="7">
        <f t="shared" ref="L41" si="27">I41-I15</f>
        <v>9.152585171817698</v>
      </c>
      <c r="M41" s="8">
        <f t="shared" ref="M41" si="28">L41-7</f>
        <v>2.152585171817698</v>
      </c>
      <c r="N41" s="8">
        <f t="shared" ref="N41" si="29">2^(-M41)</f>
        <v>0.22490923846468244</v>
      </c>
      <c r="P41" s="5" t="s">
        <v>17</v>
      </c>
      <c r="Q41" s="10" t="s">
        <v>133</v>
      </c>
      <c r="S41" s="40"/>
      <c r="T41" s="40"/>
    </row>
    <row r="42" spans="2:22" ht="15" customHeight="1" x14ac:dyDescent="0.2">
      <c r="B42" s="5" t="s">
        <v>46</v>
      </c>
      <c r="C42" s="5" t="s">
        <v>14</v>
      </c>
      <c r="D42" s="5" t="s">
        <v>128</v>
      </c>
      <c r="E42" s="5" t="s">
        <v>42</v>
      </c>
      <c r="F42" s="5" t="s">
        <v>43</v>
      </c>
      <c r="G42" s="5" t="s">
        <v>17</v>
      </c>
      <c r="H42" s="6">
        <v>29.4231317335352</v>
      </c>
      <c r="I42" s="6">
        <v>29.332485196129699</v>
      </c>
      <c r="P42" s="5" t="s">
        <v>17</v>
      </c>
    </row>
    <row r="43" spans="2:22" ht="15" customHeight="1" x14ac:dyDescent="0.2">
      <c r="B43" s="5" t="s">
        <v>48</v>
      </c>
      <c r="C43" s="5" t="s">
        <v>14</v>
      </c>
      <c r="D43" s="5" t="s">
        <v>128</v>
      </c>
      <c r="E43" s="5" t="s">
        <v>42</v>
      </c>
      <c r="F43" s="5" t="s">
        <v>43</v>
      </c>
      <c r="G43" s="5" t="s">
        <v>17</v>
      </c>
      <c r="H43" s="6">
        <v>29.058492850721599</v>
      </c>
      <c r="I43" s="6">
        <v>29.332485196129699</v>
      </c>
      <c r="P43" s="5" t="s">
        <v>17</v>
      </c>
    </row>
    <row r="44" spans="2:22" ht="15" customHeight="1" x14ac:dyDescent="0.2">
      <c r="B44" s="5" t="s">
        <v>50</v>
      </c>
      <c r="C44" s="5" t="s">
        <v>14</v>
      </c>
      <c r="D44" s="5" t="s">
        <v>128</v>
      </c>
      <c r="E44" s="5" t="s">
        <v>51</v>
      </c>
      <c r="F44" s="5" t="s">
        <v>52</v>
      </c>
      <c r="G44" s="5" t="s">
        <v>17</v>
      </c>
      <c r="H44" s="6">
        <v>26.407232865787801</v>
      </c>
      <c r="I44" s="6">
        <v>26.312237134519901</v>
      </c>
      <c r="J44" s="7">
        <f t="shared" ref="J44" si="30">I44+0.5</f>
        <v>26.812237134519901</v>
      </c>
      <c r="K44" s="8">
        <f t="shared" ref="K44" si="31">I44-0.5</f>
        <v>25.812237134519901</v>
      </c>
      <c r="L44" s="7">
        <f t="shared" ref="L44" si="32">I44-I18</f>
        <v>5.0484023420084014</v>
      </c>
      <c r="M44" s="8">
        <f t="shared" ref="M44" si="33">L44-7</f>
        <v>-1.9515976579915986</v>
      </c>
      <c r="N44" s="8">
        <f t="shared" ref="N44" si="34">2^(-M44)</f>
        <v>3.8680264441876933</v>
      </c>
      <c r="P44" s="5" t="s">
        <v>17</v>
      </c>
      <c r="Q44" s="10" t="s">
        <v>134</v>
      </c>
    </row>
    <row r="45" spans="2:22" ht="15" customHeight="1" x14ac:dyDescent="0.2">
      <c r="B45" s="5" t="s">
        <v>54</v>
      </c>
      <c r="C45" s="5" t="s">
        <v>14</v>
      </c>
      <c r="D45" s="5" t="s">
        <v>128</v>
      </c>
      <c r="E45" s="5" t="s">
        <v>51</v>
      </c>
      <c r="F45" s="5" t="s">
        <v>52</v>
      </c>
      <c r="G45" s="5" t="s">
        <v>17</v>
      </c>
      <c r="H45" s="6">
        <v>26.481156062210498</v>
      </c>
      <c r="I45" s="6">
        <v>26.312237134519901</v>
      </c>
      <c r="P45" s="5" t="s">
        <v>17</v>
      </c>
    </row>
    <row r="46" spans="2:22" ht="15" customHeight="1" x14ac:dyDescent="0.2">
      <c r="B46" s="5" t="s">
        <v>56</v>
      </c>
      <c r="C46" s="5" t="s">
        <v>14</v>
      </c>
      <c r="D46" s="5" t="s">
        <v>128</v>
      </c>
      <c r="E46" s="5" t="s">
        <v>51</v>
      </c>
      <c r="F46" s="5" t="s">
        <v>52</v>
      </c>
      <c r="G46" s="5" t="s">
        <v>17</v>
      </c>
      <c r="H46" s="6">
        <v>26.048322475561399</v>
      </c>
      <c r="I46" s="6">
        <v>26.312237134519901</v>
      </c>
      <c r="P46" s="5" t="s">
        <v>17</v>
      </c>
    </row>
    <row r="47" spans="2:22" ht="15" customHeight="1" x14ac:dyDescent="0.2">
      <c r="B47" s="5" t="s">
        <v>57</v>
      </c>
      <c r="C47" s="5" t="s">
        <v>14</v>
      </c>
      <c r="D47" s="5" t="s">
        <v>128</v>
      </c>
      <c r="E47" s="5" t="s">
        <v>58</v>
      </c>
      <c r="F47" s="5" t="s">
        <v>59</v>
      </c>
      <c r="G47" s="5" t="s">
        <v>17</v>
      </c>
      <c r="H47" s="6">
        <v>29.781319240475799</v>
      </c>
      <c r="I47" s="6">
        <v>29.9109158790863</v>
      </c>
      <c r="J47" s="7">
        <f t="shared" ref="J47" si="35">I47+0.5</f>
        <v>30.4109158790863</v>
      </c>
      <c r="K47" s="8">
        <f t="shared" ref="K47" si="36">I47-0.5</f>
        <v>29.4109158790863</v>
      </c>
      <c r="L47" s="7">
        <f t="shared" ref="L47" si="37">I47-I21</f>
        <v>7.0302352734257987</v>
      </c>
      <c r="M47" s="8">
        <f t="shared" ref="M47" si="38">L47-7</f>
        <v>3.0235273425798681E-2</v>
      </c>
      <c r="N47" s="8">
        <f t="shared" ref="N47" si="39">2^(-M47)</f>
        <v>0.97926058761779733</v>
      </c>
      <c r="P47" s="5" t="s">
        <v>17</v>
      </c>
      <c r="Q47" s="10" t="s">
        <v>135</v>
      </c>
    </row>
    <row r="48" spans="2:22" ht="15" customHeight="1" x14ac:dyDescent="0.2">
      <c r="B48" s="5" t="s">
        <v>61</v>
      </c>
      <c r="C48" s="5" t="s">
        <v>14</v>
      </c>
      <c r="D48" s="5" t="s">
        <v>128</v>
      </c>
      <c r="E48" s="5" t="s">
        <v>58</v>
      </c>
      <c r="F48" s="5" t="s">
        <v>59</v>
      </c>
      <c r="G48" s="5" t="s">
        <v>17</v>
      </c>
      <c r="H48" s="6">
        <v>30.2182398241982</v>
      </c>
      <c r="I48" s="6">
        <v>29.9109158790863</v>
      </c>
      <c r="P48" s="5" t="s">
        <v>17</v>
      </c>
    </row>
    <row r="49" spans="2:17" ht="15" customHeight="1" x14ac:dyDescent="0.2">
      <c r="B49" s="5" t="s">
        <v>62</v>
      </c>
      <c r="C49" s="5" t="s">
        <v>14</v>
      </c>
      <c r="D49" s="5" t="s">
        <v>128</v>
      </c>
      <c r="E49" s="5" t="s">
        <v>58</v>
      </c>
      <c r="F49" s="5" t="s">
        <v>59</v>
      </c>
      <c r="G49" s="5" t="s">
        <v>17</v>
      </c>
      <c r="H49" s="6">
        <v>29.733188572585</v>
      </c>
      <c r="I49" s="6">
        <v>29.9109158790863</v>
      </c>
      <c r="P49" s="5" t="s">
        <v>17</v>
      </c>
    </row>
    <row r="50" spans="2:17" ht="15" customHeight="1" x14ac:dyDescent="0.2">
      <c r="B50" s="5" t="s">
        <v>63</v>
      </c>
      <c r="C50" s="5" t="s">
        <v>14</v>
      </c>
      <c r="D50" s="5" t="s">
        <v>128</v>
      </c>
      <c r="E50" s="5" t="s">
        <v>64</v>
      </c>
      <c r="F50" s="5" t="s">
        <v>65</v>
      </c>
      <c r="G50" s="5" t="s">
        <v>17</v>
      </c>
      <c r="H50" s="6">
        <v>32.772856022120003</v>
      </c>
      <c r="I50" s="6">
        <v>32.429796726678397</v>
      </c>
      <c r="J50" s="7">
        <f t="shared" ref="J50" si="40">I50+0.5</f>
        <v>32.929796726678397</v>
      </c>
      <c r="K50" s="8">
        <f t="shared" ref="K50" si="41">I50-0.5</f>
        <v>31.929796726678397</v>
      </c>
      <c r="L50" s="7">
        <f t="shared" ref="L50" si="42">I50-I24</f>
        <v>8.0275157728421966</v>
      </c>
      <c r="M50" s="8">
        <f t="shared" ref="M50" si="43">L50-7</f>
        <v>1.0275157728421966</v>
      </c>
      <c r="N50" s="8">
        <f t="shared" ref="N50" si="44">2^(-M50)</f>
        <v>0.49055412429011758</v>
      </c>
      <c r="P50" s="5" t="s">
        <v>17</v>
      </c>
      <c r="Q50" s="10" t="s">
        <v>136</v>
      </c>
    </row>
    <row r="51" spans="2:17" ht="15" customHeight="1" x14ac:dyDescent="0.2">
      <c r="B51" s="5" t="s">
        <v>67</v>
      </c>
      <c r="C51" s="5" t="s">
        <v>14</v>
      </c>
      <c r="D51" s="5" t="s">
        <v>128</v>
      </c>
      <c r="E51" s="5" t="s">
        <v>64</v>
      </c>
      <c r="F51" s="5" t="s">
        <v>65</v>
      </c>
      <c r="G51" s="5" t="s">
        <v>17</v>
      </c>
      <c r="H51" s="6">
        <v>32.2988468610369</v>
      </c>
      <c r="I51" s="6">
        <v>32.429796726678397</v>
      </c>
      <c r="P51" s="5" t="s">
        <v>17</v>
      </c>
    </row>
    <row r="52" spans="2:17" ht="15" customHeight="1" x14ac:dyDescent="0.2">
      <c r="B52" s="5" t="s">
        <v>68</v>
      </c>
      <c r="C52" s="5" t="s">
        <v>14</v>
      </c>
      <c r="D52" s="5" t="s">
        <v>128</v>
      </c>
      <c r="E52" s="5" t="s">
        <v>64</v>
      </c>
      <c r="F52" s="5" t="s">
        <v>65</v>
      </c>
      <c r="G52" s="5" t="s">
        <v>17</v>
      </c>
      <c r="H52" s="6">
        <v>32.217687296878303</v>
      </c>
      <c r="I52" s="6">
        <v>32.429796726678397</v>
      </c>
      <c r="P52" s="5" t="s">
        <v>17</v>
      </c>
    </row>
    <row r="53" spans="2:17" ht="15" customHeight="1" x14ac:dyDescent="0.2">
      <c r="B53" s="5" t="s">
        <v>69</v>
      </c>
      <c r="C53" s="5" t="s">
        <v>14</v>
      </c>
      <c r="D53" s="5" t="s">
        <v>128</v>
      </c>
      <c r="E53" s="5" t="s">
        <v>70</v>
      </c>
      <c r="F53" s="5" t="s">
        <v>71</v>
      </c>
      <c r="G53" s="5" t="s">
        <v>17</v>
      </c>
      <c r="H53" s="6">
        <v>25.672234113871799</v>
      </c>
      <c r="I53" s="6">
        <v>25.570092596855002</v>
      </c>
      <c r="J53" s="7">
        <f t="shared" ref="J53" si="45">I53+0.5</f>
        <v>26.070092596855002</v>
      </c>
      <c r="K53" s="8">
        <f t="shared" ref="K53" si="46">I53-0.5</f>
        <v>25.070092596855002</v>
      </c>
      <c r="L53" s="7">
        <f>I53-I27</f>
        <v>5.2783968817548015</v>
      </c>
      <c r="M53" s="8">
        <f t="shared" ref="M53" si="47">L53-7</f>
        <v>-1.7216031182451985</v>
      </c>
      <c r="N53" s="8">
        <f t="shared" ref="N53" si="48">2^(-M53)</f>
        <v>3.2980267908098053</v>
      </c>
      <c r="P53" s="5" t="s">
        <v>17</v>
      </c>
      <c r="Q53" s="10" t="s">
        <v>137</v>
      </c>
    </row>
    <row r="54" spans="2:17" ht="15" customHeight="1" x14ac:dyDescent="0.2">
      <c r="B54" s="5" t="s">
        <v>73</v>
      </c>
      <c r="C54" s="5" t="s">
        <v>14</v>
      </c>
      <c r="D54" s="5" t="s">
        <v>128</v>
      </c>
      <c r="E54" s="5" t="s">
        <v>70</v>
      </c>
      <c r="F54" s="5" t="s">
        <v>71</v>
      </c>
      <c r="G54" s="5" t="s">
        <v>17</v>
      </c>
      <c r="H54" s="6">
        <v>25.558308864606499</v>
      </c>
      <c r="I54" s="6">
        <v>25.570092596855002</v>
      </c>
      <c r="P54" s="5" t="s">
        <v>17</v>
      </c>
    </row>
    <row r="55" spans="2:17" ht="15" customHeight="1" x14ac:dyDescent="0.2">
      <c r="B55" s="5" t="s">
        <v>74</v>
      </c>
      <c r="C55" s="5" t="s">
        <v>14</v>
      </c>
      <c r="D55" s="5" t="s">
        <v>128</v>
      </c>
      <c r="E55" s="5" t="s">
        <v>70</v>
      </c>
      <c r="F55" s="5" t="s">
        <v>71</v>
      </c>
      <c r="G55" s="5" t="s">
        <v>17</v>
      </c>
      <c r="H55" s="6">
        <v>25.4797348120868</v>
      </c>
      <c r="I55" s="6">
        <v>25.570092596855002</v>
      </c>
      <c r="P55" s="5" t="s">
        <v>17</v>
      </c>
    </row>
    <row r="56" spans="2:17" ht="15" customHeight="1" x14ac:dyDescent="0.2">
      <c r="P56" s="5" t="s">
        <v>17</v>
      </c>
    </row>
    <row r="57" spans="2:17" ht="15" customHeight="1" x14ac:dyDescent="0.2">
      <c r="P57" s="5" t="s">
        <v>17</v>
      </c>
    </row>
    <row r="58" spans="2:17" ht="15" customHeight="1" x14ac:dyDescent="0.2">
      <c r="P58" s="5" t="s">
        <v>17</v>
      </c>
    </row>
    <row r="59" spans="2:17" ht="15" customHeight="1" x14ac:dyDescent="0.2">
      <c r="P59" s="5" t="s">
        <v>17</v>
      </c>
    </row>
    <row r="60" spans="2:17" ht="15" customHeight="1" x14ac:dyDescent="0.2">
      <c r="P60" s="5" t="s">
        <v>17</v>
      </c>
    </row>
    <row r="61" spans="2:17" ht="15" customHeight="1" x14ac:dyDescent="0.2">
      <c r="P61" s="5" t="s">
        <v>17</v>
      </c>
    </row>
    <row r="63" spans="2:17" ht="15" customHeight="1" x14ac:dyDescent="0.2">
      <c r="K63" s="44" t="s">
        <v>182</v>
      </c>
      <c r="L63" s="45" t="s">
        <v>19</v>
      </c>
      <c r="M63" s="35" t="s">
        <v>20</v>
      </c>
      <c r="N63" s="45" t="s">
        <v>183</v>
      </c>
      <c r="O63" s="35" t="s">
        <v>184</v>
      </c>
      <c r="P63" s="35" t="s">
        <v>185</v>
      </c>
    </row>
    <row r="64" spans="2:17" ht="15" customHeight="1" x14ac:dyDescent="0.2">
      <c r="C64" s="5" t="s">
        <v>50</v>
      </c>
      <c r="D64" s="5" t="s">
        <v>14</v>
      </c>
      <c r="E64" s="5" t="s">
        <v>128</v>
      </c>
      <c r="F64" s="5" t="s">
        <v>80</v>
      </c>
      <c r="G64" s="5" t="s">
        <v>60</v>
      </c>
      <c r="H64" s="6" t="s">
        <v>26</v>
      </c>
      <c r="I64" s="6">
        <v>27.7876766515326</v>
      </c>
      <c r="J64" s="7">
        <v>27.862078358835699</v>
      </c>
      <c r="K64" s="8">
        <f>AVERAGE(I64:I66)</f>
        <v>27.862078358835664</v>
      </c>
      <c r="L64" s="8">
        <f>J64+0.5</f>
        <v>28.362078358835699</v>
      </c>
      <c r="M64" s="9">
        <f>J64-0.5</f>
        <v>27.362078358835699</v>
      </c>
      <c r="N64" s="5">
        <f>K64-K77</f>
        <v>7.0105048469682956</v>
      </c>
      <c r="O64" s="10">
        <f>N64-7</f>
        <v>1.0504846968295567E-2</v>
      </c>
      <c r="P64" s="10">
        <f>2^(-O64)</f>
        <v>0.99274504014651277</v>
      </c>
    </row>
    <row r="65" spans="3:16" ht="15" customHeight="1" x14ac:dyDescent="0.2">
      <c r="C65" s="5" t="s">
        <v>54</v>
      </c>
      <c r="D65" s="5" t="s">
        <v>14</v>
      </c>
      <c r="E65" s="5" t="s">
        <v>128</v>
      </c>
      <c r="F65" s="5" t="s">
        <v>80</v>
      </c>
      <c r="G65" s="5" t="s">
        <v>60</v>
      </c>
      <c r="H65" s="6" t="s">
        <v>26</v>
      </c>
      <c r="I65" s="6">
        <v>27.987053563617401</v>
      </c>
      <c r="J65" s="7">
        <v>27.862078358835699</v>
      </c>
      <c r="L65" s="8"/>
      <c r="M65" s="9"/>
      <c r="N65" s="5"/>
      <c r="O65" s="10"/>
      <c r="P65" s="10"/>
    </row>
    <row r="66" spans="3:16" ht="15" customHeight="1" x14ac:dyDescent="0.2">
      <c r="C66" s="5" t="s">
        <v>56</v>
      </c>
      <c r="D66" s="5" t="s">
        <v>14</v>
      </c>
      <c r="E66" s="5" t="s">
        <v>128</v>
      </c>
      <c r="F66" s="5" t="s">
        <v>80</v>
      </c>
      <c r="G66" s="5" t="s">
        <v>60</v>
      </c>
      <c r="H66" s="6" t="s">
        <v>26</v>
      </c>
      <c r="I66" s="6">
        <v>27.811504861357001</v>
      </c>
      <c r="J66" s="7">
        <v>27.862078358835699</v>
      </c>
      <c r="L66" s="8"/>
      <c r="M66" s="9"/>
      <c r="N66" s="5"/>
      <c r="O66" s="10"/>
      <c r="P66" s="10"/>
    </row>
    <row r="67" spans="3:16" ht="15" customHeight="1" x14ac:dyDescent="0.2">
      <c r="C67" s="5" t="s">
        <v>57</v>
      </c>
      <c r="D67" s="5" t="s">
        <v>14</v>
      </c>
      <c r="E67" s="5" t="s">
        <v>128</v>
      </c>
      <c r="F67" s="5" t="s">
        <v>86</v>
      </c>
      <c r="G67" s="5" t="s">
        <v>66</v>
      </c>
      <c r="H67" s="6" t="s">
        <v>31</v>
      </c>
      <c r="I67" s="6">
        <v>32.557326928242503</v>
      </c>
      <c r="J67" s="7">
        <v>32.312060750791602</v>
      </c>
      <c r="K67" s="8">
        <f>AVERAGE(I67:I69)</f>
        <v>32.312060750791538</v>
      </c>
      <c r="L67" s="8">
        <f>J67+0.5</f>
        <v>32.812060750791602</v>
      </c>
      <c r="M67" s="9">
        <f>J67-0.5</f>
        <v>31.812060750791602</v>
      </c>
      <c r="N67" s="5">
        <f>K67-K80</f>
        <v>10.63839697097287</v>
      </c>
      <c r="O67" s="10">
        <f t="shared" ref="O67" si="49">N67-7</f>
        <v>3.6383969709728703</v>
      </c>
      <c r="P67" s="10">
        <f t="shared" ref="P67" si="50">2^(-O67)</f>
        <v>8.0303296851768027E-2</v>
      </c>
    </row>
    <row r="68" spans="3:16" ht="15" customHeight="1" x14ac:dyDescent="0.2">
      <c r="C68" s="5" t="s">
        <v>61</v>
      </c>
      <c r="D68" s="5" t="s">
        <v>14</v>
      </c>
      <c r="E68" s="5" t="s">
        <v>128</v>
      </c>
      <c r="F68" s="5" t="s">
        <v>86</v>
      </c>
      <c r="G68" s="5" t="s">
        <v>66</v>
      </c>
      <c r="H68" s="6" t="s">
        <v>31</v>
      </c>
      <c r="I68" s="6">
        <v>32.319331988922002</v>
      </c>
      <c r="J68" s="7">
        <v>32.312060750791602</v>
      </c>
      <c r="L68" s="8"/>
      <c r="M68" s="9"/>
      <c r="N68" s="5"/>
      <c r="O68" s="10"/>
      <c r="P68" s="10"/>
    </row>
    <row r="69" spans="3:16" ht="15" customHeight="1" x14ac:dyDescent="0.2">
      <c r="C69" s="5" t="s">
        <v>62</v>
      </c>
      <c r="D69" s="5" t="s">
        <v>14</v>
      </c>
      <c r="E69" s="5" t="s">
        <v>128</v>
      </c>
      <c r="F69" s="5" t="s">
        <v>86</v>
      </c>
      <c r="G69" s="5" t="s">
        <v>66</v>
      </c>
      <c r="H69" s="6" t="s">
        <v>31</v>
      </c>
      <c r="I69" s="6">
        <v>32.059523335210102</v>
      </c>
      <c r="J69" s="7">
        <v>32.312060750791602</v>
      </c>
      <c r="L69" s="8"/>
      <c r="M69" s="9"/>
      <c r="N69" s="5"/>
      <c r="O69" s="10"/>
      <c r="P69" s="10"/>
    </row>
    <row r="70" spans="3:16" ht="15" customHeight="1" x14ac:dyDescent="0.2">
      <c r="C70" s="5" t="s">
        <v>63</v>
      </c>
      <c r="D70" s="5" t="s">
        <v>14</v>
      </c>
      <c r="E70" s="5" t="s">
        <v>128</v>
      </c>
      <c r="F70" s="5" t="s">
        <v>90</v>
      </c>
      <c r="G70" s="5" t="s">
        <v>72</v>
      </c>
      <c r="H70" s="6" t="s">
        <v>43</v>
      </c>
      <c r="I70" s="6">
        <v>25.058234132393501</v>
      </c>
      <c r="J70" s="7">
        <v>24.9066740201818</v>
      </c>
      <c r="K70" s="8">
        <f>AVERAGE(I70:I72)</f>
        <v>24.906674020181768</v>
      </c>
      <c r="L70" s="8">
        <f>J70+0.5</f>
        <v>25.4066740201818</v>
      </c>
      <c r="M70" s="9">
        <f>J70-0.5</f>
        <v>24.4066740201818</v>
      </c>
      <c r="N70" s="5">
        <f>K70-K83</f>
        <v>5.4404876042226</v>
      </c>
      <c r="O70" s="10">
        <f t="shared" ref="O70" si="51">N70-7</f>
        <v>-1.5595123957774</v>
      </c>
      <c r="P70" s="10">
        <f t="shared" ref="P70" si="52">2^(-O70)</f>
        <v>2.9475420515514932</v>
      </c>
    </row>
    <row r="71" spans="3:16" ht="15" customHeight="1" x14ac:dyDescent="0.2">
      <c r="C71" s="5" t="s">
        <v>67</v>
      </c>
      <c r="D71" s="5" t="s">
        <v>14</v>
      </c>
      <c r="E71" s="5" t="s">
        <v>128</v>
      </c>
      <c r="F71" s="5" t="s">
        <v>90</v>
      </c>
      <c r="G71" s="5" t="s">
        <v>72</v>
      </c>
      <c r="H71" s="6" t="s">
        <v>43</v>
      </c>
      <c r="I71" s="6">
        <v>24.820103766250799</v>
      </c>
      <c r="J71" s="7">
        <v>24.9066740201818</v>
      </c>
      <c r="L71" s="8"/>
      <c r="M71" s="9"/>
      <c r="N71" s="5"/>
      <c r="O71" s="10"/>
      <c r="P71" s="10"/>
    </row>
    <row r="72" spans="3:16" ht="15" customHeight="1" x14ac:dyDescent="0.2">
      <c r="C72" s="5" t="s">
        <v>68</v>
      </c>
      <c r="D72" s="5" t="s">
        <v>14</v>
      </c>
      <c r="E72" s="5" t="s">
        <v>128</v>
      </c>
      <c r="F72" s="5" t="s">
        <v>90</v>
      </c>
      <c r="G72" s="5" t="s">
        <v>72</v>
      </c>
      <c r="H72" s="6" t="s">
        <v>43</v>
      </c>
      <c r="I72" s="6">
        <v>24.841684161901</v>
      </c>
      <c r="J72" s="7">
        <v>24.9066740201818</v>
      </c>
      <c r="L72" s="8"/>
      <c r="M72" s="9"/>
      <c r="N72" s="5"/>
      <c r="O72" s="10"/>
      <c r="P72" s="10"/>
    </row>
    <row r="73" spans="3:16" ht="15" customHeight="1" x14ac:dyDescent="0.2">
      <c r="C73" s="5" t="s">
        <v>69</v>
      </c>
      <c r="D73" s="5" t="s">
        <v>14</v>
      </c>
      <c r="E73" s="5" t="s">
        <v>128</v>
      </c>
      <c r="F73" s="5" t="s">
        <v>94</v>
      </c>
      <c r="G73" s="5" t="s">
        <v>77</v>
      </c>
      <c r="H73" s="6" t="s">
        <v>52</v>
      </c>
      <c r="I73" s="6">
        <v>39.169165457053403</v>
      </c>
      <c r="J73" s="7">
        <v>37.809232330458002</v>
      </c>
      <c r="K73" s="8">
        <f>AVERAGE(I73:I75)</f>
        <v>37.809232330458002</v>
      </c>
      <c r="L73" s="8">
        <f>J73+0.5</f>
        <v>38.309232330458002</v>
      </c>
      <c r="M73" s="9">
        <f>J73-0.5</f>
        <v>37.309232330458002</v>
      </c>
      <c r="N73" s="5">
        <f>K73-K86</f>
        <v>15.579075429695965</v>
      </c>
      <c r="O73" s="10">
        <f t="shared" ref="O73" si="53">N73-7</f>
        <v>8.5790754296959655</v>
      </c>
      <c r="P73" s="10">
        <f t="shared" ref="P73" si="54">2^(-O73)</f>
        <v>2.6148149575377141E-3</v>
      </c>
    </row>
    <row r="74" spans="3:16" ht="15" customHeight="1" x14ac:dyDescent="0.2">
      <c r="C74" s="5" t="s">
        <v>73</v>
      </c>
      <c r="D74" s="5" t="s">
        <v>14</v>
      </c>
      <c r="E74" s="5" t="s">
        <v>128</v>
      </c>
      <c r="F74" s="5" t="s">
        <v>94</v>
      </c>
      <c r="G74" s="5" t="s">
        <v>77</v>
      </c>
      <c r="H74" s="6" t="s">
        <v>52</v>
      </c>
      <c r="I74" s="6">
        <v>39.811690453782298</v>
      </c>
      <c r="J74" s="7">
        <v>37.809232330458002</v>
      </c>
      <c r="L74" s="8"/>
      <c r="M74" s="9"/>
      <c r="N74" s="5"/>
      <c r="O74" s="10"/>
      <c r="P74" s="10"/>
    </row>
    <row r="75" spans="3:16" ht="15" customHeight="1" x14ac:dyDescent="0.2">
      <c r="C75" s="5" t="s">
        <v>74</v>
      </c>
      <c r="D75" s="5" t="s">
        <v>14</v>
      </c>
      <c r="E75" s="5" t="s">
        <v>128</v>
      </c>
      <c r="F75" s="5" t="s">
        <v>94</v>
      </c>
      <c r="G75" s="5" t="s">
        <v>77</v>
      </c>
      <c r="H75" s="6" t="s">
        <v>52</v>
      </c>
      <c r="I75" s="6">
        <v>34.446841080538299</v>
      </c>
      <c r="J75" s="7">
        <v>37.809232330458002</v>
      </c>
      <c r="L75" s="8"/>
      <c r="M75" s="9"/>
      <c r="N75" s="5"/>
      <c r="O75" s="10"/>
      <c r="P75" s="10"/>
    </row>
    <row r="76" spans="3:16" ht="15" customHeight="1" x14ac:dyDescent="0.2">
      <c r="L76" s="8"/>
      <c r="M76" s="9"/>
      <c r="N76" s="5"/>
      <c r="O76" s="10"/>
      <c r="P76" s="10"/>
    </row>
    <row r="77" spans="3:16" ht="15" customHeight="1" x14ac:dyDescent="0.2">
      <c r="C77" s="5" t="s">
        <v>161</v>
      </c>
      <c r="D77" s="5" t="s">
        <v>14</v>
      </c>
      <c r="E77" s="5" t="s">
        <v>117</v>
      </c>
      <c r="F77" s="5" t="s">
        <v>181</v>
      </c>
      <c r="G77" s="5" t="s">
        <v>60</v>
      </c>
      <c r="H77" s="6" t="s">
        <v>26</v>
      </c>
      <c r="I77" s="6">
        <v>20.767598499814898</v>
      </c>
      <c r="J77" s="7">
        <v>20.8515735118674</v>
      </c>
      <c r="K77" s="8">
        <f>AVERAGE(I77:I79)</f>
        <v>20.851573511867368</v>
      </c>
      <c r="L77" s="8">
        <f>J77+0.5</f>
        <v>21.3515735118674</v>
      </c>
      <c r="M77" s="9">
        <f>J77-0.5</f>
        <v>20.3515735118674</v>
      </c>
      <c r="N77" s="5"/>
      <c r="O77" s="10"/>
      <c r="P77" s="10"/>
    </row>
    <row r="78" spans="3:16" ht="15" customHeight="1" x14ac:dyDescent="0.2">
      <c r="C78" s="5" t="s">
        <v>162</v>
      </c>
      <c r="D78" s="5" t="s">
        <v>14</v>
      </c>
      <c r="E78" s="5" t="s">
        <v>117</v>
      </c>
      <c r="F78" s="5" t="s">
        <v>181</v>
      </c>
      <c r="G78" s="5" t="s">
        <v>60</v>
      </c>
      <c r="H78" s="6" t="s">
        <v>26</v>
      </c>
      <c r="I78" s="6">
        <v>20.711414800635801</v>
      </c>
      <c r="J78" s="7">
        <v>20.8515735118674</v>
      </c>
      <c r="L78" s="8"/>
      <c r="M78" s="9"/>
      <c r="N78" s="5"/>
      <c r="O78" s="10"/>
      <c r="P78" s="10"/>
    </row>
    <row r="79" spans="3:16" ht="15" customHeight="1" x14ac:dyDescent="0.2">
      <c r="C79" s="5" t="s">
        <v>163</v>
      </c>
      <c r="D79" s="5" t="s">
        <v>14</v>
      </c>
      <c r="E79" s="5" t="s">
        <v>117</v>
      </c>
      <c r="F79" s="5" t="s">
        <v>181</v>
      </c>
      <c r="G79" s="5" t="s">
        <v>60</v>
      </c>
      <c r="H79" s="6" t="s">
        <v>26</v>
      </c>
      <c r="I79" s="6">
        <v>21.075707235151398</v>
      </c>
      <c r="J79" s="7">
        <v>20.8515735118674</v>
      </c>
      <c r="L79" s="8"/>
      <c r="M79" s="9"/>
      <c r="N79" s="5"/>
      <c r="O79" s="10"/>
      <c r="P79" s="10"/>
    </row>
    <row r="80" spans="3:16" ht="15" customHeight="1" x14ac:dyDescent="0.2">
      <c r="C80" s="5" t="s">
        <v>164</v>
      </c>
      <c r="D80" s="5" t="s">
        <v>14</v>
      </c>
      <c r="E80" s="5" t="s">
        <v>117</v>
      </c>
      <c r="F80" s="5" t="s">
        <v>156</v>
      </c>
      <c r="G80" s="5" t="s">
        <v>66</v>
      </c>
      <c r="H80" s="6" t="s">
        <v>31</v>
      </c>
      <c r="I80" s="6">
        <v>21.695426227554002</v>
      </c>
      <c r="J80" s="7">
        <v>21.6736637798187</v>
      </c>
      <c r="K80" s="8">
        <f>AVERAGE(I80:I82)</f>
        <v>21.673663779818668</v>
      </c>
      <c r="L80" s="8">
        <f>J80+0.5</f>
        <v>22.1736637798187</v>
      </c>
      <c r="M80" s="9">
        <f>J80-0.5</f>
        <v>21.1736637798187</v>
      </c>
      <c r="N80" s="5"/>
      <c r="O80" s="10"/>
      <c r="P80" s="10"/>
    </row>
    <row r="81" spans="3:16" ht="15" customHeight="1" x14ac:dyDescent="0.2">
      <c r="C81" s="5" t="s">
        <v>165</v>
      </c>
      <c r="D81" s="5" t="s">
        <v>14</v>
      </c>
      <c r="E81" s="5" t="s">
        <v>117</v>
      </c>
      <c r="F81" s="5" t="s">
        <v>156</v>
      </c>
      <c r="G81" s="5" t="s">
        <v>66</v>
      </c>
      <c r="H81" s="6" t="s">
        <v>31</v>
      </c>
      <c r="I81" s="6">
        <v>21.755527899798199</v>
      </c>
      <c r="J81" s="7">
        <v>21.6736637798187</v>
      </c>
      <c r="L81" s="8"/>
      <c r="M81" s="9"/>
      <c r="N81" s="5"/>
      <c r="O81" s="10"/>
      <c r="P81" s="10"/>
    </row>
    <row r="82" spans="3:16" ht="15" customHeight="1" x14ac:dyDescent="0.2">
      <c r="C82" s="5" t="s">
        <v>166</v>
      </c>
      <c r="D82" s="5" t="s">
        <v>14</v>
      </c>
      <c r="E82" s="5" t="s">
        <v>117</v>
      </c>
      <c r="F82" s="5" t="s">
        <v>156</v>
      </c>
      <c r="G82" s="5" t="s">
        <v>66</v>
      </c>
      <c r="H82" s="6" t="s">
        <v>31</v>
      </c>
      <c r="I82" s="6">
        <v>21.570037212103799</v>
      </c>
      <c r="J82" s="7">
        <v>21.6736637798187</v>
      </c>
      <c r="L82" s="8"/>
      <c r="M82" s="9"/>
      <c r="N82" s="5"/>
      <c r="O82" s="10"/>
      <c r="P82" s="10"/>
    </row>
    <row r="83" spans="3:16" ht="15" customHeight="1" x14ac:dyDescent="0.2">
      <c r="C83" s="5" t="s">
        <v>167</v>
      </c>
      <c r="D83" s="5" t="s">
        <v>14</v>
      </c>
      <c r="E83" s="5" t="s">
        <v>117</v>
      </c>
      <c r="F83" s="5" t="s">
        <v>147</v>
      </c>
      <c r="G83" s="5" t="s">
        <v>72</v>
      </c>
      <c r="H83" s="6" t="s">
        <v>43</v>
      </c>
      <c r="I83" s="6">
        <v>19.3647360373513</v>
      </c>
      <c r="J83" s="7">
        <v>19.4661864159592</v>
      </c>
      <c r="K83" s="8">
        <f>AVERAGE(I83:I85)</f>
        <v>19.466186415959168</v>
      </c>
      <c r="L83" s="8">
        <f>J83+0.5</f>
        <v>19.9661864159592</v>
      </c>
      <c r="M83" s="9">
        <f>J83-0.5</f>
        <v>18.9661864159592</v>
      </c>
      <c r="N83" s="5"/>
      <c r="O83" s="10"/>
      <c r="P83" s="10"/>
    </row>
    <row r="84" spans="3:16" ht="15" customHeight="1" x14ac:dyDescent="0.2">
      <c r="C84" s="5" t="s">
        <v>168</v>
      </c>
      <c r="D84" s="5" t="s">
        <v>14</v>
      </c>
      <c r="E84" s="5" t="s">
        <v>117</v>
      </c>
      <c r="F84" s="5" t="s">
        <v>147</v>
      </c>
      <c r="G84" s="5" t="s">
        <v>72</v>
      </c>
      <c r="H84" s="6" t="s">
        <v>43</v>
      </c>
      <c r="I84" s="6">
        <v>19.201503127330099</v>
      </c>
      <c r="J84" s="7">
        <v>19.4661864159592</v>
      </c>
      <c r="L84" s="8"/>
      <c r="M84" s="9"/>
      <c r="N84" s="5"/>
      <c r="O84" s="10"/>
      <c r="P84" s="10"/>
    </row>
    <row r="85" spans="3:16" ht="15" customHeight="1" x14ac:dyDescent="0.2">
      <c r="C85" s="5" t="s">
        <v>169</v>
      </c>
      <c r="D85" s="5" t="s">
        <v>14</v>
      </c>
      <c r="E85" s="5" t="s">
        <v>117</v>
      </c>
      <c r="F85" s="5" t="s">
        <v>147</v>
      </c>
      <c r="G85" s="5" t="s">
        <v>72</v>
      </c>
      <c r="H85" s="6" t="s">
        <v>43</v>
      </c>
      <c r="I85" s="6">
        <v>19.832320083196102</v>
      </c>
      <c r="J85" s="7">
        <v>19.4661864159592</v>
      </c>
      <c r="L85" s="8"/>
      <c r="M85" s="9"/>
      <c r="N85" s="5"/>
      <c r="O85" s="10"/>
      <c r="P85" s="10"/>
    </row>
    <row r="86" spans="3:16" ht="15" customHeight="1" x14ac:dyDescent="0.2">
      <c r="C86" s="5" t="s">
        <v>186</v>
      </c>
      <c r="D86" s="5" t="s">
        <v>14</v>
      </c>
      <c r="E86" s="5" t="s">
        <v>117</v>
      </c>
      <c r="F86" s="5" t="s">
        <v>151</v>
      </c>
      <c r="G86" s="5" t="s">
        <v>77</v>
      </c>
      <c r="H86" s="6" t="s">
        <v>52</v>
      </c>
      <c r="I86" s="6">
        <v>22.194899864880401</v>
      </c>
      <c r="J86" s="7">
        <v>22.230156900762001</v>
      </c>
      <c r="K86" s="8">
        <f>AVERAGE(I86:I88)</f>
        <v>22.230156900762037</v>
      </c>
      <c r="L86" s="8">
        <f>J86+0.5</f>
        <v>22.730156900762001</v>
      </c>
      <c r="M86" s="9">
        <f>J86-0.5</f>
        <v>21.730156900762001</v>
      </c>
      <c r="N86" s="5"/>
      <c r="O86" s="10"/>
      <c r="P86" s="10"/>
    </row>
    <row r="87" spans="3:16" ht="15" customHeight="1" x14ac:dyDescent="0.2">
      <c r="C87" s="5" t="s">
        <v>187</v>
      </c>
      <c r="D87" s="5" t="s">
        <v>14</v>
      </c>
      <c r="E87" s="5" t="s">
        <v>117</v>
      </c>
      <c r="F87" s="5" t="s">
        <v>151</v>
      </c>
      <c r="G87" s="5" t="s">
        <v>77</v>
      </c>
      <c r="H87" s="6" t="s">
        <v>52</v>
      </c>
      <c r="I87" s="6">
        <v>22.147978942488901</v>
      </c>
      <c r="J87" s="7">
        <v>22.230156900762001</v>
      </c>
    </row>
    <row r="88" spans="3:16" ht="15" customHeight="1" x14ac:dyDescent="0.2">
      <c r="C88" s="5" t="s">
        <v>188</v>
      </c>
      <c r="D88" s="5" t="s">
        <v>14</v>
      </c>
      <c r="E88" s="5" t="s">
        <v>117</v>
      </c>
      <c r="F88" s="5" t="s">
        <v>151</v>
      </c>
      <c r="G88" s="5" t="s">
        <v>77</v>
      </c>
      <c r="H88" s="6" t="s">
        <v>52</v>
      </c>
      <c r="I88" s="6">
        <v>22.3475918949168</v>
      </c>
      <c r="J88" s="7">
        <v>22.230156900762001</v>
      </c>
    </row>
    <row r="91" spans="3:16" ht="15" customHeight="1" x14ac:dyDescent="0.2">
      <c r="H91" s="6" t="s">
        <v>19</v>
      </c>
      <c r="I91" s="6" t="s">
        <v>20</v>
      </c>
      <c r="J91" s="44" t="s">
        <v>182</v>
      </c>
      <c r="K91" s="45" t="s">
        <v>183</v>
      </c>
      <c r="L91" s="35" t="s">
        <v>184</v>
      </c>
      <c r="M91" s="35" t="s">
        <v>185</v>
      </c>
    </row>
    <row r="92" spans="3:16" ht="15" customHeight="1" x14ac:dyDescent="0.2">
      <c r="D92" s="5" t="s">
        <v>128</v>
      </c>
      <c r="E92" s="5" t="s">
        <v>143</v>
      </c>
      <c r="F92" s="5" t="s">
        <v>52</v>
      </c>
      <c r="G92" s="5">
        <v>24.7035081920891</v>
      </c>
      <c r="H92" s="6">
        <f>J92+0.5</f>
        <v>25.126777102344164</v>
      </c>
      <c r="I92" s="6">
        <f>J92-0.5</f>
        <v>24.126777102344164</v>
      </c>
      <c r="J92" s="5">
        <f>AVERAGE(G92:G94)</f>
        <v>24.626777102344164</v>
      </c>
      <c r="K92" s="7">
        <f>J92-I112</f>
        <v>6.8899976559964635</v>
      </c>
      <c r="L92" s="8">
        <f>K92-7</f>
        <v>-0.11000234400353648</v>
      </c>
      <c r="M92" s="7">
        <f>2^(-L92)</f>
        <v>1.0792299899705351</v>
      </c>
    </row>
    <row r="93" spans="3:16" ht="15" customHeight="1" x14ac:dyDescent="0.2">
      <c r="D93" s="5" t="s">
        <v>128</v>
      </c>
      <c r="E93" s="5" t="s">
        <v>143</v>
      </c>
      <c r="F93" s="5" t="s">
        <v>52</v>
      </c>
      <c r="G93" s="5">
        <v>24.518076837383099</v>
      </c>
      <c r="J93" s="5"/>
      <c r="K93" s="7"/>
      <c r="L93" s="8"/>
      <c r="M93" s="7"/>
    </row>
    <row r="94" spans="3:16" ht="15" customHeight="1" x14ac:dyDescent="0.2">
      <c r="D94" s="5" t="s">
        <v>128</v>
      </c>
      <c r="E94" s="5" t="s">
        <v>143</v>
      </c>
      <c r="F94" s="5" t="s">
        <v>52</v>
      </c>
      <c r="G94" s="5">
        <v>24.658746277560301</v>
      </c>
      <c r="J94" s="5"/>
      <c r="K94" s="7"/>
      <c r="L94" s="8"/>
      <c r="M94" s="7"/>
    </row>
    <row r="95" spans="3:16" ht="15" customHeight="1" x14ac:dyDescent="0.2">
      <c r="D95" s="5" t="s">
        <v>128</v>
      </c>
      <c r="E95" s="5" t="s">
        <v>189</v>
      </c>
      <c r="F95" s="5" t="s">
        <v>59</v>
      </c>
      <c r="G95" s="5">
        <v>28.433886506514199</v>
      </c>
      <c r="H95" s="6">
        <f>J95+0.5</f>
        <v>29.119033483295102</v>
      </c>
      <c r="I95" s="6">
        <f>J95-0.5</f>
        <v>28.119033483295102</v>
      </c>
      <c r="J95" s="5">
        <f>AVERAGE(G95:G97)</f>
        <v>28.619033483295102</v>
      </c>
      <c r="K95" s="7">
        <f>J95-I115</f>
        <v>10.341043823155903</v>
      </c>
      <c r="L95" s="8">
        <f t="shared" ref="L95" si="55">K95-7</f>
        <v>3.3410438231559034</v>
      </c>
      <c r="M95" s="7">
        <f t="shared" ref="M95" si="56">2^(-L95)</f>
        <v>9.86837381849789E-2</v>
      </c>
    </row>
    <row r="96" spans="3:16" ht="15" customHeight="1" x14ac:dyDescent="0.2">
      <c r="D96" s="5" t="s">
        <v>128</v>
      </c>
      <c r="E96" s="5" t="s">
        <v>189</v>
      </c>
      <c r="F96" s="5" t="s">
        <v>59</v>
      </c>
      <c r="G96" s="5">
        <v>28.310531225955199</v>
      </c>
      <c r="J96" s="5">
        <f>AVERAGE(G95:G96)</f>
        <v>28.372208866234701</v>
      </c>
      <c r="K96" s="7"/>
      <c r="L96" s="8"/>
      <c r="M96" s="7"/>
    </row>
    <row r="97" spans="2:13" ht="15" customHeight="1" x14ac:dyDescent="0.2">
      <c r="D97" s="5" t="s">
        <v>128</v>
      </c>
      <c r="E97" s="5" t="s">
        <v>189</v>
      </c>
      <c r="F97" s="5" t="s">
        <v>59</v>
      </c>
      <c r="G97" s="5">
        <v>29.1126827174159</v>
      </c>
      <c r="J97" s="5"/>
      <c r="K97" s="7"/>
      <c r="L97" s="8"/>
      <c r="M97" s="7"/>
    </row>
    <row r="98" spans="2:13" ht="15" customHeight="1" x14ac:dyDescent="0.2">
      <c r="D98" s="5" t="s">
        <v>128</v>
      </c>
      <c r="E98" s="5" t="s">
        <v>190</v>
      </c>
      <c r="F98" s="5" t="s">
        <v>65</v>
      </c>
      <c r="G98" s="5">
        <v>31.152124515953702</v>
      </c>
      <c r="H98" s="6">
        <f>J98+0.5</f>
        <v>31.8370940954992</v>
      </c>
      <c r="I98" s="6">
        <f>J98-0.5</f>
        <v>30.8370940954992</v>
      </c>
      <c r="J98" s="5">
        <f>AVERAGE(G98:G100)</f>
        <v>31.3370940954992</v>
      </c>
      <c r="K98" s="7">
        <f>J98-I118</f>
        <v>11.832041311472999</v>
      </c>
      <c r="L98" s="8">
        <f t="shared" ref="L98" si="57">K98-7</f>
        <v>4.8320413114729988</v>
      </c>
      <c r="M98" s="7">
        <f t="shared" ref="M98" si="58">2^(-L98)</f>
        <v>3.5108366629687894E-2</v>
      </c>
    </row>
    <row r="99" spans="2:13" ht="15" customHeight="1" x14ac:dyDescent="0.2">
      <c r="D99" s="5" t="s">
        <v>128</v>
      </c>
      <c r="E99" s="5" t="s">
        <v>190</v>
      </c>
      <c r="F99" s="5" t="s">
        <v>65</v>
      </c>
      <c r="G99" s="5">
        <v>31.676121214093399</v>
      </c>
      <c r="J99" s="5"/>
      <c r="K99" s="7"/>
      <c r="L99" s="8"/>
      <c r="M99" s="7"/>
    </row>
    <row r="100" spans="2:13" ht="15" customHeight="1" x14ac:dyDescent="0.2">
      <c r="D100" s="5" t="s">
        <v>128</v>
      </c>
      <c r="E100" s="5" t="s">
        <v>190</v>
      </c>
      <c r="F100" s="5" t="s">
        <v>65</v>
      </c>
      <c r="G100" s="5">
        <v>31.183036556450499</v>
      </c>
      <c r="J100" s="5"/>
      <c r="K100" s="7"/>
      <c r="L100" s="8"/>
      <c r="M100" s="7"/>
    </row>
    <row r="101" spans="2:13" ht="15" customHeight="1" x14ac:dyDescent="0.2">
      <c r="D101" s="5" t="s">
        <v>128</v>
      </c>
      <c r="E101" s="5" t="s">
        <v>191</v>
      </c>
      <c r="F101" s="5" t="s">
        <v>71</v>
      </c>
      <c r="G101" s="5">
        <v>31.0999176204859</v>
      </c>
      <c r="H101" s="6">
        <f>J101+0.5</f>
        <v>31.333710582705866</v>
      </c>
      <c r="I101" s="6">
        <f>J101-0.5</f>
        <v>30.333710582705866</v>
      </c>
      <c r="J101" s="5">
        <f>AVERAGE(G101:G103)</f>
        <v>30.833710582705866</v>
      </c>
      <c r="K101" s="7">
        <f>J101-I121</f>
        <v>11.847753114623966</v>
      </c>
      <c r="L101" s="8">
        <f t="shared" ref="L101" si="59">K101-7</f>
        <v>4.8477531146239663</v>
      </c>
      <c r="M101" s="7">
        <f t="shared" ref="M101" si="60">2^(-L101)</f>
        <v>3.472809020722753E-2</v>
      </c>
    </row>
    <row r="102" spans="2:13" ht="15" customHeight="1" x14ac:dyDescent="0.2">
      <c r="D102" s="5" t="s">
        <v>128</v>
      </c>
      <c r="E102" s="5" t="s">
        <v>191</v>
      </c>
      <c r="F102" s="5" t="s">
        <v>71</v>
      </c>
      <c r="G102" s="5">
        <v>30.777261202523501</v>
      </c>
      <c r="J102" s="5"/>
      <c r="K102" s="7"/>
      <c r="L102" s="8"/>
      <c r="M102" s="7"/>
    </row>
    <row r="103" spans="2:13" ht="15" customHeight="1" x14ac:dyDescent="0.2">
      <c r="D103" s="5" t="s">
        <v>128</v>
      </c>
      <c r="E103" s="5" t="s">
        <v>191</v>
      </c>
      <c r="F103" s="5" t="s">
        <v>71</v>
      </c>
      <c r="G103" s="5">
        <v>30.623952925108199</v>
      </c>
      <c r="J103" s="5"/>
      <c r="K103" s="7"/>
      <c r="L103" s="8"/>
      <c r="M103" s="7"/>
    </row>
    <row r="104" spans="2:13" ht="15" customHeight="1" x14ac:dyDescent="0.2">
      <c r="D104" s="5" t="s">
        <v>128</v>
      </c>
      <c r="E104" s="5" t="s">
        <v>192</v>
      </c>
      <c r="F104" s="5" t="s">
        <v>140</v>
      </c>
      <c r="G104" s="5">
        <v>32.843892040879403</v>
      </c>
      <c r="H104" s="6">
        <f>J104+0.5</f>
        <v>33.191955515468401</v>
      </c>
      <c r="I104" s="6">
        <f>J104-0.5</f>
        <v>32.191955515468401</v>
      </c>
      <c r="J104" s="5">
        <f>AVERAGE(G104:G106)</f>
        <v>32.691955515468401</v>
      </c>
      <c r="K104" s="7">
        <f>J104-I124</f>
        <v>13.306196385787601</v>
      </c>
      <c r="L104" s="8">
        <f t="shared" ref="L104" si="61">K104-7</f>
        <v>6.3061963857876009</v>
      </c>
      <c r="M104" s="7">
        <f t="shared" ref="M104" si="62">2^(-L104)</f>
        <v>1.2637050741948402E-2</v>
      </c>
    </row>
    <row r="105" spans="2:13" ht="15" customHeight="1" x14ac:dyDescent="0.2">
      <c r="D105" s="5" t="s">
        <v>128</v>
      </c>
      <c r="E105" s="5" t="s">
        <v>192</v>
      </c>
      <c r="F105" s="5" t="s">
        <v>140</v>
      </c>
      <c r="G105" s="5">
        <v>32.541592838733997</v>
      </c>
      <c r="J105" s="5"/>
      <c r="K105" s="7"/>
      <c r="L105" s="8"/>
      <c r="M105" s="7"/>
    </row>
    <row r="106" spans="2:13" ht="15" customHeight="1" x14ac:dyDescent="0.2">
      <c r="D106" s="5" t="s">
        <v>128</v>
      </c>
      <c r="E106" s="5" t="s">
        <v>192</v>
      </c>
      <c r="F106" s="5" t="s">
        <v>140</v>
      </c>
      <c r="G106" s="5">
        <v>32.690381666791801</v>
      </c>
      <c r="J106" s="5"/>
      <c r="K106" s="7"/>
      <c r="L106" s="8"/>
      <c r="M106" s="7"/>
    </row>
    <row r="107" spans="2:13" ht="15" customHeight="1" x14ac:dyDescent="0.2">
      <c r="D107" s="5" t="s">
        <v>128</v>
      </c>
      <c r="E107" s="5" t="s">
        <v>193</v>
      </c>
      <c r="F107" s="5" t="s">
        <v>141</v>
      </c>
      <c r="G107" s="5">
        <v>33.187534188982198</v>
      </c>
      <c r="H107" s="6">
        <f>J107+0.5</f>
        <v>34.255601382152129</v>
      </c>
      <c r="I107" s="6">
        <f>J107-0.5</f>
        <v>33.255601382152129</v>
      </c>
      <c r="J107" s="5">
        <f>AVERAGE(G107:G109)</f>
        <v>33.755601382152129</v>
      </c>
      <c r="K107" s="7">
        <f>J107-I127</f>
        <v>15.550062450100928</v>
      </c>
      <c r="L107" s="8">
        <f>K107-7</f>
        <v>8.5500624501009277</v>
      </c>
      <c r="M107" s="7">
        <f t="shared" ref="M107" si="63">2^(-L107)</f>
        <v>2.6679318869090893E-3</v>
      </c>
    </row>
    <row r="108" spans="2:13" ht="15" customHeight="1" x14ac:dyDescent="0.2">
      <c r="D108" s="5" t="s">
        <v>128</v>
      </c>
      <c r="E108" s="5" t="s">
        <v>193</v>
      </c>
      <c r="F108" s="5" t="s">
        <v>141</v>
      </c>
      <c r="G108" s="5">
        <v>33.7255036427294</v>
      </c>
    </row>
    <row r="109" spans="2:13" ht="15" customHeight="1" x14ac:dyDescent="0.2">
      <c r="D109" s="5" t="s">
        <v>128</v>
      </c>
      <c r="E109" s="5" t="s">
        <v>193</v>
      </c>
      <c r="F109" s="5" t="s">
        <v>141</v>
      </c>
      <c r="G109" s="5">
        <v>34.353766314744803</v>
      </c>
    </row>
    <row r="110" spans="2:13" ht="15" customHeight="1" x14ac:dyDescent="0.2">
      <c r="D110" s="5" t="s">
        <v>17</v>
      </c>
    </row>
    <row r="111" spans="2:13" ht="15" customHeight="1" x14ac:dyDescent="0.2">
      <c r="B111" s="9" t="s">
        <v>75</v>
      </c>
      <c r="C111" s="5" t="s">
        <v>14</v>
      </c>
      <c r="D111" s="10"/>
      <c r="E111" s="10"/>
      <c r="F111" s="10" t="s">
        <v>17</v>
      </c>
      <c r="G111" s="10" t="s">
        <v>17</v>
      </c>
      <c r="H111" s="10"/>
      <c r="I111" s="10"/>
    </row>
    <row r="112" spans="2:13" ht="15" customHeight="1" x14ac:dyDescent="0.2">
      <c r="B112" s="9" t="s">
        <v>79</v>
      </c>
      <c r="C112" s="5" t="s">
        <v>14</v>
      </c>
      <c r="D112" s="10" t="s">
        <v>139</v>
      </c>
      <c r="E112" s="10" t="s">
        <v>80</v>
      </c>
      <c r="F112" s="10" t="s">
        <v>52</v>
      </c>
      <c r="G112" s="10" t="s">
        <v>17</v>
      </c>
      <c r="H112" s="10">
        <v>17.7826709142645</v>
      </c>
      <c r="I112" s="10">
        <v>17.7367794463477</v>
      </c>
    </row>
    <row r="113" spans="2:9" ht="15" customHeight="1" x14ac:dyDescent="0.2">
      <c r="B113" s="9" t="s">
        <v>83</v>
      </c>
      <c r="C113" s="5" t="s">
        <v>14</v>
      </c>
      <c r="D113" s="10" t="s">
        <v>139</v>
      </c>
      <c r="E113" s="10" t="s">
        <v>80</v>
      </c>
      <c r="F113" s="10" t="s">
        <v>52</v>
      </c>
      <c r="G113" s="10" t="s">
        <v>17</v>
      </c>
      <c r="H113" s="10">
        <v>17.615995506184898</v>
      </c>
      <c r="I113" s="10">
        <v>17.7367794463477</v>
      </c>
    </row>
    <row r="114" spans="2:9" ht="15" customHeight="1" x14ac:dyDescent="0.2">
      <c r="B114" s="9" t="s">
        <v>84</v>
      </c>
      <c r="C114" s="5" t="s">
        <v>14</v>
      </c>
      <c r="D114" s="10" t="s">
        <v>139</v>
      </c>
      <c r="E114" s="10" t="s">
        <v>80</v>
      </c>
      <c r="F114" s="10" t="s">
        <v>52</v>
      </c>
      <c r="G114" s="10" t="s">
        <v>17</v>
      </c>
      <c r="H114" s="10">
        <v>17.811671918593799</v>
      </c>
      <c r="I114" s="10">
        <v>17.7367794463477</v>
      </c>
    </row>
    <row r="115" spans="2:9" ht="15" customHeight="1" x14ac:dyDescent="0.2">
      <c r="B115" s="9" t="s">
        <v>85</v>
      </c>
      <c r="C115" s="5" t="s">
        <v>14</v>
      </c>
      <c r="D115" s="10" t="s">
        <v>139</v>
      </c>
      <c r="E115" s="10" t="s">
        <v>86</v>
      </c>
      <c r="F115" s="10" t="s">
        <v>59</v>
      </c>
      <c r="G115" s="10" t="s">
        <v>17</v>
      </c>
      <c r="H115" s="10">
        <v>18.334045339782101</v>
      </c>
      <c r="I115" s="10">
        <v>18.277989660139198</v>
      </c>
    </row>
    <row r="116" spans="2:9" ht="15" customHeight="1" x14ac:dyDescent="0.2">
      <c r="B116" s="9" t="s">
        <v>87</v>
      </c>
      <c r="C116" s="5" t="s">
        <v>14</v>
      </c>
      <c r="D116" s="10" t="s">
        <v>139</v>
      </c>
      <c r="E116" s="10" t="s">
        <v>86</v>
      </c>
      <c r="F116" s="10" t="s">
        <v>59</v>
      </c>
      <c r="G116" s="10" t="s">
        <v>17</v>
      </c>
      <c r="H116" s="10">
        <v>18.214449698947099</v>
      </c>
      <c r="I116" s="10">
        <v>18.277989660139198</v>
      </c>
    </row>
    <row r="117" spans="2:9" ht="15" customHeight="1" x14ac:dyDescent="0.2">
      <c r="B117" s="9" t="s">
        <v>88</v>
      </c>
      <c r="C117" s="5" t="s">
        <v>14</v>
      </c>
      <c r="D117" s="10" t="s">
        <v>139</v>
      </c>
      <c r="E117" s="10" t="s">
        <v>86</v>
      </c>
      <c r="F117" s="10" t="s">
        <v>59</v>
      </c>
      <c r="G117" s="10" t="s">
        <v>17</v>
      </c>
      <c r="H117" s="10">
        <v>18.285473941688601</v>
      </c>
      <c r="I117" s="10">
        <v>18.277989660139198</v>
      </c>
    </row>
    <row r="118" spans="2:9" ht="15" customHeight="1" x14ac:dyDescent="0.2">
      <c r="B118" s="9" t="s">
        <v>89</v>
      </c>
      <c r="C118" s="5" t="s">
        <v>14</v>
      </c>
      <c r="D118" s="10" t="s">
        <v>139</v>
      </c>
      <c r="E118" s="10" t="s">
        <v>90</v>
      </c>
      <c r="F118" s="10" t="s">
        <v>65</v>
      </c>
      <c r="G118" s="10" t="s">
        <v>17</v>
      </c>
      <c r="H118" s="10">
        <v>19.7106479531021</v>
      </c>
      <c r="I118" s="10">
        <v>19.505052784026201</v>
      </c>
    </row>
    <row r="119" spans="2:9" ht="15" customHeight="1" x14ac:dyDescent="0.2">
      <c r="B119" s="9" t="s">
        <v>91</v>
      </c>
      <c r="C119" s="5" t="s">
        <v>14</v>
      </c>
      <c r="D119" s="10" t="s">
        <v>139</v>
      </c>
      <c r="E119" s="10" t="s">
        <v>90</v>
      </c>
      <c r="F119" s="10" t="s">
        <v>65</v>
      </c>
      <c r="G119" s="10" t="s">
        <v>17</v>
      </c>
      <c r="H119" s="10">
        <v>19.334970333267801</v>
      </c>
      <c r="I119" s="10">
        <v>19.505052784026201</v>
      </c>
    </row>
    <row r="120" spans="2:9" ht="15" customHeight="1" x14ac:dyDescent="0.2">
      <c r="B120" s="9" t="s">
        <v>92</v>
      </c>
      <c r="C120" s="5" t="s">
        <v>14</v>
      </c>
      <c r="D120" s="10" t="s">
        <v>139</v>
      </c>
      <c r="E120" s="10" t="s">
        <v>90</v>
      </c>
      <c r="F120" s="10" t="s">
        <v>65</v>
      </c>
      <c r="G120" s="10" t="s">
        <v>17</v>
      </c>
      <c r="H120" s="10">
        <v>19.4695400657086</v>
      </c>
      <c r="I120" s="10">
        <v>19.505052784026201</v>
      </c>
    </row>
    <row r="121" spans="2:9" ht="15" customHeight="1" x14ac:dyDescent="0.2">
      <c r="B121" s="9" t="s">
        <v>93</v>
      </c>
      <c r="C121" s="5" t="s">
        <v>14</v>
      </c>
      <c r="D121" s="10" t="s">
        <v>139</v>
      </c>
      <c r="E121" s="10" t="s">
        <v>94</v>
      </c>
      <c r="F121" s="10" t="s">
        <v>71</v>
      </c>
      <c r="G121" s="10" t="s">
        <v>17</v>
      </c>
      <c r="H121" s="10">
        <v>19.1185233552882</v>
      </c>
      <c r="I121" s="10">
        <v>18.985957468081899</v>
      </c>
    </row>
    <row r="122" spans="2:9" ht="15" customHeight="1" x14ac:dyDescent="0.2">
      <c r="B122" s="9" t="s">
        <v>95</v>
      </c>
      <c r="C122" s="5" t="s">
        <v>14</v>
      </c>
      <c r="D122" s="10" t="s">
        <v>139</v>
      </c>
      <c r="E122" s="10" t="s">
        <v>94</v>
      </c>
      <c r="F122" s="10" t="s">
        <v>71</v>
      </c>
      <c r="G122" s="10" t="s">
        <v>17</v>
      </c>
      <c r="H122" s="10">
        <v>18.864503634837</v>
      </c>
      <c r="I122" s="10">
        <v>18.985957468081899</v>
      </c>
    </row>
    <row r="123" spans="2:9" ht="15" customHeight="1" x14ac:dyDescent="0.2">
      <c r="B123" s="9" t="s">
        <v>96</v>
      </c>
      <c r="C123" s="5" t="s">
        <v>14</v>
      </c>
      <c r="D123" s="10" t="s">
        <v>139</v>
      </c>
      <c r="E123" s="10" t="s">
        <v>94</v>
      </c>
      <c r="F123" s="10" t="s">
        <v>71</v>
      </c>
      <c r="G123" s="10" t="s">
        <v>17</v>
      </c>
      <c r="H123" s="10">
        <v>18.974845414120399</v>
      </c>
      <c r="I123" s="10">
        <v>18.985957468081899</v>
      </c>
    </row>
    <row r="124" spans="2:9" ht="15" customHeight="1" x14ac:dyDescent="0.2">
      <c r="B124" s="9" t="s">
        <v>98</v>
      </c>
      <c r="C124" s="5" t="s">
        <v>14</v>
      </c>
      <c r="D124" s="10" t="s">
        <v>139</v>
      </c>
      <c r="E124" s="10" t="s">
        <v>99</v>
      </c>
      <c r="F124" s="10" t="s">
        <v>140</v>
      </c>
      <c r="G124" s="10" t="s">
        <v>17</v>
      </c>
      <c r="H124" s="10">
        <v>19.568277291171601</v>
      </c>
      <c r="I124" s="10">
        <v>19.3857591296808</v>
      </c>
    </row>
    <row r="125" spans="2:9" ht="15" customHeight="1" x14ac:dyDescent="0.2">
      <c r="B125" s="9" t="s">
        <v>100</v>
      </c>
      <c r="C125" s="5" t="s">
        <v>14</v>
      </c>
      <c r="D125" s="10" t="s">
        <v>139</v>
      </c>
      <c r="E125" s="10" t="s">
        <v>99</v>
      </c>
      <c r="F125" s="10" t="s">
        <v>140</v>
      </c>
      <c r="G125" s="10" t="s">
        <v>17</v>
      </c>
      <c r="H125" s="10">
        <v>19.2970470422839</v>
      </c>
      <c r="I125" s="10">
        <v>19.3857591296808</v>
      </c>
    </row>
    <row r="126" spans="2:9" ht="15" customHeight="1" x14ac:dyDescent="0.2">
      <c r="B126" s="9" t="s">
        <v>102</v>
      </c>
      <c r="C126" s="5" t="s">
        <v>14</v>
      </c>
      <c r="D126" s="10" t="s">
        <v>139</v>
      </c>
      <c r="E126" s="10" t="s">
        <v>99</v>
      </c>
      <c r="F126" s="10" t="s">
        <v>140</v>
      </c>
      <c r="G126" s="10" t="s">
        <v>17</v>
      </c>
      <c r="H126" s="10">
        <v>19.291953055587001</v>
      </c>
      <c r="I126" s="10">
        <v>19.3857591296808</v>
      </c>
    </row>
    <row r="127" spans="2:9" ht="15" customHeight="1" x14ac:dyDescent="0.2">
      <c r="B127" s="9" t="s">
        <v>104</v>
      </c>
      <c r="C127" s="5" t="s">
        <v>14</v>
      </c>
      <c r="D127" s="10" t="s">
        <v>17</v>
      </c>
      <c r="E127" s="10" t="s">
        <v>105</v>
      </c>
      <c r="F127" s="10" t="s">
        <v>141</v>
      </c>
      <c r="G127" s="10" t="s">
        <v>17</v>
      </c>
      <c r="H127" s="10">
        <v>18.458303307680701</v>
      </c>
      <c r="I127" s="10">
        <v>18.205538932051201</v>
      </c>
    </row>
    <row r="128" spans="2:9" ht="15" customHeight="1" x14ac:dyDescent="0.2">
      <c r="B128" s="9" t="s">
        <v>106</v>
      </c>
      <c r="C128" s="5" t="s">
        <v>14</v>
      </c>
      <c r="D128" s="10" t="s">
        <v>17</v>
      </c>
      <c r="E128" s="10" t="s">
        <v>105</v>
      </c>
      <c r="F128" s="10" t="s">
        <v>141</v>
      </c>
      <c r="G128" s="10" t="s">
        <v>17</v>
      </c>
      <c r="H128" s="10">
        <v>18.058620875320699</v>
      </c>
      <c r="I128" s="10">
        <v>18.205538932051201</v>
      </c>
    </row>
    <row r="129" spans="2:9" ht="15" customHeight="1" x14ac:dyDescent="0.2">
      <c r="B129" s="9" t="s">
        <v>107</v>
      </c>
      <c r="C129" s="5" t="s">
        <v>14</v>
      </c>
      <c r="D129" s="10" t="s">
        <v>17</v>
      </c>
      <c r="E129" s="10" t="s">
        <v>105</v>
      </c>
      <c r="F129" s="10" t="s">
        <v>141</v>
      </c>
      <c r="G129" s="10" t="s">
        <v>17</v>
      </c>
      <c r="H129" s="10">
        <v>18.099692613152101</v>
      </c>
      <c r="I129" s="10">
        <v>18.205538932051201</v>
      </c>
    </row>
    <row r="130" spans="2:9" ht="15" customHeight="1" x14ac:dyDescent="0.2">
      <c r="B130" s="9"/>
      <c r="D130" s="10"/>
      <c r="E130" s="10"/>
      <c r="F130" s="10"/>
      <c r="G130" s="10"/>
      <c r="H130" s="10"/>
      <c r="I130" s="10"/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4"/>
  <sheetViews>
    <sheetView tabSelected="1" zoomScale="106" zoomScaleNormal="106" workbookViewId="0">
      <pane xSplit="1" ySplit="1" topLeftCell="G56" activePane="bottomRight" state="frozen"/>
      <selection activeCell="B2" sqref="B2"/>
      <selection pane="topRight" activeCell="B2" sqref="B2"/>
      <selection pane="bottomLeft" activeCell="B2" sqref="B2"/>
      <selection pane="bottomRight" activeCell="Y50" sqref="Y50"/>
    </sheetView>
  </sheetViews>
  <sheetFormatPr defaultColWidth="7.5" defaultRowHeight="15" customHeight="1" x14ac:dyDescent="0.2"/>
  <cols>
    <col min="1" max="1" width="1.125" style="4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9.375" style="5" bestFit="1" customWidth="1"/>
    <col min="8" max="8" width="11.25" style="6" customWidth="1"/>
    <col min="9" max="9" width="10" style="6" customWidth="1"/>
    <col min="10" max="10" width="9.375" style="7" bestFit="1" customWidth="1"/>
    <col min="11" max="11" width="13.5" style="8" customWidth="1"/>
    <col min="12" max="12" width="9.25" style="7" customWidth="1"/>
    <col min="13" max="13" width="9" style="8" bestFit="1" customWidth="1"/>
    <col min="14" max="14" width="6.625" style="8" bestFit="1" customWidth="1"/>
    <col min="15" max="15" width="6.875" style="9" bestFit="1" customWidth="1"/>
    <col min="16" max="16" width="9.25" style="5" bestFit="1" customWidth="1"/>
    <col min="17" max="17" width="7.5" style="10" customWidth="1"/>
    <col min="18" max="18" width="13.125" style="10" bestFit="1" customWidth="1"/>
    <col min="19" max="19" width="15.75" style="10" bestFit="1" customWidth="1"/>
    <col min="20" max="16384" width="7.5" style="10"/>
  </cols>
  <sheetData>
    <row r="1" spans="1:40" s="3" customFormat="1" ht="30" customHeight="1" x14ac:dyDescent="0.2">
      <c r="A1" s="1"/>
      <c r="B1" s="2" t="s">
        <v>0</v>
      </c>
      <c r="C1" s="2" t="s">
        <v>1</v>
      </c>
      <c r="D1" s="2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0" ht="15" customHeight="1" x14ac:dyDescent="0.2">
      <c r="I2" s="44" t="s">
        <v>182</v>
      </c>
      <c r="J2" s="45" t="s">
        <v>19</v>
      </c>
      <c r="K2" s="35" t="s">
        <v>20</v>
      </c>
      <c r="L2" s="45" t="s">
        <v>183</v>
      </c>
      <c r="M2" s="35" t="s">
        <v>184</v>
      </c>
      <c r="N2" s="35" t="s">
        <v>185</v>
      </c>
      <c r="P2" s="5" t="s">
        <v>17</v>
      </c>
      <c r="W2" s="11" t="s">
        <v>198</v>
      </c>
    </row>
    <row r="3" spans="1:40" ht="15" customHeight="1" x14ac:dyDescent="0.2"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17</v>
      </c>
      <c r="I3" s="6">
        <v>0</v>
      </c>
      <c r="P3" s="5" t="s">
        <v>17</v>
      </c>
      <c r="X3" s="10" t="s">
        <v>21</v>
      </c>
      <c r="Y3" s="10" t="s">
        <v>22</v>
      </c>
      <c r="Z3" s="10" t="s">
        <v>23</v>
      </c>
    </row>
    <row r="4" spans="1:40" ht="15" customHeight="1" x14ac:dyDescent="0.2">
      <c r="B4" s="5" t="s">
        <v>18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17</v>
      </c>
      <c r="I4" s="6">
        <v>0</v>
      </c>
      <c r="K4" s="47"/>
      <c r="L4" s="47"/>
      <c r="M4" s="47"/>
      <c r="N4" s="10"/>
      <c r="P4" s="5" t="s">
        <v>17</v>
      </c>
      <c r="X4" s="10">
        <v>1.8152369941299127</v>
      </c>
      <c r="Y4" s="10">
        <v>1.0019140824625632</v>
      </c>
      <c r="Z4" s="10">
        <v>0.55741151665069211</v>
      </c>
    </row>
    <row r="5" spans="1:40" ht="15" customHeight="1" x14ac:dyDescent="0.2">
      <c r="B5" s="5" t="s">
        <v>24</v>
      </c>
      <c r="C5" s="5" t="s">
        <v>14</v>
      </c>
      <c r="D5" s="5" t="s">
        <v>15</v>
      </c>
      <c r="E5" s="5" t="s">
        <v>25</v>
      </c>
      <c r="F5" s="5" t="s">
        <v>26</v>
      </c>
      <c r="G5" s="5" t="s">
        <v>17</v>
      </c>
      <c r="H5" s="6">
        <v>30.148282987743201</v>
      </c>
      <c r="I5" s="6">
        <v>30.174344377784301</v>
      </c>
      <c r="J5" s="7">
        <f>I5+0.5</f>
        <v>30.674344377784301</v>
      </c>
      <c r="K5" s="47">
        <f>I5-0.5</f>
        <v>29.674344377784301</v>
      </c>
      <c r="L5" s="47">
        <f>I5-H56</f>
        <v>8.2872412021652018</v>
      </c>
      <c r="M5" s="47">
        <f>L5-8.29</f>
        <v>-2.7587978347973774E-3</v>
      </c>
      <c r="N5" s="10">
        <f>2^(-M5)</f>
        <v>1.0019140824625632</v>
      </c>
      <c r="P5" s="5" t="s">
        <v>17</v>
      </c>
      <c r="X5" s="10">
        <v>2.8441753025499161</v>
      </c>
      <c r="Y5" s="10">
        <v>1.9318958439062983</v>
      </c>
      <c r="Z5" s="10">
        <v>1.2461846177250361E-2</v>
      </c>
      <c r="AJ5" s="48"/>
      <c r="AK5" s="48"/>
      <c r="AL5" s="48"/>
      <c r="AM5" s="48"/>
      <c r="AN5" s="48"/>
    </row>
    <row r="6" spans="1:40" ht="15" customHeight="1" x14ac:dyDescent="0.2">
      <c r="B6" s="5" t="s">
        <v>27</v>
      </c>
      <c r="C6" s="5" t="s">
        <v>14</v>
      </c>
      <c r="D6" s="5" t="s">
        <v>15</v>
      </c>
      <c r="E6" s="5" t="s">
        <v>25</v>
      </c>
      <c r="F6" s="5" t="s">
        <v>26</v>
      </c>
      <c r="G6" s="5" t="s">
        <v>17</v>
      </c>
      <c r="H6" s="6">
        <v>30.178231072170199</v>
      </c>
      <c r="I6" s="6">
        <v>30.174344377784301</v>
      </c>
      <c r="K6" s="47"/>
      <c r="L6" s="47"/>
      <c r="M6" s="47"/>
      <c r="N6" s="10"/>
      <c r="P6" s="5" t="s">
        <v>17</v>
      </c>
      <c r="S6" s="11"/>
      <c r="T6" s="11"/>
      <c r="U6" s="11"/>
      <c r="X6" s="10">
        <v>0.93061631208770756</v>
      </c>
      <c r="Y6" s="10">
        <v>0.84959243428852349</v>
      </c>
      <c r="Z6" s="10">
        <v>1.1704639617641888E-2</v>
      </c>
      <c r="AJ6" s="48"/>
      <c r="AK6" s="48"/>
      <c r="AL6" s="48"/>
      <c r="AM6" s="48"/>
      <c r="AN6" s="48"/>
    </row>
    <row r="7" spans="1:40" ht="15" customHeight="1" x14ac:dyDescent="0.2">
      <c r="B7" s="5" t="s">
        <v>28</v>
      </c>
      <c r="C7" s="5" t="s">
        <v>14</v>
      </c>
      <c r="D7" s="5" t="s">
        <v>15</v>
      </c>
      <c r="E7" s="5" t="s">
        <v>25</v>
      </c>
      <c r="F7" s="5" t="s">
        <v>26</v>
      </c>
      <c r="G7" s="5" t="s">
        <v>17</v>
      </c>
      <c r="H7" s="6">
        <v>30.1965190734395</v>
      </c>
      <c r="I7" s="6">
        <v>30.174344377784301</v>
      </c>
      <c r="K7" s="47"/>
      <c r="L7" s="47"/>
      <c r="M7" s="47"/>
      <c r="N7" s="10"/>
      <c r="P7" s="5" t="s">
        <v>17</v>
      </c>
      <c r="S7" s="11"/>
      <c r="T7" s="11"/>
      <c r="U7" s="11"/>
      <c r="X7" s="10">
        <v>0.37095181626803975</v>
      </c>
      <c r="Y7" s="10">
        <v>0.11025619727730586</v>
      </c>
      <c r="Z7" s="10">
        <v>1.2920049183931376E-2</v>
      </c>
      <c r="AJ7" s="48"/>
      <c r="AK7" s="48"/>
      <c r="AL7" s="48"/>
      <c r="AM7" s="48"/>
      <c r="AN7" s="48"/>
    </row>
    <row r="8" spans="1:40" ht="15" customHeight="1" x14ac:dyDescent="0.2">
      <c r="B8" s="5" t="s">
        <v>29</v>
      </c>
      <c r="C8" s="5" t="s">
        <v>14</v>
      </c>
      <c r="D8" s="5" t="s">
        <v>15</v>
      </c>
      <c r="E8" s="5" t="s">
        <v>30</v>
      </c>
      <c r="F8" s="5" t="s">
        <v>31</v>
      </c>
      <c r="G8" s="5" t="s">
        <v>17</v>
      </c>
      <c r="H8" s="6">
        <v>29.6954050702779</v>
      </c>
      <c r="I8" s="6">
        <v>29.456422785295601</v>
      </c>
      <c r="J8" s="7">
        <f t="shared" ref="J8" si="0">I8+0.5</f>
        <v>29.956422785295601</v>
      </c>
      <c r="K8" s="47">
        <f>I8-0.5</f>
        <v>28.956422785295601</v>
      </c>
      <c r="L8" s="47">
        <f>I8-H59</f>
        <v>7.3399826850864009</v>
      </c>
      <c r="M8" s="47">
        <f t="shared" ref="M8" si="1">L8-8.29</f>
        <v>-0.9500173149135982</v>
      </c>
      <c r="N8" s="10">
        <f t="shared" ref="N8" si="2">2^(-M8)</f>
        <v>1.9318958439062983</v>
      </c>
      <c r="P8" s="5" t="s">
        <v>17</v>
      </c>
      <c r="S8" s="11"/>
      <c r="T8" s="11"/>
      <c r="U8" s="11"/>
      <c r="X8" s="10">
        <v>1.6097384515058148</v>
      </c>
      <c r="Y8" s="10">
        <v>0.1243602291163895</v>
      </c>
      <c r="Z8" s="10">
        <v>9.2313482312444007E-3</v>
      </c>
      <c r="AJ8" s="48"/>
      <c r="AK8" s="48"/>
      <c r="AL8" s="48"/>
      <c r="AM8" s="48"/>
      <c r="AN8" s="48"/>
    </row>
    <row r="9" spans="1:40" ht="15" customHeight="1" x14ac:dyDescent="0.2">
      <c r="B9" s="5" t="s">
        <v>32</v>
      </c>
      <c r="C9" s="5" t="s">
        <v>14</v>
      </c>
      <c r="D9" s="5" t="s">
        <v>15</v>
      </c>
      <c r="E9" s="5" t="s">
        <v>30</v>
      </c>
      <c r="F9" s="5" t="s">
        <v>31</v>
      </c>
      <c r="G9" s="5" t="s">
        <v>17</v>
      </c>
      <c r="H9" s="6">
        <v>29.4481845739143</v>
      </c>
      <c r="I9" s="6">
        <v>29.456422785295601</v>
      </c>
      <c r="K9" s="47"/>
      <c r="L9" s="47"/>
      <c r="M9" s="47"/>
      <c r="N9" s="10"/>
      <c r="P9" s="5" t="s">
        <v>17</v>
      </c>
      <c r="S9" s="11"/>
      <c r="T9" s="11"/>
      <c r="U9" s="11"/>
      <c r="X9" s="10">
        <v>1.3311188628283752</v>
      </c>
      <c r="Y9" s="10">
        <v>0.62929861486967298</v>
      </c>
      <c r="Z9" s="10">
        <v>1.1519348053812821E-2</v>
      </c>
      <c r="AJ9" s="48"/>
      <c r="AK9" s="48"/>
      <c r="AL9" s="48"/>
      <c r="AM9" s="48"/>
      <c r="AN9" s="48"/>
    </row>
    <row r="10" spans="1:40" ht="15" customHeight="1" x14ac:dyDescent="0.2">
      <c r="B10" s="5" t="s">
        <v>33</v>
      </c>
      <c r="C10" s="5" t="s">
        <v>14</v>
      </c>
      <c r="D10" s="5" t="s">
        <v>15</v>
      </c>
      <c r="E10" s="5" t="s">
        <v>30</v>
      </c>
      <c r="F10" s="5" t="s">
        <v>31</v>
      </c>
      <c r="G10" s="5" t="s">
        <v>17</v>
      </c>
      <c r="H10" s="6">
        <v>29.225678711694499</v>
      </c>
      <c r="I10" s="6">
        <v>29.456422785295601</v>
      </c>
      <c r="K10" s="47"/>
      <c r="L10" s="47"/>
      <c r="M10" s="47"/>
      <c r="N10" s="10"/>
      <c r="P10" s="5" t="s">
        <v>17</v>
      </c>
      <c r="S10" s="11"/>
      <c r="T10" s="11"/>
      <c r="U10" s="11"/>
      <c r="AJ10" s="48"/>
      <c r="AK10" s="48"/>
      <c r="AL10" s="48"/>
      <c r="AM10" s="48"/>
      <c r="AN10" s="48"/>
    </row>
    <row r="11" spans="1:40" ht="15" customHeight="1" x14ac:dyDescent="0.2">
      <c r="B11" s="5" t="s">
        <v>34</v>
      </c>
      <c r="C11" s="5" t="s">
        <v>14</v>
      </c>
      <c r="D11" s="5" t="s">
        <v>15</v>
      </c>
      <c r="E11" s="5" t="s">
        <v>35</v>
      </c>
      <c r="F11" s="5" t="s">
        <v>36</v>
      </c>
      <c r="G11" s="5" t="s">
        <v>17</v>
      </c>
      <c r="H11" s="6">
        <v>30.391398622533501</v>
      </c>
      <c r="I11" s="6">
        <v>30.411107459587001</v>
      </c>
      <c r="J11" s="7">
        <f t="shared" ref="J11" si="3">I11+0.5</f>
        <v>30.911107459587001</v>
      </c>
      <c r="K11" s="47">
        <f>I11-0.5</f>
        <v>29.911107459587001</v>
      </c>
      <c r="L11" s="47">
        <f>I11-H62</f>
        <v>8.5251571760417022</v>
      </c>
      <c r="M11" s="47">
        <f t="shared" ref="M11" si="4">L11-8.29</f>
        <v>0.23515717604170305</v>
      </c>
      <c r="N11" s="10">
        <f t="shared" ref="N11" si="5">2^(-M11)</f>
        <v>0.84959243428852349</v>
      </c>
      <c r="P11" s="5" t="s">
        <v>17</v>
      </c>
      <c r="S11" s="11"/>
      <c r="T11" s="11"/>
      <c r="U11" s="11"/>
      <c r="X11" s="10" t="s">
        <v>21</v>
      </c>
      <c r="Y11" s="10" t="s">
        <v>22</v>
      </c>
      <c r="Z11" s="10" t="s">
        <v>38</v>
      </c>
      <c r="AJ11" s="48"/>
      <c r="AK11" s="48"/>
      <c r="AL11" s="48"/>
      <c r="AM11" s="48"/>
      <c r="AN11" s="48"/>
    </row>
    <row r="12" spans="1:40" ht="15" customHeight="1" x14ac:dyDescent="0.2">
      <c r="B12" s="5" t="s">
        <v>37</v>
      </c>
      <c r="C12" s="5" t="s">
        <v>14</v>
      </c>
      <c r="D12" s="5" t="s">
        <v>15</v>
      </c>
      <c r="E12" s="5" t="s">
        <v>35</v>
      </c>
      <c r="F12" s="5" t="s">
        <v>36</v>
      </c>
      <c r="G12" s="5" t="s">
        <v>17</v>
      </c>
      <c r="H12" s="6">
        <v>30.3415037199705</v>
      </c>
      <c r="I12" s="6">
        <v>30.411107459587001</v>
      </c>
      <c r="K12" s="47"/>
      <c r="L12" s="47"/>
      <c r="M12" s="47"/>
      <c r="N12" s="10"/>
      <c r="P12" s="5" t="s">
        <v>17</v>
      </c>
      <c r="W12" s="10" t="s">
        <v>40</v>
      </c>
      <c r="X12" s="10">
        <f>AVERAGE(X4:X9)</f>
        <v>1.4836396232282942</v>
      </c>
      <c r="Y12" s="10">
        <f>AVERAGE(Y4:Y9)</f>
        <v>0.77455290032012558</v>
      </c>
      <c r="Z12" s="10">
        <f>AVERAGE(Z4:Z9)</f>
        <v>0.10254145798576215</v>
      </c>
      <c r="AJ12" s="48"/>
      <c r="AK12" s="48"/>
      <c r="AL12" s="48"/>
      <c r="AM12" s="48"/>
      <c r="AN12" s="48"/>
    </row>
    <row r="13" spans="1:40" ht="15" customHeight="1" x14ac:dyDescent="0.2">
      <c r="B13" s="5" t="s">
        <v>39</v>
      </c>
      <c r="C13" s="5" t="s">
        <v>14</v>
      </c>
      <c r="D13" s="5" t="s">
        <v>15</v>
      </c>
      <c r="E13" s="5" t="s">
        <v>35</v>
      </c>
      <c r="F13" s="5" t="s">
        <v>36</v>
      </c>
      <c r="G13" s="5" t="s">
        <v>17</v>
      </c>
      <c r="H13" s="6">
        <v>30.500420036257001</v>
      </c>
      <c r="I13" s="6">
        <v>30.411107459587001</v>
      </c>
      <c r="K13" s="47"/>
      <c r="L13" s="47"/>
      <c r="M13" s="47"/>
      <c r="N13" s="10"/>
      <c r="P13" s="5" t="s">
        <v>17</v>
      </c>
      <c r="W13" s="10" t="s">
        <v>44</v>
      </c>
      <c r="X13" s="10">
        <f>STDEV(X4:X9)</f>
        <v>0.84191289173700956</v>
      </c>
      <c r="Y13" s="10">
        <f>STDEV(Y4:Y9)</f>
        <v>0.67555993881733967</v>
      </c>
      <c r="Z13" s="10">
        <f>STDEV(Z4:Z9)</f>
        <v>0.22284354704551834</v>
      </c>
      <c r="AJ13" s="48"/>
      <c r="AK13" s="48"/>
      <c r="AL13" s="48"/>
      <c r="AM13" s="48"/>
      <c r="AN13" s="48"/>
    </row>
    <row r="14" spans="1:40" ht="15" customHeight="1" x14ac:dyDescent="0.2">
      <c r="B14" s="5" t="s">
        <v>41</v>
      </c>
      <c r="C14" s="5" t="s">
        <v>14</v>
      </c>
      <c r="D14" s="5" t="s">
        <v>15</v>
      </c>
      <c r="E14" s="5" t="s">
        <v>42</v>
      </c>
      <c r="F14" s="5" t="s">
        <v>43</v>
      </c>
      <c r="G14" s="5" t="s">
        <v>17</v>
      </c>
      <c r="H14" s="6">
        <v>31.613604655265998</v>
      </c>
      <c r="I14" s="6">
        <v>31.650968370174301</v>
      </c>
      <c r="J14" s="7">
        <f t="shared" ref="J14" si="6">I14+0.5</f>
        <v>32.150968370174297</v>
      </c>
      <c r="K14" s="47">
        <f>I14-0.5</f>
        <v>31.150968370174301</v>
      </c>
      <c r="L14" s="47">
        <f>I14-H65</f>
        <v>11.4710683458623</v>
      </c>
      <c r="M14" s="47">
        <f t="shared" ref="M14" si="7">L14-8.29</f>
        <v>3.1810683458623004</v>
      </c>
      <c r="N14" s="10">
        <f t="shared" ref="N14" si="8">2^(-M14)</f>
        <v>0.11025619727730586</v>
      </c>
      <c r="P14" s="5" t="s">
        <v>17</v>
      </c>
      <c r="W14" s="10" t="s">
        <v>47</v>
      </c>
      <c r="X14" s="10">
        <f>X13/SQRT(6)</f>
        <v>0.34370949877112156</v>
      </c>
      <c r="Y14" s="10">
        <f>Y13/SQRT(6)</f>
        <v>0.27579619012805084</v>
      </c>
      <c r="Z14" s="10">
        <f>Z13/SQRT(6)</f>
        <v>9.0975497122236307E-2</v>
      </c>
      <c r="AJ14" s="48"/>
      <c r="AK14" s="48"/>
      <c r="AL14" s="48"/>
      <c r="AM14" s="48"/>
      <c r="AN14" s="48"/>
    </row>
    <row r="15" spans="1:40" ht="15" customHeight="1" x14ac:dyDescent="0.2">
      <c r="B15" s="5" t="s">
        <v>46</v>
      </c>
      <c r="C15" s="5" t="s">
        <v>14</v>
      </c>
      <c r="D15" s="5" t="s">
        <v>15</v>
      </c>
      <c r="E15" s="5" t="s">
        <v>42</v>
      </c>
      <c r="F15" s="5" t="s">
        <v>43</v>
      </c>
      <c r="G15" s="5" t="s">
        <v>17</v>
      </c>
      <c r="H15" s="6">
        <v>31.684696331899701</v>
      </c>
      <c r="I15" s="6">
        <v>31.650968370174301</v>
      </c>
      <c r="K15" s="47"/>
      <c r="L15" s="47"/>
      <c r="M15" s="47"/>
      <c r="N15" s="10"/>
      <c r="P15" s="5" t="s">
        <v>17</v>
      </c>
      <c r="W15" s="10" t="s">
        <v>49</v>
      </c>
      <c r="X15" s="10">
        <f>Y12+(2*Y13)</f>
        <v>2.1256727779548048</v>
      </c>
      <c r="Y15" s="10">
        <f>X12+(2*X13)</f>
        <v>3.1674654067023136</v>
      </c>
      <c r="AJ15" s="48"/>
      <c r="AK15" s="48"/>
      <c r="AL15" s="48"/>
      <c r="AM15" s="48"/>
      <c r="AN15" s="48"/>
    </row>
    <row r="16" spans="1:40" ht="15" customHeight="1" x14ac:dyDescent="0.2">
      <c r="B16" s="5" t="s">
        <v>48</v>
      </c>
      <c r="C16" s="5" t="s">
        <v>14</v>
      </c>
      <c r="D16" s="5" t="s">
        <v>15</v>
      </c>
      <c r="E16" s="5" t="s">
        <v>42</v>
      </c>
      <c r="F16" s="5" t="s">
        <v>43</v>
      </c>
      <c r="G16" s="5" t="s">
        <v>17</v>
      </c>
      <c r="H16" s="6">
        <v>31.654604123357199</v>
      </c>
      <c r="I16" s="6">
        <v>31.650968370174301</v>
      </c>
      <c r="K16" s="47"/>
      <c r="L16" s="47"/>
      <c r="M16" s="47"/>
      <c r="N16" s="10"/>
      <c r="P16" s="5" t="s">
        <v>17</v>
      </c>
      <c r="W16" s="10" t="s">
        <v>53</v>
      </c>
      <c r="X16" s="10">
        <f>Y12-(2*Y13)</f>
        <v>-0.57656697731455375</v>
      </c>
      <c r="Y16" s="10">
        <f>X12-(2*X13)</f>
        <v>-0.20018616024572489</v>
      </c>
      <c r="AJ16" s="48"/>
      <c r="AK16" s="48"/>
      <c r="AL16" s="48"/>
      <c r="AM16" s="48"/>
      <c r="AN16" s="48"/>
    </row>
    <row r="17" spans="2:40" ht="15" customHeight="1" x14ac:dyDescent="0.2">
      <c r="B17" s="5" t="s">
        <v>50</v>
      </c>
      <c r="C17" s="5" t="s">
        <v>14</v>
      </c>
      <c r="D17" s="5" t="s">
        <v>15</v>
      </c>
      <c r="E17" s="5" t="s">
        <v>51</v>
      </c>
      <c r="F17" s="5" t="s">
        <v>52</v>
      </c>
      <c r="G17" s="5" t="s">
        <v>17</v>
      </c>
      <c r="H17" s="6">
        <v>28.6661162178222</v>
      </c>
      <c r="I17" s="6">
        <v>28.693676876282002</v>
      </c>
      <c r="J17" s="7">
        <f t="shared" ref="J17" si="9">I17+0.5</f>
        <v>29.193676876282002</v>
      </c>
      <c r="K17" s="47">
        <f>I17-0.5</f>
        <v>28.193676876282002</v>
      </c>
      <c r="L17" s="47">
        <f>I17-H68</f>
        <v>7.4298420837705024</v>
      </c>
      <c r="M17" s="47">
        <f t="shared" ref="M17" si="10">L17-8.29</f>
        <v>-0.86015791622949678</v>
      </c>
      <c r="N17" s="10">
        <f t="shared" ref="N17" si="11">2^(-M17)</f>
        <v>1.8152369941299127</v>
      </c>
      <c r="P17" s="5" t="s">
        <v>17</v>
      </c>
      <c r="W17" s="40"/>
      <c r="X17" s="40"/>
      <c r="AJ17" s="48"/>
      <c r="AK17" s="48"/>
      <c r="AL17" s="48"/>
      <c r="AM17" s="48"/>
      <c r="AN17" s="48"/>
    </row>
    <row r="18" spans="2:40" ht="15" customHeight="1" x14ac:dyDescent="0.2">
      <c r="B18" s="5" t="s">
        <v>54</v>
      </c>
      <c r="C18" s="5" t="s">
        <v>14</v>
      </c>
      <c r="D18" s="5" t="s">
        <v>15</v>
      </c>
      <c r="E18" s="5" t="s">
        <v>51</v>
      </c>
      <c r="F18" s="5" t="s">
        <v>52</v>
      </c>
      <c r="G18" s="5" t="s">
        <v>17</v>
      </c>
      <c r="H18" s="6">
        <v>28.912437842953199</v>
      </c>
      <c r="I18" s="6">
        <v>28.693676876282002</v>
      </c>
      <c r="K18" s="47"/>
      <c r="L18" s="47"/>
      <c r="M18" s="47"/>
      <c r="N18" s="10"/>
      <c r="P18" s="5" t="s">
        <v>17</v>
      </c>
      <c r="W18" s="40"/>
      <c r="X18" s="40"/>
      <c r="AJ18" s="48"/>
      <c r="AK18" s="48"/>
      <c r="AL18" s="48"/>
      <c r="AM18" s="48"/>
      <c r="AN18" s="48"/>
    </row>
    <row r="19" spans="2:40" ht="15" customHeight="1" x14ac:dyDescent="0.2">
      <c r="B19" s="5" t="s">
        <v>56</v>
      </c>
      <c r="C19" s="5" t="s">
        <v>14</v>
      </c>
      <c r="D19" s="5" t="s">
        <v>15</v>
      </c>
      <c r="E19" s="5" t="s">
        <v>51</v>
      </c>
      <c r="F19" s="5" t="s">
        <v>52</v>
      </c>
      <c r="G19" s="5" t="s">
        <v>17</v>
      </c>
      <c r="H19" s="6">
        <v>28.502476568070598</v>
      </c>
      <c r="I19" s="6">
        <v>28.693676876282002</v>
      </c>
      <c r="K19" s="47"/>
      <c r="L19" s="47"/>
      <c r="M19" s="47"/>
      <c r="N19" s="10"/>
      <c r="P19" s="5" t="s">
        <v>17</v>
      </c>
      <c r="AJ19" s="48"/>
      <c r="AK19" s="48"/>
      <c r="AL19" s="48"/>
      <c r="AM19" s="48"/>
      <c r="AN19" s="48"/>
    </row>
    <row r="20" spans="2:40" ht="15" customHeight="1" x14ac:dyDescent="0.2">
      <c r="B20" s="5" t="s">
        <v>57</v>
      </c>
      <c r="C20" s="5" t="s">
        <v>14</v>
      </c>
      <c r="D20" s="5" t="s">
        <v>15</v>
      </c>
      <c r="E20" s="5" t="s">
        <v>58</v>
      </c>
      <c r="F20" s="5" t="s">
        <v>59</v>
      </c>
      <c r="G20" s="5" t="s">
        <v>17</v>
      </c>
      <c r="H20" s="6">
        <v>29.513858986608099</v>
      </c>
      <c r="I20" s="6">
        <v>29.662670216538199</v>
      </c>
      <c r="J20" s="7">
        <f t="shared" ref="J20" si="12">I20+0.5</f>
        <v>30.162670216538199</v>
      </c>
      <c r="K20" s="47">
        <f>I20-0.5</f>
        <v>29.162670216538199</v>
      </c>
      <c r="L20" s="47">
        <f>I20-H71</f>
        <v>6.781989610877698</v>
      </c>
      <c r="M20" s="47">
        <f t="shared" ref="M20" si="13">L20-8.29</f>
        <v>-1.5080103891223011</v>
      </c>
      <c r="N20" s="10">
        <f t="shared" ref="N20" si="14">2^(-M20)</f>
        <v>2.8441753025499161</v>
      </c>
      <c r="P20" s="5" t="s">
        <v>17</v>
      </c>
      <c r="AJ20" s="48"/>
      <c r="AK20" s="48"/>
      <c r="AL20" s="48"/>
      <c r="AM20" s="48"/>
      <c r="AN20" s="48"/>
    </row>
    <row r="21" spans="2:40" ht="15" customHeight="1" x14ac:dyDescent="0.2">
      <c r="B21" s="5" t="s">
        <v>61</v>
      </c>
      <c r="C21" s="5" t="s">
        <v>14</v>
      </c>
      <c r="D21" s="5" t="s">
        <v>15</v>
      </c>
      <c r="E21" s="5" t="s">
        <v>58</v>
      </c>
      <c r="F21" s="5" t="s">
        <v>59</v>
      </c>
      <c r="G21" s="5" t="s">
        <v>17</v>
      </c>
      <c r="H21" s="6">
        <v>29.937298550250699</v>
      </c>
      <c r="I21" s="6">
        <v>29.662670216538199</v>
      </c>
      <c r="K21" s="47"/>
      <c r="L21" s="47"/>
      <c r="M21" s="47"/>
      <c r="N21" s="10"/>
      <c r="P21" s="5" t="s">
        <v>17</v>
      </c>
    </row>
    <row r="22" spans="2:40" ht="15" customHeight="1" x14ac:dyDescent="0.2">
      <c r="B22" s="5" t="s">
        <v>62</v>
      </c>
      <c r="C22" s="5" t="s">
        <v>14</v>
      </c>
      <c r="D22" s="5" t="s">
        <v>15</v>
      </c>
      <c r="E22" s="5" t="s">
        <v>58</v>
      </c>
      <c r="F22" s="5" t="s">
        <v>59</v>
      </c>
      <c r="G22" s="5" t="s">
        <v>17</v>
      </c>
      <c r="H22" s="6">
        <v>29.536853112755999</v>
      </c>
      <c r="I22" s="6">
        <v>29.662670216538199</v>
      </c>
      <c r="K22" s="47"/>
      <c r="L22" s="47"/>
      <c r="M22" s="47"/>
      <c r="N22" s="10"/>
      <c r="P22" s="5" t="s">
        <v>17</v>
      </c>
    </row>
    <row r="23" spans="2:40" ht="15" customHeight="1" x14ac:dyDescent="0.2">
      <c r="B23" s="5" t="s">
        <v>63</v>
      </c>
      <c r="C23" s="5" t="s">
        <v>14</v>
      </c>
      <c r="D23" s="5" t="s">
        <v>15</v>
      </c>
      <c r="E23" s="5" t="s">
        <v>64</v>
      </c>
      <c r="F23" s="5" t="s">
        <v>65</v>
      </c>
      <c r="G23" s="5" t="s">
        <v>17</v>
      </c>
      <c r="H23" s="6">
        <v>33.133276732328397</v>
      </c>
      <c r="I23" s="6">
        <v>32.796022573468299</v>
      </c>
      <c r="J23" s="7">
        <f t="shared" ref="J23" si="15">I23+0.5</f>
        <v>33.296022573468299</v>
      </c>
      <c r="K23" s="47">
        <f>I23-0.5</f>
        <v>32.296022573468299</v>
      </c>
      <c r="L23" s="47">
        <f>I23-H74</f>
        <v>8.3937416196320989</v>
      </c>
      <c r="M23" s="47">
        <f t="shared" ref="M23" si="16">L23-8.29</f>
        <v>0.10374161963209971</v>
      </c>
      <c r="N23" s="10">
        <f t="shared" ref="N23" si="17">2^(-M23)</f>
        <v>0.93061631208770756</v>
      </c>
      <c r="P23" s="5" t="s">
        <v>17</v>
      </c>
    </row>
    <row r="24" spans="2:40" ht="15" customHeight="1" x14ac:dyDescent="0.2">
      <c r="B24" s="5" t="s">
        <v>67</v>
      </c>
      <c r="C24" s="5" t="s">
        <v>14</v>
      </c>
      <c r="D24" s="5" t="s">
        <v>15</v>
      </c>
      <c r="E24" s="5" t="s">
        <v>64</v>
      </c>
      <c r="F24" s="5" t="s">
        <v>65</v>
      </c>
      <c r="G24" s="5" t="s">
        <v>17</v>
      </c>
      <c r="H24" s="6">
        <v>32.691975418899403</v>
      </c>
      <c r="I24" s="6">
        <v>32.796022573468299</v>
      </c>
      <c r="K24" s="47"/>
      <c r="L24" s="47"/>
      <c r="M24" s="47"/>
      <c r="N24" s="10"/>
      <c r="P24" s="5" t="s">
        <v>17</v>
      </c>
    </row>
    <row r="25" spans="2:40" ht="15" customHeight="1" x14ac:dyDescent="0.2">
      <c r="B25" s="5" t="s">
        <v>68</v>
      </c>
      <c r="C25" s="5" t="s">
        <v>14</v>
      </c>
      <c r="D25" s="5" t="s">
        <v>15</v>
      </c>
      <c r="E25" s="5" t="s">
        <v>64</v>
      </c>
      <c r="F25" s="5" t="s">
        <v>65</v>
      </c>
      <c r="G25" s="5" t="s">
        <v>17</v>
      </c>
      <c r="H25" s="6">
        <v>32.562815569177097</v>
      </c>
      <c r="I25" s="6">
        <v>32.796022573468299</v>
      </c>
      <c r="K25" s="47"/>
      <c r="L25" s="47"/>
      <c r="M25" s="47"/>
      <c r="N25" s="10"/>
      <c r="P25" s="5" t="s">
        <v>17</v>
      </c>
    </row>
    <row r="26" spans="2:40" ht="15" customHeight="1" x14ac:dyDescent="0.2">
      <c r="B26" s="5" t="s">
        <v>69</v>
      </c>
      <c r="C26" s="5" t="s">
        <v>14</v>
      </c>
      <c r="D26" s="5" t="s">
        <v>15</v>
      </c>
      <c r="E26" s="5" t="s">
        <v>70</v>
      </c>
      <c r="F26" s="5" t="s">
        <v>71</v>
      </c>
      <c r="G26" s="5" t="s">
        <v>17</v>
      </c>
      <c r="H26" s="6">
        <v>30.083742779207299</v>
      </c>
      <c r="I26" s="6">
        <v>30.012392005744299</v>
      </c>
      <c r="J26" s="7">
        <f t="shared" ref="J26" si="18">I26+0.5</f>
        <v>30.512392005744299</v>
      </c>
      <c r="K26" s="47">
        <f>I26-0.5</f>
        <v>29.512392005744299</v>
      </c>
      <c r="L26" s="47">
        <f>I26-H77</f>
        <v>9.7206962906440992</v>
      </c>
      <c r="M26" s="47">
        <f t="shared" ref="M26" si="19">L26-8.29</f>
        <v>1.4306962906441001</v>
      </c>
      <c r="N26" s="10">
        <f t="shared" ref="N26" si="20">2^(-M26)</f>
        <v>0.37095181626803975</v>
      </c>
      <c r="P26" s="5" t="s">
        <v>17</v>
      </c>
    </row>
    <row r="27" spans="2:40" ht="15" customHeight="1" x14ac:dyDescent="0.2">
      <c r="B27" s="5" t="s">
        <v>73</v>
      </c>
      <c r="C27" s="5" t="s">
        <v>14</v>
      </c>
      <c r="D27" s="5" t="s">
        <v>15</v>
      </c>
      <c r="E27" s="5" t="s">
        <v>70</v>
      </c>
      <c r="F27" s="5" t="s">
        <v>71</v>
      </c>
      <c r="G27" s="5" t="s">
        <v>17</v>
      </c>
      <c r="H27" s="6">
        <v>30.3091390585144</v>
      </c>
      <c r="I27" s="6">
        <v>30.012392005744299</v>
      </c>
      <c r="K27" s="47"/>
      <c r="L27" s="47"/>
      <c r="M27" s="47"/>
      <c r="N27" s="10"/>
      <c r="P27" s="5" t="s">
        <v>17</v>
      </c>
    </row>
    <row r="28" spans="2:40" ht="15" customHeight="1" x14ac:dyDescent="0.2">
      <c r="B28" s="5" t="s">
        <v>74</v>
      </c>
      <c r="C28" s="5" t="s">
        <v>14</v>
      </c>
      <c r="D28" s="5" t="s">
        <v>15</v>
      </c>
      <c r="E28" s="5" t="s">
        <v>70</v>
      </c>
      <c r="F28" s="5" t="s">
        <v>71</v>
      </c>
      <c r="G28" s="5" t="s">
        <v>17</v>
      </c>
      <c r="H28" s="6">
        <v>29.644294179511199</v>
      </c>
      <c r="I28" s="6">
        <v>30.012392005744299</v>
      </c>
      <c r="K28" s="47"/>
      <c r="L28" s="47"/>
      <c r="M28" s="47"/>
      <c r="N28" s="10"/>
      <c r="P28" s="5" t="s">
        <v>17</v>
      </c>
    </row>
    <row r="29" spans="2:40" ht="15" customHeight="1" x14ac:dyDescent="0.2">
      <c r="B29" s="5" t="s">
        <v>75</v>
      </c>
      <c r="C29" s="5" t="s">
        <v>14</v>
      </c>
      <c r="D29" s="5" t="s">
        <v>76</v>
      </c>
      <c r="E29" s="5" t="s">
        <v>16</v>
      </c>
      <c r="F29" s="5" t="s">
        <v>17</v>
      </c>
      <c r="G29" s="5" t="s">
        <v>17</v>
      </c>
      <c r="I29" s="6">
        <v>0</v>
      </c>
      <c r="K29" s="47"/>
      <c r="L29" s="47"/>
      <c r="M29" s="47"/>
      <c r="N29" s="10"/>
      <c r="P29" s="5" t="s">
        <v>17</v>
      </c>
      <c r="W29" s="11" t="s">
        <v>197</v>
      </c>
    </row>
    <row r="30" spans="2:40" ht="15" customHeight="1" x14ac:dyDescent="0.2">
      <c r="B30" s="5" t="s">
        <v>78</v>
      </c>
      <c r="C30" s="5" t="s">
        <v>14</v>
      </c>
      <c r="D30" s="5" t="s">
        <v>76</v>
      </c>
      <c r="E30" s="5" t="s">
        <v>16</v>
      </c>
      <c r="F30" s="5" t="s">
        <v>17</v>
      </c>
      <c r="G30" s="5" t="s">
        <v>17</v>
      </c>
      <c r="I30" s="6">
        <v>0</v>
      </c>
      <c r="K30" s="47"/>
      <c r="L30" s="47"/>
      <c r="M30" s="47"/>
      <c r="N30" s="10"/>
      <c r="P30" s="5" t="s">
        <v>17</v>
      </c>
      <c r="X30" s="10" t="s">
        <v>81</v>
      </c>
      <c r="Y30" s="10" t="s">
        <v>82</v>
      </c>
      <c r="Z30" s="10" t="s">
        <v>23</v>
      </c>
    </row>
    <row r="31" spans="2:40" ht="15" customHeight="1" x14ac:dyDescent="0.2">
      <c r="B31" s="5" t="s">
        <v>79</v>
      </c>
      <c r="C31" s="5" t="s">
        <v>14</v>
      </c>
      <c r="D31" s="5" t="s">
        <v>76</v>
      </c>
      <c r="E31" s="5" t="s">
        <v>80</v>
      </c>
      <c r="F31" s="5" t="s">
        <v>26</v>
      </c>
      <c r="G31" s="5" t="s">
        <v>17</v>
      </c>
      <c r="H31" s="6">
        <v>30.2977107885668</v>
      </c>
      <c r="I31" s="6">
        <v>30.3192137218639</v>
      </c>
      <c r="J31" s="7">
        <f>I31+0.5</f>
        <v>30.8192137218639</v>
      </c>
      <c r="K31" s="47">
        <f>I31-0.5</f>
        <v>29.8192137218639</v>
      </c>
      <c r="L31" s="47">
        <f>I31-H56</f>
        <v>8.4321105462448003</v>
      </c>
      <c r="M31" s="47">
        <f>L31-8.39</f>
        <v>4.2110546244799707E-2</v>
      </c>
      <c r="N31" s="10">
        <f>2^(-M31)</f>
        <v>0.97123307213303478</v>
      </c>
      <c r="P31" s="5" t="s">
        <v>17</v>
      </c>
      <c r="X31" s="10">
        <v>0.99613977055110725</v>
      </c>
      <c r="Y31" s="10">
        <v>0.22956874841399791</v>
      </c>
      <c r="Z31" s="10">
        <v>4.9502296449413117E-3</v>
      </c>
      <c r="AC31" s="11" t="s">
        <v>199</v>
      </c>
    </row>
    <row r="32" spans="2:40" ht="15" customHeight="1" x14ac:dyDescent="0.2">
      <c r="B32" s="5" t="s">
        <v>83</v>
      </c>
      <c r="C32" s="5" t="s">
        <v>14</v>
      </c>
      <c r="D32" s="5" t="s">
        <v>76</v>
      </c>
      <c r="E32" s="5" t="s">
        <v>80</v>
      </c>
      <c r="F32" s="5" t="s">
        <v>26</v>
      </c>
      <c r="G32" s="5" t="s">
        <v>17</v>
      </c>
      <c r="H32" s="6">
        <v>30.2415736976373</v>
      </c>
      <c r="I32" s="6">
        <v>30.3192137218639</v>
      </c>
      <c r="K32" s="47"/>
      <c r="L32" s="47"/>
      <c r="M32" s="47"/>
      <c r="N32" s="10"/>
      <c r="P32" s="5" t="s">
        <v>17</v>
      </c>
      <c r="X32" s="10">
        <v>1.136306426305608</v>
      </c>
      <c r="Y32" s="10">
        <v>8.529112424651987E-2</v>
      </c>
      <c r="Z32" s="10">
        <v>4.1132130995049768E-2</v>
      </c>
    </row>
    <row r="33" spans="2:26" ht="15" customHeight="1" x14ac:dyDescent="0.2">
      <c r="B33" s="5" t="s">
        <v>84</v>
      </c>
      <c r="C33" s="5" t="s">
        <v>14</v>
      </c>
      <c r="D33" s="5" t="s">
        <v>76</v>
      </c>
      <c r="E33" s="5" t="s">
        <v>80</v>
      </c>
      <c r="F33" s="5" t="s">
        <v>26</v>
      </c>
      <c r="G33" s="5" t="s">
        <v>17</v>
      </c>
      <c r="H33" s="6">
        <v>30.418356679387699</v>
      </c>
      <c r="I33" s="6">
        <v>30.3192137218639</v>
      </c>
      <c r="K33" s="47"/>
      <c r="L33" s="47"/>
      <c r="M33" s="47"/>
      <c r="N33" s="10"/>
      <c r="P33" s="5" t="s">
        <v>17</v>
      </c>
      <c r="X33" s="10">
        <v>0.2904684126249979</v>
      </c>
      <c r="Y33" s="10">
        <v>0.97123307213303478</v>
      </c>
      <c r="Z33" s="10">
        <v>1.4339791215139553E-2</v>
      </c>
    </row>
    <row r="34" spans="2:26" ht="15" customHeight="1" x14ac:dyDescent="0.2">
      <c r="B34" s="5" t="s">
        <v>85</v>
      </c>
      <c r="C34" s="5" t="s">
        <v>14</v>
      </c>
      <c r="D34" s="5" t="s">
        <v>76</v>
      </c>
      <c r="E34" s="5" t="s">
        <v>86</v>
      </c>
      <c r="F34" s="5" t="s">
        <v>31</v>
      </c>
      <c r="G34" s="5" t="s">
        <v>17</v>
      </c>
      <c r="H34" s="6">
        <v>31.136163605176399</v>
      </c>
      <c r="I34" s="6">
        <v>31.138894910930699</v>
      </c>
      <c r="J34" s="7">
        <f t="shared" ref="J34" si="21">I34+0.5</f>
        <v>31.638894910930699</v>
      </c>
      <c r="K34" s="47">
        <f>I34-0.5</f>
        <v>30.638894910930699</v>
      </c>
      <c r="L34" s="47">
        <f>I34-H59</f>
        <v>9.0224548107214986</v>
      </c>
      <c r="M34" s="47">
        <f t="shared" ref="M34" si="22">L34-8.39</f>
        <v>0.63245481072149801</v>
      </c>
      <c r="N34" s="10">
        <f t="shared" ref="N34" si="23">2^(-M34)</f>
        <v>0.64507785187855959</v>
      </c>
      <c r="P34" s="5" t="s">
        <v>17</v>
      </c>
      <c r="X34" s="10">
        <v>2.3296509228646638</v>
      </c>
      <c r="Y34" s="10">
        <v>0.64507785187855959</v>
      </c>
      <c r="Z34" s="10">
        <v>1.71158315341732E-2</v>
      </c>
    </row>
    <row r="35" spans="2:26" ht="15" customHeight="1" x14ac:dyDescent="0.2">
      <c r="B35" s="5" t="s">
        <v>87</v>
      </c>
      <c r="C35" s="5" t="s">
        <v>14</v>
      </c>
      <c r="D35" s="5" t="s">
        <v>76</v>
      </c>
      <c r="E35" s="5" t="s">
        <v>86</v>
      </c>
      <c r="F35" s="5" t="s">
        <v>31</v>
      </c>
      <c r="G35" s="5" t="s">
        <v>17</v>
      </c>
      <c r="H35" s="6">
        <v>31.056045030865398</v>
      </c>
      <c r="I35" s="6">
        <v>31.138894910930699</v>
      </c>
      <c r="K35" s="47"/>
      <c r="L35" s="47"/>
      <c r="M35" s="47"/>
      <c r="N35" s="10"/>
      <c r="P35" s="5" t="s">
        <v>17</v>
      </c>
      <c r="X35" s="10">
        <v>5.0805573873028669</v>
      </c>
      <c r="Y35" s="10">
        <v>0.97627185498696645</v>
      </c>
      <c r="Z35" s="10">
        <v>2.9278582290285852E-2</v>
      </c>
    </row>
    <row r="36" spans="2:26" ht="15" customHeight="1" x14ac:dyDescent="0.2">
      <c r="B36" s="5" t="s">
        <v>88</v>
      </c>
      <c r="C36" s="5" t="s">
        <v>14</v>
      </c>
      <c r="D36" s="5" t="s">
        <v>76</v>
      </c>
      <c r="E36" s="5" t="s">
        <v>86</v>
      </c>
      <c r="F36" s="5" t="s">
        <v>31</v>
      </c>
      <c r="G36" s="5" t="s">
        <v>17</v>
      </c>
      <c r="H36" s="6">
        <v>31.224476096750202</v>
      </c>
      <c r="I36" s="6">
        <v>31.138894910930699</v>
      </c>
      <c r="K36" s="47"/>
      <c r="L36" s="47"/>
      <c r="M36" s="47"/>
      <c r="N36" s="10"/>
      <c r="P36" s="5" t="s">
        <v>17</v>
      </c>
      <c r="X36" s="10">
        <v>0.86552902467536297</v>
      </c>
      <c r="Y36" s="10">
        <v>0.14045187997838771</v>
      </c>
      <c r="Z36" s="10">
        <v>2.1019509719150252E-2</v>
      </c>
    </row>
    <row r="37" spans="2:26" ht="15" customHeight="1" x14ac:dyDescent="0.2">
      <c r="B37" s="5" t="s">
        <v>89</v>
      </c>
      <c r="C37" s="5" t="s">
        <v>14</v>
      </c>
      <c r="D37" s="5" t="s">
        <v>76</v>
      </c>
      <c r="E37" s="5" t="s">
        <v>90</v>
      </c>
      <c r="F37" s="5" t="s">
        <v>36</v>
      </c>
      <c r="G37" s="5" t="s">
        <v>17</v>
      </c>
      <c r="H37" s="6">
        <v>30.347361511761299</v>
      </c>
      <c r="I37" s="6">
        <v>30.310595438401201</v>
      </c>
      <c r="J37" s="7">
        <f t="shared" ref="J37" si="24">I37+0.5</f>
        <v>30.810595438401201</v>
      </c>
      <c r="K37" s="47">
        <f>I37-0.5</f>
        <v>29.810595438401201</v>
      </c>
      <c r="L37" s="47">
        <f>I37-H62</f>
        <v>8.4246451548559023</v>
      </c>
      <c r="M37" s="47">
        <f t="shared" ref="M37" si="25">L37-8.39</f>
        <v>3.4645154855901694E-2</v>
      </c>
      <c r="N37" s="10">
        <f t="shared" ref="N37" si="26">2^(-M37)</f>
        <v>0.97627185498696645</v>
      </c>
      <c r="P37" s="5" t="s">
        <v>17</v>
      </c>
    </row>
    <row r="38" spans="2:26" ht="15" customHeight="1" x14ac:dyDescent="0.2">
      <c r="B38" s="5" t="s">
        <v>91</v>
      </c>
      <c r="C38" s="5" t="s">
        <v>14</v>
      </c>
      <c r="D38" s="5" t="s">
        <v>76</v>
      </c>
      <c r="E38" s="5" t="s">
        <v>90</v>
      </c>
      <c r="F38" s="5" t="s">
        <v>36</v>
      </c>
      <c r="G38" s="5" t="s">
        <v>17</v>
      </c>
      <c r="H38" s="6">
        <v>30.140619059647701</v>
      </c>
      <c r="I38" s="6">
        <v>30.310595438401201</v>
      </c>
      <c r="K38" s="47"/>
      <c r="L38" s="47"/>
      <c r="M38" s="47"/>
      <c r="N38" s="10"/>
      <c r="P38" s="5" t="s">
        <v>17</v>
      </c>
    </row>
    <row r="39" spans="2:26" ht="15" customHeight="1" x14ac:dyDescent="0.2">
      <c r="B39" s="5" t="s">
        <v>92</v>
      </c>
      <c r="C39" s="5" t="s">
        <v>14</v>
      </c>
      <c r="D39" s="5" t="s">
        <v>76</v>
      </c>
      <c r="E39" s="5" t="s">
        <v>90</v>
      </c>
      <c r="F39" s="5" t="s">
        <v>36</v>
      </c>
      <c r="G39" s="5" t="s">
        <v>17</v>
      </c>
      <c r="H39" s="6">
        <v>30.443805743794599</v>
      </c>
      <c r="I39" s="6">
        <v>30.310595438401201</v>
      </c>
      <c r="K39" s="47"/>
      <c r="L39" s="47"/>
      <c r="M39" s="47"/>
      <c r="N39" s="10"/>
      <c r="P39" s="5" t="s">
        <v>17</v>
      </c>
    </row>
    <row r="40" spans="2:26" ht="15" customHeight="1" x14ac:dyDescent="0.2">
      <c r="B40" s="5" t="s">
        <v>93</v>
      </c>
      <c r="C40" s="5" t="s">
        <v>14</v>
      </c>
      <c r="D40" s="5" t="s">
        <v>76</v>
      </c>
      <c r="E40" s="5" t="s">
        <v>94</v>
      </c>
      <c r="F40" s="5" t="s">
        <v>43</v>
      </c>
      <c r="G40" s="5" t="s">
        <v>17</v>
      </c>
      <c r="H40" s="6">
        <v>31.256731800914501</v>
      </c>
      <c r="I40" s="6">
        <v>31.401752183824801</v>
      </c>
      <c r="J40" s="7">
        <f t="shared" ref="J40" si="27">I40+0.5</f>
        <v>31.901752183824801</v>
      </c>
      <c r="K40" s="47">
        <f>I40-0.5</f>
        <v>30.901752183824801</v>
      </c>
      <c r="L40" s="47">
        <f>I40-H65</f>
        <v>11.2218521595128</v>
      </c>
      <c r="M40" s="47">
        <f t="shared" ref="M40" si="28">L40-8.39</f>
        <v>2.831852159512799</v>
      </c>
      <c r="N40" s="10">
        <f t="shared" ref="N40" si="29">2^(-M40)</f>
        <v>0.14045187997838771</v>
      </c>
      <c r="P40" s="5" t="s">
        <v>17</v>
      </c>
    </row>
    <row r="41" spans="2:26" ht="15" customHeight="1" x14ac:dyDescent="0.2">
      <c r="B41" s="5" t="s">
        <v>95</v>
      </c>
      <c r="C41" s="5" t="s">
        <v>14</v>
      </c>
      <c r="D41" s="5" t="s">
        <v>76</v>
      </c>
      <c r="E41" s="5" t="s">
        <v>94</v>
      </c>
      <c r="F41" s="5" t="s">
        <v>43</v>
      </c>
      <c r="G41" s="5" t="s">
        <v>17</v>
      </c>
      <c r="H41" s="6">
        <v>31.2658191971903</v>
      </c>
      <c r="I41" s="6">
        <v>31.401752183824801</v>
      </c>
      <c r="K41" s="47"/>
      <c r="L41" s="47"/>
      <c r="M41" s="47"/>
      <c r="N41" s="10"/>
      <c r="P41" s="5" t="s">
        <v>17</v>
      </c>
      <c r="W41" s="11"/>
      <c r="X41" s="10" t="s">
        <v>81</v>
      </c>
      <c r="Y41" s="10" t="s">
        <v>82</v>
      </c>
      <c r="Z41" s="10" t="s">
        <v>97</v>
      </c>
    </row>
    <row r="42" spans="2:26" ht="15" customHeight="1" x14ac:dyDescent="0.2">
      <c r="B42" s="5" t="s">
        <v>96</v>
      </c>
      <c r="C42" s="5" t="s">
        <v>14</v>
      </c>
      <c r="D42" s="5" t="s">
        <v>76</v>
      </c>
      <c r="E42" s="5" t="s">
        <v>94</v>
      </c>
      <c r="F42" s="5" t="s">
        <v>43</v>
      </c>
      <c r="G42" s="5" t="s">
        <v>17</v>
      </c>
      <c r="H42" s="6">
        <v>31.682705553369502</v>
      </c>
      <c r="I42" s="6">
        <v>31.401752183824801</v>
      </c>
      <c r="K42" s="47"/>
      <c r="L42" s="47"/>
      <c r="M42" s="47"/>
      <c r="N42" s="10"/>
      <c r="P42" s="5" t="s">
        <v>17</v>
      </c>
      <c r="W42" s="10" t="s">
        <v>40</v>
      </c>
      <c r="X42" s="10">
        <f>AVERAGE(X31:X36)</f>
        <v>1.7831086573874346</v>
      </c>
      <c r="Y42" s="10">
        <f>AVERAGE(Y31:Y36)</f>
        <v>0.50798242193957766</v>
      </c>
      <c r="Z42" s="10">
        <f>AVERAGE(Z31:Z36)</f>
        <v>2.1306012566456655E-2</v>
      </c>
    </row>
    <row r="43" spans="2:26" ht="15" customHeight="1" x14ac:dyDescent="0.2">
      <c r="B43" s="5" t="s">
        <v>98</v>
      </c>
      <c r="C43" s="5" t="s">
        <v>14</v>
      </c>
      <c r="D43" s="5" t="s">
        <v>76</v>
      </c>
      <c r="E43" s="5" t="s">
        <v>99</v>
      </c>
      <c r="F43" s="5" t="s">
        <v>52</v>
      </c>
      <c r="G43" s="5" t="s">
        <v>17</v>
      </c>
      <c r="H43" s="6">
        <v>31.476695885493001</v>
      </c>
      <c r="I43" s="6">
        <v>31.437381603035899</v>
      </c>
      <c r="J43" s="7">
        <f t="shared" ref="J43" si="30">I43+0.5</f>
        <v>31.937381603035899</v>
      </c>
      <c r="K43" s="47">
        <f>I43-0.5</f>
        <v>30.937381603035899</v>
      </c>
      <c r="L43" s="47">
        <f>I43-H68</f>
        <v>10.1735468105244</v>
      </c>
      <c r="M43" s="47">
        <f t="shared" ref="M43" si="31">L43-8.39</f>
        <v>1.783546810524399</v>
      </c>
      <c r="N43" s="10">
        <f t="shared" ref="N43" si="32">2^(-M43)</f>
        <v>0.2904684126249979</v>
      </c>
      <c r="P43" s="5" t="s">
        <v>17</v>
      </c>
      <c r="W43" s="10" t="s">
        <v>101</v>
      </c>
      <c r="X43" s="10">
        <f>STDEV(X31:X36)</f>
        <v>1.7481119536235197</v>
      </c>
      <c r="Y43" s="10">
        <f t="shared" ref="Y43:Z43" si="33">STDEV(Y31:Y36)</f>
        <v>0.41084111793840583</v>
      </c>
      <c r="Z43" s="10">
        <f t="shared" si="33"/>
        <v>1.2572322106930128E-2</v>
      </c>
    </row>
    <row r="44" spans="2:26" ht="15" customHeight="1" x14ac:dyDescent="0.2">
      <c r="B44" s="5" t="s">
        <v>100</v>
      </c>
      <c r="C44" s="5" t="s">
        <v>14</v>
      </c>
      <c r="D44" s="5" t="s">
        <v>76</v>
      </c>
      <c r="E44" s="5" t="s">
        <v>99</v>
      </c>
      <c r="F44" s="5" t="s">
        <v>52</v>
      </c>
      <c r="G44" s="5" t="s">
        <v>17</v>
      </c>
      <c r="H44" s="6">
        <v>31.378735187340599</v>
      </c>
      <c r="I44" s="6">
        <v>31.437381603035899</v>
      </c>
      <c r="K44" s="47"/>
      <c r="L44" s="47"/>
      <c r="M44" s="47"/>
      <c r="N44" s="10"/>
      <c r="P44" s="5" t="s">
        <v>17</v>
      </c>
      <c r="W44" s="10" t="s">
        <v>103</v>
      </c>
      <c r="X44" s="10">
        <f>X43/SQRT(6)</f>
        <v>0.71366371660624572</v>
      </c>
      <c r="Y44" s="10">
        <f t="shared" ref="Y44:Z44" si="34">Y43/SQRT(6)</f>
        <v>0.16772518405061651</v>
      </c>
      <c r="Z44" s="10">
        <f t="shared" si="34"/>
        <v>5.1326290073152574E-3</v>
      </c>
    </row>
    <row r="45" spans="2:26" ht="15" customHeight="1" x14ac:dyDescent="0.2">
      <c r="B45" s="5" t="s">
        <v>102</v>
      </c>
      <c r="C45" s="5" t="s">
        <v>14</v>
      </c>
      <c r="D45" s="5" t="s">
        <v>76</v>
      </c>
      <c r="E45" s="5" t="s">
        <v>99</v>
      </c>
      <c r="F45" s="5" t="s">
        <v>52</v>
      </c>
      <c r="G45" s="5" t="s">
        <v>17</v>
      </c>
      <c r="H45" s="6">
        <v>31.4567137362741</v>
      </c>
      <c r="I45" s="6">
        <v>31.437381603035899</v>
      </c>
      <c r="K45" s="47"/>
      <c r="L45" s="47"/>
      <c r="M45" s="47"/>
      <c r="N45" s="10"/>
      <c r="P45" s="5" t="s">
        <v>17</v>
      </c>
      <c r="W45" s="10" t="s">
        <v>195</v>
      </c>
      <c r="X45" s="10">
        <f>X42+(2*X43)</f>
        <v>5.2793325646344744</v>
      </c>
      <c r="Y45" s="10">
        <f>Y42+(2*Y43)</f>
        <v>1.3296646578163893</v>
      </c>
      <c r="Z45" s="10">
        <f>Z42+(2*Z43)</f>
        <v>4.6450656780316915E-2</v>
      </c>
    </row>
    <row r="46" spans="2:26" ht="15" customHeight="1" x14ac:dyDescent="0.2">
      <c r="B46" s="5" t="s">
        <v>104</v>
      </c>
      <c r="C46" s="5" t="s">
        <v>14</v>
      </c>
      <c r="D46" s="5" t="s">
        <v>76</v>
      </c>
      <c r="E46" s="5" t="s">
        <v>105</v>
      </c>
      <c r="F46" s="5" t="s">
        <v>59</v>
      </c>
      <c r="G46" s="5" t="s">
        <v>17</v>
      </c>
      <c r="H46" s="6">
        <v>30.169976243089899</v>
      </c>
      <c r="I46" s="6">
        <v>30.050566809399399</v>
      </c>
      <c r="J46" s="7">
        <f t="shared" ref="J46" si="35">I46+0.5</f>
        <v>30.550566809399399</v>
      </c>
      <c r="K46" s="47">
        <f>I46-0.5</f>
        <v>29.550566809399399</v>
      </c>
      <c r="L46" s="47">
        <f>I46-H71</f>
        <v>7.1698862037388977</v>
      </c>
      <c r="M46" s="47">
        <f t="shared" ref="M46" si="36">L46-8.39</f>
        <v>-1.2201137962611028</v>
      </c>
      <c r="N46" s="10">
        <f t="shared" ref="N46" si="37">2^(-M46)</f>
        <v>2.3296509228646638</v>
      </c>
      <c r="P46" s="5" t="s">
        <v>17</v>
      </c>
      <c r="W46" s="10" t="s">
        <v>196</v>
      </c>
      <c r="X46" s="10">
        <f>X42-(2*X43)</f>
        <v>-1.7131152498596047</v>
      </c>
      <c r="Y46" s="10">
        <f>Y42-(2*Y43)</f>
        <v>-0.31369981393723401</v>
      </c>
      <c r="Z46" s="10">
        <f>Z42-(2*Z43)</f>
        <v>-3.8386316474036015E-3</v>
      </c>
    </row>
    <row r="47" spans="2:26" ht="15" customHeight="1" x14ac:dyDescent="0.2">
      <c r="B47" s="5" t="s">
        <v>106</v>
      </c>
      <c r="C47" s="5" t="s">
        <v>14</v>
      </c>
      <c r="D47" s="5" t="s">
        <v>76</v>
      </c>
      <c r="E47" s="5" t="s">
        <v>105</v>
      </c>
      <c r="F47" s="5" t="s">
        <v>59</v>
      </c>
      <c r="G47" s="5" t="s">
        <v>17</v>
      </c>
      <c r="H47" s="6">
        <v>29.9349833814424</v>
      </c>
      <c r="I47" s="6">
        <v>30.050566809399399</v>
      </c>
      <c r="K47" s="47"/>
      <c r="L47" s="47"/>
      <c r="M47" s="47"/>
      <c r="N47" s="10"/>
      <c r="P47" s="5" t="s">
        <v>17</v>
      </c>
    </row>
    <row r="48" spans="2:26" ht="15" customHeight="1" x14ac:dyDescent="0.2">
      <c r="B48" s="5" t="s">
        <v>107</v>
      </c>
      <c r="C48" s="5" t="s">
        <v>14</v>
      </c>
      <c r="D48" s="5" t="s">
        <v>76</v>
      </c>
      <c r="E48" s="5" t="s">
        <v>105</v>
      </c>
      <c r="F48" s="5" t="s">
        <v>59</v>
      </c>
      <c r="G48" s="5" t="s">
        <v>17</v>
      </c>
      <c r="H48" s="6">
        <v>30.046740803666001</v>
      </c>
      <c r="I48" s="6">
        <v>30.050566809399399</v>
      </c>
      <c r="K48" s="47"/>
      <c r="L48" s="47"/>
      <c r="M48" s="47"/>
      <c r="N48" s="10"/>
      <c r="P48" s="5" t="s">
        <v>17</v>
      </c>
    </row>
    <row r="49" spans="2:18" ht="15" customHeight="1" x14ac:dyDescent="0.2">
      <c r="B49" s="5" t="s">
        <v>109</v>
      </c>
      <c r="C49" s="5" t="s">
        <v>14</v>
      </c>
      <c r="D49" s="5" t="s">
        <v>76</v>
      </c>
      <c r="E49" s="5" t="s">
        <v>110</v>
      </c>
      <c r="F49" s="5" t="s">
        <v>65</v>
      </c>
      <c r="G49" s="5" t="s">
        <v>17</v>
      </c>
      <c r="H49" s="6">
        <v>30.6385673587782</v>
      </c>
      <c r="I49" s="6">
        <v>30.4472941702669</v>
      </c>
      <c r="J49" s="7">
        <f t="shared" ref="J49" si="38">I49+0.5</f>
        <v>30.9472941702669</v>
      </c>
      <c r="K49" s="47">
        <f>I49-0.5</f>
        <v>29.9472941702669</v>
      </c>
      <c r="L49" s="47">
        <f>I49-H74</f>
        <v>6.0450132164307</v>
      </c>
      <c r="M49" s="47">
        <f t="shared" ref="M49" si="39">L49-8.39</f>
        <v>-2.3449867835693006</v>
      </c>
      <c r="N49" s="10">
        <f t="shared" ref="N49" si="40">2^(-M49)</f>
        <v>5.0805573873028669</v>
      </c>
      <c r="P49" s="5" t="s">
        <v>17</v>
      </c>
    </row>
    <row r="50" spans="2:18" ht="15" customHeight="1" x14ac:dyDescent="0.2">
      <c r="B50" s="5" t="s">
        <v>111</v>
      </c>
      <c r="C50" s="5" t="s">
        <v>14</v>
      </c>
      <c r="D50" s="5" t="s">
        <v>76</v>
      </c>
      <c r="E50" s="5" t="s">
        <v>110</v>
      </c>
      <c r="F50" s="5" t="s">
        <v>65</v>
      </c>
      <c r="G50" s="5" t="s">
        <v>17</v>
      </c>
      <c r="H50" s="6">
        <v>30.2189740847396</v>
      </c>
      <c r="I50" s="6">
        <v>30.4472941702669</v>
      </c>
      <c r="K50" s="47"/>
      <c r="L50" s="47"/>
      <c r="M50" s="47"/>
      <c r="N50" s="10"/>
      <c r="P50" s="5" t="s">
        <v>17</v>
      </c>
    </row>
    <row r="51" spans="2:18" ht="15" customHeight="1" x14ac:dyDescent="0.2">
      <c r="B51" s="5" t="s">
        <v>112</v>
      </c>
      <c r="C51" s="5" t="s">
        <v>14</v>
      </c>
      <c r="D51" s="5" t="s">
        <v>76</v>
      </c>
      <c r="E51" s="5" t="s">
        <v>110</v>
      </c>
      <c r="F51" s="5" t="s">
        <v>65</v>
      </c>
      <c r="G51" s="5" t="s">
        <v>17</v>
      </c>
      <c r="H51" s="6">
        <v>30.484341067282902</v>
      </c>
      <c r="I51" s="6">
        <v>30.4472941702669</v>
      </c>
      <c r="K51" s="47"/>
      <c r="L51" s="47"/>
      <c r="M51" s="47"/>
      <c r="N51" s="10"/>
      <c r="P51" s="5" t="s">
        <v>17</v>
      </c>
    </row>
    <row r="52" spans="2:18" ht="15" customHeight="1" x14ac:dyDescent="0.2">
      <c r="B52" s="5" t="s">
        <v>113</v>
      </c>
      <c r="C52" s="5" t="s">
        <v>14</v>
      </c>
      <c r="D52" s="5" t="s">
        <v>76</v>
      </c>
      <c r="E52" s="5" t="s">
        <v>114</v>
      </c>
      <c r="F52" s="5" t="s">
        <v>71</v>
      </c>
      <c r="G52" s="5" t="s">
        <v>17</v>
      </c>
      <c r="H52" s="6">
        <v>29.045197086963601</v>
      </c>
      <c r="I52" s="6">
        <v>28.890041610207199</v>
      </c>
      <c r="J52" s="7">
        <f t="shared" ref="J52" si="41">I52+0.5</f>
        <v>29.390041610207199</v>
      </c>
      <c r="K52" s="47">
        <f>I52-0.5</f>
        <v>28.390041610207199</v>
      </c>
      <c r="L52" s="47">
        <f>I52-H77</f>
        <v>8.5983458951069984</v>
      </c>
      <c r="M52" s="47">
        <f t="shared" ref="M52" si="42">L52-8.39</f>
        <v>0.20834589510699786</v>
      </c>
      <c r="N52" s="10">
        <f t="shared" ref="N52" si="43">2^(-M52)</f>
        <v>0.86552902467536297</v>
      </c>
      <c r="P52" s="5" t="s">
        <v>17</v>
      </c>
    </row>
    <row r="53" spans="2:18" ht="15" customHeight="1" x14ac:dyDescent="0.2">
      <c r="B53" s="5" t="s">
        <v>115</v>
      </c>
      <c r="C53" s="5" t="s">
        <v>14</v>
      </c>
      <c r="D53" s="5" t="s">
        <v>76</v>
      </c>
      <c r="E53" s="5" t="s">
        <v>114</v>
      </c>
      <c r="F53" s="5" t="s">
        <v>71</v>
      </c>
      <c r="G53" s="5" t="s">
        <v>17</v>
      </c>
      <c r="H53" s="6">
        <v>28.774857801792599</v>
      </c>
      <c r="I53" s="6">
        <v>28.890041610207199</v>
      </c>
      <c r="K53" s="47"/>
      <c r="L53" s="47"/>
      <c r="M53" s="47"/>
      <c r="P53" s="5" t="s">
        <v>17</v>
      </c>
    </row>
    <row r="54" spans="2:18" ht="15" customHeight="1" x14ac:dyDescent="0.2">
      <c r="B54" s="5" t="s">
        <v>116</v>
      </c>
      <c r="C54" s="5" t="s">
        <v>14</v>
      </c>
      <c r="D54" s="5" t="s">
        <v>76</v>
      </c>
      <c r="E54" s="5" t="s">
        <v>114</v>
      </c>
      <c r="F54" s="5" t="s">
        <v>71</v>
      </c>
      <c r="G54" s="5" t="s">
        <v>17</v>
      </c>
      <c r="H54" s="6">
        <v>28.850069941865598</v>
      </c>
      <c r="I54" s="6">
        <v>28.890041610207199</v>
      </c>
      <c r="K54" s="47"/>
      <c r="L54" s="47"/>
      <c r="M54" s="47"/>
      <c r="P54" s="5" t="s">
        <v>17</v>
      </c>
    </row>
    <row r="55" spans="2:18" ht="15" customHeight="1" x14ac:dyDescent="0.2">
      <c r="P55" s="5" t="s">
        <v>17</v>
      </c>
      <c r="Q55" s="7"/>
      <c r="R55" s="8"/>
    </row>
    <row r="56" spans="2:18" ht="15" customHeight="1" x14ac:dyDescent="0.2">
      <c r="C56" s="5" t="s">
        <v>14</v>
      </c>
      <c r="D56" s="5" t="s">
        <v>117</v>
      </c>
      <c r="E56" s="5" t="s">
        <v>118</v>
      </c>
      <c r="F56" s="5" t="s">
        <v>26</v>
      </c>
      <c r="G56" s="6">
        <v>21.933629908262301</v>
      </c>
      <c r="H56" s="6">
        <v>21.887103175619099</v>
      </c>
      <c r="P56" s="5" t="s">
        <v>17</v>
      </c>
      <c r="Q56" s="7"/>
      <c r="R56" s="8"/>
    </row>
    <row r="57" spans="2:18" ht="15" customHeight="1" x14ac:dyDescent="0.2">
      <c r="C57" s="5" t="s">
        <v>14</v>
      </c>
      <c r="D57" s="5" t="s">
        <v>117</v>
      </c>
      <c r="E57" s="5" t="s">
        <v>118</v>
      </c>
      <c r="F57" s="5" t="s">
        <v>26</v>
      </c>
      <c r="G57" s="6">
        <v>21.757265981303199</v>
      </c>
      <c r="H57" s="6">
        <v>21.887103175619099</v>
      </c>
      <c r="P57" s="5" t="s">
        <v>17</v>
      </c>
      <c r="Q57" s="7"/>
      <c r="R57" s="8"/>
    </row>
    <row r="58" spans="2:18" ht="15" customHeight="1" x14ac:dyDescent="0.2">
      <c r="C58" s="5" t="s">
        <v>14</v>
      </c>
      <c r="D58" s="5" t="s">
        <v>117</v>
      </c>
      <c r="E58" s="5" t="s">
        <v>118</v>
      </c>
      <c r="F58" s="5" t="s">
        <v>26</v>
      </c>
      <c r="G58" s="6">
        <v>21.970413637291902</v>
      </c>
      <c r="H58" s="6">
        <v>21.887103175619099</v>
      </c>
      <c r="P58" s="5" t="s">
        <v>17</v>
      </c>
      <c r="Q58" s="7"/>
      <c r="R58" s="8"/>
    </row>
    <row r="59" spans="2:18" ht="15" customHeight="1" x14ac:dyDescent="0.2">
      <c r="C59" s="5" t="s">
        <v>14</v>
      </c>
      <c r="D59" s="5" t="s">
        <v>117</v>
      </c>
      <c r="E59" s="5" t="s">
        <v>119</v>
      </c>
      <c r="F59" s="5" t="s">
        <v>31</v>
      </c>
      <c r="G59" s="6">
        <v>22.1776589295322</v>
      </c>
      <c r="H59" s="6">
        <v>22.1164401002092</v>
      </c>
      <c r="P59" s="5" t="s">
        <v>17</v>
      </c>
      <c r="Q59" s="7"/>
      <c r="R59" s="8"/>
    </row>
    <row r="60" spans="2:18" ht="15" customHeight="1" x14ac:dyDescent="0.2">
      <c r="C60" s="5" t="s">
        <v>14</v>
      </c>
      <c r="D60" s="5" t="s">
        <v>117</v>
      </c>
      <c r="E60" s="5" t="s">
        <v>119</v>
      </c>
      <c r="F60" s="5" t="s">
        <v>31</v>
      </c>
      <c r="G60" s="6">
        <v>22.044555063556199</v>
      </c>
      <c r="H60" s="6">
        <v>22.1164401002092</v>
      </c>
      <c r="P60" s="5" t="s">
        <v>17</v>
      </c>
      <c r="Q60" s="7"/>
      <c r="R60" s="8"/>
    </row>
    <row r="61" spans="2:18" ht="15" customHeight="1" x14ac:dyDescent="0.2">
      <c r="C61" s="5" t="s">
        <v>14</v>
      </c>
      <c r="D61" s="5" t="s">
        <v>117</v>
      </c>
      <c r="E61" s="5" t="s">
        <v>119</v>
      </c>
      <c r="F61" s="5" t="s">
        <v>31</v>
      </c>
      <c r="G61" s="6">
        <v>22.127106307539201</v>
      </c>
      <c r="H61" s="6">
        <v>22.1164401002092</v>
      </c>
      <c r="P61" s="5" t="s">
        <v>17</v>
      </c>
      <c r="Q61" s="7"/>
      <c r="R61" s="8"/>
    </row>
    <row r="62" spans="2:18" ht="15" customHeight="1" x14ac:dyDescent="0.2">
      <c r="C62" s="5" t="s">
        <v>14</v>
      </c>
      <c r="D62" s="5" t="s">
        <v>117</v>
      </c>
      <c r="E62" s="5" t="s">
        <v>120</v>
      </c>
      <c r="F62" s="5" t="s">
        <v>36</v>
      </c>
      <c r="G62" s="6">
        <v>22.077048577516599</v>
      </c>
      <c r="H62" s="6">
        <v>21.885950283545299</v>
      </c>
      <c r="P62" s="5" t="s">
        <v>17</v>
      </c>
      <c r="Q62" s="7"/>
      <c r="R62" s="8"/>
    </row>
    <row r="63" spans="2:18" ht="15" customHeight="1" x14ac:dyDescent="0.2">
      <c r="C63" s="5" t="s">
        <v>14</v>
      </c>
      <c r="D63" s="5" t="s">
        <v>117</v>
      </c>
      <c r="E63" s="5" t="s">
        <v>120</v>
      </c>
      <c r="F63" s="5" t="s">
        <v>36</v>
      </c>
      <c r="G63" s="6">
        <v>21.7357299818439</v>
      </c>
      <c r="H63" s="6">
        <v>21.885950283545299</v>
      </c>
      <c r="P63" s="5" t="s">
        <v>17</v>
      </c>
      <c r="Q63" s="7"/>
      <c r="R63" s="8"/>
    </row>
    <row r="64" spans="2:18" ht="15" customHeight="1" x14ac:dyDescent="0.2">
      <c r="C64" s="5" t="s">
        <v>14</v>
      </c>
      <c r="D64" s="5" t="s">
        <v>117</v>
      </c>
      <c r="E64" s="5" t="s">
        <v>120</v>
      </c>
      <c r="F64" s="5" t="s">
        <v>36</v>
      </c>
      <c r="G64" s="6">
        <v>21.8450722912754</v>
      </c>
      <c r="H64" s="6">
        <v>21.885950283545299</v>
      </c>
      <c r="P64" s="5" t="s">
        <v>17</v>
      </c>
      <c r="Q64" s="7"/>
      <c r="R64" s="8"/>
    </row>
    <row r="65" spans="3:18" ht="15" customHeight="1" x14ac:dyDescent="0.2">
      <c r="C65" s="5" t="s">
        <v>14</v>
      </c>
      <c r="D65" s="5" t="s">
        <v>117</v>
      </c>
      <c r="E65" s="5" t="s">
        <v>121</v>
      </c>
      <c r="F65" s="5" t="s">
        <v>43</v>
      </c>
      <c r="G65" s="6">
        <v>20.247804187421899</v>
      </c>
      <c r="H65" s="6">
        <v>20.179900024312001</v>
      </c>
      <c r="P65" s="5" t="s">
        <v>17</v>
      </c>
      <c r="Q65" s="7"/>
      <c r="R65" s="8"/>
    </row>
    <row r="66" spans="3:18" ht="15" customHeight="1" x14ac:dyDescent="0.2">
      <c r="C66" s="5" t="s">
        <v>14</v>
      </c>
      <c r="D66" s="5" t="s">
        <v>117</v>
      </c>
      <c r="E66" s="5" t="s">
        <v>121</v>
      </c>
      <c r="F66" s="5" t="s">
        <v>43</v>
      </c>
      <c r="G66" s="6">
        <v>20.069746102719201</v>
      </c>
      <c r="H66" s="6">
        <v>20.179900024312001</v>
      </c>
      <c r="P66" s="5" t="s">
        <v>17</v>
      </c>
      <c r="Q66" s="7"/>
      <c r="R66" s="8"/>
    </row>
    <row r="67" spans="3:18" ht="15" customHeight="1" x14ac:dyDescent="0.2">
      <c r="C67" s="5" t="s">
        <v>14</v>
      </c>
      <c r="D67" s="5" t="s">
        <v>117</v>
      </c>
      <c r="E67" s="5" t="s">
        <v>121</v>
      </c>
      <c r="F67" s="5" t="s">
        <v>43</v>
      </c>
      <c r="G67" s="6">
        <v>20.222149782794801</v>
      </c>
      <c r="H67" s="6">
        <v>20.179900024312001</v>
      </c>
      <c r="P67" s="5" t="s">
        <v>17</v>
      </c>
      <c r="Q67" s="7"/>
      <c r="R67" s="8"/>
    </row>
    <row r="68" spans="3:18" ht="15" customHeight="1" x14ac:dyDescent="0.2">
      <c r="C68" s="5" t="s">
        <v>14</v>
      </c>
      <c r="D68" s="5" t="s">
        <v>117</v>
      </c>
      <c r="E68" s="5" t="s">
        <v>122</v>
      </c>
      <c r="F68" s="5" t="s">
        <v>52</v>
      </c>
      <c r="G68" s="6">
        <v>21.361968413621799</v>
      </c>
      <c r="H68" s="6">
        <v>21.263834792511499</v>
      </c>
      <c r="P68" s="5" t="s">
        <v>17</v>
      </c>
      <c r="Q68" s="7"/>
      <c r="R68" s="8"/>
    </row>
    <row r="69" spans="3:18" ht="15" customHeight="1" x14ac:dyDescent="0.2">
      <c r="C69" s="5" t="s">
        <v>14</v>
      </c>
      <c r="D69" s="5" t="s">
        <v>117</v>
      </c>
      <c r="E69" s="5" t="s">
        <v>122</v>
      </c>
      <c r="F69" s="5" t="s">
        <v>52</v>
      </c>
      <c r="G69" s="6">
        <v>21.247401858804899</v>
      </c>
      <c r="H69" s="6">
        <v>21.263834792511499</v>
      </c>
      <c r="P69" s="5" t="s">
        <v>17</v>
      </c>
      <c r="Q69" s="7"/>
      <c r="R69" s="8"/>
    </row>
    <row r="70" spans="3:18" ht="15" customHeight="1" x14ac:dyDescent="0.2">
      <c r="C70" s="5" t="s">
        <v>14</v>
      </c>
      <c r="D70" s="5" t="s">
        <v>117</v>
      </c>
      <c r="E70" s="5" t="s">
        <v>122</v>
      </c>
      <c r="F70" s="5" t="s">
        <v>52</v>
      </c>
      <c r="G70" s="6">
        <v>21.182134105107799</v>
      </c>
      <c r="H70" s="6">
        <v>21.263834792511499</v>
      </c>
      <c r="P70" s="5" t="s">
        <v>17</v>
      </c>
      <c r="Q70" s="7"/>
      <c r="R70" s="8"/>
    </row>
    <row r="71" spans="3:18" ht="15" customHeight="1" x14ac:dyDescent="0.2">
      <c r="C71" s="5" t="s">
        <v>14</v>
      </c>
      <c r="D71" s="5" t="s">
        <v>117</v>
      </c>
      <c r="E71" s="5" t="s">
        <v>123</v>
      </c>
      <c r="F71" s="5" t="s">
        <v>59</v>
      </c>
      <c r="G71" s="6">
        <v>23.002786859059899</v>
      </c>
      <c r="H71" s="6">
        <v>22.880680605660501</v>
      </c>
      <c r="P71" s="5" t="s">
        <v>17</v>
      </c>
      <c r="Q71" s="7"/>
      <c r="R71" s="8"/>
    </row>
    <row r="72" spans="3:18" ht="15" customHeight="1" x14ac:dyDescent="0.2">
      <c r="C72" s="5" t="s">
        <v>14</v>
      </c>
      <c r="D72" s="5" t="s">
        <v>117</v>
      </c>
      <c r="E72" s="5" t="s">
        <v>123</v>
      </c>
      <c r="F72" s="5" t="s">
        <v>59</v>
      </c>
      <c r="G72" s="6">
        <v>22.754908695273102</v>
      </c>
      <c r="H72" s="6">
        <v>22.880680605660501</v>
      </c>
      <c r="P72" s="5" t="s">
        <v>17</v>
      </c>
      <c r="Q72" s="7"/>
      <c r="R72" s="8"/>
    </row>
    <row r="73" spans="3:18" ht="15" customHeight="1" x14ac:dyDescent="0.2">
      <c r="C73" s="5" t="s">
        <v>14</v>
      </c>
      <c r="D73" s="5" t="s">
        <v>117</v>
      </c>
      <c r="E73" s="5" t="s">
        <v>123</v>
      </c>
      <c r="F73" s="5" t="s">
        <v>59</v>
      </c>
      <c r="G73" s="6">
        <v>22.884346262648702</v>
      </c>
      <c r="H73" s="6">
        <v>22.880680605660501</v>
      </c>
      <c r="P73" s="5" t="s">
        <v>17</v>
      </c>
      <c r="Q73" s="7"/>
      <c r="R73" s="8"/>
    </row>
    <row r="74" spans="3:18" ht="15" customHeight="1" x14ac:dyDescent="0.2">
      <c r="C74" s="5" t="s">
        <v>14</v>
      </c>
      <c r="D74" s="5" t="s">
        <v>117</v>
      </c>
      <c r="E74" s="5" t="s">
        <v>124</v>
      </c>
      <c r="F74" s="5" t="s">
        <v>65</v>
      </c>
      <c r="G74" s="6">
        <v>24.518091982235401</v>
      </c>
      <c r="H74" s="6">
        <v>24.4022809538362</v>
      </c>
      <c r="P74" s="5" t="s">
        <v>17</v>
      </c>
      <c r="Q74" s="7"/>
      <c r="R74" s="8"/>
    </row>
    <row r="75" spans="3:18" ht="15" customHeight="1" x14ac:dyDescent="0.2">
      <c r="C75" s="5" t="s">
        <v>14</v>
      </c>
      <c r="D75" s="5" t="s">
        <v>117</v>
      </c>
      <c r="E75" s="5" t="s">
        <v>124</v>
      </c>
      <c r="F75" s="5" t="s">
        <v>65</v>
      </c>
      <c r="G75" s="6">
        <v>24.2869544159756</v>
      </c>
      <c r="H75" s="6">
        <v>24.4022809538362</v>
      </c>
      <c r="P75" s="5" t="s">
        <v>17</v>
      </c>
      <c r="Q75" s="7"/>
      <c r="R75" s="8"/>
    </row>
    <row r="76" spans="3:18" ht="15" customHeight="1" x14ac:dyDescent="0.2">
      <c r="C76" s="5" t="s">
        <v>14</v>
      </c>
      <c r="D76" s="5" t="s">
        <v>117</v>
      </c>
      <c r="E76" s="5" t="s">
        <v>124</v>
      </c>
      <c r="F76" s="5" t="s">
        <v>65</v>
      </c>
      <c r="G76" s="6">
        <v>24.401796463297501</v>
      </c>
      <c r="H76" s="6">
        <v>24.4022809538362</v>
      </c>
      <c r="P76" s="5" t="s">
        <v>17</v>
      </c>
      <c r="Q76" s="7"/>
      <c r="R76" s="8"/>
    </row>
    <row r="77" spans="3:18" ht="15" customHeight="1" x14ac:dyDescent="0.2">
      <c r="C77" s="5" t="s">
        <v>14</v>
      </c>
      <c r="D77" s="5" t="s">
        <v>117</v>
      </c>
      <c r="E77" s="5" t="s">
        <v>125</v>
      </c>
      <c r="F77" s="5" t="s">
        <v>71</v>
      </c>
      <c r="G77" s="6">
        <v>20.322467246764901</v>
      </c>
      <c r="H77" s="6">
        <v>20.2916957151002</v>
      </c>
      <c r="P77" s="5" t="s">
        <v>17</v>
      </c>
      <c r="Q77" s="7"/>
      <c r="R77" s="8"/>
    </row>
    <row r="78" spans="3:18" ht="15" customHeight="1" x14ac:dyDescent="0.2">
      <c r="C78" s="5" t="s">
        <v>14</v>
      </c>
      <c r="D78" s="5" t="s">
        <v>117</v>
      </c>
      <c r="E78" s="5" t="s">
        <v>125</v>
      </c>
      <c r="F78" s="5" t="s">
        <v>71</v>
      </c>
      <c r="G78" s="6">
        <v>20.208680923231999</v>
      </c>
      <c r="H78" s="6">
        <v>20.2916957151002</v>
      </c>
      <c r="P78" s="5" t="s">
        <v>17</v>
      </c>
      <c r="Q78" s="7"/>
      <c r="R78" s="8"/>
    </row>
    <row r="79" spans="3:18" ht="15" customHeight="1" x14ac:dyDescent="0.2">
      <c r="C79" s="5" t="s">
        <v>14</v>
      </c>
      <c r="D79" s="5" t="s">
        <v>117</v>
      </c>
      <c r="E79" s="5" t="s">
        <v>125</v>
      </c>
      <c r="F79" s="5" t="s">
        <v>71</v>
      </c>
      <c r="G79" s="6">
        <v>20.343938975303701</v>
      </c>
      <c r="H79" s="6">
        <v>20.2916957151002</v>
      </c>
      <c r="P79" s="5" t="s">
        <v>17</v>
      </c>
    </row>
    <row r="80" spans="3:18" ht="15" customHeight="1" x14ac:dyDescent="0.2">
      <c r="J80" s="44" t="s">
        <v>182</v>
      </c>
      <c r="K80" s="45" t="s">
        <v>19</v>
      </c>
      <c r="L80" s="35" t="s">
        <v>20</v>
      </c>
      <c r="M80" s="45" t="s">
        <v>183</v>
      </c>
      <c r="N80" s="35" t="s">
        <v>184</v>
      </c>
      <c r="O80" s="35" t="s">
        <v>185</v>
      </c>
      <c r="P80" s="9"/>
    </row>
    <row r="81" spans="2:16" ht="15" customHeight="1" x14ac:dyDescent="0.2">
      <c r="D81" s="5" t="s">
        <v>15</v>
      </c>
      <c r="E81" s="5" t="s">
        <v>25</v>
      </c>
      <c r="F81" s="8" t="s">
        <v>60</v>
      </c>
      <c r="G81" s="5" t="s">
        <v>26</v>
      </c>
      <c r="H81" s="5">
        <v>28.452720421236702</v>
      </c>
      <c r="I81" s="5"/>
      <c r="J81" s="5">
        <f>AVERAGE(H81:H83)</f>
        <v>28.454747211954999</v>
      </c>
      <c r="K81" s="6">
        <f>J81+0.5</f>
        <v>28.954747211954999</v>
      </c>
      <c r="L81" s="6">
        <f>J81-0.5</f>
        <v>27.954747211954999</v>
      </c>
      <c r="M81" s="7">
        <f>J81-J109</f>
        <v>7.6031737000876305</v>
      </c>
      <c r="N81" s="8">
        <f>M81-8.29</f>
        <v>-0.68682629991236865</v>
      </c>
      <c r="O81" s="7">
        <f>2^(-N81)</f>
        <v>1.6097384515058148</v>
      </c>
    </row>
    <row r="82" spans="2:16" ht="15" customHeight="1" x14ac:dyDescent="0.2">
      <c r="D82" s="5" t="s">
        <v>15</v>
      </c>
      <c r="E82" s="5" t="s">
        <v>25</v>
      </c>
      <c r="F82" s="8"/>
      <c r="G82" s="5" t="s">
        <v>26</v>
      </c>
      <c r="H82" s="5">
        <v>28.611748264820701</v>
      </c>
      <c r="I82" s="5"/>
      <c r="J82" s="5"/>
      <c r="K82" s="6"/>
      <c r="L82" s="6"/>
      <c r="M82" s="7"/>
      <c r="O82" s="7"/>
    </row>
    <row r="83" spans="2:16" ht="15" customHeight="1" x14ac:dyDescent="0.2">
      <c r="D83" s="5" t="s">
        <v>15</v>
      </c>
      <c r="E83" s="5" t="s">
        <v>25</v>
      </c>
      <c r="F83" s="8"/>
      <c r="G83" s="5" t="s">
        <v>26</v>
      </c>
      <c r="H83" s="5">
        <v>28.2997729498076</v>
      </c>
      <c r="I83" s="5"/>
      <c r="J83" s="5"/>
      <c r="K83" s="6"/>
      <c r="L83" s="6"/>
      <c r="M83" s="7"/>
      <c r="O83" s="7"/>
    </row>
    <row r="84" spans="2:16" ht="15" customHeight="1" x14ac:dyDescent="0.2">
      <c r="D84" s="5" t="s">
        <v>15</v>
      </c>
      <c r="E84" s="5" t="s">
        <v>30</v>
      </c>
      <c r="F84" s="8" t="s">
        <v>66</v>
      </c>
      <c r="G84" s="5" t="s">
        <v>31</v>
      </c>
      <c r="H84" s="5">
        <v>30.643809569998702</v>
      </c>
      <c r="I84" s="5"/>
      <c r="J84" s="5">
        <f t="shared" ref="J84" si="44">AVERAGE(H84:H86)</f>
        <v>30.631847107265401</v>
      </c>
      <c r="K84" s="6">
        <f t="shared" ref="K84" si="45">J84+0.5</f>
        <v>31.131847107265401</v>
      </c>
      <c r="L84" s="6">
        <f t="shared" ref="L84" si="46">J84-0.5</f>
        <v>30.131847107265401</v>
      </c>
      <c r="M84" s="7">
        <f>J84-J112</f>
        <v>8.9581833274467328</v>
      </c>
      <c r="N84" s="8">
        <f t="shared" ref="N84" si="47">M84-8.29</f>
        <v>0.6681833274467337</v>
      </c>
      <c r="O84" s="7">
        <f t="shared" ref="O84" si="48">2^(-N84)</f>
        <v>0.62929861486967298</v>
      </c>
    </row>
    <row r="85" spans="2:16" ht="15" customHeight="1" x14ac:dyDescent="0.2">
      <c r="D85" s="5" t="s">
        <v>15</v>
      </c>
      <c r="E85" s="5" t="s">
        <v>30</v>
      </c>
      <c r="F85" s="8"/>
      <c r="G85" s="5" t="s">
        <v>31</v>
      </c>
      <c r="H85" s="5">
        <v>30.5757744240106</v>
      </c>
      <c r="I85" s="5"/>
      <c r="J85" s="5"/>
      <c r="K85" s="6"/>
      <c r="L85" s="6"/>
      <c r="M85" s="7"/>
      <c r="O85" s="7"/>
    </row>
    <row r="86" spans="2:16" ht="15" customHeight="1" x14ac:dyDescent="0.2">
      <c r="D86" s="5" t="s">
        <v>15</v>
      </c>
      <c r="E86" s="5" t="s">
        <v>30</v>
      </c>
      <c r="F86" s="8"/>
      <c r="G86" s="5" t="s">
        <v>31</v>
      </c>
      <c r="H86" s="5">
        <v>30.6759573277869</v>
      </c>
      <c r="I86" s="5"/>
      <c r="J86" s="5"/>
      <c r="K86" s="6"/>
      <c r="L86" s="6"/>
      <c r="M86" s="7"/>
      <c r="O86" s="7"/>
    </row>
    <row r="87" spans="2:16" ht="15" customHeight="1" x14ac:dyDescent="0.2">
      <c r="D87" s="5" t="s">
        <v>15</v>
      </c>
      <c r="E87" s="5" t="s">
        <v>35</v>
      </c>
      <c r="F87" s="8" t="s">
        <v>72</v>
      </c>
      <c r="G87" s="5" t="s">
        <v>36</v>
      </c>
      <c r="H87" s="5">
        <v>28.066775498369701</v>
      </c>
      <c r="I87" s="5"/>
      <c r="J87" s="5">
        <f t="shared" ref="J87" si="49">AVERAGE(H87:H89)</f>
        <v>27.5846231747141</v>
      </c>
      <c r="K87" s="6">
        <f t="shared" ref="K87" si="50">J87+0.5</f>
        <v>28.0846231747141</v>
      </c>
      <c r="L87" s="6">
        <f t="shared" ref="L87" si="51">J87-0.5</f>
        <v>27.0846231747141</v>
      </c>
      <c r="M87" s="7">
        <f>J88-J115</f>
        <v>7.8773605969271294</v>
      </c>
      <c r="N87" s="8">
        <f>M87-8.29</f>
        <v>-0.41263940307286973</v>
      </c>
      <c r="O87" s="7">
        <f t="shared" ref="O87" si="52">2^(-N87)</f>
        <v>1.3311188628283752</v>
      </c>
    </row>
    <row r="88" spans="2:16" ht="15" customHeight="1" x14ac:dyDescent="0.2">
      <c r="D88" s="5" t="s">
        <v>15</v>
      </c>
      <c r="E88" s="5" t="s">
        <v>35</v>
      </c>
      <c r="F88" s="8"/>
      <c r="G88" s="5" t="s">
        <v>36</v>
      </c>
      <c r="H88" s="5">
        <v>27.440189458763999</v>
      </c>
      <c r="I88" s="5"/>
      <c r="J88" s="5">
        <f>AVERAGE(H88:H89)</f>
        <v>27.343547012886297</v>
      </c>
      <c r="K88" s="6"/>
      <c r="L88" s="6"/>
      <c r="M88" s="7"/>
      <c r="O88" s="7"/>
    </row>
    <row r="89" spans="2:16" ht="15" customHeight="1" x14ac:dyDescent="0.2">
      <c r="D89" s="5" t="s">
        <v>15</v>
      </c>
      <c r="E89" s="5" t="s">
        <v>35</v>
      </c>
      <c r="F89" s="8"/>
      <c r="G89" s="5" t="s">
        <v>36</v>
      </c>
      <c r="H89" s="5">
        <v>27.246904567008599</v>
      </c>
      <c r="I89" s="5"/>
      <c r="J89" s="5"/>
      <c r="K89" s="6"/>
      <c r="L89" s="6"/>
      <c r="M89" s="7"/>
      <c r="O89" s="7"/>
    </row>
    <row r="90" spans="2:16" ht="15" customHeight="1" x14ac:dyDescent="0.2">
      <c r="D90" s="5" t="s">
        <v>15</v>
      </c>
      <c r="E90" s="5" t="s">
        <v>42</v>
      </c>
      <c r="F90" s="8" t="s">
        <v>77</v>
      </c>
      <c r="G90" s="5" t="s">
        <v>43</v>
      </c>
      <c r="H90" s="5">
        <v>34.573648006851499</v>
      </c>
      <c r="I90" s="5"/>
      <c r="J90" s="5">
        <f t="shared" ref="J90" si="53">AVERAGE(H90:H92)</f>
        <v>33.876255879544367</v>
      </c>
      <c r="K90" s="6">
        <f t="shared" ref="K90" si="54">J90+0.5</f>
        <v>34.376255879544367</v>
      </c>
      <c r="L90" s="6">
        <f t="shared" ref="L90" si="55">J90-0.5</f>
        <v>33.376255879544367</v>
      </c>
      <c r="M90" s="7">
        <f>J91-J118</f>
        <v>11.29740291512876</v>
      </c>
      <c r="N90" s="8">
        <f t="shared" ref="N90" si="56">M90-8.29</f>
        <v>3.0074029151287611</v>
      </c>
      <c r="O90" s="7">
        <f t="shared" ref="O90" si="57">2^(-N90)</f>
        <v>0.1243602291163895</v>
      </c>
    </row>
    <row r="91" spans="2:16" ht="15" customHeight="1" x14ac:dyDescent="0.2">
      <c r="D91" s="5" t="s">
        <v>15</v>
      </c>
      <c r="E91" s="5" t="s">
        <v>42</v>
      </c>
      <c r="F91" s="8"/>
      <c r="G91" s="5" t="s">
        <v>43</v>
      </c>
      <c r="H91" s="5">
        <v>33.531399161676902</v>
      </c>
      <c r="I91" s="5"/>
      <c r="J91" s="5">
        <f>AVERAGE(H91:H92)</f>
        <v>33.527559815890797</v>
      </c>
      <c r="K91" s="6"/>
      <c r="L91" s="6"/>
      <c r="M91" s="7"/>
      <c r="O91" s="7"/>
    </row>
    <row r="92" spans="2:16" ht="15" customHeight="1" x14ac:dyDescent="0.2">
      <c r="D92" s="5" t="s">
        <v>15</v>
      </c>
      <c r="E92" s="5" t="s">
        <v>42</v>
      </c>
      <c r="F92" s="8"/>
      <c r="G92" s="5" t="s">
        <v>43</v>
      </c>
      <c r="H92" s="5">
        <v>33.523720470104699</v>
      </c>
      <c r="I92" s="5"/>
      <c r="J92" s="5"/>
      <c r="K92" s="6"/>
      <c r="L92" s="6"/>
      <c r="M92" s="7"/>
      <c r="O92" s="7"/>
    </row>
    <row r="93" spans="2:16" ht="15" customHeight="1" x14ac:dyDescent="0.2">
      <c r="H93" s="5"/>
      <c r="J93" s="6"/>
      <c r="K93" s="7"/>
      <c r="L93" s="8"/>
      <c r="M93" s="7"/>
      <c r="O93" s="8"/>
      <c r="P93" s="9"/>
    </row>
    <row r="94" spans="2:16" ht="15" customHeight="1" x14ac:dyDescent="0.2">
      <c r="J94" s="44" t="s">
        <v>182</v>
      </c>
      <c r="K94" s="45" t="s">
        <v>19</v>
      </c>
      <c r="L94" s="35" t="s">
        <v>20</v>
      </c>
      <c r="M94" s="45" t="s">
        <v>183</v>
      </c>
      <c r="N94" s="35" t="s">
        <v>184</v>
      </c>
      <c r="O94" s="35" t="s">
        <v>185</v>
      </c>
      <c r="P94" s="9"/>
    </row>
    <row r="95" spans="2:16" ht="15" customHeight="1" x14ac:dyDescent="0.2">
      <c r="B95" s="5" t="s">
        <v>24</v>
      </c>
      <c r="C95" s="5" t="s">
        <v>14</v>
      </c>
      <c r="D95" s="5" t="s">
        <v>76</v>
      </c>
      <c r="E95" s="5" t="s">
        <v>25</v>
      </c>
      <c r="F95" s="5" t="s">
        <v>60</v>
      </c>
      <c r="G95" s="5" t="s">
        <v>26</v>
      </c>
      <c r="H95" s="6">
        <v>30.282662724568901</v>
      </c>
      <c r="I95" s="6">
        <v>29.592323189896401</v>
      </c>
      <c r="J95" s="7">
        <v>29.247153422560203</v>
      </c>
      <c r="K95" s="8">
        <v>30.092323189896401</v>
      </c>
      <c r="L95" s="8">
        <v>29.092323189896401</v>
      </c>
      <c r="M95" s="9">
        <v>8.3955799106928346</v>
      </c>
      <c r="N95" s="5">
        <v>5.5799106928340336E-3</v>
      </c>
      <c r="O95" s="10">
        <v>0.99613977055110725</v>
      </c>
    </row>
    <row r="96" spans="2:16" ht="15" customHeight="1" x14ac:dyDescent="0.2">
      <c r="B96" s="5" t="s">
        <v>27</v>
      </c>
      <c r="C96" s="5" t="s">
        <v>14</v>
      </c>
      <c r="D96" s="5" t="s">
        <v>76</v>
      </c>
      <c r="E96" s="5" t="s">
        <v>25</v>
      </c>
      <c r="F96" s="5" t="s">
        <v>60</v>
      </c>
      <c r="G96" s="5" t="s">
        <v>26</v>
      </c>
      <c r="H96" s="6">
        <v>29.352234928525601</v>
      </c>
      <c r="I96" s="6">
        <v>29.592323189896401</v>
      </c>
      <c r="L96" s="8"/>
      <c r="M96" s="9"/>
      <c r="N96" s="5"/>
      <c r="O96" s="10"/>
    </row>
    <row r="97" spans="2:15" ht="15" customHeight="1" x14ac:dyDescent="0.2">
      <c r="B97" s="5" t="s">
        <v>28</v>
      </c>
      <c r="C97" s="5" t="s">
        <v>14</v>
      </c>
      <c r="D97" s="5" t="s">
        <v>76</v>
      </c>
      <c r="E97" s="5" t="s">
        <v>25</v>
      </c>
      <c r="F97" s="5" t="s">
        <v>60</v>
      </c>
      <c r="G97" s="5" t="s">
        <v>26</v>
      </c>
      <c r="H97" s="6">
        <v>29.142071916594801</v>
      </c>
      <c r="I97" s="6">
        <v>29.592323189896401</v>
      </c>
      <c r="L97" s="8"/>
      <c r="M97" s="9"/>
      <c r="N97" s="5"/>
      <c r="O97" s="10"/>
    </row>
    <row r="98" spans="2:15" ht="15" customHeight="1" x14ac:dyDescent="0.2">
      <c r="B98" s="5" t="s">
        <v>29</v>
      </c>
      <c r="C98" s="5" t="s">
        <v>14</v>
      </c>
      <c r="D98" s="5" t="s">
        <v>76</v>
      </c>
      <c r="E98" s="5" t="s">
        <v>30</v>
      </c>
      <c r="F98" s="5" t="s">
        <v>66</v>
      </c>
      <c r="G98" s="5" t="s">
        <v>31</v>
      </c>
      <c r="H98" s="6">
        <v>35.669857956311802</v>
      </c>
      <c r="I98" s="6">
        <v>34.3000355542096</v>
      </c>
      <c r="J98" s="7">
        <v>33.615124353158599</v>
      </c>
      <c r="K98" s="8">
        <v>34.8000355542096</v>
      </c>
      <c r="L98" s="8">
        <v>33.8000355542096</v>
      </c>
      <c r="M98" s="9">
        <v>11.941460573339931</v>
      </c>
      <c r="N98" s="5">
        <v>3.5514605733399307</v>
      </c>
      <c r="O98" s="10">
        <v>8.529112424651987E-2</v>
      </c>
    </row>
    <row r="99" spans="2:15" ht="15" customHeight="1" x14ac:dyDescent="0.2">
      <c r="B99" s="5" t="s">
        <v>32</v>
      </c>
      <c r="C99" s="5" t="s">
        <v>14</v>
      </c>
      <c r="D99" s="5" t="s">
        <v>76</v>
      </c>
      <c r="E99" s="5" t="s">
        <v>30</v>
      </c>
      <c r="F99" s="5" t="s">
        <v>66</v>
      </c>
      <c r="G99" s="5" t="s">
        <v>31</v>
      </c>
      <c r="H99" s="6">
        <v>34.220868113549599</v>
      </c>
      <c r="I99" s="6">
        <v>34.3000355542096</v>
      </c>
      <c r="L99" s="8"/>
      <c r="M99" s="9"/>
      <c r="N99" s="5"/>
      <c r="O99" s="10"/>
    </row>
    <row r="100" spans="2:15" ht="15" customHeight="1" x14ac:dyDescent="0.2">
      <c r="B100" s="5" t="s">
        <v>33</v>
      </c>
      <c r="C100" s="5" t="s">
        <v>14</v>
      </c>
      <c r="D100" s="5" t="s">
        <v>76</v>
      </c>
      <c r="E100" s="5" t="s">
        <v>30</v>
      </c>
      <c r="F100" s="5" t="s">
        <v>66</v>
      </c>
      <c r="G100" s="5" t="s">
        <v>31</v>
      </c>
      <c r="H100" s="6">
        <v>33.009380592767599</v>
      </c>
      <c r="I100" s="6">
        <v>34.3000355542096</v>
      </c>
      <c r="L100" s="8"/>
      <c r="M100" s="9"/>
      <c r="N100" s="5"/>
      <c r="O100" s="10"/>
    </row>
    <row r="101" spans="2:15" ht="15" customHeight="1" x14ac:dyDescent="0.2">
      <c r="B101" s="5" t="s">
        <v>34</v>
      </c>
      <c r="C101" s="5" t="s">
        <v>14</v>
      </c>
      <c r="D101" s="5" t="s">
        <v>76</v>
      </c>
      <c r="E101" s="5" t="s">
        <v>35</v>
      </c>
      <c r="F101" s="5" t="s">
        <v>72</v>
      </c>
      <c r="G101" s="5" t="s">
        <v>43</v>
      </c>
      <c r="H101" s="6">
        <v>28.531198648311399</v>
      </c>
      <c r="I101" s="6">
        <v>27.958289202048501</v>
      </c>
      <c r="J101" s="7">
        <v>27.671834478917098</v>
      </c>
      <c r="K101" s="8">
        <v>28.458289202048501</v>
      </c>
      <c r="L101" s="8">
        <v>27.458289202048501</v>
      </c>
      <c r="M101" s="9">
        <v>8.2056480629579305</v>
      </c>
      <c r="N101" s="5">
        <v>-0.18435193704207009</v>
      </c>
      <c r="O101" s="10">
        <v>1.136306426305608</v>
      </c>
    </row>
    <row r="102" spans="2:15" ht="15" customHeight="1" x14ac:dyDescent="0.2">
      <c r="B102" s="5" t="s">
        <v>37</v>
      </c>
      <c r="C102" s="5" t="s">
        <v>14</v>
      </c>
      <c r="D102" s="5" t="s">
        <v>76</v>
      </c>
      <c r="E102" s="5" t="s">
        <v>35</v>
      </c>
      <c r="F102" s="5" t="s">
        <v>72</v>
      </c>
      <c r="G102" s="5" t="s">
        <v>43</v>
      </c>
      <c r="H102" s="6">
        <v>27.857430377202899</v>
      </c>
      <c r="I102" s="6">
        <v>27.958289202048501</v>
      </c>
      <c r="L102" s="8"/>
      <c r="M102" s="9"/>
      <c r="N102" s="5"/>
      <c r="O102" s="10"/>
    </row>
    <row r="103" spans="2:15" ht="15" customHeight="1" x14ac:dyDescent="0.2">
      <c r="B103" s="5" t="s">
        <v>39</v>
      </c>
      <c r="C103" s="5" t="s">
        <v>14</v>
      </c>
      <c r="D103" s="5" t="s">
        <v>76</v>
      </c>
      <c r="E103" s="5" t="s">
        <v>35</v>
      </c>
      <c r="F103" s="5" t="s">
        <v>72</v>
      </c>
      <c r="G103" s="5" t="s">
        <v>43</v>
      </c>
      <c r="H103" s="6">
        <v>27.486238580631301</v>
      </c>
      <c r="I103" s="6">
        <v>27.958289202048501</v>
      </c>
      <c r="L103" s="8"/>
      <c r="M103" s="9"/>
      <c r="N103" s="5"/>
      <c r="O103" s="10"/>
    </row>
    <row r="104" spans="2:15" ht="15" customHeight="1" x14ac:dyDescent="0.2">
      <c r="B104" s="5" t="s">
        <v>41</v>
      </c>
      <c r="C104" s="5" t="s">
        <v>14</v>
      </c>
      <c r="D104" s="5" t="s">
        <v>76</v>
      </c>
      <c r="E104" s="5" t="s">
        <v>42</v>
      </c>
      <c r="F104" s="5" t="s">
        <v>77</v>
      </c>
      <c r="G104" s="5" t="s">
        <v>52</v>
      </c>
      <c r="H104" s="6">
        <v>33.0867510566571</v>
      </c>
      <c r="I104" s="6">
        <v>32.743158736810301</v>
      </c>
      <c r="J104" s="7">
        <v>32.743158736810265</v>
      </c>
      <c r="K104" s="8">
        <v>33.243158736810301</v>
      </c>
      <c r="L104" s="8">
        <v>32.243158736810301</v>
      </c>
      <c r="M104" s="9">
        <v>10.513001836048229</v>
      </c>
      <c r="N104" s="5">
        <v>2.1230018360482283</v>
      </c>
      <c r="O104" s="10">
        <v>0.22956874841399791</v>
      </c>
    </row>
    <row r="105" spans="2:15" ht="15" customHeight="1" x14ac:dyDescent="0.2">
      <c r="B105" s="5" t="s">
        <v>46</v>
      </c>
      <c r="C105" s="5" t="s">
        <v>14</v>
      </c>
      <c r="D105" s="5" t="s">
        <v>76</v>
      </c>
      <c r="E105" s="5" t="s">
        <v>42</v>
      </c>
      <c r="F105" s="5" t="s">
        <v>77</v>
      </c>
      <c r="G105" s="5" t="s">
        <v>52</v>
      </c>
      <c r="H105" s="6">
        <v>32.682134262671198</v>
      </c>
      <c r="I105" s="6">
        <v>32.743158736810301</v>
      </c>
      <c r="L105" s="8"/>
      <c r="M105" s="9"/>
      <c r="N105" s="5"/>
      <c r="O105" s="10"/>
    </row>
    <row r="106" spans="2:15" ht="15" customHeight="1" x14ac:dyDescent="0.2">
      <c r="B106" s="5" t="s">
        <v>48</v>
      </c>
      <c r="C106" s="5" t="s">
        <v>14</v>
      </c>
      <c r="D106" s="5" t="s">
        <v>76</v>
      </c>
      <c r="E106" s="5" t="s">
        <v>42</v>
      </c>
      <c r="F106" s="5" t="s">
        <v>77</v>
      </c>
      <c r="G106" s="5" t="s">
        <v>52</v>
      </c>
      <c r="H106" s="6">
        <v>32.460590891102498</v>
      </c>
      <c r="I106" s="6">
        <v>32.743158736810301</v>
      </c>
      <c r="L106" s="8"/>
      <c r="M106" s="9"/>
      <c r="N106" s="5"/>
      <c r="O106" s="10"/>
    </row>
    <row r="107" spans="2:15" ht="15" customHeight="1" x14ac:dyDescent="0.2">
      <c r="L107" s="8"/>
      <c r="M107" s="9"/>
      <c r="N107" s="5"/>
      <c r="O107" s="10"/>
    </row>
    <row r="108" spans="2:15" ht="15" customHeight="1" x14ac:dyDescent="0.2">
      <c r="B108" s="15"/>
      <c r="C108" s="15"/>
      <c r="D108" s="15"/>
      <c r="L108" s="8"/>
      <c r="M108" s="9"/>
      <c r="N108" s="5"/>
      <c r="O108" s="10"/>
    </row>
    <row r="109" spans="2:15" ht="15" customHeight="1" x14ac:dyDescent="0.2">
      <c r="B109" s="5" t="s">
        <v>161</v>
      </c>
      <c r="C109" s="5" t="s">
        <v>14</v>
      </c>
      <c r="D109" s="5" t="s">
        <v>117</v>
      </c>
      <c r="E109" s="5" t="s">
        <v>181</v>
      </c>
      <c r="F109" s="5" t="s">
        <v>60</v>
      </c>
      <c r="G109" s="5" t="s">
        <v>26</v>
      </c>
      <c r="H109" s="6">
        <v>20.767598499814898</v>
      </c>
      <c r="I109" s="6">
        <v>20.8515735118674</v>
      </c>
      <c r="J109" s="7">
        <v>20.851573511867368</v>
      </c>
      <c r="K109" s="8">
        <v>21.3515735118674</v>
      </c>
      <c r="L109" s="8">
        <v>20.3515735118674</v>
      </c>
      <c r="M109" s="9">
        <v>1.5735118673667614E-3</v>
      </c>
      <c r="N109" s="5">
        <v>0.99890991925569717</v>
      </c>
      <c r="O109" s="10" t="s">
        <v>60</v>
      </c>
    </row>
    <row r="110" spans="2:15" ht="15" customHeight="1" x14ac:dyDescent="0.2">
      <c r="B110" s="5" t="s">
        <v>162</v>
      </c>
      <c r="C110" s="5" t="s">
        <v>14</v>
      </c>
      <c r="D110" s="5" t="s">
        <v>117</v>
      </c>
      <c r="E110" s="5" t="s">
        <v>181</v>
      </c>
      <c r="F110" s="5" t="s">
        <v>60</v>
      </c>
      <c r="G110" s="5" t="s">
        <v>26</v>
      </c>
      <c r="H110" s="6">
        <v>20.711414800635801</v>
      </c>
      <c r="I110" s="6">
        <v>20.8515735118674</v>
      </c>
      <c r="L110" s="8"/>
      <c r="M110" s="9"/>
      <c r="N110" s="5"/>
      <c r="O110" s="10"/>
    </row>
    <row r="111" spans="2:15" ht="15" customHeight="1" x14ac:dyDescent="0.2">
      <c r="B111" s="5" t="s">
        <v>163</v>
      </c>
      <c r="C111" s="5" t="s">
        <v>14</v>
      </c>
      <c r="D111" s="5" t="s">
        <v>117</v>
      </c>
      <c r="E111" s="5" t="s">
        <v>181</v>
      </c>
      <c r="F111" s="5" t="s">
        <v>60</v>
      </c>
      <c r="G111" s="5" t="s">
        <v>26</v>
      </c>
      <c r="H111" s="6">
        <v>21.075707235151398</v>
      </c>
      <c r="I111" s="6">
        <v>20.8515735118674</v>
      </c>
      <c r="L111" s="8"/>
      <c r="M111" s="9"/>
      <c r="N111" s="5"/>
      <c r="O111" s="10"/>
    </row>
    <row r="112" spans="2:15" ht="15" customHeight="1" x14ac:dyDescent="0.2">
      <c r="B112" s="5" t="s">
        <v>164</v>
      </c>
      <c r="C112" s="5" t="s">
        <v>14</v>
      </c>
      <c r="D112" s="5" t="s">
        <v>117</v>
      </c>
      <c r="E112" s="5" t="s">
        <v>156</v>
      </c>
      <c r="F112" s="5" t="s">
        <v>66</v>
      </c>
      <c r="G112" s="5" t="s">
        <v>31</v>
      </c>
      <c r="H112" s="6">
        <v>21.695426227554002</v>
      </c>
      <c r="I112" s="6">
        <v>21.6736637798187</v>
      </c>
      <c r="J112" s="7">
        <v>21.673663779818668</v>
      </c>
      <c r="K112" s="8">
        <v>22.1736637798187</v>
      </c>
      <c r="L112" s="8">
        <v>21.1736637798187</v>
      </c>
      <c r="M112" s="9">
        <v>0.82366377981866634</v>
      </c>
      <c r="N112" s="5">
        <v>0.56500526646019222</v>
      </c>
      <c r="O112" s="10" t="s">
        <v>66</v>
      </c>
    </row>
    <row r="113" spans="2:15" ht="15" customHeight="1" x14ac:dyDescent="0.2">
      <c r="B113" s="5" t="s">
        <v>165</v>
      </c>
      <c r="C113" s="5" t="s">
        <v>14</v>
      </c>
      <c r="D113" s="5" t="s">
        <v>117</v>
      </c>
      <c r="E113" s="5" t="s">
        <v>156</v>
      </c>
      <c r="F113" s="5" t="s">
        <v>66</v>
      </c>
      <c r="G113" s="5" t="s">
        <v>31</v>
      </c>
      <c r="H113" s="6">
        <v>21.755527899798199</v>
      </c>
      <c r="I113" s="6">
        <v>21.6736637798187</v>
      </c>
      <c r="L113" s="8"/>
      <c r="M113" s="9"/>
      <c r="N113" s="5"/>
      <c r="O113" s="10"/>
    </row>
    <row r="114" spans="2:15" ht="15" customHeight="1" x14ac:dyDescent="0.2">
      <c r="B114" s="5" t="s">
        <v>166</v>
      </c>
      <c r="C114" s="5" t="s">
        <v>14</v>
      </c>
      <c r="D114" s="5" t="s">
        <v>117</v>
      </c>
      <c r="E114" s="5" t="s">
        <v>156</v>
      </c>
      <c r="F114" s="5" t="s">
        <v>66</v>
      </c>
      <c r="G114" s="5" t="s">
        <v>31</v>
      </c>
      <c r="H114" s="6">
        <v>21.570037212103799</v>
      </c>
      <c r="I114" s="6">
        <v>21.6736637798187</v>
      </c>
      <c r="L114" s="8"/>
      <c r="M114" s="9"/>
      <c r="N114" s="5"/>
      <c r="O114" s="10"/>
    </row>
    <row r="115" spans="2:15" ht="15" customHeight="1" x14ac:dyDescent="0.2">
      <c r="B115" s="5" t="s">
        <v>167</v>
      </c>
      <c r="C115" s="5" t="s">
        <v>14</v>
      </c>
      <c r="D115" s="5" t="s">
        <v>117</v>
      </c>
      <c r="E115" s="5" t="s">
        <v>147</v>
      </c>
      <c r="F115" s="5" t="s">
        <v>72</v>
      </c>
      <c r="G115" s="5" t="s">
        <v>43</v>
      </c>
      <c r="H115" s="6">
        <v>19.3647360373513</v>
      </c>
      <c r="I115" s="6">
        <v>19.4661864159592</v>
      </c>
      <c r="J115" s="7">
        <v>19.466186415959168</v>
      </c>
      <c r="K115" s="8">
        <v>19.9661864159592</v>
      </c>
      <c r="L115" s="8">
        <v>18.9661864159592</v>
      </c>
      <c r="M115" s="9">
        <v>-1.3838135840408334</v>
      </c>
      <c r="N115" s="5">
        <v>2.6095726810596052</v>
      </c>
      <c r="O115" s="10" t="s">
        <v>72</v>
      </c>
    </row>
    <row r="116" spans="2:15" ht="15" customHeight="1" x14ac:dyDescent="0.2">
      <c r="B116" s="5" t="s">
        <v>168</v>
      </c>
      <c r="C116" s="5" t="s">
        <v>14</v>
      </c>
      <c r="D116" s="5" t="s">
        <v>117</v>
      </c>
      <c r="E116" s="5" t="s">
        <v>147</v>
      </c>
      <c r="F116" s="5" t="s">
        <v>72</v>
      </c>
      <c r="G116" s="5" t="s">
        <v>43</v>
      </c>
      <c r="H116" s="6">
        <v>19.201503127330099</v>
      </c>
      <c r="I116" s="6">
        <v>19.4661864159592</v>
      </c>
      <c r="L116" s="8"/>
      <c r="M116" s="9"/>
      <c r="N116" s="5"/>
      <c r="O116" s="10"/>
    </row>
    <row r="117" spans="2:15" ht="15" customHeight="1" x14ac:dyDescent="0.2">
      <c r="B117" s="5" t="s">
        <v>169</v>
      </c>
      <c r="C117" s="5" t="s">
        <v>14</v>
      </c>
      <c r="D117" s="5" t="s">
        <v>117</v>
      </c>
      <c r="E117" s="5" t="s">
        <v>147</v>
      </c>
      <c r="F117" s="5" t="s">
        <v>72</v>
      </c>
      <c r="G117" s="5" t="s">
        <v>43</v>
      </c>
      <c r="H117" s="6">
        <v>19.832320083196102</v>
      </c>
      <c r="I117" s="6">
        <v>19.4661864159592</v>
      </c>
      <c r="L117" s="8"/>
      <c r="M117" s="9"/>
      <c r="N117" s="5"/>
      <c r="O117" s="10"/>
    </row>
    <row r="118" spans="2:15" ht="15" customHeight="1" x14ac:dyDescent="0.2">
      <c r="B118" s="5" t="s">
        <v>186</v>
      </c>
      <c r="C118" s="5" t="s">
        <v>14</v>
      </c>
      <c r="D118" s="5" t="s">
        <v>117</v>
      </c>
      <c r="E118" s="5" t="s">
        <v>151</v>
      </c>
      <c r="F118" s="5" t="s">
        <v>77</v>
      </c>
      <c r="G118" s="5" t="s">
        <v>52</v>
      </c>
      <c r="H118" s="6">
        <v>22.194899864880401</v>
      </c>
      <c r="I118" s="6">
        <v>22.230156900762001</v>
      </c>
      <c r="J118" s="7">
        <v>22.230156900762037</v>
      </c>
      <c r="K118" s="8">
        <v>22.730156900762001</v>
      </c>
      <c r="L118" s="8">
        <v>21.730156900762001</v>
      </c>
      <c r="M118" s="9">
        <v>1.3801569007620351</v>
      </c>
      <c r="N118" s="5">
        <v>0.38417701175578178</v>
      </c>
      <c r="O118" s="10" t="s">
        <v>77</v>
      </c>
    </row>
    <row r="119" spans="2:15" ht="15" customHeight="1" x14ac:dyDescent="0.2">
      <c r="B119" s="5" t="s">
        <v>187</v>
      </c>
      <c r="C119" s="5" t="s">
        <v>14</v>
      </c>
      <c r="D119" s="5" t="s">
        <v>117</v>
      </c>
      <c r="E119" s="5" t="s">
        <v>151</v>
      </c>
      <c r="F119" s="5" t="s">
        <v>77</v>
      </c>
      <c r="G119" s="5" t="s">
        <v>52</v>
      </c>
      <c r="H119" s="6">
        <v>22.147978942488901</v>
      </c>
      <c r="I119" s="6">
        <v>22.230156900762001</v>
      </c>
    </row>
    <row r="120" spans="2:15" ht="15" customHeight="1" x14ac:dyDescent="0.2">
      <c r="B120" s="5" t="s">
        <v>188</v>
      </c>
      <c r="C120" s="5" t="s">
        <v>14</v>
      </c>
      <c r="D120" s="5" t="s">
        <v>117</v>
      </c>
      <c r="E120" s="5" t="s">
        <v>151</v>
      </c>
      <c r="F120" s="5" t="s">
        <v>77</v>
      </c>
      <c r="G120" s="5" t="s">
        <v>52</v>
      </c>
      <c r="H120" s="6">
        <v>22.3475918949168</v>
      </c>
      <c r="I120" s="6">
        <v>22.230156900762001</v>
      </c>
    </row>
    <row r="122" spans="2:15" ht="15" customHeight="1" x14ac:dyDescent="0.2">
      <c r="B122" s="5" t="s">
        <v>15</v>
      </c>
      <c r="C122" s="5" t="s">
        <v>16</v>
      </c>
    </row>
    <row r="123" spans="2:15" ht="15" customHeight="1" x14ac:dyDescent="0.2">
      <c r="B123" s="5" t="s">
        <v>15</v>
      </c>
      <c r="C123" s="5" t="s">
        <v>16</v>
      </c>
    </row>
    <row r="125" spans="2:15" ht="15" customHeight="1" x14ac:dyDescent="0.2">
      <c r="B125" s="15" t="s">
        <v>194</v>
      </c>
      <c r="C125" s="15"/>
      <c r="G125" s="44" t="s">
        <v>182</v>
      </c>
      <c r="H125" s="45" t="s">
        <v>19</v>
      </c>
      <c r="I125" s="35" t="s">
        <v>20</v>
      </c>
      <c r="J125" s="45" t="s">
        <v>183</v>
      </c>
      <c r="K125" s="35" t="s">
        <v>184</v>
      </c>
      <c r="L125" s="35" t="s">
        <v>185</v>
      </c>
      <c r="M125" s="9"/>
    </row>
    <row r="126" spans="2:15" ht="15" customHeight="1" x14ac:dyDescent="0.2">
      <c r="B126" s="5" t="s">
        <v>15</v>
      </c>
      <c r="C126" s="5" t="s">
        <v>51</v>
      </c>
      <c r="D126" s="5" t="s">
        <v>52</v>
      </c>
      <c r="E126" s="5">
        <v>27.005336135657199</v>
      </c>
      <c r="G126" s="5">
        <f t="shared" ref="G126" si="58">AVERAGE(E126:E128)</f>
        <v>26.869964731037332</v>
      </c>
      <c r="H126" s="6">
        <f t="shared" ref="H126" si="59">G126+0.5</f>
        <v>27.369964731037332</v>
      </c>
      <c r="I126" s="6">
        <f t="shared" ref="I126" si="60">G126-0.5</f>
        <v>26.369964731037332</v>
      </c>
      <c r="J126" s="7">
        <f>G126-I167</f>
        <v>9.1331852846896311</v>
      </c>
      <c r="K126" s="8">
        <f t="shared" ref="K126:K141" si="61">J126-8.29</f>
        <v>0.84318528468963194</v>
      </c>
      <c r="L126" s="7">
        <f t="shared" ref="L126:L141" si="62">2^(-K126)</f>
        <v>0.55741151665069211</v>
      </c>
    </row>
    <row r="127" spans="2:15" ht="15" customHeight="1" x14ac:dyDescent="0.2">
      <c r="B127" s="5" t="s">
        <v>15</v>
      </c>
      <c r="C127" s="5" t="s">
        <v>51</v>
      </c>
      <c r="D127" s="5" t="s">
        <v>52</v>
      </c>
      <c r="E127" s="5">
        <v>27.042557420163501</v>
      </c>
    </row>
    <row r="128" spans="2:15" ht="15" customHeight="1" x14ac:dyDescent="0.2">
      <c r="B128" s="5" t="s">
        <v>15</v>
      </c>
      <c r="C128" s="5" t="s">
        <v>51</v>
      </c>
      <c r="D128" s="5" t="s">
        <v>52</v>
      </c>
      <c r="E128" s="5">
        <v>26.562000637291298</v>
      </c>
    </row>
    <row r="129" spans="2:12" ht="15" customHeight="1" x14ac:dyDescent="0.2">
      <c r="B129" s="5" t="s">
        <v>15</v>
      </c>
      <c r="C129" s="5" t="s">
        <v>58</v>
      </c>
      <c r="D129" s="5" t="s">
        <v>59</v>
      </c>
      <c r="E129" s="5">
        <v>33.037141499174702</v>
      </c>
      <c r="G129" s="5">
        <f t="shared" ref="G129" si="63">AVERAGE(E129:E131)</f>
        <v>32.894328035688268</v>
      </c>
      <c r="H129" s="6">
        <f t="shared" ref="H129" si="64">G129+0.5</f>
        <v>33.394328035688268</v>
      </c>
      <c r="I129" s="6">
        <f t="shared" ref="I129" si="65">G129-0.5</f>
        <v>32.394328035688268</v>
      </c>
      <c r="J129" s="7">
        <f>G129-I170</f>
        <v>14.61633837554907</v>
      </c>
      <c r="K129" s="8">
        <f t="shared" si="61"/>
        <v>6.3263383755490707</v>
      </c>
      <c r="L129" s="7">
        <f t="shared" si="62"/>
        <v>1.2461846177250361E-2</v>
      </c>
    </row>
    <row r="130" spans="2:12" ht="15" customHeight="1" x14ac:dyDescent="0.2">
      <c r="B130" s="5" t="s">
        <v>15</v>
      </c>
      <c r="C130" s="5" t="s">
        <v>58</v>
      </c>
      <c r="D130" s="5" t="s">
        <v>59</v>
      </c>
      <c r="E130" s="5">
        <v>32.945189170831704</v>
      </c>
    </row>
    <row r="131" spans="2:12" ht="15" customHeight="1" x14ac:dyDescent="0.2">
      <c r="B131" s="5" t="s">
        <v>15</v>
      </c>
      <c r="C131" s="5" t="s">
        <v>58</v>
      </c>
      <c r="D131" s="5" t="s">
        <v>59</v>
      </c>
      <c r="E131" s="5">
        <v>32.700653437058399</v>
      </c>
    </row>
    <row r="132" spans="2:12" ht="15" customHeight="1" x14ac:dyDescent="0.2">
      <c r="B132" s="5" t="s">
        <v>15</v>
      </c>
      <c r="C132" s="5" t="s">
        <v>64</v>
      </c>
      <c r="D132" s="5" t="s">
        <v>65</v>
      </c>
      <c r="E132" s="5">
        <v>34.181798924198503</v>
      </c>
      <c r="G132" s="5">
        <f t="shared" ref="G132" si="66">AVERAGE(E132:E134)</f>
        <v>34.211828458816605</v>
      </c>
      <c r="H132" s="6">
        <f t="shared" ref="H132" si="67">G132+0.5</f>
        <v>34.711828458816605</v>
      </c>
      <c r="I132" s="6">
        <f t="shared" ref="I132" si="68">G132-0.5</f>
        <v>33.711828458816605</v>
      </c>
      <c r="J132" s="7">
        <f>G132-I173</f>
        <v>14.706775674790403</v>
      </c>
      <c r="K132" s="8">
        <f t="shared" si="61"/>
        <v>6.4167756747904043</v>
      </c>
      <c r="L132" s="7">
        <f t="shared" si="62"/>
        <v>1.1704639617641888E-2</v>
      </c>
    </row>
    <row r="133" spans="2:12" ht="15" customHeight="1" x14ac:dyDescent="0.2">
      <c r="B133" s="5" t="s">
        <v>15</v>
      </c>
      <c r="C133" s="5" t="s">
        <v>64</v>
      </c>
      <c r="D133" s="5" t="s">
        <v>65</v>
      </c>
      <c r="E133" s="5">
        <v>34.306436388071504</v>
      </c>
    </row>
    <row r="134" spans="2:12" ht="15" customHeight="1" x14ac:dyDescent="0.2">
      <c r="B134" s="5" t="s">
        <v>15</v>
      </c>
      <c r="C134" s="5" t="s">
        <v>64</v>
      </c>
      <c r="D134" s="5" t="s">
        <v>65</v>
      </c>
      <c r="E134" s="5">
        <v>34.147250064179801</v>
      </c>
    </row>
    <row r="135" spans="2:12" ht="15" customHeight="1" x14ac:dyDescent="0.2">
      <c r="B135" s="5" t="s">
        <v>15</v>
      </c>
      <c r="C135" s="5" t="s">
        <v>70</v>
      </c>
      <c r="D135" s="5" t="s">
        <v>71</v>
      </c>
      <c r="E135" s="5">
        <v>33.721080240505003</v>
      </c>
      <c r="G135" s="5">
        <f t="shared" ref="G135" si="69">AVERAGE(E135:E137)</f>
        <v>33.55020209577534</v>
      </c>
      <c r="H135" s="6">
        <f t="shared" ref="H135" si="70">G135+0.5</f>
        <v>34.05020209577534</v>
      </c>
      <c r="I135" s="6">
        <f t="shared" ref="I135" si="71">G135-0.5</f>
        <v>33.05020209577534</v>
      </c>
      <c r="J135" s="7">
        <f>G135-I176</f>
        <v>14.564244627693441</v>
      </c>
      <c r="K135" s="8">
        <f t="shared" si="61"/>
        <v>6.2742446276934416</v>
      </c>
      <c r="L135" s="7">
        <f t="shared" si="62"/>
        <v>1.2920049183931376E-2</v>
      </c>
    </row>
    <row r="136" spans="2:12" ht="15" customHeight="1" x14ac:dyDescent="0.2">
      <c r="B136" s="5" t="s">
        <v>15</v>
      </c>
      <c r="C136" s="5" t="s">
        <v>70</v>
      </c>
      <c r="D136" s="5" t="s">
        <v>71</v>
      </c>
      <c r="E136" s="5">
        <v>33.393350916585803</v>
      </c>
    </row>
    <row r="137" spans="2:12" ht="15" customHeight="1" x14ac:dyDescent="0.2">
      <c r="B137" s="5" t="s">
        <v>15</v>
      </c>
      <c r="C137" s="5" t="s">
        <v>70</v>
      </c>
      <c r="D137" s="5" t="s">
        <v>71</v>
      </c>
      <c r="E137" s="5">
        <v>33.5361751302352</v>
      </c>
    </row>
    <row r="138" spans="2:12" ht="15" customHeight="1" x14ac:dyDescent="0.2">
      <c r="B138" s="5" t="s">
        <v>15</v>
      </c>
      <c r="C138" s="5" t="s">
        <v>80</v>
      </c>
      <c r="D138" s="5" t="s">
        <v>140</v>
      </c>
      <c r="E138" s="5">
        <v>34.338861393230601</v>
      </c>
      <c r="G138" s="5">
        <f t="shared" ref="G138" si="72">AVERAGE(E138:E140)</f>
        <v>34.435002046592729</v>
      </c>
      <c r="H138" s="6">
        <f t="shared" ref="H138" si="73">G138+0.5</f>
        <v>34.935002046592729</v>
      </c>
      <c r="I138" s="6">
        <f t="shared" ref="I138" si="74">G138-0.5</f>
        <v>33.935002046592729</v>
      </c>
      <c r="J138" s="7">
        <f>G138-I179</f>
        <v>15.049242916911929</v>
      </c>
      <c r="K138" s="8">
        <f t="shared" si="61"/>
        <v>6.7592429169119299</v>
      </c>
      <c r="L138" s="7">
        <f t="shared" si="62"/>
        <v>9.2313482312444007E-3</v>
      </c>
    </row>
    <row r="139" spans="2:12" ht="15" customHeight="1" x14ac:dyDescent="0.2">
      <c r="B139" s="5" t="s">
        <v>15</v>
      </c>
      <c r="C139" s="5" t="s">
        <v>80</v>
      </c>
      <c r="D139" s="5" t="s">
        <v>140</v>
      </c>
      <c r="E139" s="5">
        <v>34.2115919794769</v>
      </c>
    </row>
    <row r="140" spans="2:12" ht="15" customHeight="1" x14ac:dyDescent="0.2">
      <c r="B140" s="5" t="s">
        <v>15</v>
      </c>
      <c r="C140" s="5" t="s">
        <v>80</v>
      </c>
      <c r="D140" s="5" t="s">
        <v>140</v>
      </c>
      <c r="E140" s="5">
        <v>34.754552767070699</v>
      </c>
    </row>
    <row r="141" spans="2:12" ht="15" customHeight="1" x14ac:dyDescent="0.2">
      <c r="B141" s="5" t="s">
        <v>15</v>
      </c>
      <c r="C141" s="5" t="s">
        <v>86</v>
      </c>
      <c r="D141" s="5" t="s">
        <v>141</v>
      </c>
      <c r="E141" s="5">
        <v>31.453534173802399</v>
      </c>
      <c r="G141" s="5">
        <f t="shared" ref="G141" si="75">AVERAGE(E141:E143)</f>
        <v>32.935336053148696</v>
      </c>
      <c r="H141" s="6">
        <f t="shared" ref="H141" si="76">G141+0.5</f>
        <v>33.435336053148696</v>
      </c>
      <c r="I141" s="6">
        <f t="shared" ref="I141" si="77">G141-0.5</f>
        <v>32.435336053148696</v>
      </c>
      <c r="J141" s="7">
        <f>G141-I182</f>
        <v>14.729797121097494</v>
      </c>
      <c r="K141" s="8">
        <f t="shared" si="61"/>
        <v>6.4397971210974951</v>
      </c>
      <c r="L141" s="7">
        <f t="shared" si="62"/>
        <v>1.1519348053812821E-2</v>
      </c>
    </row>
    <row r="142" spans="2:12" ht="15" customHeight="1" x14ac:dyDescent="0.2">
      <c r="B142" s="5" t="s">
        <v>15</v>
      </c>
      <c r="C142" s="5" t="s">
        <v>86</v>
      </c>
      <c r="D142" s="5" t="s">
        <v>141</v>
      </c>
      <c r="E142" s="5">
        <v>31.532511174367301</v>
      </c>
    </row>
    <row r="143" spans="2:12" ht="15" customHeight="1" x14ac:dyDescent="0.2">
      <c r="B143" s="5" t="s">
        <v>15</v>
      </c>
      <c r="C143" s="5" t="s">
        <v>86</v>
      </c>
      <c r="D143" s="5" t="s">
        <v>141</v>
      </c>
      <c r="E143" s="5">
        <v>35.819962811276397</v>
      </c>
    </row>
    <row r="146" spans="2:12" ht="15" customHeight="1" x14ac:dyDescent="0.2">
      <c r="B146" s="5" t="s">
        <v>76</v>
      </c>
      <c r="C146" s="5" t="s">
        <v>16</v>
      </c>
      <c r="D146" s="5" t="s">
        <v>17</v>
      </c>
      <c r="E146" s="5">
        <v>37.938612994248501</v>
      </c>
      <c r="G146" s="44" t="s">
        <v>182</v>
      </c>
      <c r="H146" s="45" t="s">
        <v>19</v>
      </c>
      <c r="I146" s="35" t="s">
        <v>20</v>
      </c>
      <c r="J146" s="45" t="s">
        <v>183</v>
      </c>
      <c r="K146" s="35" t="s">
        <v>184</v>
      </c>
      <c r="L146" s="35" t="s">
        <v>185</v>
      </c>
    </row>
    <row r="147" spans="2:12" ht="15" customHeight="1" x14ac:dyDescent="0.2">
      <c r="B147" s="5" t="s">
        <v>76</v>
      </c>
      <c r="C147" s="5" t="s">
        <v>90</v>
      </c>
      <c r="D147" s="5" t="s">
        <v>52</v>
      </c>
      <c r="E147" s="5">
        <v>30.721449901397101</v>
      </c>
      <c r="G147" s="5">
        <f>AVERAGE(E147:E149)</f>
        <v>30.730369818445336</v>
      </c>
      <c r="H147" s="6">
        <f>G147+0.5</f>
        <v>31.230369818445336</v>
      </c>
      <c r="I147" s="6">
        <f>G147-0.5</f>
        <v>30.230369818445336</v>
      </c>
      <c r="J147" s="7">
        <f>G147-I167</f>
        <v>12.993590372097636</v>
      </c>
      <c r="K147" s="8">
        <f>J147-8.39</f>
        <v>4.603590372097635</v>
      </c>
      <c r="L147" s="7">
        <f>2^(-K147)</f>
        <v>4.1132130995049768E-2</v>
      </c>
    </row>
    <row r="148" spans="2:12" ht="15" customHeight="1" x14ac:dyDescent="0.2">
      <c r="B148" s="5" t="s">
        <v>76</v>
      </c>
      <c r="C148" s="5" t="s">
        <v>90</v>
      </c>
      <c r="D148" s="5" t="s">
        <v>52</v>
      </c>
      <c r="E148" s="5">
        <v>30.428599076681099</v>
      </c>
    </row>
    <row r="149" spans="2:12" ht="15" customHeight="1" x14ac:dyDescent="0.2">
      <c r="B149" s="5" t="s">
        <v>76</v>
      </c>
      <c r="C149" s="5" t="s">
        <v>90</v>
      </c>
      <c r="D149" s="5" t="s">
        <v>52</v>
      </c>
      <c r="E149" s="5">
        <v>31.041060477257801</v>
      </c>
    </row>
    <row r="150" spans="2:12" ht="15" customHeight="1" x14ac:dyDescent="0.2">
      <c r="B150" s="5" t="s">
        <v>76</v>
      </c>
      <c r="C150" s="5" t="s">
        <v>94</v>
      </c>
      <c r="D150" s="5" t="s">
        <v>59</v>
      </c>
      <c r="E150" s="5">
        <v>33.168458495533201</v>
      </c>
      <c r="G150" s="5">
        <f t="shared" ref="G150" si="78">AVERAGE(E150:E152)</f>
        <v>32.791821831109502</v>
      </c>
      <c r="H150" s="6">
        <f t="shared" ref="H150" si="79">G150+0.5</f>
        <v>33.291821831109502</v>
      </c>
      <c r="I150" s="6">
        <f t="shared" ref="I150" si="80">G150-0.5</f>
        <v>32.291821831109502</v>
      </c>
      <c r="J150" s="7">
        <f>G150-I170</f>
        <v>14.513832170970304</v>
      </c>
      <c r="K150" s="8">
        <f t="shared" ref="K150" si="81">J150-8.39</f>
        <v>6.123832170970303</v>
      </c>
      <c r="L150" s="7">
        <f t="shared" ref="L150" si="82">2^(-K150)</f>
        <v>1.4339791215139553E-2</v>
      </c>
    </row>
    <row r="151" spans="2:12" ht="15" customHeight="1" x14ac:dyDescent="0.2">
      <c r="B151" s="5" t="s">
        <v>76</v>
      </c>
      <c r="C151" s="5" t="s">
        <v>94</v>
      </c>
      <c r="D151" s="5" t="s">
        <v>59</v>
      </c>
      <c r="E151" s="5">
        <v>32.616585699632701</v>
      </c>
    </row>
    <row r="152" spans="2:12" ht="15" customHeight="1" x14ac:dyDescent="0.2">
      <c r="B152" s="5" t="s">
        <v>76</v>
      </c>
      <c r="C152" s="5" t="s">
        <v>94</v>
      </c>
      <c r="D152" s="5" t="s">
        <v>59</v>
      </c>
      <c r="E152" s="5">
        <v>32.590421298162603</v>
      </c>
    </row>
    <row r="153" spans="2:12" ht="15" customHeight="1" x14ac:dyDescent="0.2">
      <c r="B153" s="5" t="s">
        <v>76</v>
      </c>
      <c r="C153" s="5" t="s">
        <v>99</v>
      </c>
      <c r="D153" s="5" t="s">
        <v>65</v>
      </c>
      <c r="E153" s="5">
        <v>33.795866202117502</v>
      </c>
      <c r="G153" s="5">
        <f t="shared" ref="G153" si="83">AVERAGE(E153:E155)</f>
        <v>33.763577589657302</v>
      </c>
      <c r="H153" s="6">
        <f t="shared" ref="H153" si="84">G153+0.5</f>
        <v>34.263577589657302</v>
      </c>
      <c r="I153" s="6">
        <f t="shared" ref="I153" si="85">G153-0.5</f>
        <v>33.263577589657302</v>
      </c>
      <c r="J153" s="7">
        <f>G153-I173</f>
        <v>14.258524805631101</v>
      </c>
      <c r="K153" s="8">
        <f t="shared" ref="K153" si="86">J153-8.39</f>
        <v>5.8685248056311003</v>
      </c>
      <c r="L153" s="7">
        <f t="shared" ref="L153" si="87">2^(-K153)</f>
        <v>1.71158315341732E-2</v>
      </c>
    </row>
    <row r="154" spans="2:12" ht="15" customHeight="1" x14ac:dyDescent="0.2">
      <c r="B154" s="5" t="s">
        <v>76</v>
      </c>
      <c r="C154" s="5" t="s">
        <v>99</v>
      </c>
      <c r="D154" s="5" t="s">
        <v>65</v>
      </c>
      <c r="E154" s="5">
        <v>33.361276688471399</v>
      </c>
    </row>
    <row r="155" spans="2:12" ht="15" customHeight="1" x14ac:dyDescent="0.2">
      <c r="B155" s="5" t="s">
        <v>76</v>
      </c>
      <c r="C155" s="5" t="s">
        <v>99</v>
      </c>
      <c r="D155" s="5" t="s">
        <v>65</v>
      </c>
      <c r="E155" s="5">
        <v>34.133589878382999</v>
      </c>
    </row>
    <row r="156" spans="2:12" ht="15" customHeight="1" x14ac:dyDescent="0.2">
      <c r="B156" s="5" t="s">
        <v>76</v>
      </c>
      <c r="C156" s="5" t="s">
        <v>105</v>
      </c>
      <c r="D156" s="5" t="s">
        <v>71</v>
      </c>
      <c r="E156" s="5">
        <v>32.760293868296799</v>
      </c>
      <c r="G156" s="5">
        <f t="shared" ref="G156" si="88">AVERAGE(E156:E158)</f>
        <v>32.469967959845732</v>
      </c>
      <c r="H156" s="6">
        <f t="shared" ref="H156" si="89">G156+0.5</f>
        <v>32.969967959845732</v>
      </c>
      <c r="I156" s="6">
        <f t="shared" ref="I156" si="90">G156-0.5</f>
        <v>31.969967959845732</v>
      </c>
      <c r="J156" s="7">
        <f>G156-I176</f>
        <v>13.484010491763833</v>
      </c>
      <c r="K156" s="8">
        <f>J156-8.39</f>
        <v>5.0940104917638322</v>
      </c>
      <c r="L156" s="7">
        <f t="shared" ref="L156" si="91">2^(-K156)</f>
        <v>2.9278582290285852E-2</v>
      </c>
    </row>
    <row r="157" spans="2:12" ht="15" customHeight="1" x14ac:dyDescent="0.2">
      <c r="B157" s="5" t="s">
        <v>76</v>
      </c>
      <c r="C157" s="5" t="s">
        <v>105</v>
      </c>
      <c r="D157" s="5" t="s">
        <v>71</v>
      </c>
      <c r="E157" s="5">
        <v>32.2677469796879</v>
      </c>
    </row>
    <row r="158" spans="2:12" ht="15" customHeight="1" x14ac:dyDescent="0.2">
      <c r="B158" s="5" t="s">
        <v>76</v>
      </c>
      <c r="C158" s="5" t="s">
        <v>105</v>
      </c>
      <c r="D158" s="5" t="s">
        <v>71</v>
      </c>
      <c r="E158" s="5">
        <v>32.381863031552498</v>
      </c>
    </row>
    <row r="159" spans="2:12" ht="15" customHeight="1" x14ac:dyDescent="0.2">
      <c r="B159" s="5" t="s">
        <v>76</v>
      </c>
      <c r="C159" s="5" t="s">
        <v>110</v>
      </c>
      <c r="D159" s="5" t="s">
        <v>140</v>
      </c>
      <c r="E159" s="5">
        <v>33.3856832275805</v>
      </c>
      <c r="G159" s="5">
        <f t="shared" ref="G159" si="92">AVERAGE(E159:E161)</f>
        <v>33.347886300678731</v>
      </c>
      <c r="H159" s="6">
        <f t="shared" ref="H159" si="93">G159+0.5</f>
        <v>33.847886300678731</v>
      </c>
      <c r="I159" s="6">
        <f t="shared" ref="I159" si="94">G159-0.5</f>
        <v>32.847886300678731</v>
      </c>
      <c r="J159" s="7">
        <f>G159-I179</f>
        <v>13.962127170997931</v>
      </c>
      <c r="K159" s="8">
        <f>J159-8.39</f>
        <v>5.5721271709979305</v>
      </c>
      <c r="L159" s="7">
        <f t="shared" ref="L159" si="95">2^(-K159)</f>
        <v>2.1019509719150252E-2</v>
      </c>
    </row>
    <row r="160" spans="2:12" ht="15" customHeight="1" x14ac:dyDescent="0.2">
      <c r="B160" s="5" t="s">
        <v>76</v>
      </c>
      <c r="C160" s="5" t="s">
        <v>110</v>
      </c>
      <c r="D160" s="5" t="s">
        <v>140</v>
      </c>
      <c r="E160" s="5">
        <v>33.289996841314498</v>
      </c>
    </row>
    <row r="161" spans="2:12" ht="15" customHeight="1" x14ac:dyDescent="0.2">
      <c r="B161" s="5" t="s">
        <v>76</v>
      </c>
      <c r="C161" s="5" t="s">
        <v>110</v>
      </c>
      <c r="D161" s="5" t="s">
        <v>140</v>
      </c>
      <c r="E161" s="5">
        <v>33.367978833141201</v>
      </c>
    </row>
    <row r="162" spans="2:12" ht="15" customHeight="1" x14ac:dyDescent="0.2">
      <c r="B162" s="5" t="s">
        <v>76</v>
      </c>
      <c r="C162" s="5" t="s">
        <v>114</v>
      </c>
      <c r="D162" s="5" t="s">
        <v>141</v>
      </c>
      <c r="E162" s="5">
        <v>34.392275661629299</v>
      </c>
      <c r="G162" s="5">
        <f t="shared" ref="G162" si="96">AVERAGE(E162:E164)</f>
        <v>34.253827762241635</v>
      </c>
      <c r="H162" s="6">
        <f t="shared" ref="H162" si="97">G162+0.5</f>
        <v>34.753827762241635</v>
      </c>
      <c r="I162" s="6">
        <f t="shared" ref="I162" si="98">G162-0.5</f>
        <v>33.753827762241635</v>
      </c>
      <c r="J162" s="7">
        <f>G162-I182</f>
        <v>16.048288830190433</v>
      </c>
      <c r="K162" s="8">
        <f>J162-8.39</f>
        <v>7.6582888301904326</v>
      </c>
      <c r="L162" s="7">
        <f t="shared" ref="L162" si="99">2^(-K162)</f>
        <v>4.9502296449413117E-3</v>
      </c>
    </row>
    <row r="163" spans="2:12" ht="15" customHeight="1" x14ac:dyDescent="0.2">
      <c r="B163" s="5" t="s">
        <v>76</v>
      </c>
      <c r="C163" s="5" t="s">
        <v>114</v>
      </c>
      <c r="D163" s="5" t="s">
        <v>141</v>
      </c>
      <c r="E163" s="5">
        <v>34.024287160041197</v>
      </c>
    </row>
    <row r="164" spans="2:12" ht="15" customHeight="1" x14ac:dyDescent="0.2">
      <c r="B164" s="5" t="s">
        <v>76</v>
      </c>
      <c r="C164" s="5" t="s">
        <v>114</v>
      </c>
      <c r="D164" s="5" t="s">
        <v>141</v>
      </c>
      <c r="E164" s="5">
        <v>34.3449204650544</v>
      </c>
    </row>
    <row r="166" spans="2:12" ht="15" customHeight="1" x14ac:dyDescent="0.2">
      <c r="B166" s="9" t="s">
        <v>75</v>
      </c>
      <c r="C166" s="5" t="s">
        <v>14</v>
      </c>
      <c r="D166" s="10"/>
      <c r="E166" s="10"/>
      <c r="F166" s="10" t="s">
        <v>17</v>
      </c>
      <c r="G166" s="10" t="s">
        <v>17</v>
      </c>
      <c r="H166" s="10"/>
      <c r="I166" s="10"/>
    </row>
    <row r="167" spans="2:12" ht="15" customHeight="1" x14ac:dyDescent="0.2">
      <c r="B167" s="9" t="s">
        <v>79</v>
      </c>
      <c r="C167" s="5" t="s">
        <v>14</v>
      </c>
      <c r="D167" s="10" t="s">
        <v>139</v>
      </c>
      <c r="E167" s="10" t="s">
        <v>80</v>
      </c>
      <c r="F167" s="10" t="s">
        <v>52</v>
      </c>
      <c r="G167" s="10" t="s">
        <v>17</v>
      </c>
      <c r="H167" s="10">
        <v>17.7826709142645</v>
      </c>
      <c r="I167" s="10">
        <v>17.7367794463477</v>
      </c>
    </row>
    <row r="168" spans="2:12" ht="15" customHeight="1" x14ac:dyDescent="0.2">
      <c r="B168" s="9" t="s">
        <v>83</v>
      </c>
      <c r="C168" s="5" t="s">
        <v>14</v>
      </c>
      <c r="D168" s="10" t="s">
        <v>139</v>
      </c>
      <c r="E168" s="10" t="s">
        <v>80</v>
      </c>
      <c r="F168" s="10" t="s">
        <v>52</v>
      </c>
      <c r="G168" s="10" t="s">
        <v>17</v>
      </c>
      <c r="H168" s="10">
        <v>17.615995506184898</v>
      </c>
      <c r="I168" s="10">
        <v>17.7367794463477</v>
      </c>
    </row>
    <row r="169" spans="2:12" ht="15" customHeight="1" x14ac:dyDescent="0.2">
      <c r="B169" s="9" t="s">
        <v>84</v>
      </c>
      <c r="C169" s="5" t="s">
        <v>14</v>
      </c>
      <c r="D169" s="10" t="s">
        <v>139</v>
      </c>
      <c r="E169" s="10" t="s">
        <v>80</v>
      </c>
      <c r="F169" s="10" t="s">
        <v>52</v>
      </c>
      <c r="G169" s="10" t="s">
        <v>17</v>
      </c>
      <c r="H169" s="10">
        <v>17.811671918593799</v>
      </c>
      <c r="I169" s="10">
        <v>17.7367794463477</v>
      </c>
    </row>
    <row r="170" spans="2:12" ht="15" customHeight="1" x14ac:dyDescent="0.2">
      <c r="B170" s="9" t="s">
        <v>85</v>
      </c>
      <c r="C170" s="5" t="s">
        <v>14</v>
      </c>
      <c r="D170" s="10" t="s">
        <v>139</v>
      </c>
      <c r="E170" s="10" t="s">
        <v>86</v>
      </c>
      <c r="F170" s="10" t="s">
        <v>59</v>
      </c>
      <c r="G170" s="10" t="s">
        <v>17</v>
      </c>
      <c r="H170" s="10">
        <v>18.334045339782101</v>
      </c>
      <c r="I170" s="10">
        <v>18.277989660139198</v>
      </c>
    </row>
    <row r="171" spans="2:12" ht="15" customHeight="1" x14ac:dyDescent="0.2">
      <c r="B171" s="9" t="s">
        <v>87</v>
      </c>
      <c r="C171" s="5" t="s">
        <v>14</v>
      </c>
      <c r="D171" s="10" t="s">
        <v>139</v>
      </c>
      <c r="E171" s="10" t="s">
        <v>86</v>
      </c>
      <c r="F171" s="10" t="s">
        <v>59</v>
      </c>
      <c r="G171" s="10" t="s">
        <v>17</v>
      </c>
      <c r="H171" s="10">
        <v>18.214449698947099</v>
      </c>
      <c r="I171" s="10">
        <v>18.277989660139198</v>
      </c>
    </row>
    <row r="172" spans="2:12" ht="15" customHeight="1" x14ac:dyDescent="0.2">
      <c r="B172" s="9" t="s">
        <v>88</v>
      </c>
      <c r="C172" s="5" t="s">
        <v>14</v>
      </c>
      <c r="D172" s="10" t="s">
        <v>139</v>
      </c>
      <c r="E172" s="10" t="s">
        <v>86</v>
      </c>
      <c r="F172" s="10" t="s">
        <v>59</v>
      </c>
      <c r="G172" s="10" t="s">
        <v>17</v>
      </c>
      <c r="H172" s="10">
        <v>18.285473941688601</v>
      </c>
      <c r="I172" s="10">
        <v>18.277989660139198</v>
      </c>
    </row>
    <row r="173" spans="2:12" ht="15" customHeight="1" x14ac:dyDescent="0.2">
      <c r="B173" s="9" t="s">
        <v>89</v>
      </c>
      <c r="C173" s="5" t="s">
        <v>14</v>
      </c>
      <c r="D173" s="10" t="s">
        <v>139</v>
      </c>
      <c r="E173" s="10" t="s">
        <v>90</v>
      </c>
      <c r="F173" s="10" t="s">
        <v>65</v>
      </c>
      <c r="G173" s="10" t="s">
        <v>17</v>
      </c>
      <c r="H173" s="10">
        <v>19.7106479531021</v>
      </c>
      <c r="I173" s="10">
        <v>19.505052784026201</v>
      </c>
    </row>
    <row r="174" spans="2:12" ht="15" customHeight="1" x14ac:dyDescent="0.2">
      <c r="B174" s="9" t="s">
        <v>91</v>
      </c>
      <c r="C174" s="5" t="s">
        <v>14</v>
      </c>
      <c r="D174" s="10" t="s">
        <v>139</v>
      </c>
      <c r="E174" s="10" t="s">
        <v>90</v>
      </c>
      <c r="F174" s="10" t="s">
        <v>65</v>
      </c>
      <c r="G174" s="10" t="s">
        <v>17</v>
      </c>
      <c r="H174" s="10">
        <v>19.334970333267801</v>
      </c>
      <c r="I174" s="10">
        <v>19.505052784026201</v>
      </c>
    </row>
    <row r="175" spans="2:12" ht="15" customHeight="1" x14ac:dyDescent="0.2">
      <c r="B175" s="9" t="s">
        <v>92</v>
      </c>
      <c r="C175" s="5" t="s">
        <v>14</v>
      </c>
      <c r="D175" s="10" t="s">
        <v>139</v>
      </c>
      <c r="E175" s="10" t="s">
        <v>90</v>
      </c>
      <c r="F175" s="10" t="s">
        <v>65</v>
      </c>
      <c r="G175" s="10" t="s">
        <v>17</v>
      </c>
      <c r="H175" s="10">
        <v>19.4695400657086</v>
      </c>
      <c r="I175" s="10">
        <v>19.505052784026201</v>
      </c>
    </row>
    <row r="176" spans="2:12" ht="15" customHeight="1" x14ac:dyDescent="0.2">
      <c r="B176" s="9" t="s">
        <v>93</v>
      </c>
      <c r="C176" s="5" t="s">
        <v>14</v>
      </c>
      <c r="D176" s="10" t="s">
        <v>139</v>
      </c>
      <c r="E176" s="10" t="s">
        <v>94</v>
      </c>
      <c r="F176" s="10" t="s">
        <v>71</v>
      </c>
      <c r="G176" s="10" t="s">
        <v>17</v>
      </c>
      <c r="H176" s="10">
        <v>19.1185233552882</v>
      </c>
      <c r="I176" s="10">
        <v>18.985957468081899</v>
      </c>
    </row>
    <row r="177" spans="2:9" ht="15" customHeight="1" x14ac:dyDescent="0.2">
      <c r="B177" s="9" t="s">
        <v>95</v>
      </c>
      <c r="C177" s="5" t="s">
        <v>14</v>
      </c>
      <c r="D177" s="10" t="s">
        <v>139</v>
      </c>
      <c r="E177" s="10" t="s">
        <v>94</v>
      </c>
      <c r="F177" s="10" t="s">
        <v>71</v>
      </c>
      <c r="G177" s="10" t="s">
        <v>17</v>
      </c>
      <c r="H177" s="10">
        <v>18.864503634837</v>
      </c>
      <c r="I177" s="10">
        <v>18.985957468081899</v>
      </c>
    </row>
    <row r="178" spans="2:9" ht="15" customHeight="1" x14ac:dyDescent="0.2">
      <c r="B178" s="9" t="s">
        <v>96</v>
      </c>
      <c r="C178" s="5" t="s">
        <v>14</v>
      </c>
      <c r="D178" s="10" t="s">
        <v>139</v>
      </c>
      <c r="E178" s="10" t="s">
        <v>94</v>
      </c>
      <c r="F178" s="10" t="s">
        <v>71</v>
      </c>
      <c r="G178" s="10" t="s">
        <v>17</v>
      </c>
      <c r="H178" s="10">
        <v>18.974845414120399</v>
      </c>
      <c r="I178" s="10">
        <v>18.985957468081899</v>
      </c>
    </row>
    <row r="179" spans="2:9" ht="15" customHeight="1" x14ac:dyDescent="0.2">
      <c r="B179" s="9" t="s">
        <v>98</v>
      </c>
      <c r="C179" s="5" t="s">
        <v>14</v>
      </c>
      <c r="D179" s="10" t="s">
        <v>139</v>
      </c>
      <c r="E179" s="10" t="s">
        <v>99</v>
      </c>
      <c r="F179" s="10" t="s">
        <v>140</v>
      </c>
      <c r="G179" s="10" t="s">
        <v>17</v>
      </c>
      <c r="H179" s="10">
        <v>19.568277291171601</v>
      </c>
      <c r="I179" s="10">
        <v>19.3857591296808</v>
      </c>
    </row>
    <row r="180" spans="2:9" ht="15" customHeight="1" x14ac:dyDescent="0.2">
      <c r="B180" s="9" t="s">
        <v>100</v>
      </c>
      <c r="C180" s="5" t="s">
        <v>14</v>
      </c>
      <c r="D180" s="10" t="s">
        <v>139</v>
      </c>
      <c r="E180" s="10" t="s">
        <v>99</v>
      </c>
      <c r="F180" s="10" t="s">
        <v>140</v>
      </c>
      <c r="G180" s="10" t="s">
        <v>17</v>
      </c>
      <c r="H180" s="10">
        <v>19.2970470422839</v>
      </c>
      <c r="I180" s="10">
        <v>19.3857591296808</v>
      </c>
    </row>
    <row r="181" spans="2:9" ht="15" customHeight="1" x14ac:dyDescent="0.2">
      <c r="B181" s="9" t="s">
        <v>102</v>
      </c>
      <c r="C181" s="5" t="s">
        <v>14</v>
      </c>
      <c r="D181" s="10" t="s">
        <v>139</v>
      </c>
      <c r="E181" s="10" t="s">
        <v>99</v>
      </c>
      <c r="F181" s="10" t="s">
        <v>140</v>
      </c>
      <c r="G181" s="10" t="s">
        <v>17</v>
      </c>
      <c r="H181" s="10">
        <v>19.291953055587001</v>
      </c>
      <c r="I181" s="10">
        <v>19.3857591296808</v>
      </c>
    </row>
    <row r="182" spans="2:9" ht="15" customHeight="1" x14ac:dyDescent="0.2">
      <c r="B182" s="9" t="s">
        <v>104</v>
      </c>
      <c r="C182" s="5" t="s">
        <v>14</v>
      </c>
      <c r="D182" s="10" t="s">
        <v>17</v>
      </c>
      <c r="E182" s="10" t="s">
        <v>105</v>
      </c>
      <c r="F182" s="10" t="s">
        <v>141</v>
      </c>
      <c r="G182" s="10" t="s">
        <v>17</v>
      </c>
      <c r="H182" s="10">
        <v>18.458303307680701</v>
      </c>
      <c r="I182" s="10">
        <v>18.205538932051201</v>
      </c>
    </row>
    <row r="183" spans="2:9" ht="15" customHeight="1" x14ac:dyDescent="0.2">
      <c r="B183" s="9" t="s">
        <v>106</v>
      </c>
      <c r="C183" s="5" t="s">
        <v>14</v>
      </c>
      <c r="D183" s="10" t="s">
        <v>17</v>
      </c>
      <c r="E183" s="10" t="s">
        <v>105</v>
      </c>
      <c r="F183" s="10" t="s">
        <v>141</v>
      </c>
      <c r="G183" s="10" t="s">
        <v>17</v>
      </c>
      <c r="H183" s="10">
        <v>18.058620875320699</v>
      </c>
      <c r="I183" s="10">
        <v>18.205538932051201</v>
      </c>
    </row>
    <row r="184" spans="2:9" ht="15" customHeight="1" x14ac:dyDescent="0.2">
      <c r="B184" s="9" t="s">
        <v>107</v>
      </c>
      <c r="C184" s="5" t="s">
        <v>14</v>
      </c>
      <c r="D184" s="10" t="s">
        <v>17</v>
      </c>
      <c r="E184" s="10" t="s">
        <v>105</v>
      </c>
      <c r="F184" s="10" t="s">
        <v>141</v>
      </c>
      <c r="G184" s="10" t="s">
        <v>17</v>
      </c>
      <c r="H184" s="10">
        <v>18.099692613152101</v>
      </c>
      <c r="I184" s="10">
        <v>18.205538932051201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erg </vt:lpstr>
      <vt:lpstr>ONL thickness</vt:lpstr>
      <vt:lpstr>qPCR f480 </vt:lpstr>
      <vt:lpstr>qPCR ccr1</vt:lpstr>
      <vt:lpstr>qPCR ccl2</vt:lpstr>
      <vt:lpstr>qPCR cxcl1 and cxcl10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2023-01-02T10:37:50Z</dcterms:modified>
</cp:coreProperties>
</file>