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90" activeTab="1"/>
  </bookViews>
  <sheets>
    <sheet name="ccr1 expression FACS" sheetId="2" r:id="rId1"/>
    <sheet name="ros assay" sheetId="3" r:id="rId2"/>
    <sheet name="migration assay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3" i="3" l="1"/>
  <c r="S94" i="3" l="1"/>
  <c r="C13" i="4"/>
  <c r="D13" i="4"/>
  <c r="E13" i="4"/>
  <c r="B13" i="4"/>
  <c r="B12" i="4"/>
  <c r="C12" i="4"/>
  <c r="D12" i="4"/>
  <c r="E12" i="4"/>
  <c r="E9" i="4"/>
  <c r="E10" i="4" s="1"/>
  <c r="D9" i="4"/>
  <c r="D10" i="4" s="1"/>
  <c r="C9" i="4"/>
  <c r="C10" i="4" s="1"/>
  <c r="B9" i="4"/>
  <c r="B10" i="4" s="1"/>
  <c r="E8" i="4"/>
  <c r="D8" i="4"/>
  <c r="C8" i="4"/>
  <c r="B8" i="4"/>
  <c r="B11" i="4" l="1"/>
  <c r="D11" i="4"/>
  <c r="S96" i="3" l="1"/>
  <c r="T95" i="3"/>
  <c r="S95" i="3"/>
  <c r="S87" i="3"/>
  <c r="S86" i="3"/>
  <c r="S85" i="3"/>
  <c r="S84" i="3"/>
  <c r="S83" i="3"/>
  <c r="S76" i="3"/>
  <c r="S75" i="3"/>
  <c r="U75" i="3" s="1"/>
  <c r="S74" i="3"/>
  <c r="S73" i="3"/>
  <c r="U73" i="3" s="1"/>
  <c r="S72" i="3"/>
  <c r="U76" i="3" s="1"/>
  <c r="B67" i="3"/>
  <c r="S66" i="3"/>
  <c r="S65" i="3"/>
  <c r="T65" i="3" s="1"/>
  <c r="S64" i="3"/>
  <c r="U64" i="3" s="1"/>
  <c r="S63" i="3"/>
  <c r="U63" i="3" s="1"/>
  <c r="S62" i="3"/>
  <c r="V66" i="3" s="1"/>
  <c r="S48" i="3"/>
  <c r="S47" i="3"/>
  <c r="U47" i="3" s="1"/>
  <c r="S46" i="3"/>
  <c r="S45" i="3"/>
  <c r="V48" i="3" s="1"/>
  <c r="AB36" i="3"/>
  <c r="AB39" i="3" s="1"/>
  <c r="AA36" i="3"/>
  <c r="AA39" i="3" s="1"/>
  <c r="Z36" i="3"/>
  <c r="Z39" i="3" s="1"/>
  <c r="AB35" i="3"/>
  <c r="AA35" i="3"/>
  <c r="AA37" i="3" s="1"/>
  <c r="Z35" i="3"/>
  <c r="S26" i="3"/>
  <c r="U26" i="3" s="1"/>
  <c r="S25" i="3"/>
  <c r="U25" i="3" s="1"/>
  <c r="S24" i="3"/>
  <c r="S6" i="3"/>
  <c r="S5" i="3"/>
  <c r="Z38" i="3" l="1"/>
  <c r="AB38" i="3"/>
  <c r="T64" i="3"/>
  <c r="U65" i="3"/>
  <c r="T46" i="3"/>
  <c r="T48" i="3"/>
  <c r="T63" i="3"/>
  <c r="U86" i="3"/>
  <c r="V86" i="3" s="1"/>
  <c r="U46" i="3"/>
  <c r="U48" i="3"/>
  <c r="T66" i="3"/>
  <c r="T47" i="3"/>
  <c r="U66" i="3"/>
  <c r="U84" i="3"/>
  <c r="V47" i="3"/>
  <c r="U85" i="3"/>
  <c r="Z37" i="3"/>
  <c r="AB37" i="3"/>
  <c r="AA38" i="3"/>
  <c r="V63" i="3"/>
  <c r="V64" i="3"/>
  <c r="V65" i="3"/>
  <c r="U87" i="3"/>
  <c r="V87" i="3" s="1"/>
  <c r="U74" i="3"/>
  <c r="T26" i="3"/>
  <c r="AA32" i="3"/>
  <c r="AA33" i="3"/>
  <c r="V46" i="3"/>
  <c r="T25" i="3"/>
  <c r="AB32" i="3"/>
  <c r="AB33" i="3"/>
  <c r="C13" i="2" l="1"/>
  <c r="C14" i="2" s="1"/>
  <c r="B13" i="2"/>
  <c r="B14" i="2" s="1"/>
  <c r="C11" i="2"/>
  <c r="B11" i="2"/>
  <c r="B12" i="2" l="1"/>
</calcChain>
</file>

<file path=xl/sharedStrings.xml><?xml version="1.0" encoding="utf-8"?>
<sst xmlns="http://schemas.openxmlformats.org/spreadsheetml/2006/main" count="307" uniqueCount="65">
  <si>
    <t>m1</t>
  </si>
  <si>
    <t>m2a</t>
  </si>
  <si>
    <t>average</t>
  </si>
  <si>
    <t>stdv</t>
  </si>
  <si>
    <t>sem</t>
  </si>
  <si>
    <t>analysis of 20.2.19</t>
  </si>
  <si>
    <t xml:space="preserve">gate 3 </t>
  </si>
  <si>
    <t>fold</t>
  </si>
  <si>
    <t>patient</t>
  </si>
  <si>
    <t>IC101377</t>
  </si>
  <si>
    <t>AVERAGE</t>
  </si>
  <si>
    <t>M2a</t>
  </si>
  <si>
    <t>&lt;&gt;</t>
  </si>
  <si>
    <t>A</t>
  </si>
  <si>
    <t/>
  </si>
  <si>
    <t>m2a + 10 ug CCR1</t>
  </si>
  <si>
    <t>B</t>
  </si>
  <si>
    <t>m2a +25 ug BX471</t>
  </si>
  <si>
    <t>C</t>
  </si>
  <si>
    <t>D</t>
  </si>
  <si>
    <t>E</t>
  </si>
  <si>
    <t>F</t>
  </si>
  <si>
    <t>G</t>
  </si>
  <si>
    <t>H</t>
  </si>
  <si>
    <t>m2a + 20 ug CCR1</t>
  </si>
  <si>
    <t>% of Reduction</t>
  </si>
  <si>
    <t>fold change</t>
  </si>
  <si>
    <t>% of reduction</t>
  </si>
  <si>
    <t>M2A</t>
  </si>
  <si>
    <t>STDV</t>
  </si>
  <si>
    <t>ERROR+</t>
  </si>
  <si>
    <t>error -</t>
  </si>
  <si>
    <t>6.2.18</t>
  </si>
  <si>
    <t>PATIENT:</t>
  </si>
  <si>
    <t>IC101380</t>
  </si>
  <si>
    <t>RATIO</t>
  </si>
  <si>
    <t>FOLD CHANGE</t>
  </si>
  <si>
    <t>14.2.18</t>
  </si>
  <si>
    <t>m0</t>
  </si>
  <si>
    <t>m2a without DEFCDA</t>
  </si>
  <si>
    <t>21.2.18</t>
  </si>
  <si>
    <t>ic100322</t>
  </si>
  <si>
    <t>20.3.18</t>
  </si>
  <si>
    <t>ic101</t>
  </si>
  <si>
    <t>12.2.19</t>
  </si>
  <si>
    <t>ic101404</t>
  </si>
  <si>
    <t>monocyte</t>
  </si>
  <si>
    <t>m2a+monocyte</t>
  </si>
  <si>
    <t>m2a+monocyte +10 µM bx471</t>
  </si>
  <si>
    <t xml:space="preserve">Without M2a hMdɸ </t>
  </si>
  <si>
    <t>Without M2a hMdɸ  +10 µm CCR1 inhibitor</t>
  </si>
  <si>
    <t xml:space="preserve">M2a hMdɸ </t>
  </si>
  <si>
    <t>M2a hMdɸ + 10 µM CCR1 inhibitor</t>
  </si>
  <si>
    <t>monocyte +10uM bx471</t>
  </si>
  <si>
    <t>error(+)</t>
  </si>
  <si>
    <t>error(-)</t>
  </si>
  <si>
    <t>m2a +5M BX471</t>
  </si>
  <si>
    <t>m2a+0.5 uM BX471</t>
  </si>
  <si>
    <t>m2a +5uM BX471</t>
  </si>
  <si>
    <t>patient:ic100381</t>
  </si>
  <si>
    <t>m2a +50 uM BX471</t>
  </si>
  <si>
    <t>no name</t>
  </si>
  <si>
    <t>m2a + 10 ug CCR1 ab</t>
  </si>
  <si>
    <t>m2a + 20 ug CCR1 ab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</si>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</sst>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sz val="11"/>
      <color rgb="FF006100"/>
      <name val="Arial"/>
      <family val="2"/>
      <scheme val="minor"/>
    </font>
    <font>
      <sz val="11"/>
      <color rgb="FFFF0000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1" applyNumberFormat="0" applyAlignment="0" applyProtection="0"/>
    <xf numFmtId="0" fontId="8" fillId="6" borderId="1" applyNumberFormat="0" applyAlignment="0" applyProtection="0"/>
    <xf numFmtId="0" fontId="3" fillId="0" borderId="0"/>
  </cellStyleXfs>
  <cellXfs count="34">
    <xf numFmtId="0" fontId="0" fillId="0" borderId="0" xfId="0"/>
    <xf numFmtId="0" fontId="10" fillId="0" borderId="0" xfId="0" applyFont="1"/>
    <xf numFmtId="0" fontId="3" fillId="0" borderId="0" xfId="6"/>
    <xf numFmtId="0" fontId="10" fillId="0" borderId="0" xfId="6" applyFont="1"/>
    <xf numFmtId="49" fontId="3" fillId="0" borderId="0" xfId="6" applyNumberFormat="1"/>
    <xf numFmtId="0" fontId="5" fillId="3" borderId="0" xfId="2"/>
    <xf numFmtId="0" fontId="3" fillId="0" borderId="0" xfId="6" applyBorder="1"/>
    <xf numFmtId="0" fontId="3" fillId="0" borderId="2" xfId="6" applyBorder="1"/>
    <xf numFmtId="0" fontId="4" fillId="2" borderId="0" xfId="1"/>
    <xf numFmtId="0" fontId="6" fillId="4" borderId="0" xfId="3"/>
    <xf numFmtId="0" fontId="10" fillId="0" borderId="0" xfId="6" applyFont="1" applyBorder="1"/>
    <xf numFmtId="0" fontId="7" fillId="5" borderId="1" xfId="4"/>
    <xf numFmtId="0" fontId="8" fillId="6" borderId="1" xfId="5"/>
    <xf numFmtId="0" fontId="11" fillId="0" borderId="0" xfId="6" applyFont="1"/>
    <xf numFmtId="0" fontId="12" fillId="2" borderId="0" xfId="1" applyFont="1"/>
    <xf numFmtId="0" fontId="9" fillId="0" borderId="0" xfId="6" applyFont="1"/>
    <xf numFmtId="0" fontId="9" fillId="7" borderId="0" xfId="6" applyFont="1" applyFill="1"/>
    <xf numFmtId="0" fontId="3" fillId="0" borderId="0" xfId="6" applyFill="1"/>
    <xf numFmtId="0" fontId="5" fillId="0" borderId="0" xfId="2" applyFill="1"/>
    <xf numFmtId="0" fontId="10" fillId="0" borderId="0" xfId="6" applyFont="1" applyFill="1"/>
    <xf numFmtId="0" fontId="4" fillId="0" borderId="0" xfId="1" applyFill="1"/>
    <xf numFmtId="0" fontId="6" fillId="0" borderId="0" xfId="3" applyFill="1"/>
    <xf numFmtId="0" fontId="9" fillId="0" borderId="0" xfId="6" applyFont="1" applyFill="1"/>
    <xf numFmtId="0" fontId="8" fillId="0" borderId="1" xfId="5" applyFill="1"/>
    <xf numFmtId="0" fontId="7" fillId="0" borderId="1" xfId="4" applyFill="1"/>
    <xf numFmtId="0" fontId="13" fillId="0" borderId="0" xfId="6" applyFont="1" applyFill="1"/>
    <xf numFmtId="49" fontId="3" fillId="0" borderId="0" xfId="6" applyNumberFormat="1" applyFill="1"/>
    <xf numFmtId="0" fontId="12" fillId="0" borderId="0" xfId="1" applyFont="1" applyFill="1"/>
    <xf numFmtId="0" fontId="14" fillId="0" borderId="0" xfId="6" applyFont="1" applyFill="1"/>
    <xf numFmtId="0" fontId="15" fillId="0" borderId="0" xfId="6" applyFont="1" applyBorder="1"/>
    <xf numFmtId="0" fontId="2" fillId="0" borderId="0" xfId="6" applyFont="1" applyFill="1"/>
    <xf numFmtId="0" fontId="2" fillId="0" borderId="0" xfId="6" applyFont="1"/>
    <xf numFmtId="0" fontId="3" fillId="0" borderId="0" xfId="6" applyFill="1" applyBorder="1"/>
    <xf numFmtId="0" fontId="1" fillId="0" borderId="0" xfId="6" applyFont="1"/>
  </cellXfs>
  <cellStyles count="7">
    <cellStyle name="Normal" xfId="0" builtinId="0"/>
    <cellStyle name="Normal 2" xfId="6"/>
    <cellStyle name="חישוב" xfId="5" builtinId="22"/>
    <cellStyle name="טוב" xfId="1" builtinId="26"/>
    <cellStyle name="ניטראלי" xfId="3" builtinId="28"/>
    <cellStyle name="קלט" xfId="4" builtinId="2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'ccr1 expression FACS'!$B$14:$C$14</c:f>
                <c:numCache>
                  <c:formatCode>General</c:formatCode>
                  <c:ptCount val="2"/>
                  <c:pt idx="0">
                    <c:v>1.037560841589543</c:v>
                  </c:pt>
                  <c:pt idx="1">
                    <c:v>4.5842731157730991</c:v>
                  </c:pt>
                </c:numCache>
              </c:numRef>
            </c:plus>
            <c:minus>
              <c:numRef>
                <c:f>'ccr1 expression FACS'!$B$14:$C$14</c:f>
                <c:numCache>
                  <c:formatCode>General</c:formatCode>
                  <c:ptCount val="2"/>
                  <c:pt idx="0">
                    <c:v>1.037560841589543</c:v>
                  </c:pt>
                  <c:pt idx="1">
                    <c:v>4.5842731157730991</c:v>
                  </c:pt>
                </c:numCache>
              </c:numRef>
            </c:minus>
          </c:errBars>
          <c:cat>
            <c:strRef>
              <c:f>'ccr1 expression FACS'!$B$10:$C$10</c:f>
              <c:strCache>
                <c:ptCount val="2"/>
                <c:pt idx="0">
                  <c:v>m1</c:v>
                </c:pt>
                <c:pt idx="1">
                  <c:v>m2a</c:v>
                </c:pt>
              </c:strCache>
            </c:strRef>
          </c:cat>
          <c:val>
            <c:numRef>
              <c:f>'ccr1 expression FACS'!$B$11:$C$11</c:f>
              <c:numCache>
                <c:formatCode>General</c:formatCode>
                <c:ptCount val="2"/>
                <c:pt idx="0">
                  <c:v>31.684000000000005</c:v>
                </c:pt>
                <c:pt idx="1">
                  <c:v>42.45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6-4DFB-82F4-6D2E768C6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2080"/>
        <c:axId val="103263616"/>
      </c:barChart>
      <c:catAx>
        <c:axId val="103262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3263616"/>
        <c:crosses val="autoZero"/>
        <c:auto val="1"/>
        <c:lblAlgn val="ctr"/>
        <c:lblOffset val="100"/>
        <c:noMultiLvlLbl val="0"/>
      </c:catAx>
      <c:valAx>
        <c:axId val="103263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3262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59</xdr:row>
      <xdr:rowOff>33337</xdr:rowOff>
    </xdr:from>
    <xdr:to>
      <xdr:col>11</xdr:col>
      <xdr:colOff>333375</xdr:colOff>
      <xdr:row>74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1361</xdr:colOff>
      <xdr:row>2</xdr:row>
      <xdr:rowOff>163283</xdr:rowOff>
    </xdr:from>
    <xdr:ext cx="2760889" cy="781240"/>
    <xdr:sp macro="" textlink="">
      <xdr:nvSpPr>
        <xdr:cNvPr id="4" name="TextBox 3"/>
        <xdr:cNvSpPr txBox="1"/>
      </xdr:nvSpPr>
      <xdr:spPr>
        <a:xfrm>
          <a:off x="3661682" y="517069"/>
          <a:ext cx="2760889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Summary of the percentage of CCR1-postive cells measured using cell sorting analysis of CCR1-stained M1 hMdɸ and M2a hMdɸs; (n=5 per group, t Student’s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-test</a:t>
          </a:r>
          <a:endParaRPr lang="he-I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938894</xdr:colOff>
      <xdr:row>22</xdr:row>
      <xdr:rowOff>163284</xdr:rowOff>
    </xdr:from>
    <xdr:ext cx="2950482" cy="1595052"/>
    <xdr:sp macro="" textlink="">
      <xdr:nvSpPr>
        <xdr:cNvPr id="2" name="TextBox 1"/>
        <xdr:cNvSpPr txBox="1"/>
      </xdr:nvSpPr>
      <xdr:spPr>
        <a:xfrm>
          <a:off x="22211394" y="4036784"/>
          <a:ext cx="2950482" cy="1595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Summary of ROS levels measured in untreated M2a hMdɸs and M2a hMdɸs treated with 0.5 or 5 µM BX471; (n=4 per group, one-way ANOVA with multiple comparisons</a:t>
          </a:r>
          <a:endParaRPr lang="he-IL" sz="16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938893</xdr:colOff>
      <xdr:row>3</xdr:row>
      <xdr:rowOff>163284</xdr:rowOff>
    </xdr:from>
    <xdr:ext cx="2585357" cy="953466"/>
    <xdr:sp macro="" textlink="">
      <xdr:nvSpPr>
        <xdr:cNvPr id="2" name="TextBox 1"/>
        <xdr:cNvSpPr txBox="1"/>
      </xdr:nvSpPr>
      <xdr:spPr>
        <a:xfrm>
          <a:off x="9538607" y="693963"/>
          <a:ext cx="2585357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Summary of the migration of monocytes treated or not with 10 µM BX471 that migrated toward the M2a hMdɸs using a Boyden chamber; (n=3 per group, one-way ANOVA with multiple comparisons</a:t>
          </a:r>
          <a:endParaRPr lang="he-IL" sz="1100"/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="70" zoomScaleNormal="70" workbookViewId="0">
      <selection activeCell="E2" sqref="E2:L13"/>
    </sheetView>
  </sheetViews>
  <sheetFormatPr defaultRowHeight="14.25" x14ac:dyDescent="0.2"/>
  <cols>
    <col min="2" max="2" width="12.25" bestFit="1" customWidth="1"/>
  </cols>
  <sheetData>
    <row r="1" spans="1:12" x14ac:dyDescent="0.2">
      <c r="A1" t="s">
        <v>5</v>
      </c>
      <c r="C1" t="s">
        <v>6</v>
      </c>
    </row>
    <row r="2" spans="1:12" x14ac:dyDescent="0.2">
      <c r="B2" t="s">
        <v>0</v>
      </c>
      <c r="C2" t="s">
        <v>1</v>
      </c>
    </row>
    <row r="3" spans="1:12" ht="15" x14ac:dyDescent="0.25">
      <c r="A3">
        <v>1</v>
      </c>
      <c r="B3">
        <v>29.57</v>
      </c>
      <c r="C3">
        <v>36.76</v>
      </c>
      <c r="F3" s="1" t="s">
        <v>64</v>
      </c>
    </row>
    <row r="4" spans="1:12" x14ac:dyDescent="0.2">
      <c r="A4">
        <v>2</v>
      </c>
      <c r="B4">
        <v>33.270000000000003</v>
      </c>
      <c r="C4">
        <v>49.22</v>
      </c>
    </row>
    <row r="5" spans="1:12" x14ac:dyDescent="0.2">
      <c r="A5">
        <v>3</v>
      </c>
      <c r="B5">
        <v>34.46</v>
      </c>
      <c r="C5">
        <v>38.18</v>
      </c>
    </row>
    <row r="6" spans="1:12" ht="15" x14ac:dyDescent="0.25">
      <c r="A6">
        <v>4</v>
      </c>
      <c r="B6">
        <v>30.62</v>
      </c>
      <c r="C6">
        <v>31.42</v>
      </c>
      <c r="I6" s="1"/>
      <c r="J6" s="1"/>
      <c r="K6" s="1"/>
      <c r="L6" s="1"/>
    </row>
    <row r="7" spans="1:12" x14ac:dyDescent="0.2">
      <c r="A7">
        <v>5</v>
      </c>
      <c r="B7">
        <v>30.5</v>
      </c>
      <c r="C7">
        <v>56.67</v>
      </c>
    </row>
    <row r="10" spans="1:12" ht="15" x14ac:dyDescent="0.25">
      <c r="B10" s="1" t="s">
        <v>0</v>
      </c>
      <c r="C10" s="1" t="s">
        <v>1</v>
      </c>
    </row>
    <row r="11" spans="1:12" x14ac:dyDescent="0.2">
      <c r="A11" t="s">
        <v>2</v>
      </c>
      <c r="B11">
        <f>AVERAGE(B3:B7)</f>
        <v>31.684000000000005</v>
      </c>
      <c r="C11">
        <f>AVERAGE(C3:C7)</f>
        <v>42.45</v>
      </c>
    </row>
    <row r="12" spans="1:12" x14ac:dyDescent="0.2">
      <c r="A12" t="s">
        <v>7</v>
      </c>
      <c r="B12">
        <f>C11/B11</f>
        <v>1.3397929554349197</v>
      </c>
    </row>
    <row r="13" spans="1:12" x14ac:dyDescent="0.2">
      <c r="A13" t="s">
        <v>3</v>
      </c>
      <c r="B13">
        <f>STDEV(B3:B7)</f>
        <v>2.075121683179086</v>
      </c>
      <c r="C13">
        <f>STDEV(C3:C7)</f>
        <v>10.250746314293414</v>
      </c>
    </row>
    <row r="14" spans="1:12" x14ac:dyDescent="0.2">
      <c r="A14" t="s">
        <v>4</v>
      </c>
      <c r="B14">
        <f>B13/SQRT(4)</f>
        <v>1.037560841589543</v>
      </c>
      <c r="C14">
        <f>C13/SQRT(5)</f>
        <v>4.5842731157730991</v>
      </c>
    </row>
    <row r="43" spans="12:12" ht="15" x14ac:dyDescent="0.25">
      <c r="L43" s="1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6"/>
  <sheetViews>
    <sheetView tabSelected="1" topLeftCell="S5" zoomScale="60" zoomScaleNormal="60" workbookViewId="0">
      <selection activeCell="AD45" sqref="AD45"/>
    </sheetView>
  </sheetViews>
  <sheetFormatPr defaultColWidth="9" defaultRowHeight="14.25" x14ac:dyDescent="0.2"/>
  <cols>
    <col min="1" max="1" width="10.5" style="2" bestFit="1" customWidth="1"/>
    <col min="2" max="19" width="9" style="2"/>
    <col min="20" max="20" width="14.5" style="2" bestFit="1" customWidth="1"/>
    <col min="21" max="24" width="9" style="2"/>
    <col min="25" max="25" width="14.125" style="2" bestFit="1" customWidth="1"/>
    <col min="26" max="26" width="9" style="2"/>
    <col min="27" max="27" width="16.875" style="2" bestFit="1" customWidth="1"/>
    <col min="28" max="28" width="17.125" style="2" bestFit="1" customWidth="1"/>
    <col min="29" max="29" width="16.625" style="2" bestFit="1" customWidth="1"/>
    <col min="30" max="30" width="17.75" style="2" bestFit="1" customWidth="1"/>
    <col min="31" max="16384" width="9" style="2"/>
  </cols>
  <sheetData>
    <row r="1" spans="1:36" ht="15" x14ac:dyDescent="0.25">
      <c r="A1" s="2" t="s">
        <v>8</v>
      </c>
      <c r="B1" s="3" t="s">
        <v>9</v>
      </c>
    </row>
    <row r="4" spans="1:36" ht="15" x14ac:dyDescent="0.25">
      <c r="S4" s="2" t="s">
        <v>10</v>
      </c>
      <c r="AE4" s="10"/>
      <c r="AF4" s="10"/>
      <c r="AG4" s="10"/>
      <c r="AH4" s="6"/>
      <c r="AI4" s="6"/>
      <c r="AJ4" s="6"/>
    </row>
    <row r="5" spans="1:36" x14ac:dyDescent="0.2">
      <c r="A5" s="4" t="s">
        <v>12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O5" s="5"/>
      <c r="P5" s="2" t="s">
        <v>1</v>
      </c>
      <c r="S5" s="2">
        <f>AVERAGE(D7:F7)</f>
        <v>45421</v>
      </c>
      <c r="AE5" s="6"/>
      <c r="AF5" s="6"/>
      <c r="AG5" s="6"/>
      <c r="AH5" s="6"/>
      <c r="AI5" s="6"/>
      <c r="AJ5" s="6"/>
    </row>
    <row r="6" spans="1:36" x14ac:dyDescent="0.2">
      <c r="A6" s="4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14</v>
      </c>
      <c r="H6" s="4" t="s">
        <v>14</v>
      </c>
      <c r="I6" s="4" t="s">
        <v>14</v>
      </c>
      <c r="J6" s="4" t="s">
        <v>14</v>
      </c>
      <c r="K6" s="4" t="s">
        <v>14</v>
      </c>
      <c r="L6" s="4" t="s">
        <v>14</v>
      </c>
      <c r="M6" s="4" t="s">
        <v>14</v>
      </c>
      <c r="O6" s="8"/>
      <c r="P6" s="33" t="s">
        <v>62</v>
      </c>
      <c r="S6" s="2">
        <f>AVERAGE(D9:F9)</f>
        <v>41246.333333333336</v>
      </c>
      <c r="AE6" s="6"/>
      <c r="AF6" s="6"/>
      <c r="AG6" s="6"/>
      <c r="AH6" s="6"/>
      <c r="AI6" s="6"/>
      <c r="AJ6" s="6"/>
    </row>
    <row r="7" spans="1:36" x14ac:dyDescent="0.2">
      <c r="A7" s="4" t="s">
        <v>16</v>
      </c>
      <c r="B7" s="2">
        <v>2216</v>
      </c>
      <c r="C7" s="2">
        <v>2280</v>
      </c>
      <c r="D7" s="5">
        <v>35014</v>
      </c>
      <c r="E7" s="5">
        <v>50295</v>
      </c>
      <c r="F7" s="5">
        <v>50954</v>
      </c>
      <c r="G7" s="2">
        <v>2262</v>
      </c>
      <c r="H7" s="2">
        <v>2192</v>
      </c>
      <c r="I7" s="2">
        <v>2241</v>
      </c>
      <c r="J7" s="2">
        <v>2236</v>
      </c>
      <c r="K7" s="2">
        <v>2332</v>
      </c>
      <c r="L7" s="2">
        <v>2226</v>
      </c>
      <c r="M7" s="2">
        <v>2276</v>
      </c>
      <c r="O7" s="9"/>
      <c r="P7" s="2" t="s">
        <v>17</v>
      </c>
      <c r="AE7" s="6"/>
      <c r="AF7" s="6"/>
      <c r="AG7" s="6"/>
      <c r="AH7" s="6"/>
      <c r="AI7" s="6"/>
      <c r="AJ7" s="6"/>
    </row>
    <row r="8" spans="1:36" x14ac:dyDescent="0.2">
      <c r="A8" s="4" t="s">
        <v>18</v>
      </c>
      <c r="B8" s="2">
        <v>2275</v>
      </c>
      <c r="C8" s="2">
        <v>2262</v>
      </c>
      <c r="D8" s="2">
        <v>2243</v>
      </c>
      <c r="E8" s="2">
        <v>2267</v>
      </c>
      <c r="F8" s="2">
        <v>2266</v>
      </c>
      <c r="G8" s="2">
        <v>2142</v>
      </c>
      <c r="H8" s="2">
        <v>2177</v>
      </c>
      <c r="I8" s="2">
        <v>2301</v>
      </c>
      <c r="J8" s="2">
        <v>2279</v>
      </c>
      <c r="K8" s="2">
        <v>2247</v>
      </c>
      <c r="L8" s="2">
        <v>2288</v>
      </c>
      <c r="M8" s="2">
        <v>2280</v>
      </c>
      <c r="AE8" s="6"/>
      <c r="AF8" s="6"/>
      <c r="AG8" s="6"/>
      <c r="AH8" s="6"/>
      <c r="AI8" s="6"/>
      <c r="AJ8" s="6"/>
    </row>
    <row r="9" spans="1:36" x14ac:dyDescent="0.2">
      <c r="A9" s="4" t="s">
        <v>19</v>
      </c>
      <c r="B9" s="2">
        <v>2283</v>
      </c>
      <c r="C9" s="2">
        <v>2212</v>
      </c>
      <c r="D9" s="8">
        <v>37134</v>
      </c>
      <c r="E9" s="8">
        <v>45328</v>
      </c>
      <c r="F9" s="8">
        <v>41277</v>
      </c>
      <c r="G9" s="2">
        <v>2224</v>
      </c>
      <c r="H9" s="9">
        <v>4831</v>
      </c>
      <c r="I9" s="9">
        <v>4424</v>
      </c>
      <c r="J9" s="9">
        <v>4466</v>
      </c>
      <c r="K9" s="2">
        <v>2212</v>
      </c>
      <c r="L9" s="2">
        <v>2283</v>
      </c>
      <c r="M9" s="2">
        <v>2243</v>
      </c>
      <c r="AE9" s="6"/>
      <c r="AF9" s="6"/>
      <c r="AG9" s="6"/>
      <c r="AH9" s="6"/>
      <c r="AI9" s="6"/>
      <c r="AJ9" s="6"/>
    </row>
    <row r="10" spans="1:36" x14ac:dyDescent="0.2">
      <c r="A10" s="4" t="s">
        <v>20</v>
      </c>
      <c r="B10" s="4" t="s">
        <v>14</v>
      </c>
      <c r="C10" s="4" t="s">
        <v>14</v>
      </c>
      <c r="D10" s="4" t="s">
        <v>14</v>
      </c>
      <c r="E10" s="4" t="s">
        <v>14</v>
      </c>
      <c r="F10" s="4" t="s">
        <v>14</v>
      </c>
      <c r="G10" s="4" t="s">
        <v>14</v>
      </c>
      <c r="H10" s="4" t="s">
        <v>14</v>
      </c>
      <c r="I10" s="4" t="s">
        <v>14</v>
      </c>
      <c r="J10" s="4" t="s">
        <v>14</v>
      </c>
      <c r="K10" s="4" t="s">
        <v>14</v>
      </c>
      <c r="L10" s="4" t="s">
        <v>14</v>
      </c>
      <c r="M10" s="4" t="s">
        <v>14</v>
      </c>
      <c r="AE10" s="6"/>
      <c r="AF10" s="6"/>
      <c r="AG10" s="6"/>
      <c r="AH10" s="6"/>
      <c r="AI10" s="6"/>
      <c r="AJ10" s="6"/>
    </row>
    <row r="11" spans="1:36" x14ac:dyDescent="0.2">
      <c r="A11" s="4" t="s">
        <v>21</v>
      </c>
      <c r="B11" s="4" t="s">
        <v>14</v>
      </c>
      <c r="C11" s="4" t="s">
        <v>14</v>
      </c>
      <c r="D11" s="4" t="s">
        <v>14</v>
      </c>
      <c r="E11" s="4" t="s">
        <v>14</v>
      </c>
      <c r="F11" s="4" t="s">
        <v>14</v>
      </c>
      <c r="G11" s="4" t="s">
        <v>14</v>
      </c>
      <c r="H11" s="4" t="s">
        <v>14</v>
      </c>
      <c r="I11" s="4" t="s">
        <v>14</v>
      </c>
      <c r="J11" s="4" t="s">
        <v>14</v>
      </c>
      <c r="K11" s="4" t="s">
        <v>14</v>
      </c>
      <c r="L11" s="4" t="s">
        <v>14</v>
      </c>
      <c r="M11" s="4" t="s">
        <v>14</v>
      </c>
      <c r="AE11" s="6"/>
      <c r="AF11" s="6"/>
      <c r="AG11" s="6"/>
      <c r="AH11" s="6"/>
      <c r="AI11" s="6"/>
      <c r="AJ11" s="6"/>
    </row>
    <row r="12" spans="1:36" x14ac:dyDescent="0.2">
      <c r="A12" s="4" t="s">
        <v>22</v>
      </c>
      <c r="B12" s="4" t="s">
        <v>14</v>
      </c>
      <c r="C12" s="4" t="s">
        <v>14</v>
      </c>
      <c r="D12" s="4" t="s">
        <v>14</v>
      </c>
      <c r="E12" s="4" t="s">
        <v>14</v>
      </c>
      <c r="F12" s="4" t="s">
        <v>14</v>
      </c>
      <c r="G12" s="4" t="s">
        <v>14</v>
      </c>
      <c r="H12" s="4" t="s">
        <v>14</v>
      </c>
      <c r="I12" s="4" t="s">
        <v>14</v>
      </c>
      <c r="J12" s="4" t="s">
        <v>14</v>
      </c>
      <c r="K12" s="4" t="s">
        <v>14</v>
      </c>
      <c r="L12" s="4" t="s">
        <v>14</v>
      </c>
      <c r="M12" s="4" t="s">
        <v>14</v>
      </c>
      <c r="AE12" s="6"/>
      <c r="AF12" s="6"/>
      <c r="AG12" s="6"/>
      <c r="AH12" s="6"/>
      <c r="AI12" s="6"/>
      <c r="AJ12" s="6"/>
    </row>
    <row r="13" spans="1:36" x14ac:dyDescent="0.2">
      <c r="A13" s="4" t="s">
        <v>23</v>
      </c>
      <c r="B13" s="4" t="s">
        <v>14</v>
      </c>
      <c r="C13" s="4" t="s">
        <v>14</v>
      </c>
      <c r="D13" s="4" t="s">
        <v>14</v>
      </c>
      <c r="E13" s="4" t="s">
        <v>14</v>
      </c>
      <c r="F13" s="4" t="s">
        <v>14</v>
      </c>
      <c r="G13" s="4" t="s">
        <v>14</v>
      </c>
      <c r="H13" s="4" t="s">
        <v>14</v>
      </c>
      <c r="I13" s="4" t="s">
        <v>14</v>
      </c>
      <c r="J13" s="4" t="s">
        <v>14</v>
      </c>
      <c r="K13" s="4" t="s">
        <v>14</v>
      </c>
      <c r="L13" s="4" t="s">
        <v>14</v>
      </c>
      <c r="M13" s="4" t="s">
        <v>14</v>
      </c>
    </row>
    <row r="20" spans="1:36" x14ac:dyDescent="0.2">
      <c r="A20" s="31" t="s">
        <v>8</v>
      </c>
      <c r="B20" s="31" t="s">
        <v>61</v>
      </c>
    </row>
    <row r="22" spans="1:36" x14ac:dyDescent="0.2">
      <c r="A22" s="2" t="s">
        <v>12</v>
      </c>
      <c r="B22" s="2">
        <v>1</v>
      </c>
      <c r="C22" s="2">
        <v>2</v>
      </c>
      <c r="D22" s="2">
        <v>3</v>
      </c>
      <c r="E22" s="2">
        <v>4</v>
      </c>
      <c r="F22" s="2">
        <v>5</v>
      </c>
      <c r="G22" s="2">
        <v>6</v>
      </c>
      <c r="H22" s="2">
        <v>7</v>
      </c>
      <c r="I22" s="2">
        <v>8</v>
      </c>
      <c r="J22" s="2">
        <v>9</v>
      </c>
      <c r="K22" s="2">
        <v>10</v>
      </c>
      <c r="L22" s="2">
        <v>11</v>
      </c>
      <c r="M22" s="2">
        <v>12</v>
      </c>
      <c r="Y22" s="6"/>
      <c r="Z22" s="29" t="s">
        <v>11</v>
      </c>
      <c r="AA22" s="29" t="s">
        <v>57</v>
      </c>
      <c r="AB22" s="29" t="s">
        <v>58</v>
      </c>
      <c r="AC22"/>
      <c r="AD22"/>
      <c r="AE22"/>
      <c r="AF22"/>
      <c r="AG22"/>
      <c r="AH22"/>
      <c r="AI22"/>
      <c r="AJ22"/>
    </row>
    <row r="23" spans="1:36" ht="15" x14ac:dyDescent="0.25">
      <c r="A23" s="2" t="s">
        <v>13</v>
      </c>
      <c r="B23" s="2" t="s">
        <v>14</v>
      </c>
      <c r="C23" s="2" t="s">
        <v>14</v>
      </c>
      <c r="D23" s="2" t="s">
        <v>14</v>
      </c>
      <c r="E23" s="2" t="s">
        <v>14</v>
      </c>
      <c r="F23" s="2" t="s">
        <v>14</v>
      </c>
      <c r="G23" s="2" t="s">
        <v>14</v>
      </c>
      <c r="H23" s="2" t="s">
        <v>14</v>
      </c>
      <c r="I23" s="2" t="s">
        <v>14</v>
      </c>
      <c r="J23" s="2" t="s">
        <v>14</v>
      </c>
      <c r="K23" s="2" t="s">
        <v>14</v>
      </c>
      <c r="L23" s="2" t="s">
        <v>14</v>
      </c>
      <c r="M23" s="2" t="s">
        <v>14</v>
      </c>
      <c r="S23" s="3" t="s">
        <v>10</v>
      </c>
      <c r="T23" s="3" t="s">
        <v>25</v>
      </c>
      <c r="Y23" s="6"/>
      <c r="Z23" s="29">
        <v>49190.5</v>
      </c>
      <c r="AA23" s="29"/>
      <c r="AB23" s="29"/>
      <c r="AC23"/>
      <c r="AD23" s="1" t="s">
        <v>64</v>
      </c>
      <c r="AE23"/>
      <c r="AF23"/>
      <c r="AG23"/>
      <c r="AH23"/>
      <c r="AI23"/>
      <c r="AJ23"/>
    </row>
    <row r="24" spans="1:36" ht="15" x14ac:dyDescent="0.25">
      <c r="A24" s="2" t="s">
        <v>16</v>
      </c>
      <c r="B24" s="2">
        <v>3239</v>
      </c>
      <c r="C24" s="2">
        <v>3090</v>
      </c>
      <c r="D24" s="5">
        <v>50495</v>
      </c>
      <c r="E24" s="5">
        <v>47886</v>
      </c>
      <c r="F24" s="5">
        <v>6008</v>
      </c>
      <c r="G24" s="8">
        <v>17027</v>
      </c>
      <c r="H24" s="8">
        <v>17722</v>
      </c>
      <c r="I24" s="8">
        <v>32258</v>
      </c>
      <c r="J24" s="2">
        <v>3014</v>
      </c>
      <c r="K24" s="2">
        <v>3089</v>
      </c>
      <c r="L24" s="2">
        <v>3104</v>
      </c>
      <c r="M24" s="2" t="s">
        <v>14</v>
      </c>
      <c r="O24" s="5"/>
      <c r="P24" s="2" t="s">
        <v>1</v>
      </c>
      <c r="S24" s="3">
        <f>AVERAGE(D24:E24)</f>
        <v>49190.5</v>
      </c>
      <c r="Y24" s="6"/>
      <c r="Z24" s="29">
        <v>38355</v>
      </c>
      <c r="AA24" s="29">
        <v>27171</v>
      </c>
      <c r="AB24" s="29">
        <v>26969</v>
      </c>
      <c r="AC24"/>
      <c r="AD24"/>
      <c r="AE24"/>
      <c r="AF24"/>
      <c r="AG24"/>
      <c r="AH24"/>
      <c r="AI24"/>
      <c r="AJ24"/>
    </row>
    <row r="25" spans="1:36" x14ac:dyDescent="0.2">
      <c r="A25" s="2" t="s">
        <v>18</v>
      </c>
      <c r="B25" s="2">
        <v>3119</v>
      </c>
      <c r="C25" s="2">
        <v>3066</v>
      </c>
      <c r="D25" s="9">
        <v>21227</v>
      </c>
      <c r="E25" s="9">
        <v>20679</v>
      </c>
      <c r="F25" s="9">
        <v>17580</v>
      </c>
      <c r="G25" s="2">
        <v>2945</v>
      </c>
      <c r="H25" s="2">
        <v>3085</v>
      </c>
      <c r="I25" s="2">
        <v>2977</v>
      </c>
      <c r="J25" s="2">
        <v>3047</v>
      </c>
      <c r="K25" s="2">
        <v>3053</v>
      </c>
      <c r="L25" s="2">
        <v>3020</v>
      </c>
      <c r="M25" s="2" t="s">
        <v>14</v>
      </c>
      <c r="O25" s="8"/>
      <c r="P25" s="33" t="s">
        <v>62</v>
      </c>
      <c r="S25" s="2">
        <f>AVERAGE(G24:I24)</f>
        <v>22335.666666666668</v>
      </c>
      <c r="T25" s="2">
        <f>100-(S25*100/$S$24)</f>
        <v>54.593536014745389</v>
      </c>
      <c r="U25" s="2">
        <f>S25/S24</f>
        <v>0.45406463985254608</v>
      </c>
      <c r="Y25" s="6"/>
      <c r="Z25" s="29">
        <v>39015</v>
      </c>
      <c r="AA25" s="29">
        <v>30313.333333333332</v>
      </c>
      <c r="AB25" s="29">
        <v>30334.666666666668</v>
      </c>
      <c r="AC25"/>
      <c r="AD25"/>
      <c r="AE25"/>
      <c r="AF25"/>
      <c r="AG25"/>
      <c r="AH25"/>
      <c r="AI25"/>
      <c r="AJ25"/>
    </row>
    <row r="26" spans="1:36" ht="15" x14ac:dyDescent="0.25">
      <c r="A26" s="2" t="s">
        <v>19</v>
      </c>
      <c r="B26" s="2">
        <v>3155</v>
      </c>
      <c r="C26" s="2">
        <v>3109</v>
      </c>
      <c r="D26" s="2">
        <v>2993</v>
      </c>
      <c r="E26" s="2">
        <v>3067</v>
      </c>
      <c r="F26" s="2">
        <v>3015</v>
      </c>
      <c r="G26" s="2">
        <v>3001</v>
      </c>
      <c r="H26" s="2">
        <v>2993</v>
      </c>
      <c r="I26" s="2">
        <v>3059</v>
      </c>
      <c r="J26" s="2">
        <v>2936</v>
      </c>
      <c r="K26" s="2">
        <v>3017</v>
      </c>
      <c r="L26" s="2">
        <v>3086</v>
      </c>
      <c r="M26" s="2" t="s">
        <v>14</v>
      </c>
      <c r="O26" s="9"/>
      <c r="P26" s="31" t="s">
        <v>60</v>
      </c>
      <c r="S26" s="16">
        <f>AVERAGE(D25:F25)</f>
        <v>19828.666666666668</v>
      </c>
      <c r="T26" s="2">
        <f>100-(S26*100/$S$24)</f>
        <v>59.690048552735455</v>
      </c>
      <c r="U26" s="2">
        <f>S26/S24</f>
        <v>0.40309951447264547</v>
      </c>
      <c r="Y26" s="6"/>
      <c r="Z26" s="29">
        <v>32407</v>
      </c>
      <c r="AA26" s="29">
        <v>30383</v>
      </c>
      <c r="AB26" s="29">
        <v>34321.666666666664</v>
      </c>
      <c r="AC26"/>
      <c r="AD26"/>
      <c r="AE26"/>
      <c r="AF26"/>
      <c r="AG26" s="1"/>
      <c r="AH26" s="1"/>
      <c r="AI26" s="1"/>
      <c r="AJ26" s="1"/>
    </row>
    <row r="27" spans="1:36" x14ac:dyDescent="0.2">
      <c r="A27" s="2" t="s">
        <v>20</v>
      </c>
      <c r="B27" s="2" t="s">
        <v>14</v>
      </c>
      <c r="C27" s="2" t="s">
        <v>14</v>
      </c>
      <c r="D27" s="2" t="s">
        <v>14</v>
      </c>
      <c r="E27" s="2" t="s">
        <v>14</v>
      </c>
      <c r="F27" s="2" t="s">
        <v>14</v>
      </c>
      <c r="G27" s="2" t="s">
        <v>14</v>
      </c>
      <c r="H27" s="2" t="s">
        <v>14</v>
      </c>
      <c r="I27" s="2" t="s">
        <v>14</v>
      </c>
      <c r="J27" s="2" t="s">
        <v>14</v>
      </c>
      <c r="K27" s="2" t="s">
        <v>14</v>
      </c>
      <c r="L27" s="2" t="s">
        <v>14</v>
      </c>
      <c r="M27" s="2" t="s">
        <v>14</v>
      </c>
      <c r="Y27" s="6"/>
      <c r="Z27" s="29">
        <v>35915.333333333336</v>
      </c>
      <c r="AA27" s="29">
        <v>33832</v>
      </c>
      <c r="AB27" s="29">
        <v>27776.333333333332</v>
      </c>
      <c r="AC27"/>
      <c r="AD27"/>
      <c r="AE27"/>
      <c r="AF27"/>
      <c r="AG27"/>
      <c r="AH27"/>
      <c r="AI27"/>
      <c r="AJ27"/>
    </row>
    <row r="28" spans="1:36" x14ac:dyDescent="0.2">
      <c r="A28" s="2" t="s">
        <v>21</v>
      </c>
      <c r="B28" s="2" t="s">
        <v>14</v>
      </c>
      <c r="C28" s="2" t="s">
        <v>14</v>
      </c>
      <c r="D28" s="2" t="s">
        <v>14</v>
      </c>
      <c r="E28" s="2" t="s">
        <v>14</v>
      </c>
      <c r="F28" s="2" t="s">
        <v>14</v>
      </c>
      <c r="G28" s="2" t="s">
        <v>14</v>
      </c>
      <c r="H28" s="2" t="s">
        <v>14</v>
      </c>
      <c r="I28" s="2" t="s">
        <v>14</v>
      </c>
      <c r="J28" s="2" t="s">
        <v>14</v>
      </c>
      <c r="K28" s="2" t="s">
        <v>14</v>
      </c>
      <c r="L28" s="2" t="s">
        <v>14</v>
      </c>
      <c r="M28" s="2" t="s">
        <v>14</v>
      </c>
      <c r="Y28" s="6"/>
      <c r="Z28" s="29">
        <v>42709</v>
      </c>
      <c r="AA28" s="29"/>
      <c r="AB28" s="29"/>
      <c r="AC28"/>
      <c r="AD28"/>
      <c r="AE28"/>
      <c r="AF28"/>
      <c r="AG28"/>
      <c r="AH28"/>
      <c r="AI28"/>
      <c r="AJ28"/>
    </row>
    <row r="29" spans="1:36" ht="15" x14ac:dyDescent="0.25">
      <c r="A29" s="2" t="s">
        <v>22</v>
      </c>
      <c r="B29" s="2" t="s">
        <v>14</v>
      </c>
      <c r="C29" s="2" t="s">
        <v>14</v>
      </c>
      <c r="D29" s="2" t="s">
        <v>14</v>
      </c>
      <c r="E29" s="2" t="s">
        <v>14</v>
      </c>
      <c r="F29" s="2" t="s">
        <v>14</v>
      </c>
      <c r="G29" s="2" t="s">
        <v>14</v>
      </c>
      <c r="H29" s="2" t="s">
        <v>14</v>
      </c>
      <c r="I29" s="2" t="s">
        <v>14</v>
      </c>
      <c r="J29" s="2" t="s">
        <v>14</v>
      </c>
      <c r="K29" s="2" t="s">
        <v>14</v>
      </c>
      <c r="L29" s="2" t="s">
        <v>14</v>
      </c>
      <c r="M29" s="2" t="s">
        <v>14</v>
      </c>
      <c r="Y29" s="6"/>
      <c r="Z29" s="10"/>
      <c r="AA29" s="6"/>
      <c r="AB29" s="6"/>
      <c r="AC29"/>
      <c r="AD29"/>
      <c r="AE29"/>
      <c r="AF29"/>
      <c r="AG29"/>
      <c r="AH29"/>
      <c r="AI29"/>
      <c r="AJ29"/>
    </row>
    <row r="30" spans="1:36" x14ac:dyDescent="0.2">
      <c r="A30" s="2" t="s">
        <v>23</v>
      </c>
      <c r="B30" s="2" t="s">
        <v>14</v>
      </c>
      <c r="C30" s="2" t="s">
        <v>14</v>
      </c>
      <c r="D30" s="2" t="s">
        <v>14</v>
      </c>
      <c r="E30" s="2" t="s">
        <v>14</v>
      </c>
      <c r="F30" s="2" t="s">
        <v>14</v>
      </c>
      <c r="G30" s="2" t="s">
        <v>14</v>
      </c>
      <c r="H30" s="2" t="s">
        <v>14</v>
      </c>
      <c r="I30" s="2" t="s">
        <v>14</v>
      </c>
      <c r="J30" s="2" t="s">
        <v>14</v>
      </c>
      <c r="K30" s="2" t="s">
        <v>14</v>
      </c>
      <c r="L30" s="2" t="s">
        <v>14</v>
      </c>
      <c r="M30" s="2" t="s">
        <v>14</v>
      </c>
      <c r="Y30" s="6"/>
      <c r="Z30" s="6"/>
      <c r="AA30" s="6"/>
      <c r="AB30" s="6"/>
      <c r="AC30"/>
      <c r="AD30"/>
      <c r="AE30"/>
      <c r="AF30"/>
      <c r="AG30"/>
      <c r="AH30"/>
      <c r="AI30"/>
      <c r="AJ30"/>
    </row>
    <row r="31" spans="1:36" x14ac:dyDescent="0.2">
      <c r="Y31" s="6"/>
      <c r="Z31" s="6"/>
      <c r="AA31" s="6"/>
      <c r="AB31" s="6"/>
      <c r="AC31"/>
      <c r="AD31"/>
      <c r="AE31"/>
      <c r="AF31"/>
      <c r="AG31"/>
      <c r="AH31"/>
      <c r="AI31"/>
      <c r="AJ31"/>
    </row>
    <row r="32" spans="1:36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Y32" s="6" t="s">
        <v>26</v>
      </c>
      <c r="Z32" s="6"/>
      <c r="AA32" s="6">
        <f>1-(AA35/$Z$35)</f>
        <v>0.23166971928748958</v>
      </c>
      <c r="AB32" s="6">
        <f>1-(AB35/$Z$35)</f>
        <v>0.24617568925980204</v>
      </c>
      <c r="AC32"/>
      <c r="AD32"/>
      <c r="AE32"/>
      <c r="AF32"/>
      <c r="AG32"/>
      <c r="AH32"/>
      <c r="AI32"/>
      <c r="AJ32"/>
    </row>
    <row r="33" spans="1:36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Y33" s="6" t="s">
        <v>27</v>
      </c>
      <c r="Z33" s="6"/>
      <c r="AA33" s="6">
        <f>1-(AA35/Z35)</f>
        <v>0.23166971928748958</v>
      </c>
      <c r="AB33" s="6">
        <f>1-(AB35/Z35)</f>
        <v>0.24617568925980204</v>
      </c>
      <c r="AC33"/>
      <c r="AD33"/>
      <c r="AE33"/>
      <c r="AF33"/>
      <c r="AG33"/>
      <c r="AH33"/>
      <c r="AI33"/>
      <c r="AJ33"/>
    </row>
    <row r="34" spans="1:36" ht="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Y34" s="6"/>
      <c r="Z34" s="10" t="s">
        <v>28</v>
      </c>
      <c r="AA34" s="10" t="s">
        <v>57</v>
      </c>
      <c r="AB34" s="10" t="s">
        <v>58</v>
      </c>
    </row>
    <row r="35" spans="1:36" ht="15" x14ac:dyDescent="0.25">
      <c r="A35" s="17"/>
      <c r="B35" s="17"/>
      <c r="C35" s="17"/>
      <c r="D35" s="19"/>
      <c r="E35" s="19"/>
      <c r="F35" s="19"/>
      <c r="G35" s="17"/>
      <c r="H35" s="17"/>
      <c r="I35" s="17"/>
      <c r="J35" s="17"/>
      <c r="K35" s="17"/>
      <c r="L35" s="17"/>
      <c r="M35" s="17"/>
      <c r="N35" s="17"/>
      <c r="O35" s="20"/>
      <c r="P35" s="17"/>
      <c r="Q35" s="17"/>
      <c r="R35" s="17"/>
      <c r="S35" s="17"/>
      <c r="T35" s="17"/>
      <c r="Y35" s="6" t="s">
        <v>10</v>
      </c>
      <c r="Z35" s="6">
        <f>AVERAGE(Z23:Z29)</f>
        <v>39598.638888888891</v>
      </c>
      <c r="AA35" s="6">
        <f>AVERAGE(AA23:AA27)</f>
        <v>30424.833333333332</v>
      </c>
      <c r="AB35" s="6">
        <f>AVERAGE(AB23:AB27)</f>
        <v>29850.416666666668</v>
      </c>
    </row>
    <row r="36" spans="1:36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1"/>
      <c r="P36" s="17"/>
      <c r="Q36" s="17"/>
      <c r="R36" s="17"/>
      <c r="S36" s="17"/>
      <c r="T36" s="17"/>
      <c r="Y36" s="6" t="s">
        <v>29</v>
      </c>
      <c r="Z36" s="6">
        <f>STDEV(Z23:Z29)</f>
        <v>5811.2275394911694</v>
      </c>
      <c r="AA36" s="6">
        <f>STDEV(AA23:AA27)</f>
        <v>2720.931111055756</v>
      </c>
      <c r="AB36" s="6">
        <f>STDEV(AB23:AB27)</f>
        <v>3308.1192192118037</v>
      </c>
    </row>
    <row r="37" spans="1:36" ht="15" x14ac:dyDescent="0.25">
      <c r="A37" s="17"/>
      <c r="B37" s="17"/>
      <c r="C37" s="17"/>
      <c r="D37" s="19"/>
      <c r="E37" s="19"/>
      <c r="F37" s="19"/>
      <c r="G37" s="17"/>
      <c r="H37" s="19"/>
      <c r="I37" s="19"/>
      <c r="J37" s="19"/>
      <c r="K37" s="17"/>
      <c r="L37" s="17"/>
      <c r="M37" s="17"/>
      <c r="N37" s="17"/>
      <c r="O37" s="17"/>
      <c r="P37" s="17"/>
      <c r="Q37" s="17"/>
      <c r="R37" s="17"/>
      <c r="S37" s="17"/>
      <c r="T37" s="17"/>
      <c r="Y37" s="6" t="s">
        <v>30</v>
      </c>
      <c r="Z37" s="6">
        <f>Z35+(2*Z36)</f>
        <v>51221.093967871231</v>
      </c>
      <c r="AA37" s="6">
        <f>AA35+(2*AA36)</f>
        <v>35866.695555444843</v>
      </c>
      <c r="AB37" s="6">
        <f>AB35+(2*AB36)</f>
        <v>36466.655105090278</v>
      </c>
    </row>
    <row r="38" spans="1:36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Y38" s="32" t="s">
        <v>31</v>
      </c>
      <c r="Z38" s="6">
        <f>Z35-(2*Z36)</f>
        <v>27976.18380990655</v>
      </c>
      <c r="AA38" s="6">
        <f>AA35-(2*AA36)</f>
        <v>24982.971111221821</v>
      </c>
      <c r="AB38" s="6">
        <f>AB35-(2*AB36)</f>
        <v>23234.178228243061</v>
      </c>
    </row>
    <row r="39" spans="1:36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Y39" s="32" t="s">
        <v>4</v>
      </c>
      <c r="Z39" s="6">
        <f>Z36/SQRT(7)</f>
        <v>2196.4375545004877</v>
      </c>
      <c r="AA39" s="6">
        <f>AA36/SQRT(4)</f>
        <v>1360.465555527878</v>
      </c>
      <c r="AB39" s="6">
        <f>AB36/SQRT(4)</f>
        <v>1654.0596096059019</v>
      </c>
    </row>
    <row r="40" spans="1:36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36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36" ht="15" x14ac:dyDescent="0.25">
      <c r="A42" s="3" t="s">
        <v>32</v>
      </c>
      <c r="B42" s="2" t="s">
        <v>33</v>
      </c>
      <c r="C42" s="3" t="s">
        <v>34</v>
      </c>
    </row>
    <row r="43" spans="1:36" x14ac:dyDescent="0.2">
      <c r="A43" s="2" t="s">
        <v>12</v>
      </c>
      <c r="B43" s="2">
        <v>1</v>
      </c>
      <c r="C43" s="2">
        <v>2</v>
      </c>
      <c r="D43" s="2">
        <v>3</v>
      </c>
      <c r="E43" s="2">
        <v>4</v>
      </c>
      <c r="F43" s="2">
        <v>5</v>
      </c>
      <c r="G43" s="2">
        <v>6</v>
      </c>
      <c r="H43" s="2">
        <v>7</v>
      </c>
      <c r="I43" s="2">
        <v>8</v>
      </c>
      <c r="J43" s="2">
        <v>9</v>
      </c>
      <c r="K43" s="2">
        <v>10</v>
      </c>
    </row>
    <row r="44" spans="1:36" ht="15" x14ac:dyDescent="0.25">
      <c r="A44" s="2" t="s">
        <v>13</v>
      </c>
      <c r="B44" s="2" t="s">
        <v>14</v>
      </c>
      <c r="C44" s="2" t="s">
        <v>14</v>
      </c>
      <c r="D44" s="2" t="s">
        <v>14</v>
      </c>
      <c r="E44" s="2" t="s">
        <v>14</v>
      </c>
      <c r="F44" s="2" t="s">
        <v>14</v>
      </c>
      <c r="G44" s="2" t="s">
        <v>14</v>
      </c>
      <c r="H44" s="2" t="s">
        <v>14</v>
      </c>
      <c r="I44" s="2" t="s">
        <v>14</v>
      </c>
      <c r="J44" s="2" t="s">
        <v>14</v>
      </c>
      <c r="K44" s="2" t="s">
        <v>14</v>
      </c>
      <c r="S44" s="3" t="s">
        <v>10</v>
      </c>
      <c r="T44" s="3" t="s">
        <v>25</v>
      </c>
      <c r="U44" s="2" t="s">
        <v>35</v>
      </c>
      <c r="V44" s="2" t="s">
        <v>36</v>
      </c>
    </row>
    <row r="45" spans="1:36" ht="15" x14ac:dyDescent="0.25">
      <c r="A45" s="2" t="s">
        <v>16</v>
      </c>
      <c r="B45" s="2">
        <v>2575</v>
      </c>
      <c r="C45" s="2">
        <v>2623</v>
      </c>
      <c r="D45" s="2">
        <v>2590</v>
      </c>
      <c r="E45" s="2">
        <v>2636</v>
      </c>
      <c r="F45" s="2">
        <v>2636</v>
      </c>
      <c r="G45" s="2">
        <v>2621</v>
      </c>
      <c r="H45" s="2">
        <v>2529</v>
      </c>
      <c r="I45" s="2">
        <v>2519</v>
      </c>
      <c r="J45" s="2">
        <v>2576</v>
      </c>
      <c r="K45" s="2">
        <v>2608</v>
      </c>
      <c r="O45" s="5"/>
      <c r="P45" s="2" t="s">
        <v>1</v>
      </c>
      <c r="S45" s="3">
        <f>AVERAGE(D46:F46)</f>
        <v>38355</v>
      </c>
    </row>
    <row r="46" spans="1:36" x14ac:dyDescent="0.2">
      <c r="A46" s="2" t="s">
        <v>18</v>
      </c>
      <c r="B46" s="2">
        <v>2663</v>
      </c>
      <c r="C46" s="2">
        <v>2640</v>
      </c>
      <c r="D46" s="5">
        <v>33390</v>
      </c>
      <c r="E46" s="5">
        <v>49697</v>
      </c>
      <c r="F46" s="5">
        <v>31978</v>
      </c>
      <c r="G46" s="2">
        <v>2632</v>
      </c>
      <c r="H46" s="8">
        <v>44201</v>
      </c>
      <c r="I46" s="8">
        <v>30604</v>
      </c>
      <c r="J46" s="8">
        <v>26603</v>
      </c>
      <c r="K46" s="2">
        <v>2597</v>
      </c>
      <c r="O46" s="8"/>
      <c r="P46" s="33" t="s">
        <v>62</v>
      </c>
      <c r="S46" s="2">
        <f>AVERAGE(H46:J46)</f>
        <v>33802.666666666664</v>
      </c>
      <c r="T46" s="2">
        <f>100-(S46*100/$S$45)</f>
        <v>11.868943640550995</v>
      </c>
      <c r="U46" s="2">
        <f>S46/$S$45</f>
        <v>0.88131056359449</v>
      </c>
      <c r="V46" s="2">
        <f>1-(S46/$S$45)</f>
        <v>0.11868943640551</v>
      </c>
    </row>
    <row r="47" spans="1:36" ht="15" x14ac:dyDescent="0.25">
      <c r="A47" s="2" t="s">
        <v>19</v>
      </c>
      <c r="B47" s="2">
        <v>2632</v>
      </c>
      <c r="C47" s="2">
        <v>2580</v>
      </c>
      <c r="D47" s="2">
        <v>2642</v>
      </c>
      <c r="E47" s="2">
        <v>2554</v>
      </c>
      <c r="F47" s="2">
        <v>2557</v>
      </c>
      <c r="G47" s="2">
        <v>2590</v>
      </c>
      <c r="H47" s="2">
        <v>2512</v>
      </c>
      <c r="I47" s="2">
        <v>2620</v>
      </c>
      <c r="J47" s="2">
        <v>2670</v>
      </c>
      <c r="K47" s="2">
        <v>2645</v>
      </c>
      <c r="O47" s="12"/>
      <c r="P47" s="2" t="s">
        <v>56</v>
      </c>
      <c r="S47" s="3">
        <f>AVERAGE(D48:F48)</f>
        <v>26969</v>
      </c>
      <c r="T47" s="2">
        <f>100-(S47*100/$S$45)</f>
        <v>29.68582974840308</v>
      </c>
      <c r="U47" s="2">
        <f t="shared" ref="U47:U48" si="0">S47/$S$45</f>
        <v>0.70314170251596919</v>
      </c>
      <c r="V47" s="2">
        <f>1-(S47/$S$45)</f>
        <v>0.29685829748403081</v>
      </c>
    </row>
    <row r="48" spans="1:36" ht="15" x14ac:dyDescent="0.25">
      <c r="A48" s="2" t="s">
        <v>20</v>
      </c>
      <c r="B48" s="2">
        <v>2659</v>
      </c>
      <c r="C48" s="2">
        <v>2546</v>
      </c>
      <c r="D48" s="12">
        <v>27231</v>
      </c>
      <c r="E48" s="12">
        <v>32232</v>
      </c>
      <c r="F48" s="12">
        <v>21444</v>
      </c>
      <c r="G48" s="2">
        <v>2463</v>
      </c>
      <c r="H48" s="11">
        <v>27498</v>
      </c>
      <c r="I48" s="11">
        <v>38055</v>
      </c>
      <c r="J48" s="11">
        <v>15960</v>
      </c>
      <c r="K48" s="2">
        <v>2659</v>
      </c>
      <c r="O48" s="11"/>
      <c r="P48" s="2" t="s">
        <v>57</v>
      </c>
      <c r="S48" s="3">
        <f>AVERAGE(H48:J48)</f>
        <v>27171</v>
      </c>
      <c r="T48" s="2">
        <f>100-(S48*100/$S$45)</f>
        <v>29.159170903402426</v>
      </c>
      <c r="U48" s="2">
        <f t="shared" si="0"/>
        <v>0.7084082909659758</v>
      </c>
      <c r="V48" s="2">
        <f>1-(S48/$S$45)</f>
        <v>0.2915917090340242</v>
      </c>
      <c r="AB48" s="3"/>
    </row>
    <row r="49" spans="1:26" x14ac:dyDescent="0.2">
      <c r="A49" s="2" t="s">
        <v>21</v>
      </c>
      <c r="B49" s="2">
        <v>2693</v>
      </c>
      <c r="C49" s="2">
        <v>2637</v>
      </c>
      <c r="D49" s="2">
        <v>2601</v>
      </c>
      <c r="E49" s="2">
        <v>2657</v>
      </c>
      <c r="F49" s="2">
        <v>2626</v>
      </c>
      <c r="G49" s="2">
        <v>2563</v>
      </c>
      <c r="H49" s="2">
        <v>2663</v>
      </c>
      <c r="I49" s="2">
        <v>2649</v>
      </c>
      <c r="J49" s="2">
        <v>2551</v>
      </c>
      <c r="K49" s="2">
        <v>2638</v>
      </c>
    </row>
    <row r="50" spans="1:26" x14ac:dyDescent="0.2">
      <c r="A50" s="2" t="s">
        <v>22</v>
      </c>
      <c r="B50" s="2" t="s">
        <v>14</v>
      </c>
      <c r="C50" s="2" t="s">
        <v>14</v>
      </c>
      <c r="D50" s="2" t="s">
        <v>14</v>
      </c>
      <c r="E50" s="2" t="s">
        <v>14</v>
      </c>
      <c r="F50" s="2" t="s">
        <v>14</v>
      </c>
      <c r="G50" s="2" t="s">
        <v>14</v>
      </c>
      <c r="H50" s="2" t="s">
        <v>14</v>
      </c>
      <c r="I50" s="2" t="s">
        <v>14</v>
      </c>
      <c r="J50" s="2" t="s">
        <v>14</v>
      </c>
      <c r="K50" s="2" t="s">
        <v>14</v>
      </c>
    </row>
    <row r="51" spans="1:26" x14ac:dyDescent="0.2">
      <c r="A51" s="2" t="s">
        <v>23</v>
      </c>
      <c r="B51" s="2" t="s">
        <v>14</v>
      </c>
      <c r="C51" s="2" t="s">
        <v>14</v>
      </c>
      <c r="D51" s="2" t="s">
        <v>14</v>
      </c>
      <c r="E51" s="2" t="s">
        <v>14</v>
      </c>
      <c r="F51" s="2" t="s">
        <v>14</v>
      </c>
      <c r="G51" s="2" t="s">
        <v>14</v>
      </c>
      <c r="H51" s="2" t="s">
        <v>14</v>
      </c>
      <c r="I51" s="2" t="s">
        <v>14</v>
      </c>
      <c r="J51" s="2" t="s">
        <v>14</v>
      </c>
      <c r="K51" s="2" t="s">
        <v>14</v>
      </c>
    </row>
    <row r="53" spans="1:26" ht="15" x14ac:dyDescent="0.25">
      <c r="Z53" s="3"/>
    </row>
    <row r="54" spans="1:26" ht="15" x14ac:dyDescent="0.25">
      <c r="A54" s="3" t="s">
        <v>37</v>
      </c>
      <c r="B54" s="3" t="s">
        <v>59</v>
      </c>
      <c r="C54" s="3"/>
    </row>
    <row r="56" spans="1:26" x14ac:dyDescent="0.2">
      <c r="A56" s="2" t="s">
        <v>12</v>
      </c>
      <c r="B56" s="2">
        <v>1</v>
      </c>
      <c r="C56" s="2">
        <v>2</v>
      </c>
      <c r="D56" s="2">
        <v>3</v>
      </c>
      <c r="E56" s="2">
        <v>4</v>
      </c>
      <c r="F56" s="2">
        <v>5</v>
      </c>
      <c r="G56" s="2">
        <v>6</v>
      </c>
      <c r="H56" s="2">
        <v>7</v>
      </c>
      <c r="I56" s="2">
        <v>8</v>
      </c>
      <c r="J56" s="2">
        <v>9</v>
      </c>
      <c r="K56" s="2">
        <v>10</v>
      </c>
    </row>
    <row r="57" spans="1:26" x14ac:dyDescent="0.2">
      <c r="A57" s="2" t="s">
        <v>13</v>
      </c>
      <c r="B57" s="2" t="s">
        <v>14</v>
      </c>
      <c r="C57" s="2" t="s">
        <v>14</v>
      </c>
      <c r="K57" s="2" t="s">
        <v>14</v>
      </c>
    </row>
    <row r="58" spans="1:26" ht="15" x14ac:dyDescent="0.25">
      <c r="A58" s="2" t="s">
        <v>16</v>
      </c>
      <c r="S58" s="3" t="s">
        <v>2</v>
      </c>
    </row>
    <row r="59" spans="1:26" ht="15" x14ac:dyDescent="0.25">
      <c r="A59" s="2" t="s">
        <v>18</v>
      </c>
      <c r="B59" s="2">
        <v>1184</v>
      </c>
      <c r="C59" s="2">
        <v>1195</v>
      </c>
      <c r="D59" s="2">
        <v>1123</v>
      </c>
      <c r="E59" s="2">
        <v>1133</v>
      </c>
      <c r="F59" s="2">
        <v>1110</v>
      </c>
      <c r="G59" s="2">
        <v>1133</v>
      </c>
      <c r="H59" s="2">
        <v>1125</v>
      </c>
      <c r="I59" s="2">
        <v>1122</v>
      </c>
      <c r="J59" s="3">
        <v>38444</v>
      </c>
      <c r="K59" s="3">
        <v>30459</v>
      </c>
      <c r="L59" s="3">
        <v>23162</v>
      </c>
      <c r="M59" s="2">
        <v>1180</v>
      </c>
      <c r="P59" s="3" t="s">
        <v>38</v>
      </c>
    </row>
    <row r="60" spans="1:26" ht="15" x14ac:dyDescent="0.25">
      <c r="A60" s="2" t="s">
        <v>19</v>
      </c>
      <c r="B60" s="2">
        <v>1166</v>
      </c>
      <c r="C60" s="13">
        <v>1159</v>
      </c>
      <c r="D60" s="13">
        <v>1211</v>
      </c>
      <c r="E60" s="13">
        <v>1201</v>
      </c>
      <c r="F60" s="2">
        <v>1155</v>
      </c>
      <c r="G60" s="5">
        <v>33987</v>
      </c>
      <c r="H60" s="5">
        <v>47674</v>
      </c>
      <c r="I60" s="5">
        <v>35384</v>
      </c>
      <c r="J60" s="2">
        <v>1142</v>
      </c>
      <c r="K60" s="2">
        <v>1137</v>
      </c>
      <c r="L60" s="2">
        <v>1149</v>
      </c>
      <c r="M60" s="2">
        <v>1135</v>
      </c>
      <c r="P60" s="13" t="s">
        <v>39</v>
      </c>
      <c r="Q60" s="13"/>
      <c r="T60" s="3" t="s">
        <v>25</v>
      </c>
      <c r="U60" s="2" t="s">
        <v>35</v>
      </c>
      <c r="V60" s="2" t="s">
        <v>36</v>
      </c>
    </row>
    <row r="61" spans="1:26" x14ac:dyDescent="0.2">
      <c r="A61" s="2" t="s">
        <v>20</v>
      </c>
      <c r="B61" s="2">
        <v>1173</v>
      </c>
      <c r="C61" s="2">
        <v>1142</v>
      </c>
      <c r="D61" s="2">
        <v>1147</v>
      </c>
      <c r="E61" s="2">
        <v>1147</v>
      </c>
      <c r="F61" s="2">
        <v>1115</v>
      </c>
      <c r="G61" s="2">
        <v>1112</v>
      </c>
      <c r="H61" s="2">
        <v>1114</v>
      </c>
      <c r="I61" s="2">
        <v>1133</v>
      </c>
      <c r="J61" s="2">
        <v>1115</v>
      </c>
      <c r="K61" s="2">
        <v>1116</v>
      </c>
      <c r="L61" s="2">
        <v>1118</v>
      </c>
      <c r="M61" s="2">
        <v>1174</v>
      </c>
    </row>
    <row r="62" spans="1:26" ht="15" x14ac:dyDescent="0.25">
      <c r="A62" s="2" t="s">
        <v>21</v>
      </c>
      <c r="B62" s="2">
        <v>1142</v>
      </c>
      <c r="C62" s="8">
        <v>36950</v>
      </c>
      <c r="D62" s="8">
        <v>33185</v>
      </c>
      <c r="E62" s="8">
        <v>32250</v>
      </c>
      <c r="F62" s="2">
        <v>1109</v>
      </c>
      <c r="G62" s="14">
        <v>28970</v>
      </c>
      <c r="H62" s="14">
        <v>29040</v>
      </c>
      <c r="I62" s="14">
        <v>28620</v>
      </c>
      <c r="J62" s="2">
        <v>1110</v>
      </c>
      <c r="K62" s="2">
        <v>1105</v>
      </c>
      <c r="L62" s="2">
        <v>1135</v>
      </c>
      <c r="M62" s="2">
        <v>1168</v>
      </c>
      <c r="O62" s="5"/>
      <c r="P62" s="2" t="s">
        <v>1</v>
      </c>
      <c r="S62" s="3">
        <f>AVERAGE(G60:I60)</f>
        <v>39015</v>
      </c>
    </row>
    <row r="63" spans="1:26" x14ac:dyDescent="0.2">
      <c r="A63" s="2" t="s">
        <v>22</v>
      </c>
      <c r="B63" s="2">
        <v>1164</v>
      </c>
      <c r="C63" s="2">
        <v>1158</v>
      </c>
      <c r="D63" s="2">
        <v>1227</v>
      </c>
      <c r="E63" s="2">
        <v>1116</v>
      </c>
      <c r="F63" s="2">
        <v>1133</v>
      </c>
      <c r="G63" s="2">
        <v>1122</v>
      </c>
      <c r="H63" s="2">
        <v>1116</v>
      </c>
      <c r="I63" s="2">
        <v>1098</v>
      </c>
      <c r="J63" s="2">
        <v>1143</v>
      </c>
      <c r="K63" s="2">
        <v>1103</v>
      </c>
      <c r="L63" s="2">
        <v>1121</v>
      </c>
      <c r="M63" s="2">
        <v>1157</v>
      </c>
      <c r="O63" s="8"/>
      <c r="P63" s="33" t="s">
        <v>62</v>
      </c>
      <c r="S63" s="2">
        <f>AVERAGE(C62:E62)</f>
        <v>34128.333333333336</v>
      </c>
      <c r="T63" s="2">
        <f>100-(S63*100/$S$62)</f>
        <v>12.525097184843432</v>
      </c>
      <c r="U63" s="2">
        <f>S63/$S$62</f>
        <v>0.87474902815156574</v>
      </c>
      <c r="V63" s="2">
        <f>1-(S63/$S$62)</f>
        <v>0.12525097184843426</v>
      </c>
    </row>
    <row r="64" spans="1:26" ht="15" x14ac:dyDescent="0.25">
      <c r="A64" s="2" t="s">
        <v>23</v>
      </c>
      <c r="B64" s="2">
        <v>1163</v>
      </c>
      <c r="C64" s="12">
        <v>38829</v>
      </c>
      <c r="D64" s="12">
        <v>28186</v>
      </c>
      <c r="E64" s="12">
        <v>23989</v>
      </c>
      <c r="F64" s="2">
        <v>1153</v>
      </c>
      <c r="G64" s="11">
        <v>30861</v>
      </c>
      <c r="H64" s="11">
        <v>27329</v>
      </c>
      <c r="I64" s="11">
        <v>32750</v>
      </c>
      <c r="J64" s="2">
        <v>1108</v>
      </c>
      <c r="K64" s="2">
        <v>1145</v>
      </c>
      <c r="L64" s="2">
        <v>1157</v>
      </c>
      <c r="M64" s="2">
        <v>1144</v>
      </c>
      <c r="O64" s="8"/>
      <c r="P64" s="33" t="s">
        <v>63</v>
      </c>
      <c r="S64" s="2">
        <f>AVERAGE(G62:I62)</f>
        <v>28876.666666666668</v>
      </c>
      <c r="T64" s="2">
        <f>100-(S64*100/$S$62)</f>
        <v>25.985731983425168</v>
      </c>
      <c r="U64" s="2">
        <f t="shared" ref="U64:U66" si="1">S64/$S$62</f>
        <v>0.74014268016574825</v>
      </c>
      <c r="V64" s="2">
        <f>1-(S64/$S$62)</f>
        <v>0.25985731983425175</v>
      </c>
    </row>
    <row r="65" spans="1:23" ht="15" x14ac:dyDescent="0.25">
      <c r="O65" s="12"/>
      <c r="P65" s="2" t="s">
        <v>58</v>
      </c>
      <c r="S65" s="3">
        <f>AVERAGE(C64:E64)</f>
        <v>30334.666666666668</v>
      </c>
      <c r="T65" s="2">
        <f t="shared" ref="T65:T66" si="2">100-(S65*100/$S$62)</f>
        <v>22.248707761971886</v>
      </c>
      <c r="U65" s="2">
        <f t="shared" si="1"/>
        <v>0.77751292238028114</v>
      </c>
      <c r="V65" s="2">
        <f>1-(S65/$S$62)</f>
        <v>0.22248707761971886</v>
      </c>
    </row>
    <row r="66" spans="1:23" ht="15" x14ac:dyDescent="0.25">
      <c r="O66" s="11"/>
      <c r="P66" s="2" t="s">
        <v>57</v>
      </c>
      <c r="S66" s="3">
        <f>AVERAGE(G64:I64)</f>
        <v>30313.333333333332</v>
      </c>
      <c r="T66" s="2">
        <f t="shared" si="2"/>
        <v>22.303387585971223</v>
      </c>
      <c r="U66" s="2">
        <f t="shared" si="1"/>
        <v>0.77696612414028787</v>
      </c>
      <c r="V66" s="2">
        <f>1-(S66/$S$62)</f>
        <v>0.22303387585971213</v>
      </c>
    </row>
    <row r="67" spans="1:23" x14ac:dyDescent="0.2">
      <c r="B67" s="2">
        <f>9*100</f>
        <v>900</v>
      </c>
    </row>
    <row r="70" spans="1:23" ht="15" x14ac:dyDescent="0.25">
      <c r="A70" s="19" t="s">
        <v>40</v>
      </c>
      <c r="B70" s="28" t="s">
        <v>41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1:23" ht="15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9" t="s">
        <v>25</v>
      </c>
      <c r="U71" s="17" t="s">
        <v>35</v>
      </c>
      <c r="V71" s="17" t="s">
        <v>36</v>
      </c>
      <c r="W71" s="17"/>
    </row>
    <row r="72" spans="1:23" ht="15" x14ac:dyDescent="0.25">
      <c r="A72" s="17"/>
      <c r="B72" s="17">
        <v>1806</v>
      </c>
      <c r="C72" s="17">
        <v>1785</v>
      </c>
      <c r="D72" s="17">
        <v>1756</v>
      </c>
      <c r="E72" s="17">
        <v>1768</v>
      </c>
      <c r="F72" s="17">
        <v>1739</v>
      </c>
      <c r="G72" s="17">
        <v>1748</v>
      </c>
      <c r="H72" s="17">
        <v>1776</v>
      </c>
      <c r="I72" s="17">
        <v>1790</v>
      </c>
      <c r="J72" s="17">
        <v>1726</v>
      </c>
      <c r="K72" s="17">
        <v>1734</v>
      </c>
      <c r="L72" s="17">
        <v>1851</v>
      </c>
      <c r="M72" s="17"/>
      <c r="N72" s="17"/>
      <c r="O72" s="18"/>
      <c r="P72" s="17" t="s">
        <v>1</v>
      </c>
      <c r="Q72" s="17"/>
      <c r="R72" s="17"/>
      <c r="S72" s="19">
        <f>AVERAGE(H73:J73)</f>
        <v>32407</v>
      </c>
      <c r="T72" s="17"/>
      <c r="U72" s="17"/>
      <c r="V72" s="17"/>
      <c r="W72" s="17"/>
    </row>
    <row r="73" spans="1:23" x14ac:dyDescent="0.2">
      <c r="A73" s="17"/>
      <c r="B73" s="17">
        <v>1774</v>
      </c>
      <c r="C73" s="17">
        <v>1750</v>
      </c>
      <c r="D73" s="17">
        <v>2776</v>
      </c>
      <c r="E73" s="17">
        <v>2788</v>
      </c>
      <c r="F73" s="17">
        <v>3084</v>
      </c>
      <c r="G73" s="17">
        <v>1752</v>
      </c>
      <c r="H73" s="18">
        <v>34854</v>
      </c>
      <c r="I73" s="18">
        <v>31183</v>
      </c>
      <c r="J73" s="18">
        <v>31184</v>
      </c>
      <c r="K73" s="17">
        <v>1707</v>
      </c>
      <c r="L73" s="17">
        <v>1731</v>
      </c>
      <c r="M73" s="17"/>
      <c r="N73" s="17"/>
      <c r="O73" s="20"/>
      <c r="P73" s="30" t="s">
        <v>15</v>
      </c>
      <c r="Q73" s="17"/>
      <c r="R73" s="17"/>
      <c r="S73" s="17">
        <f>AVERAGE(D75:F75)</f>
        <v>39588.666666666664</v>
      </c>
      <c r="T73" s="17"/>
      <c r="U73" s="17">
        <f>S73/$S$72</f>
        <v>1.2216085002211456</v>
      </c>
      <c r="V73" s="17"/>
      <c r="W73" s="17"/>
    </row>
    <row r="74" spans="1:23" ht="15" x14ac:dyDescent="0.25">
      <c r="A74" s="17"/>
      <c r="B74" s="17">
        <v>1751</v>
      </c>
      <c r="C74" s="17">
        <v>1747</v>
      </c>
      <c r="D74" s="17">
        <v>1763</v>
      </c>
      <c r="E74" s="17">
        <v>1741</v>
      </c>
      <c r="F74" s="17">
        <v>1806</v>
      </c>
      <c r="G74" s="17">
        <v>1689</v>
      </c>
      <c r="H74" s="17">
        <v>1704</v>
      </c>
      <c r="I74" s="17">
        <v>1747</v>
      </c>
      <c r="J74" s="17">
        <v>1702</v>
      </c>
      <c r="K74" s="17">
        <v>1704</v>
      </c>
      <c r="L74" s="17">
        <v>1800</v>
      </c>
      <c r="M74" s="17"/>
      <c r="N74" s="17"/>
      <c r="O74" s="20"/>
      <c r="P74" s="19" t="s">
        <v>24</v>
      </c>
      <c r="Q74" s="17"/>
      <c r="R74" s="17"/>
      <c r="S74" s="17">
        <f>AVERAGE(H75:J75)</f>
        <v>33354.666666666664</v>
      </c>
      <c r="T74" s="17"/>
      <c r="U74" s="17">
        <f t="shared" ref="U74:U76" si="3">S74/$S$72</f>
        <v>1.0292426533362133</v>
      </c>
      <c r="V74" s="17"/>
      <c r="W74" s="17"/>
    </row>
    <row r="75" spans="1:23" ht="15" x14ac:dyDescent="0.25">
      <c r="A75" s="17"/>
      <c r="B75" s="17">
        <v>1793</v>
      </c>
      <c r="C75" s="17">
        <v>1806</v>
      </c>
      <c r="D75" s="20">
        <v>40321</v>
      </c>
      <c r="E75" s="20">
        <v>32102</v>
      </c>
      <c r="F75" s="20">
        <v>46343</v>
      </c>
      <c r="G75" s="17">
        <v>1653</v>
      </c>
      <c r="H75" s="27">
        <v>36805</v>
      </c>
      <c r="I75" s="27">
        <v>32617</v>
      </c>
      <c r="J75" s="27">
        <v>30642</v>
      </c>
      <c r="K75" s="17">
        <v>1747</v>
      </c>
      <c r="L75" s="17">
        <v>1743</v>
      </c>
      <c r="M75" s="17"/>
      <c r="N75" s="17"/>
      <c r="O75" s="23"/>
      <c r="P75" s="17" t="s">
        <v>58</v>
      </c>
      <c r="Q75" s="17"/>
      <c r="R75" s="17"/>
      <c r="S75" s="19">
        <f>AVERAGE(D77:F77)</f>
        <v>34321.666666666664</v>
      </c>
      <c r="T75" s="17"/>
      <c r="U75" s="17">
        <f t="shared" si="3"/>
        <v>1.0590818856008475</v>
      </c>
      <c r="V75" s="17"/>
      <c r="W75" s="17"/>
    </row>
    <row r="76" spans="1:23" ht="15" x14ac:dyDescent="0.25">
      <c r="A76" s="17"/>
      <c r="B76" s="17">
        <v>1804</v>
      </c>
      <c r="C76" s="17">
        <v>1821</v>
      </c>
      <c r="D76" s="17">
        <v>1833</v>
      </c>
      <c r="E76" s="17">
        <v>1757</v>
      </c>
      <c r="F76" s="17">
        <v>1744</v>
      </c>
      <c r="G76" s="17">
        <v>1682</v>
      </c>
      <c r="H76" s="17">
        <v>1677</v>
      </c>
      <c r="I76" s="17">
        <v>1723</v>
      </c>
      <c r="J76" s="17">
        <v>1752</v>
      </c>
      <c r="K76" s="17">
        <v>1725</v>
      </c>
      <c r="L76" s="17">
        <v>1765</v>
      </c>
      <c r="M76" s="17"/>
      <c r="N76" s="17"/>
      <c r="O76" s="24"/>
      <c r="P76" s="17" t="s">
        <v>57</v>
      </c>
      <c r="Q76" s="17"/>
      <c r="R76" s="17"/>
      <c r="S76" s="19">
        <f>AVERAGE(H77:J77)</f>
        <v>30383</v>
      </c>
      <c r="T76" s="17"/>
      <c r="U76" s="17">
        <f t="shared" si="3"/>
        <v>0.93754435770049682</v>
      </c>
      <c r="V76" s="17"/>
      <c r="W76" s="17"/>
    </row>
    <row r="77" spans="1:23" ht="15" x14ac:dyDescent="0.25">
      <c r="A77" s="17"/>
      <c r="B77" s="17">
        <v>1757</v>
      </c>
      <c r="C77" s="17">
        <v>1808</v>
      </c>
      <c r="D77" s="23">
        <v>34242</v>
      </c>
      <c r="E77" s="23">
        <v>34691</v>
      </c>
      <c r="F77" s="23">
        <v>34032</v>
      </c>
      <c r="G77" s="17">
        <v>1716</v>
      </c>
      <c r="H77" s="24">
        <v>27414</v>
      </c>
      <c r="I77" s="24">
        <v>36699</v>
      </c>
      <c r="J77" s="24">
        <v>27036</v>
      </c>
      <c r="K77" s="17">
        <v>1732</v>
      </c>
      <c r="L77" s="17">
        <v>1728</v>
      </c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</row>
    <row r="78" spans="1:23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</row>
    <row r="82" spans="1:31" ht="15" x14ac:dyDescent="0.25">
      <c r="A82" s="3" t="s">
        <v>42</v>
      </c>
      <c r="B82" s="3" t="s">
        <v>43</v>
      </c>
      <c r="T82" s="3" t="s">
        <v>25</v>
      </c>
      <c r="U82" s="2" t="s">
        <v>35</v>
      </c>
      <c r="V82" s="2" t="s">
        <v>36</v>
      </c>
    </row>
    <row r="83" spans="1:31" ht="15" x14ac:dyDescent="0.25">
      <c r="B83" s="17">
        <v>2827</v>
      </c>
      <c r="C83" s="17">
        <v>2844</v>
      </c>
      <c r="D83" s="17">
        <v>2791</v>
      </c>
      <c r="E83" s="17">
        <v>2781</v>
      </c>
      <c r="F83" s="17">
        <v>2684</v>
      </c>
      <c r="G83" s="17">
        <v>2816</v>
      </c>
      <c r="H83" s="17">
        <v>2692</v>
      </c>
      <c r="I83" s="17">
        <v>2781</v>
      </c>
      <c r="J83" s="17">
        <v>2802</v>
      </c>
      <c r="K83" s="17">
        <v>2793</v>
      </c>
      <c r="L83" s="17">
        <v>2803</v>
      </c>
      <c r="M83" s="17">
        <v>2911</v>
      </c>
      <c r="N83" s="17"/>
      <c r="O83" s="18"/>
      <c r="P83" s="17" t="s">
        <v>1</v>
      </c>
      <c r="Q83" s="17"/>
      <c r="R83" s="17"/>
      <c r="S83" s="19">
        <f>AVERAGE(D86:F86)</f>
        <v>35915.333333333336</v>
      </c>
      <c r="T83" s="17"/>
      <c r="U83" s="17"/>
      <c r="V83" s="17"/>
      <c r="W83" s="17"/>
    </row>
    <row r="84" spans="1:31" x14ac:dyDescent="0.2">
      <c r="B84" s="17">
        <v>2819</v>
      </c>
      <c r="C84" s="17">
        <v>2778</v>
      </c>
      <c r="D84" s="22">
        <v>51696</v>
      </c>
      <c r="E84" s="22">
        <v>46783</v>
      </c>
      <c r="F84" s="22">
        <v>38593</v>
      </c>
      <c r="G84" s="17">
        <v>2660</v>
      </c>
      <c r="H84" s="22">
        <v>43217</v>
      </c>
      <c r="I84" s="22">
        <v>36202</v>
      </c>
      <c r="J84" s="22">
        <v>34980</v>
      </c>
      <c r="K84" s="17">
        <v>2765</v>
      </c>
      <c r="L84" s="17">
        <v>2793</v>
      </c>
      <c r="M84" s="17">
        <v>2863</v>
      </c>
      <c r="N84" s="17"/>
      <c r="O84" s="20"/>
      <c r="P84" s="33" t="s">
        <v>62</v>
      </c>
      <c r="S84" s="17">
        <f>AVERAGE(D84:F84)</f>
        <v>45690.666666666664</v>
      </c>
      <c r="T84" s="17"/>
      <c r="U84" s="17">
        <f>S84/$S$83</f>
        <v>1.2721771573886733</v>
      </c>
      <c r="V84" s="17"/>
      <c r="W84" s="17"/>
    </row>
    <row r="85" spans="1:31" x14ac:dyDescent="0.2">
      <c r="B85" s="17">
        <v>2897</v>
      </c>
      <c r="C85" s="17">
        <v>2740</v>
      </c>
      <c r="D85" s="17">
        <v>2738</v>
      </c>
      <c r="E85" s="17">
        <v>2722</v>
      </c>
      <c r="F85" s="17">
        <v>2644</v>
      </c>
      <c r="G85" s="17">
        <v>2687</v>
      </c>
      <c r="H85" s="17">
        <v>2619</v>
      </c>
      <c r="I85" s="17">
        <v>2753</v>
      </c>
      <c r="J85" s="17">
        <v>2664</v>
      </c>
      <c r="K85" s="17">
        <v>2702</v>
      </c>
      <c r="L85" s="17">
        <v>2754</v>
      </c>
      <c r="M85" s="17">
        <v>2853</v>
      </c>
      <c r="N85" s="17"/>
      <c r="O85" s="20"/>
      <c r="P85" s="33" t="s">
        <v>63</v>
      </c>
      <c r="S85" s="17">
        <f>AVERAGE(H84:J84)</f>
        <v>38133</v>
      </c>
      <c r="T85" s="17"/>
      <c r="U85" s="17">
        <f t="shared" ref="U85:U87" si="4">S85/$S$83</f>
        <v>1.0617470718170512</v>
      </c>
      <c r="V85" s="17"/>
      <c r="W85" s="17"/>
      <c r="Y85" s="6"/>
      <c r="Z85" s="6"/>
      <c r="AA85" s="6"/>
      <c r="AB85" s="6"/>
      <c r="AC85" s="6"/>
      <c r="AD85" s="6"/>
    </row>
    <row r="86" spans="1:31" ht="15" x14ac:dyDescent="0.25">
      <c r="B86" s="17">
        <v>2851</v>
      </c>
      <c r="C86" s="17">
        <v>2820</v>
      </c>
      <c r="D86" s="22">
        <v>33560</v>
      </c>
      <c r="E86" s="22">
        <v>35200</v>
      </c>
      <c r="F86" s="22">
        <v>38986</v>
      </c>
      <c r="G86" s="17">
        <v>2621</v>
      </c>
      <c r="H86" s="17">
        <v>2781</v>
      </c>
      <c r="I86" s="17">
        <v>2646</v>
      </c>
      <c r="J86" s="17">
        <v>2668</v>
      </c>
      <c r="K86" s="17">
        <v>2689</v>
      </c>
      <c r="L86" s="17">
        <v>2712</v>
      </c>
      <c r="M86" s="17">
        <v>2870</v>
      </c>
      <c r="N86" s="17"/>
      <c r="O86" s="23"/>
      <c r="P86" s="17" t="s">
        <v>58</v>
      </c>
      <c r="Q86" s="17"/>
      <c r="R86" s="17"/>
      <c r="S86" s="19">
        <f>AVERAGE(D88:F88)</f>
        <v>27776.333333333332</v>
      </c>
      <c r="T86" s="17"/>
      <c r="U86" s="17">
        <f t="shared" si="4"/>
        <v>0.77338369869879153</v>
      </c>
      <c r="V86" s="17">
        <f>1-U86</f>
        <v>0.22661630130120847</v>
      </c>
      <c r="W86" s="17"/>
      <c r="Y86" s="6"/>
      <c r="Z86" s="6"/>
      <c r="AA86" s="6"/>
      <c r="AB86" s="6"/>
      <c r="AC86" s="6"/>
      <c r="AD86" s="6"/>
    </row>
    <row r="87" spans="1:31" ht="15" x14ac:dyDescent="0.25">
      <c r="B87" s="17">
        <v>2842</v>
      </c>
      <c r="C87" s="17">
        <v>2890</v>
      </c>
      <c r="D87" s="17">
        <v>2962</v>
      </c>
      <c r="E87" s="17">
        <v>2660</v>
      </c>
      <c r="F87" s="17">
        <v>2735</v>
      </c>
      <c r="G87" s="17">
        <v>2640</v>
      </c>
      <c r="H87" s="17">
        <v>2771</v>
      </c>
      <c r="I87" s="17">
        <v>2711</v>
      </c>
      <c r="J87" s="17">
        <v>2715</v>
      </c>
      <c r="K87" s="17">
        <v>2735</v>
      </c>
      <c r="L87" s="17">
        <v>2691</v>
      </c>
      <c r="M87" s="17">
        <v>2874</v>
      </c>
      <c r="N87" s="17"/>
      <c r="O87" s="24"/>
      <c r="P87" s="17" t="s">
        <v>57</v>
      </c>
      <c r="Q87" s="17"/>
      <c r="R87" s="17"/>
      <c r="S87" s="19">
        <f>AVERAGE(H88:J88)</f>
        <v>33832</v>
      </c>
      <c r="T87" s="17"/>
      <c r="U87" s="17">
        <f t="shared" si="4"/>
        <v>0.94199320624431526</v>
      </c>
      <c r="V87" s="17">
        <f>1-U87</f>
        <v>5.8006793755684738E-2</v>
      </c>
      <c r="W87" s="17"/>
      <c r="Y87" s="6"/>
      <c r="Z87" s="6"/>
      <c r="AA87" s="6"/>
      <c r="AB87" s="6"/>
      <c r="AC87" s="6"/>
      <c r="AD87" s="6"/>
    </row>
    <row r="88" spans="1:31" ht="15" x14ac:dyDescent="0.25">
      <c r="B88" s="17">
        <v>2766</v>
      </c>
      <c r="C88" s="17">
        <v>2839</v>
      </c>
      <c r="D88" s="25">
        <v>26646</v>
      </c>
      <c r="E88" s="25">
        <v>32632</v>
      </c>
      <c r="F88" s="25">
        <v>24051</v>
      </c>
      <c r="G88" s="17">
        <v>2807</v>
      </c>
      <c r="H88" s="22">
        <v>34140</v>
      </c>
      <c r="I88" s="22">
        <v>22382</v>
      </c>
      <c r="J88" s="22">
        <v>44974</v>
      </c>
      <c r="K88" s="17">
        <v>2712</v>
      </c>
      <c r="L88" s="17">
        <v>2829</v>
      </c>
      <c r="M88" s="17">
        <v>2820</v>
      </c>
      <c r="N88" s="17"/>
      <c r="O88" s="17"/>
      <c r="P88" s="17"/>
      <c r="Q88" s="17"/>
      <c r="R88" s="17"/>
      <c r="S88" s="17"/>
      <c r="T88" s="17"/>
      <c r="U88" s="17"/>
      <c r="V88" s="17"/>
      <c r="W88" s="17"/>
      <c r="Y88" s="6"/>
      <c r="Z88" s="6"/>
      <c r="AA88" s="10"/>
      <c r="AB88" s="10"/>
      <c r="AC88" s="10"/>
      <c r="AD88" s="6"/>
    </row>
    <row r="89" spans="1:31" x14ac:dyDescent="0.2">
      <c r="B89" s="26" t="s">
        <v>14</v>
      </c>
      <c r="C89" s="26" t="s">
        <v>14</v>
      </c>
      <c r="D89" s="26" t="s">
        <v>14</v>
      </c>
      <c r="E89" s="26" t="s">
        <v>14</v>
      </c>
      <c r="F89" s="26" t="s">
        <v>14</v>
      </c>
      <c r="G89" s="26" t="s">
        <v>14</v>
      </c>
      <c r="H89" s="26" t="s">
        <v>14</v>
      </c>
      <c r="I89" s="26" t="s">
        <v>14</v>
      </c>
      <c r="J89" s="26" t="s">
        <v>14</v>
      </c>
      <c r="K89" s="26" t="s">
        <v>14</v>
      </c>
      <c r="L89" s="26" t="s">
        <v>14</v>
      </c>
      <c r="M89" s="26" t="s">
        <v>14</v>
      </c>
      <c r="N89" s="17"/>
      <c r="O89" s="17"/>
      <c r="P89" s="17"/>
      <c r="Q89" s="17"/>
      <c r="R89" s="17"/>
      <c r="S89" s="17"/>
      <c r="T89" s="17"/>
      <c r="U89" s="17"/>
      <c r="V89" s="17"/>
      <c r="W89" s="17"/>
      <c r="Y89" s="6"/>
      <c r="Z89" s="6"/>
      <c r="AA89" s="6"/>
      <c r="AB89" s="6"/>
      <c r="AC89" s="6"/>
      <c r="AD89" s="6"/>
    </row>
    <row r="90" spans="1:31" x14ac:dyDescent="0.2">
      <c r="Y90" s="6"/>
      <c r="Z90" s="6"/>
      <c r="AA90" s="6"/>
      <c r="AB90" s="6"/>
      <c r="AC90" s="6"/>
      <c r="AD90" s="6"/>
    </row>
    <row r="91" spans="1:31" ht="15" x14ac:dyDescent="0.25">
      <c r="D91" s="3"/>
      <c r="E91" s="3"/>
      <c r="F91" s="3"/>
      <c r="H91" s="3"/>
      <c r="I91" s="3"/>
      <c r="J91" s="3"/>
      <c r="O91" s="18"/>
      <c r="Y91" s="6"/>
      <c r="Z91" s="6"/>
      <c r="AA91" s="6"/>
      <c r="AB91" s="6"/>
      <c r="AC91" s="6"/>
      <c r="AD91" s="6"/>
    </row>
    <row r="92" spans="1:31" ht="15" x14ac:dyDescent="0.25">
      <c r="A92" s="3" t="s">
        <v>44</v>
      </c>
      <c r="B92" s="3" t="s">
        <v>45</v>
      </c>
      <c r="Y92" s="6"/>
      <c r="Z92" s="6"/>
      <c r="AA92" s="6"/>
      <c r="AB92" s="6"/>
      <c r="AC92" s="6"/>
      <c r="AD92" s="6"/>
    </row>
    <row r="93" spans="1:31" ht="15" x14ac:dyDescent="0.25">
      <c r="B93" s="2">
        <v>4592</v>
      </c>
      <c r="C93" s="2">
        <v>4659</v>
      </c>
      <c r="D93" s="2">
        <v>4725</v>
      </c>
      <c r="E93" s="2">
        <v>4726</v>
      </c>
      <c r="F93" s="2">
        <v>4579</v>
      </c>
      <c r="G93" s="2">
        <v>4642</v>
      </c>
      <c r="H93" s="2">
        <v>4682</v>
      </c>
      <c r="I93" s="2">
        <v>4582</v>
      </c>
      <c r="J93" s="2">
        <v>4748</v>
      </c>
      <c r="K93" s="2">
        <v>4762</v>
      </c>
      <c r="L93" s="2">
        <v>4620</v>
      </c>
      <c r="M93" s="2">
        <v>4753</v>
      </c>
      <c r="O93" s="5"/>
      <c r="P93" s="2" t="s">
        <v>1</v>
      </c>
      <c r="S93" s="3">
        <f>AVERAGE(C94:E94)</f>
        <v>42709</v>
      </c>
      <c r="Y93" s="6"/>
      <c r="Z93" s="6"/>
      <c r="AA93" s="6"/>
      <c r="AB93" s="6"/>
      <c r="AC93" s="6"/>
      <c r="AD93" s="6"/>
    </row>
    <row r="94" spans="1:31" x14ac:dyDescent="0.2">
      <c r="B94" s="2">
        <v>4734</v>
      </c>
      <c r="C94" s="15">
        <v>49777</v>
      </c>
      <c r="D94" s="15">
        <v>43975</v>
      </c>
      <c r="E94" s="15">
        <v>34375</v>
      </c>
      <c r="F94" s="2">
        <v>4609</v>
      </c>
      <c r="G94" s="15">
        <v>44708</v>
      </c>
      <c r="H94" s="15">
        <v>36220</v>
      </c>
      <c r="I94" s="15">
        <v>36824</v>
      </c>
      <c r="J94" s="2">
        <v>4596</v>
      </c>
      <c r="K94" s="2">
        <v>34631</v>
      </c>
      <c r="L94" s="2">
        <v>35732</v>
      </c>
      <c r="M94" s="2">
        <v>34883</v>
      </c>
      <c r="O94" s="8"/>
      <c r="P94" s="33" t="s">
        <v>62</v>
      </c>
      <c r="S94" s="2">
        <f>AVERAGE(G94:I94)</f>
        <v>39250.666666666664</v>
      </c>
      <c r="Y94" s="6"/>
      <c r="Z94" s="6"/>
      <c r="AA94" s="6"/>
      <c r="AB94" s="6"/>
      <c r="AC94" s="6"/>
      <c r="AD94" s="6"/>
    </row>
    <row r="95" spans="1:31" x14ac:dyDescent="0.2">
      <c r="B95" s="2">
        <v>4645</v>
      </c>
      <c r="C95" s="2">
        <v>4662</v>
      </c>
      <c r="D95" s="2">
        <v>4650</v>
      </c>
      <c r="E95" s="2">
        <v>4520</v>
      </c>
      <c r="F95" s="2">
        <v>4642</v>
      </c>
      <c r="G95" s="2">
        <v>4638</v>
      </c>
      <c r="H95" s="2">
        <v>4663</v>
      </c>
      <c r="I95" s="2">
        <v>4607</v>
      </c>
      <c r="J95" s="2">
        <v>4554</v>
      </c>
      <c r="K95" s="2">
        <v>4770</v>
      </c>
      <c r="L95" s="2">
        <v>4663</v>
      </c>
      <c r="M95" s="2">
        <v>4666</v>
      </c>
      <c r="O95" s="8"/>
      <c r="P95" s="33" t="s">
        <v>63</v>
      </c>
      <c r="S95" s="2">
        <f>AVERAGE(C96:E96)</f>
        <v>40589</v>
      </c>
      <c r="T95" s="2">
        <f>AVERAGE(C96:E96,G96:H96)</f>
        <v>38158</v>
      </c>
      <c r="Y95" s="6"/>
      <c r="Z95" s="6"/>
      <c r="AA95" s="6"/>
      <c r="AB95" s="6"/>
      <c r="AC95" s="6"/>
      <c r="AD95" s="6"/>
      <c r="AE95" s="7"/>
    </row>
    <row r="96" spans="1:31" ht="15" x14ac:dyDescent="0.25">
      <c r="B96" s="2">
        <v>4609</v>
      </c>
      <c r="C96" s="15">
        <v>44144</v>
      </c>
      <c r="D96" s="15">
        <v>37112</v>
      </c>
      <c r="E96" s="15">
        <v>40511</v>
      </c>
      <c r="F96" s="2">
        <v>4419</v>
      </c>
      <c r="G96" s="15">
        <v>35139</v>
      </c>
      <c r="H96" s="15">
        <v>33884</v>
      </c>
      <c r="I96" s="2">
        <v>4698</v>
      </c>
      <c r="J96" s="2">
        <v>4629</v>
      </c>
      <c r="K96" s="2">
        <v>4796</v>
      </c>
      <c r="L96" s="2">
        <v>4898</v>
      </c>
      <c r="M96" s="2">
        <v>5295</v>
      </c>
      <c r="O96" s="12"/>
      <c r="P96" s="2" t="s">
        <v>24</v>
      </c>
      <c r="S96" s="2">
        <f>AVERAGE(G96:H96)</f>
        <v>34511.5</v>
      </c>
      <c r="Y96" s="6"/>
      <c r="Z96" s="6"/>
      <c r="AA96" s="6"/>
      <c r="AB96" s="6"/>
      <c r="AC96" s="6"/>
      <c r="AD96" s="6"/>
    </row>
    <row r="97" spans="2:30" x14ac:dyDescent="0.2">
      <c r="B97" s="2">
        <v>4754</v>
      </c>
      <c r="C97" s="2">
        <v>4723</v>
      </c>
      <c r="D97" s="2">
        <v>4923</v>
      </c>
      <c r="E97" s="2">
        <v>4608</v>
      </c>
      <c r="F97" s="2">
        <v>4688</v>
      </c>
      <c r="G97" s="2">
        <v>4653</v>
      </c>
      <c r="H97" s="2">
        <v>4450</v>
      </c>
      <c r="I97" s="2">
        <v>4555</v>
      </c>
      <c r="J97" s="2">
        <v>4539</v>
      </c>
      <c r="K97" s="2">
        <v>4670</v>
      </c>
      <c r="L97" s="2">
        <v>4625</v>
      </c>
      <c r="M97" s="2">
        <v>4861</v>
      </c>
      <c r="O97" s="11"/>
      <c r="Y97" s="6"/>
      <c r="Z97" s="6"/>
      <c r="AA97" s="6"/>
      <c r="AB97" s="6"/>
      <c r="AC97" s="6"/>
      <c r="AD97" s="6"/>
    </row>
    <row r="98" spans="2:30" x14ac:dyDescent="0.2">
      <c r="B98" s="2">
        <v>4698</v>
      </c>
      <c r="C98" s="2">
        <v>4982</v>
      </c>
      <c r="D98" s="2">
        <v>4741</v>
      </c>
      <c r="E98" s="2">
        <v>4994</v>
      </c>
      <c r="F98" s="2">
        <v>4689</v>
      </c>
      <c r="G98" s="2">
        <v>33835</v>
      </c>
      <c r="H98" s="2">
        <v>35466</v>
      </c>
      <c r="I98" s="2">
        <v>34682</v>
      </c>
      <c r="J98" s="2">
        <v>4549</v>
      </c>
      <c r="K98" s="2">
        <v>33402</v>
      </c>
      <c r="L98" s="2">
        <v>34521</v>
      </c>
      <c r="M98" s="2">
        <v>34288</v>
      </c>
      <c r="Y98" s="6"/>
      <c r="Z98" s="6"/>
      <c r="AA98" s="6"/>
      <c r="AB98" s="6"/>
      <c r="AC98" s="6"/>
      <c r="AD98" s="6"/>
    </row>
    <row r="99" spans="2:30" x14ac:dyDescent="0.2">
      <c r="Y99" s="6"/>
      <c r="Z99" s="6"/>
      <c r="AA99" s="6"/>
      <c r="AB99" s="6"/>
      <c r="AC99" s="6"/>
      <c r="AD99" s="6"/>
    </row>
    <row r="100" spans="2:30" x14ac:dyDescent="0.2">
      <c r="Y100" s="6"/>
      <c r="Z100" s="6"/>
      <c r="AA100" s="6"/>
      <c r="AB100" s="6"/>
      <c r="AC100" s="6"/>
      <c r="AD100" s="6"/>
    </row>
    <row r="101" spans="2:30" x14ac:dyDescent="0.2">
      <c r="B101" s="2">
        <v>4207</v>
      </c>
      <c r="C101" s="2">
        <v>4191</v>
      </c>
      <c r="D101" s="2">
        <v>4253</v>
      </c>
      <c r="E101" s="2">
        <v>4112</v>
      </c>
      <c r="F101" s="2">
        <v>4121</v>
      </c>
      <c r="G101" s="2">
        <v>4134</v>
      </c>
      <c r="H101" s="2">
        <v>4322</v>
      </c>
      <c r="I101" s="2">
        <v>4259</v>
      </c>
      <c r="J101" s="2">
        <v>4230</v>
      </c>
      <c r="K101" s="2">
        <v>4331</v>
      </c>
      <c r="L101" s="2">
        <v>4236</v>
      </c>
      <c r="M101" s="2">
        <v>4232</v>
      </c>
      <c r="Y101" s="6"/>
      <c r="Z101" s="6"/>
      <c r="AA101" s="6"/>
      <c r="AB101" s="6"/>
      <c r="AC101" s="6"/>
      <c r="AD101" s="6"/>
    </row>
    <row r="102" spans="2:30" x14ac:dyDescent="0.2">
      <c r="B102" s="2">
        <v>4149</v>
      </c>
      <c r="C102" s="15">
        <v>50334</v>
      </c>
      <c r="D102" s="15">
        <v>41626</v>
      </c>
      <c r="E102" s="15">
        <v>35122</v>
      </c>
      <c r="F102" s="2">
        <v>4165</v>
      </c>
      <c r="G102" s="15">
        <v>43597</v>
      </c>
      <c r="H102" s="15">
        <v>36615</v>
      </c>
      <c r="I102" s="15">
        <v>38027</v>
      </c>
      <c r="J102" s="2">
        <v>4112</v>
      </c>
      <c r="K102" s="2">
        <v>30625</v>
      </c>
      <c r="L102" s="2">
        <v>31091</v>
      </c>
      <c r="M102" s="2">
        <v>29810</v>
      </c>
    </row>
    <row r="103" spans="2:30" x14ac:dyDescent="0.2">
      <c r="B103" s="2">
        <v>4196</v>
      </c>
      <c r="C103" s="2">
        <v>4327</v>
      </c>
      <c r="D103" s="2">
        <v>4181</v>
      </c>
      <c r="E103" s="2">
        <v>4166</v>
      </c>
      <c r="F103" s="2">
        <v>4117</v>
      </c>
      <c r="G103" s="2">
        <v>4068</v>
      </c>
      <c r="H103" s="2">
        <v>4145</v>
      </c>
      <c r="I103" s="2">
        <v>4168</v>
      </c>
      <c r="J103" s="2">
        <v>4074</v>
      </c>
      <c r="K103" s="2">
        <v>4135</v>
      </c>
      <c r="L103" s="2">
        <v>4149</v>
      </c>
      <c r="M103" s="2">
        <v>4321</v>
      </c>
    </row>
    <row r="104" spans="2:30" x14ac:dyDescent="0.2">
      <c r="B104" s="2">
        <v>4238</v>
      </c>
      <c r="C104" s="15">
        <v>43729</v>
      </c>
      <c r="D104" s="15">
        <v>38274</v>
      </c>
      <c r="E104" s="15">
        <v>41082</v>
      </c>
      <c r="F104" s="2">
        <v>4181</v>
      </c>
      <c r="G104" s="15">
        <v>35325</v>
      </c>
      <c r="H104" s="15">
        <v>34316</v>
      </c>
      <c r="I104" s="2">
        <v>4204</v>
      </c>
      <c r="J104" s="2">
        <v>4052</v>
      </c>
      <c r="K104" s="2">
        <v>4318</v>
      </c>
      <c r="L104" s="2">
        <v>4405</v>
      </c>
      <c r="M104" s="2">
        <v>4608</v>
      </c>
    </row>
    <row r="105" spans="2:30" x14ac:dyDescent="0.2">
      <c r="B105" s="2">
        <v>4272</v>
      </c>
      <c r="C105" s="2">
        <v>4233</v>
      </c>
      <c r="D105" s="2">
        <v>4382</v>
      </c>
      <c r="E105" s="2">
        <v>4292</v>
      </c>
      <c r="F105" s="2">
        <v>4165</v>
      </c>
      <c r="G105" s="2">
        <v>4044</v>
      </c>
      <c r="H105" s="2">
        <v>4093</v>
      </c>
      <c r="I105" s="2">
        <v>4172</v>
      </c>
      <c r="J105" s="2">
        <v>4103</v>
      </c>
      <c r="K105" s="2">
        <v>4296</v>
      </c>
      <c r="L105" s="2">
        <v>4245</v>
      </c>
      <c r="M105" s="2">
        <v>4206</v>
      </c>
    </row>
    <row r="106" spans="2:30" x14ac:dyDescent="0.2">
      <c r="B106" s="2">
        <v>4357</v>
      </c>
      <c r="C106" s="2">
        <v>4368</v>
      </c>
      <c r="D106" s="2">
        <v>4320</v>
      </c>
      <c r="E106" s="2">
        <v>4257</v>
      </c>
      <c r="F106" s="2">
        <v>4224</v>
      </c>
      <c r="G106" s="2">
        <v>29844</v>
      </c>
      <c r="H106" s="2">
        <v>31420</v>
      </c>
      <c r="I106" s="2">
        <v>30795</v>
      </c>
      <c r="J106" s="2">
        <v>4164</v>
      </c>
      <c r="K106" s="2">
        <v>29369</v>
      </c>
      <c r="L106" s="2">
        <v>29885</v>
      </c>
      <c r="M106" s="2">
        <v>30205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3"/>
  <sheetViews>
    <sheetView topLeftCell="C1" zoomScale="70" zoomScaleNormal="70" workbookViewId="0">
      <selection activeCell="F3" sqref="F3:M14"/>
    </sheetView>
  </sheetViews>
  <sheetFormatPr defaultRowHeight="14.25" x14ac:dyDescent="0.2"/>
  <cols>
    <col min="2" max="2" width="18.375" bestFit="1" customWidth="1"/>
    <col min="3" max="3" width="39.25" bestFit="1" customWidth="1"/>
    <col min="4" max="4" width="14.5" bestFit="1" customWidth="1"/>
    <col min="5" max="5" width="31.75" bestFit="1" customWidth="1"/>
    <col min="6" max="7" width="23" bestFit="1" customWidth="1"/>
    <col min="10" max="10" width="12.625" customWidth="1"/>
    <col min="11" max="11" width="15" bestFit="1" customWidth="1"/>
    <col min="12" max="12" width="13.75" bestFit="1" customWidth="1"/>
    <col min="13" max="15" width="23" bestFit="1" customWidth="1"/>
  </cols>
  <sheetData>
    <row r="3" spans="1:15" x14ac:dyDescent="0.2">
      <c r="B3" t="s">
        <v>46</v>
      </c>
      <c r="C3" t="s">
        <v>53</v>
      </c>
      <c r="D3" t="s">
        <v>47</v>
      </c>
      <c r="E3" t="s">
        <v>48</v>
      </c>
    </row>
    <row r="4" spans="1:15" ht="15" x14ac:dyDescent="0.25">
      <c r="B4">
        <v>14400</v>
      </c>
      <c r="C4">
        <v>11361</v>
      </c>
      <c r="D4">
        <v>24935</v>
      </c>
      <c r="E4">
        <v>19716</v>
      </c>
      <c r="G4" s="1" t="s">
        <v>64</v>
      </c>
    </row>
    <row r="5" spans="1:15" x14ac:dyDescent="0.2">
      <c r="B5">
        <v>11091</v>
      </c>
      <c r="C5">
        <v>14621</v>
      </c>
      <c r="D5">
        <v>24579</v>
      </c>
      <c r="E5">
        <v>17769</v>
      </c>
    </row>
    <row r="6" spans="1:15" x14ac:dyDescent="0.2">
      <c r="B6">
        <v>17673</v>
      </c>
      <c r="C6">
        <v>16048</v>
      </c>
      <c r="D6">
        <v>22711</v>
      </c>
      <c r="E6">
        <v>21545</v>
      </c>
    </row>
    <row r="7" spans="1:15" ht="15" x14ac:dyDescent="0.25">
      <c r="B7" s="1" t="s">
        <v>49</v>
      </c>
      <c r="C7" s="1" t="s">
        <v>50</v>
      </c>
      <c r="D7" s="1" t="s">
        <v>51</v>
      </c>
      <c r="E7" s="1" t="s">
        <v>52</v>
      </c>
      <c r="J7" s="1"/>
      <c r="K7" s="1"/>
      <c r="L7" s="1"/>
      <c r="M7" s="1"/>
      <c r="N7" s="1"/>
      <c r="O7" s="1"/>
    </row>
    <row r="8" spans="1:15" x14ac:dyDescent="0.2">
      <c r="A8" t="s">
        <v>2</v>
      </c>
      <c r="B8">
        <f>AVERAGE(B4:B6)</f>
        <v>14388</v>
      </c>
      <c r="C8">
        <f t="shared" ref="C8:D8" si="0">AVERAGE(C4:C6)</f>
        <v>14010</v>
      </c>
      <c r="D8">
        <f t="shared" si="0"/>
        <v>24075</v>
      </c>
      <c r="E8">
        <f>AVERAGE(E4:E6)</f>
        <v>19676.666666666668</v>
      </c>
    </row>
    <row r="9" spans="1:15" x14ac:dyDescent="0.2">
      <c r="A9" t="s">
        <v>3</v>
      </c>
      <c r="B9">
        <f>STDEV(B4:B6)</f>
        <v>3291.0164083456043</v>
      </c>
      <c r="C9">
        <f t="shared" ref="C9:D9" si="1">STDEV(C4:C6)</f>
        <v>2402.4951612854497</v>
      </c>
      <c r="D9">
        <f t="shared" si="1"/>
        <v>1194.5944918674286</v>
      </c>
      <c r="E9">
        <f>STDEV(E4:E6)</f>
        <v>1888.3072666632761</v>
      </c>
    </row>
    <row r="10" spans="1:15" x14ac:dyDescent="0.2">
      <c r="A10" t="s">
        <v>4</v>
      </c>
      <c r="B10">
        <f>B9/SQRT(3)</f>
        <v>1900.0692092658101</v>
      </c>
      <c r="C10">
        <f t="shared" ref="C10:D10" si="2">C9/SQRT(3)</f>
        <v>1387.0812280949278</v>
      </c>
      <c r="D10">
        <f t="shared" si="2"/>
        <v>689.69945145210409</v>
      </c>
      <c r="E10">
        <f>E9/SQRT(3)</f>
        <v>1090.2147087207691</v>
      </c>
    </row>
    <row r="11" spans="1:15" x14ac:dyDescent="0.2">
      <c r="A11" t="s">
        <v>26</v>
      </c>
      <c r="B11">
        <f>D8/B8</f>
        <v>1.6732693911592995</v>
      </c>
      <c r="D11">
        <f>D8/E8</f>
        <v>1.2235304082669829</v>
      </c>
    </row>
    <row r="12" spans="1:15" x14ac:dyDescent="0.2">
      <c r="A12" t="s">
        <v>54</v>
      </c>
      <c r="B12">
        <f>B8+(2*B9)</f>
        <v>20970.032816691208</v>
      </c>
      <c r="C12">
        <f t="shared" ref="C12:E12" si="3">C8+(2*C9)</f>
        <v>18814.990322570899</v>
      </c>
      <c r="D12">
        <f t="shared" si="3"/>
        <v>26464.188983734857</v>
      </c>
      <c r="E12">
        <f t="shared" si="3"/>
        <v>23453.28119999322</v>
      </c>
    </row>
    <row r="13" spans="1:15" x14ac:dyDescent="0.2">
      <c r="A13" t="s">
        <v>55</v>
      </c>
      <c r="B13">
        <f>B8-(2*B9)</f>
        <v>7805.9671833087914</v>
      </c>
      <c r="C13">
        <f t="shared" ref="C13:E13" si="4">C8-(2*C9)</f>
        <v>9205.0096774291014</v>
      </c>
      <c r="D13">
        <f t="shared" si="4"/>
        <v>21685.811016265143</v>
      </c>
      <c r="E13">
        <f t="shared" si="4"/>
        <v>15900.052133340116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ccr1 expression FACS</vt:lpstr>
      <vt:lpstr>ros assay</vt:lpstr>
      <vt:lpstr>migration assay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2023-01-02T10:40:37Z</dcterms:modified>
</cp:coreProperties>
</file>