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2/"/>
    </mc:Choice>
  </mc:AlternateContent>
  <xr:revisionPtr revIDLastSave="0" documentId="13_ncr:1_{5A3CB280-32FB-C145-A888-F5D30221DAE8}" xr6:coauthVersionLast="36" xr6:coauthVersionMax="36" xr10:uidLastSave="{00000000-0000-0000-0000-000000000000}"/>
  <bookViews>
    <workbookView xWindow="6740" yWindow="980" windowWidth="31360" windowHeight="19500" activeTab="1" xr2:uid="{4AF0AEC0-5C0A-0341-B230-5B771480DB58}"/>
  </bookViews>
  <sheets>
    <sheet name="807 808" sheetId="1" r:id="rId1"/>
    <sheet name="807" sheetId="5" r:id="rId2"/>
  </sheets>
  <externalReferences>
    <externalReference r:id="rId3"/>
  </externalReferences>
  <definedNames>
    <definedName name="_xlnm._FilterDatabase" localSheetId="0" hidden="1">'807 808'!$A$1:$H$81</definedName>
    <definedName name="_xlchart.v2.0" hidden="1">'807 808'!$M$62:$M$69</definedName>
    <definedName name="_xlchart.v2.1" hidden="1">'807 808'!$N$62:$N$69</definedName>
    <definedName name="_xlnm.Print_Area" localSheetId="0">'807 808'!$A$1:$G$45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5" l="1"/>
  <c r="E94" i="5" s="1"/>
  <c r="E93" i="5"/>
  <c r="D93" i="5"/>
  <c r="D92" i="5"/>
  <c r="E92" i="5" s="1"/>
  <c r="D91" i="5"/>
  <c r="E91" i="5" s="1"/>
  <c r="E90" i="5"/>
  <c r="D90" i="5"/>
  <c r="D89" i="5"/>
  <c r="E89" i="5" s="1"/>
  <c r="D88" i="5"/>
  <c r="E88" i="5" s="1"/>
  <c r="E87" i="5"/>
  <c r="D87" i="5"/>
  <c r="D86" i="5"/>
  <c r="E86" i="5" s="1"/>
  <c r="D85" i="5"/>
  <c r="E85" i="5" s="1"/>
  <c r="E84" i="5"/>
  <c r="D84" i="5"/>
  <c r="D83" i="5"/>
  <c r="E83" i="5" s="1"/>
  <c r="D82" i="5"/>
  <c r="E82" i="5" s="1"/>
  <c r="E81" i="5"/>
  <c r="D81" i="5"/>
  <c r="D80" i="5"/>
  <c r="E80" i="5" s="1"/>
  <c r="D79" i="5"/>
  <c r="E79" i="5" s="1"/>
  <c r="E78" i="5"/>
  <c r="D78" i="5"/>
  <c r="D77" i="5"/>
  <c r="E77" i="5" s="1"/>
  <c r="D76" i="5"/>
  <c r="E76" i="5" s="1"/>
  <c r="E75" i="5"/>
  <c r="D75" i="5"/>
  <c r="D74" i="5"/>
  <c r="E74" i="5" s="1"/>
  <c r="D73" i="5"/>
  <c r="E73" i="5" s="1"/>
  <c r="E72" i="5"/>
  <c r="D72" i="5"/>
  <c r="D71" i="5"/>
  <c r="E71" i="5" s="1"/>
  <c r="D70" i="5"/>
  <c r="E70" i="5" s="1"/>
  <c r="E69" i="5"/>
  <c r="D69" i="5"/>
  <c r="D68" i="5"/>
  <c r="E68" i="5" s="1"/>
  <c r="D67" i="5"/>
  <c r="E67" i="5" s="1"/>
  <c r="E66" i="5"/>
  <c r="D66" i="5"/>
  <c r="D65" i="5"/>
  <c r="E65" i="5" s="1"/>
  <c r="D64" i="5"/>
  <c r="E64" i="5" s="1"/>
  <c r="E63" i="5"/>
  <c r="D63" i="5"/>
  <c r="D62" i="5"/>
  <c r="E62" i="5" s="1"/>
  <c r="D61" i="5"/>
  <c r="E61" i="5" s="1"/>
  <c r="E60" i="5"/>
  <c r="D60" i="5"/>
  <c r="D59" i="5"/>
  <c r="E59" i="5" s="1"/>
  <c r="D58" i="5"/>
  <c r="E58" i="5" s="1"/>
  <c r="E57" i="5"/>
  <c r="D57" i="5"/>
  <c r="D56" i="5"/>
  <c r="E56" i="5" s="1"/>
  <c r="D55" i="5"/>
  <c r="E55" i="5" s="1"/>
  <c r="E54" i="5"/>
  <c r="D54" i="5"/>
  <c r="D53" i="5"/>
  <c r="E53" i="5" s="1"/>
  <c r="D52" i="5"/>
  <c r="E52" i="5" s="1"/>
  <c r="E51" i="5"/>
  <c r="D51" i="5"/>
  <c r="D50" i="5"/>
  <c r="E50" i="5" s="1"/>
  <c r="D49" i="5"/>
  <c r="E49" i="5" s="1"/>
  <c r="E48" i="5"/>
  <c r="D48" i="5"/>
  <c r="D47" i="5"/>
  <c r="E47" i="5" s="1"/>
  <c r="D46" i="5"/>
  <c r="E46" i="5" s="1"/>
  <c r="E45" i="5"/>
  <c r="D45" i="5"/>
  <c r="D44" i="5"/>
  <c r="E44" i="5" s="1"/>
  <c r="D43" i="5"/>
  <c r="E43" i="5" s="1"/>
  <c r="E42" i="5"/>
  <c r="D42" i="5"/>
  <c r="D41" i="5"/>
  <c r="E41" i="5" s="1"/>
  <c r="A41" i="5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D40" i="5"/>
  <c r="E40" i="5" s="1"/>
  <c r="A40" i="5"/>
  <c r="F39" i="5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E39" i="5"/>
  <c r="D39" i="5"/>
  <c r="A39" i="5"/>
  <c r="D38" i="5"/>
  <c r="E38" i="5" s="1"/>
  <c r="C36" i="5"/>
  <c r="D36" i="5" s="1"/>
  <c r="C35" i="5"/>
  <c r="D35" i="5" s="1"/>
  <c r="C34" i="5"/>
  <c r="D34" i="5" s="1"/>
  <c r="C33" i="5"/>
  <c r="D33" i="5" s="1"/>
  <c r="C32" i="5"/>
  <c r="D32" i="5" s="1"/>
  <c r="C31" i="5"/>
  <c r="D31" i="5" s="1"/>
  <c r="C30" i="5"/>
  <c r="D30" i="5" s="1"/>
  <c r="C29" i="5"/>
  <c r="D29" i="5" s="1"/>
  <c r="C28" i="5"/>
  <c r="D28" i="5" s="1"/>
  <c r="C27" i="5"/>
  <c r="D27" i="5" s="1"/>
  <c r="C26" i="5"/>
  <c r="D26" i="5" s="1"/>
  <c r="C25" i="5"/>
  <c r="D25" i="5" s="1"/>
  <c r="A25" i="5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C24" i="5"/>
  <c r="D24" i="5" s="1"/>
  <c r="A24" i="5"/>
  <c r="C23" i="5"/>
  <c r="D23" i="5" s="1"/>
  <c r="L19" i="5"/>
  <c r="M19" i="5" s="1"/>
  <c r="F19" i="5"/>
  <c r="C19" i="5"/>
  <c r="B19" i="5"/>
  <c r="L18" i="5"/>
  <c r="M18" i="5" s="1"/>
  <c r="F18" i="5"/>
  <c r="C18" i="5"/>
  <c r="B18" i="5"/>
  <c r="L17" i="5"/>
  <c r="M17" i="5" s="1"/>
  <c r="F17" i="5"/>
  <c r="B17" i="5"/>
  <c r="C17" i="5" s="1"/>
  <c r="L16" i="5"/>
  <c r="M16" i="5" s="1"/>
  <c r="F16" i="5"/>
  <c r="B16" i="5"/>
  <c r="C16" i="5" s="1"/>
  <c r="M15" i="5"/>
  <c r="L15" i="5"/>
  <c r="F15" i="5"/>
  <c r="B15" i="5"/>
  <c r="C15" i="5" s="1"/>
  <c r="L14" i="5"/>
  <c r="M14" i="5" s="1"/>
  <c r="F14" i="5"/>
  <c r="B14" i="5"/>
  <c r="C14" i="5" s="1"/>
  <c r="L13" i="5"/>
  <c r="M13" i="5" s="1"/>
  <c r="F13" i="5"/>
  <c r="B13" i="5"/>
  <c r="C13" i="5" s="1"/>
  <c r="F12" i="5"/>
  <c r="E61" i="1" l="1"/>
  <c r="G61" i="1" s="1"/>
  <c r="E60" i="1"/>
  <c r="G60" i="1" s="1"/>
  <c r="E62" i="1"/>
  <c r="G62" i="1" s="1"/>
  <c r="E58" i="1"/>
  <c r="G58" i="1" s="1"/>
  <c r="E27" i="1"/>
  <c r="E11" i="1"/>
  <c r="E21" i="1"/>
  <c r="G21" i="1" s="1"/>
  <c r="E64" i="1"/>
  <c r="G64" i="1" s="1"/>
  <c r="E59" i="1"/>
  <c r="G59" i="1" s="1"/>
  <c r="E63" i="1"/>
  <c r="G63" i="1" s="1"/>
  <c r="E68" i="1"/>
  <c r="G68" i="1" s="1"/>
  <c r="E66" i="1"/>
  <c r="G66" i="1" s="1"/>
  <c r="E65" i="1"/>
  <c r="G65" i="1" s="1"/>
  <c r="E69" i="1"/>
  <c r="G69" i="1" s="1"/>
  <c r="E67" i="1"/>
  <c r="G67" i="1" s="1"/>
  <c r="E20" i="1"/>
  <c r="G20" i="1" s="1"/>
  <c r="E19" i="1"/>
  <c r="G19" i="1" s="1"/>
  <c r="E23" i="1"/>
  <c r="G23" i="1" s="1"/>
  <c r="E25" i="1"/>
  <c r="G25" i="1" s="1"/>
  <c r="E22" i="1"/>
  <c r="G22" i="1" s="1"/>
  <c r="E24" i="1"/>
  <c r="G24" i="1" s="1"/>
  <c r="E29" i="1"/>
  <c r="G29" i="1" s="1"/>
  <c r="E32" i="1"/>
  <c r="G32" i="1" s="1"/>
  <c r="E28" i="1"/>
  <c r="G28" i="1" s="1"/>
  <c r="E30" i="1"/>
  <c r="G30" i="1" s="1"/>
  <c r="E33" i="1"/>
  <c r="G33" i="1" s="1"/>
  <c r="E31" i="1"/>
  <c r="G31" i="1" s="1"/>
  <c r="E26" i="1"/>
  <c r="G26" i="1" s="1"/>
  <c r="K69" i="1"/>
  <c r="L69" i="1" s="1"/>
  <c r="M69" i="1" s="1"/>
  <c r="K68" i="1"/>
  <c r="L68" i="1" s="1"/>
  <c r="M68" i="1" s="1"/>
  <c r="K67" i="1"/>
  <c r="L67" i="1" s="1"/>
  <c r="M67" i="1" s="1"/>
  <c r="K66" i="1"/>
  <c r="L66" i="1" s="1"/>
  <c r="M66" i="1" s="1"/>
  <c r="K65" i="1"/>
  <c r="L65" i="1" s="1"/>
  <c r="M65" i="1" s="1"/>
  <c r="K64" i="1"/>
  <c r="L64" i="1" s="1"/>
  <c r="M64" i="1" s="1"/>
  <c r="K63" i="1"/>
  <c r="L63" i="1" s="1"/>
  <c r="M63" i="1" s="1"/>
  <c r="K62" i="1"/>
  <c r="L62" i="1" s="1"/>
  <c r="M62" i="1" s="1"/>
  <c r="J51" i="1"/>
  <c r="O52" i="1" s="1"/>
  <c r="E77" i="1"/>
  <c r="G77" i="1" s="1"/>
  <c r="E80" i="1"/>
  <c r="G80" i="1" s="1"/>
  <c r="E79" i="1"/>
  <c r="G79" i="1" s="1"/>
  <c r="E81" i="1"/>
  <c r="G81" i="1" s="1"/>
  <c r="E6" i="1"/>
  <c r="G6" i="1" s="1"/>
  <c r="E5" i="1"/>
  <c r="G5" i="1" s="1"/>
  <c r="E3" i="1"/>
  <c r="G3" i="1" s="1"/>
  <c r="E4" i="1"/>
  <c r="G4" i="1" s="1"/>
  <c r="E2" i="1"/>
  <c r="G2" i="1" s="1"/>
  <c r="E54" i="1"/>
  <c r="G54" i="1" s="1"/>
  <c r="E52" i="1"/>
  <c r="G52" i="1" s="1"/>
  <c r="E56" i="1"/>
  <c r="G56" i="1" s="1"/>
  <c r="E55" i="1"/>
  <c r="G55" i="1" s="1"/>
  <c r="E53" i="1"/>
  <c r="G53" i="1" s="1"/>
  <c r="E57" i="1"/>
  <c r="G57" i="1" s="1"/>
  <c r="E41" i="1"/>
  <c r="G41" i="1" s="1"/>
  <c r="E13" i="1"/>
  <c r="G13" i="1" s="1"/>
  <c r="E12" i="1"/>
  <c r="G12" i="1" s="1"/>
  <c r="E14" i="1"/>
  <c r="G14" i="1" s="1"/>
  <c r="E15" i="1"/>
  <c r="G15" i="1" s="1"/>
  <c r="E46" i="1"/>
  <c r="G46" i="1" s="1"/>
  <c r="E40" i="1"/>
  <c r="G40" i="1" s="1"/>
  <c r="E42" i="1"/>
  <c r="G42" i="1" s="1"/>
  <c r="E45" i="1"/>
  <c r="G45" i="1" s="1"/>
  <c r="E43" i="1"/>
  <c r="G43" i="1" s="1"/>
  <c r="E44" i="1"/>
  <c r="G44" i="1" s="1"/>
  <c r="E7" i="1"/>
  <c r="G7" i="1" s="1"/>
  <c r="E9" i="1"/>
  <c r="G9" i="1" s="1"/>
  <c r="E16" i="1"/>
  <c r="G16" i="1" s="1"/>
  <c r="E78" i="1"/>
  <c r="G78" i="1" s="1"/>
  <c r="E76" i="1"/>
  <c r="G76" i="1" s="1"/>
  <c r="E74" i="1"/>
  <c r="G74" i="1" s="1"/>
  <c r="E36" i="1"/>
  <c r="G36" i="1" s="1"/>
  <c r="E39" i="1"/>
  <c r="G39" i="1" s="1"/>
  <c r="E34" i="1"/>
  <c r="G34" i="1" s="1"/>
  <c r="E38" i="1"/>
  <c r="G38" i="1" s="1"/>
  <c r="E37" i="1"/>
  <c r="G37" i="1" s="1"/>
  <c r="E35" i="1"/>
  <c r="G35" i="1" s="1"/>
  <c r="E51" i="1"/>
  <c r="G51" i="1" s="1"/>
  <c r="E49" i="1"/>
  <c r="G49" i="1" s="1"/>
  <c r="E47" i="1"/>
  <c r="G47" i="1" s="1"/>
  <c r="E50" i="1"/>
  <c r="G50" i="1" s="1"/>
  <c r="E48" i="1"/>
  <c r="G48" i="1" s="1"/>
  <c r="E70" i="1"/>
  <c r="G70" i="1" s="1"/>
  <c r="E72" i="1"/>
  <c r="G72" i="1" s="1"/>
  <c r="E10" i="1"/>
  <c r="G10" i="1" s="1"/>
  <c r="E8" i="1"/>
  <c r="G8" i="1" s="1"/>
  <c r="E18" i="1"/>
  <c r="G18" i="1" s="1"/>
  <c r="E17" i="1"/>
  <c r="G17" i="1" s="1"/>
  <c r="E75" i="1"/>
  <c r="G75" i="1" s="1"/>
  <c r="E73" i="1"/>
  <c r="G73" i="1" s="1"/>
  <c r="E71" i="1"/>
  <c r="G71" i="1" s="1"/>
  <c r="J55" i="1" l="1"/>
  <c r="O51" i="1"/>
  <c r="M58" i="1"/>
  <c r="L57" i="1"/>
  <c r="N55" i="1"/>
  <c r="N54" i="1"/>
  <c r="N53" i="1"/>
  <c r="N52" i="1"/>
  <c r="J52" i="1"/>
  <c r="J54" i="1"/>
  <c r="N51" i="1"/>
  <c r="L58" i="1"/>
  <c r="N56" i="1"/>
  <c r="M55" i="1"/>
  <c r="M54" i="1"/>
  <c r="M53" i="1"/>
  <c r="M52" i="1"/>
  <c r="L52" i="1"/>
  <c r="J57" i="1"/>
  <c r="J53" i="1"/>
  <c r="M51" i="1"/>
  <c r="N57" i="1"/>
  <c r="M56" i="1"/>
  <c r="L55" i="1"/>
  <c r="L54" i="1"/>
  <c r="L53" i="1"/>
  <c r="J56" i="1"/>
  <c r="J58" i="1"/>
  <c r="L51" i="1"/>
  <c r="N58" i="1"/>
  <c r="M57" i="1"/>
  <c r="L56" i="1"/>
  <c r="O54" i="1"/>
  <c r="O53" i="1"/>
  <c r="K28" i="1"/>
  <c r="L28" i="1" s="1"/>
  <c r="M28" i="1" s="1"/>
  <c r="K27" i="1"/>
  <c r="L27" i="1" s="1"/>
  <c r="M27" i="1" s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10" i="1" l="1"/>
  <c r="K14" i="1" s="1"/>
  <c r="O11" i="1" l="1"/>
  <c r="S11" i="1"/>
  <c r="N12" i="1"/>
  <c r="R12" i="1"/>
  <c r="V12" i="1"/>
  <c r="Q13" i="1"/>
  <c r="U13" i="1"/>
  <c r="P14" i="1"/>
  <c r="T14" i="1"/>
  <c r="O15" i="1"/>
  <c r="S15" i="1"/>
  <c r="N16" i="1"/>
  <c r="R16" i="1"/>
  <c r="V16" i="1"/>
  <c r="Q17" i="1"/>
  <c r="U17" i="1"/>
  <c r="P18" i="1"/>
  <c r="T18" i="1"/>
  <c r="M13" i="1"/>
  <c r="M17" i="1"/>
  <c r="Q11" i="1"/>
  <c r="U11" i="1"/>
  <c r="T12" i="1"/>
  <c r="S13" i="1"/>
  <c r="R14" i="1"/>
  <c r="Q15" i="1"/>
  <c r="P16" i="1"/>
  <c r="T16" i="1"/>
  <c r="S17" i="1"/>
  <c r="R18" i="1"/>
  <c r="M15" i="1"/>
  <c r="R11" i="1"/>
  <c r="Q12" i="1"/>
  <c r="P13" i="1"/>
  <c r="O14" i="1"/>
  <c r="N15" i="1"/>
  <c r="U16" i="1"/>
  <c r="O18" i="1"/>
  <c r="P11" i="1"/>
  <c r="T11" i="1"/>
  <c r="O12" i="1"/>
  <c r="S12" i="1"/>
  <c r="N13" i="1"/>
  <c r="R13" i="1"/>
  <c r="V13" i="1"/>
  <c r="Q14" i="1"/>
  <c r="U14" i="1"/>
  <c r="P15" i="1"/>
  <c r="T15" i="1"/>
  <c r="O16" i="1"/>
  <c r="S16" i="1"/>
  <c r="N17" i="1"/>
  <c r="R17" i="1"/>
  <c r="V17" i="1"/>
  <c r="Q18" i="1"/>
  <c r="U18" i="1"/>
  <c r="M14" i="1"/>
  <c r="M18" i="1"/>
  <c r="P12" i="1"/>
  <c r="N14" i="1"/>
  <c r="V14" i="1"/>
  <c r="U15" i="1"/>
  <c r="O17" i="1"/>
  <c r="N18" i="1"/>
  <c r="V18" i="1"/>
  <c r="M11" i="1"/>
  <c r="V11" i="1"/>
  <c r="U12" i="1"/>
  <c r="T13" i="1"/>
  <c r="S14" i="1"/>
  <c r="Q16" i="1"/>
  <c r="P17" i="1"/>
  <c r="S18" i="1"/>
  <c r="O13" i="1"/>
  <c r="V15" i="1"/>
  <c r="M12" i="1"/>
  <c r="N11" i="1"/>
  <c r="R15" i="1"/>
  <c r="T17" i="1"/>
  <c r="M16" i="1"/>
  <c r="K16" i="1"/>
  <c r="K12" i="1"/>
  <c r="K15" i="1"/>
  <c r="K18" i="1"/>
  <c r="K17" i="1"/>
  <c r="K13" i="1"/>
  <c r="C62" i="1"/>
  <c r="C60" i="1"/>
  <c r="C61" i="1"/>
  <c r="C78" i="1"/>
  <c r="C77" i="1"/>
  <c r="C80" i="1"/>
  <c r="C79" i="1"/>
  <c r="C81" i="1"/>
  <c r="C6" i="1"/>
  <c r="C5" i="1"/>
  <c r="C3" i="1"/>
  <c r="C4" i="1"/>
  <c r="C2" i="1"/>
  <c r="C58" i="1"/>
  <c r="C57" i="1"/>
  <c r="C41" i="1"/>
  <c r="C13" i="1"/>
  <c r="C12" i="1"/>
  <c r="C14" i="1"/>
  <c r="C15" i="1"/>
  <c r="C46" i="1"/>
  <c r="C40" i="1"/>
  <c r="C42" i="1"/>
  <c r="C45" i="1"/>
  <c r="C43" i="1"/>
  <c r="C44" i="1"/>
  <c r="C63" i="1"/>
  <c r="C59" i="1"/>
  <c r="C64" i="1"/>
  <c r="C7" i="1"/>
  <c r="C9" i="1"/>
  <c r="C21" i="1"/>
  <c r="C16" i="1"/>
  <c r="C66" i="1"/>
  <c r="C68" i="1"/>
  <c r="C76" i="1"/>
  <c r="C74" i="1"/>
  <c r="C36" i="1"/>
  <c r="C39" i="1"/>
  <c r="C34" i="1"/>
  <c r="C38" i="1"/>
  <c r="C37" i="1"/>
  <c r="C35" i="1"/>
  <c r="C51" i="1"/>
  <c r="C49" i="1"/>
  <c r="C47" i="1"/>
  <c r="C50" i="1"/>
  <c r="C48" i="1"/>
  <c r="C54" i="1"/>
  <c r="C52" i="1"/>
  <c r="C56" i="1"/>
  <c r="C55" i="1"/>
  <c r="C53" i="1"/>
  <c r="C70" i="1"/>
  <c r="C72" i="1"/>
  <c r="C26" i="1"/>
  <c r="C23" i="1"/>
  <c r="C25" i="1"/>
  <c r="C22" i="1"/>
  <c r="C24" i="1"/>
  <c r="C29" i="1"/>
  <c r="C32" i="1"/>
  <c r="C28" i="1"/>
  <c r="C30" i="1"/>
  <c r="C33" i="1"/>
  <c r="C31" i="1"/>
  <c r="C10" i="1"/>
  <c r="C8" i="1"/>
  <c r="C18" i="1"/>
  <c r="C19" i="1"/>
  <c r="C20" i="1"/>
  <c r="C17" i="1"/>
  <c r="C75" i="1"/>
  <c r="C73" i="1"/>
  <c r="C67" i="1"/>
  <c r="C69" i="1"/>
  <c r="C65" i="1"/>
  <c r="C71" i="1"/>
</calcChain>
</file>

<file path=xl/sharedStrings.xml><?xml version="1.0" encoding="utf-8"?>
<sst xmlns="http://schemas.openxmlformats.org/spreadsheetml/2006/main" count="157" uniqueCount="68">
  <si>
    <t>Concentration ferric chloride (uM)</t>
  </si>
  <si>
    <t>Concentration Ferric Chloride (mg/dL)</t>
  </si>
  <si>
    <t>Concentration Ferric Chloride (ug/dL)</t>
  </si>
  <si>
    <t>Concentration Ferric Chloride (ug/50 uL)</t>
  </si>
  <si>
    <t>Ladder</t>
  </si>
  <si>
    <t>Zeroed Table:</t>
  </si>
  <si>
    <t>Original Data</t>
  </si>
  <si>
    <t>Curve</t>
  </si>
  <si>
    <t>Sample #</t>
  </si>
  <si>
    <t>Vol. Acid (ul)</t>
  </si>
  <si>
    <t>OD 562nm Zeroed</t>
  </si>
  <si>
    <t>Fe (ug/g) liver</t>
  </si>
  <si>
    <t>Genotype</t>
  </si>
  <si>
    <t>Tissue Weight (mg)</t>
  </si>
  <si>
    <t xml:space="preserve">WT CID 1D </t>
  </si>
  <si>
    <t>WT CID 5W LPS</t>
  </si>
  <si>
    <t>WT CID 1W</t>
  </si>
  <si>
    <t>WT CID 1W LPS</t>
  </si>
  <si>
    <t>WT CID 1D LPS</t>
  </si>
  <si>
    <t>WT CID 5W</t>
  </si>
  <si>
    <t>58 807</t>
  </si>
  <si>
    <t>59 807</t>
  </si>
  <si>
    <t>60 807</t>
  </si>
  <si>
    <t>61 807</t>
  </si>
  <si>
    <t>62 807</t>
  </si>
  <si>
    <t>63 807</t>
  </si>
  <si>
    <t>64 807</t>
  </si>
  <si>
    <t>65 807</t>
  </si>
  <si>
    <t>66 807</t>
  </si>
  <si>
    <t>67 807</t>
  </si>
  <si>
    <t>68 807</t>
  </si>
  <si>
    <t>69 807</t>
  </si>
  <si>
    <t>70 807</t>
  </si>
  <si>
    <t>71 807</t>
  </si>
  <si>
    <t>5 807</t>
  </si>
  <si>
    <t>21 807</t>
  </si>
  <si>
    <t xml:space="preserve">KO IDD 11W </t>
  </si>
  <si>
    <t>WT ND 9W</t>
  </si>
  <si>
    <t>KO IDD 5W</t>
  </si>
  <si>
    <t>KO IDD 5W LPS</t>
  </si>
  <si>
    <t>KO ND 5W</t>
  </si>
  <si>
    <t>WT ND 5W</t>
  </si>
  <si>
    <t xml:space="preserve">WT ND 5W LPS </t>
  </si>
  <si>
    <t>KO ND 5W LPS</t>
  </si>
  <si>
    <t>FOR DILUTED SAMPLES:</t>
  </si>
  <si>
    <t>Fe (ug/50uL) using adjusted Std Curve</t>
  </si>
  <si>
    <t>weight of tissue assayed (g/50uL)</t>
  </si>
  <si>
    <t>uM</t>
  </si>
  <si>
    <t>ugr Fe/L</t>
  </si>
  <si>
    <t>ugr Fe/50ul</t>
  </si>
  <si>
    <t>OD1</t>
  </si>
  <si>
    <t>OD2</t>
  </si>
  <si>
    <t>mean OD</t>
  </si>
  <si>
    <t>y=1.5019x+0.0561</t>
  </si>
  <si>
    <t>y=1.4861x+0.0619</t>
  </si>
  <si>
    <t>E.17</t>
  </si>
  <si>
    <t>OD</t>
  </si>
  <si>
    <t>ugFe/mg</t>
  </si>
  <si>
    <t>ugFe/g</t>
  </si>
  <si>
    <t>ID</t>
  </si>
  <si>
    <t>wt</t>
  </si>
  <si>
    <t>PHZ</t>
  </si>
  <si>
    <t>KO</t>
  </si>
  <si>
    <t>50ul</t>
  </si>
  <si>
    <t>10ul</t>
  </si>
  <si>
    <t>KO IDD</t>
  </si>
  <si>
    <t>WT ND</t>
  </si>
  <si>
    <t>KO 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</si>
</sst>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/>
    <xf numFmtId="0" fontId="2" fillId="2" borderId="0" xfId="1"/>
    <xf numFmtId="0" fontId="0" fillId="0" borderId="2" xfId="0" applyBorder="1"/>
    <xf numFmtId="0" fontId="0" fillId="0" borderId="3" xfId="0" applyFill="1" applyBorder="1"/>
    <xf numFmtId="0" fontId="0" fillId="0" borderId="4" xfId="0" applyBorder="1"/>
    <xf numFmtId="0" fontId="0" fillId="0" borderId="5" xfId="0" applyFill="1" applyBorder="1"/>
    <xf numFmtId="0" fontId="0" fillId="0" borderId="6" xfId="0" applyBorder="1"/>
    <xf numFmtId="0" fontId="0" fillId="0" borderId="0" xfId="0" applyFill="1" applyBorder="1"/>
    <xf numFmtId="0" fontId="0" fillId="0" borderId="7" xfId="0" applyFill="1" applyBorder="1"/>
    <xf numFmtId="0" fontId="0" fillId="0" borderId="8" xfId="0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4831440007707599E-3"/>
                  <c:y val="-0.166464204751237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'807 808'!$M$21:$M$27</c:f>
              <c:numCache>
                <c:formatCode>General</c:formatCode>
                <c:ptCount val="7"/>
                <c:pt idx="0">
                  <c:v>0</c:v>
                </c:pt>
                <c:pt idx="1">
                  <c:v>2.7924999999999998E-2</c:v>
                </c:pt>
                <c:pt idx="2">
                  <c:v>5.5849999999999997E-2</c:v>
                </c:pt>
                <c:pt idx="3">
                  <c:v>0.139625</c:v>
                </c:pt>
                <c:pt idx="4">
                  <c:v>0.27925</c:v>
                </c:pt>
                <c:pt idx="5">
                  <c:v>0.5585</c:v>
                </c:pt>
                <c:pt idx="6">
                  <c:v>1.39625</c:v>
                </c:pt>
              </c:numCache>
            </c:numRef>
          </c:xVal>
          <c:yVal>
            <c:numRef>
              <c:f>'807 808'!$N$21:$N$27</c:f>
              <c:numCache>
                <c:formatCode>General</c:formatCode>
                <c:ptCount val="7"/>
                <c:pt idx="0">
                  <c:v>0</c:v>
                </c:pt>
                <c:pt idx="1">
                  <c:v>5.7000000000000009E-2</c:v>
                </c:pt>
                <c:pt idx="2">
                  <c:v>9.4500000000000015E-2</c:v>
                </c:pt>
                <c:pt idx="3">
                  <c:v>0.23400000000000004</c:v>
                </c:pt>
                <c:pt idx="4">
                  <c:v>0.44400000000000001</c:v>
                </c:pt>
                <c:pt idx="5">
                  <c:v>0.88100000000000001</c:v>
                </c:pt>
                <c:pt idx="6">
                  <c:v>2.1185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A3-3341-B528-91D986581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542640"/>
        <c:axId val="2126545776"/>
      </c:scatterChart>
      <c:valAx>
        <c:axId val="212654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545776"/>
        <c:crosses val="autoZero"/>
        <c:crossBetween val="midCat"/>
      </c:valAx>
      <c:valAx>
        <c:axId val="212654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542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9133957812795526E-2"/>
                  <c:y val="-0.196093707294852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'807 808'!$M$62:$M$68</c:f>
              <c:numCache>
                <c:formatCode>General</c:formatCode>
                <c:ptCount val="7"/>
                <c:pt idx="0">
                  <c:v>0</c:v>
                </c:pt>
                <c:pt idx="1">
                  <c:v>2.7924999999999998E-2</c:v>
                </c:pt>
                <c:pt idx="2">
                  <c:v>5.5849999999999997E-2</c:v>
                </c:pt>
                <c:pt idx="3">
                  <c:v>0.139625</c:v>
                </c:pt>
                <c:pt idx="4">
                  <c:v>0.27925</c:v>
                </c:pt>
                <c:pt idx="5">
                  <c:v>0.5585</c:v>
                </c:pt>
                <c:pt idx="6">
                  <c:v>1.39625</c:v>
                </c:pt>
              </c:numCache>
            </c:numRef>
          </c:xVal>
          <c:yVal>
            <c:numRef>
              <c:f>'807 808'!$N$62:$N$68</c:f>
              <c:numCache>
                <c:formatCode>General</c:formatCode>
                <c:ptCount val="7"/>
                <c:pt idx="0">
                  <c:v>0</c:v>
                </c:pt>
                <c:pt idx="1">
                  <c:v>5.5499999999999994E-2</c:v>
                </c:pt>
                <c:pt idx="2">
                  <c:v>9.1499999999999998E-2</c:v>
                </c:pt>
                <c:pt idx="3">
                  <c:v>0.22749999999999998</c:v>
                </c:pt>
                <c:pt idx="4">
                  <c:v>0.4405</c:v>
                </c:pt>
                <c:pt idx="5">
                  <c:v>0.88</c:v>
                </c:pt>
                <c:pt idx="6">
                  <c:v>2.0910000000000002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C2-C244-B016-F02E2964B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070752"/>
        <c:axId val="2123983264"/>
      </c:scatterChart>
      <c:valAx>
        <c:axId val="2124070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3983264"/>
        <c:crosses val="autoZero"/>
        <c:crossBetween val="midCat"/>
      </c:valAx>
      <c:valAx>
        <c:axId val="212398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4070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[1]Sheet1!$C$12:$C$18</c:f>
              <c:numCache>
                <c:formatCode>General</c:formatCode>
                <c:ptCount val="7"/>
                <c:pt idx="0">
                  <c:v>0</c:v>
                </c:pt>
                <c:pt idx="1">
                  <c:v>2.7924999999999998E-2</c:v>
                </c:pt>
                <c:pt idx="2">
                  <c:v>5.5849999999999997E-2</c:v>
                </c:pt>
                <c:pt idx="3">
                  <c:v>0.139625</c:v>
                </c:pt>
                <c:pt idx="4">
                  <c:v>0.27925</c:v>
                </c:pt>
                <c:pt idx="5">
                  <c:v>0.5585</c:v>
                </c:pt>
                <c:pt idx="6">
                  <c:v>1.39625</c:v>
                </c:pt>
              </c:numCache>
            </c:numRef>
          </c:xVal>
          <c:yVal>
            <c:numRef>
              <c:f>[1]Sheet1!$F$12:$F$18</c:f>
              <c:numCache>
                <c:formatCode>General</c:formatCode>
                <c:ptCount val="7"/>
                <c:pt idx="0">
                  <c:v>4.7E-2</c:v>
                </c:pt>
                <c:pt idx="1">
                  <c:v>9.0999999999999998E-2</c:v>
                </c:pt>
                <c:pt idx="2">
                  <c:v>0.13300000000000001</c:v>
                </c:pt>
                <c:pt idx="3">
                  <c:v>0.27150000000000002</c:v>
                </c:pt>
                <c:pt idx="4">
                  <c:v>0.48199999999999998</c:v>
                </c:pt>
                <c:pt idx="5">
                  <c:v>0.91549999999999998</c:v>
                </c:pt>
                <c:pt idx="6">
                  <c:v>2.1435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15-9D46-B64C-A935037B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815120"/>
        <c:axId val="1"/>
      </c:scatterChart>
      <c:valAx>
        <c:axId val="85781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8151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[1]Sheet1!$M$12:$M$18</c:f>
              <c:numCache>
                <c:formatCode>General</c:formatCode>
                <c:ptCount val="7"/>
                <c:pt idx="0">
                  <c:v>0</c:v>
                </c:pt>
                <c:pt idx="1">
                  <c:v>2.7924999999999998E-2</c:v>
                </c:pt>
                <c:pt idx="2">
                  <c:v>5.5849999999999997E-2</c:v>
                </c:pt>
                <c:pt idx="3">
                  <c:v>0.139625</c:v>
                </c:pt>
                <c:pt idx="4">
                  <c:v>0.27925</c:v>
                </c:pt>
                <c:pt idx="5">
                  <c:v>0.5585</c:v>
                </c:pt>
                <c:pt idx="6">
                  <c:v>1.39625</c:v>
                </c:pt>
              </c:numCache>
            </c:numRef>
          </c:xVal>
          <c:yVal>
            <c:numRef>
              <c:f>[1]Sheet1!$N$12:$N$18</c:f>
              <c:numCache>
                <c:formatCode>General</c:formatCode>
                <c:ptCount val="7"/>
                <c:pt idx="0">
                  <c:v>6.8000000000000005E-2</c:v>
                </c:pt>
                <c:pt idx="1">
                  <c:v>9.6000000000000002E-2</c:v>
                </c:pt>
                <c:pt idx="2">
                  <c:v>0.13400000000000001</c:v>
                </c:pt>
                <c:pt idx="3">
                  <c:v>0.27100000000000002</c:v>
                </c:pt>
                <c:pt idx="4">
                  <c:v>0.48399999999999999</c:v>
                </c:pt>
                <c:pt idx="5">
                  <c:v>0.89900000000000002</c:v>
                </c:pt>
                <c:pt idx="6">
                  <c:v>2.133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6A-6B41-BEF3-4D9AECE1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845904"/>
        <c:axId val="1"/>
      </c:scatterChart>
      <c:valAx>
        <c:axId val="85784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8459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311150</xdr:colOff>
      <xdr:row>19</xdr:row>
      <xdr:rowOff>209550</xdr:rowOff>
    </xdr:from>
    <xdr:to>
      <xdr:col>21</xdr:col>
      <xdr:colOff>241300</xdr:colOff>
      <xdr:row>36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1F8253-DEE4-C345-AB31-3FC270B32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158750</xdr:colOff>
      <xdr:row>58</xdr:row>
      <xdr:rowOff>44450</xdr:rowOff>
    </xdr:from>
    <xdr:to>
      <xdr:col>23</xdr:col>
      <xdr:colOff>63500</xdr:colOff>
      <xdr:row>77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92A3BE-1C32-0D49-A723-2453EE0C7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19</xdr:row>
      <xdr:rowOff>127000</xdr:rowOff>
    </xdr:from>
    <xdr:to>
      <xdr:col>14</xdr:col>
      <xdr:colOff>279400</xdr:colOff>
      <xdr:row>36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526FF5-8046-7C4F-BEAB-1692E9522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127000</xdr:colOff>
      <xdr:row>10</xdr:row>
      <xdr:rowOff>127000</xdr:rowOff>
    </xdr:from>
    <xdr:to>
      <xdr:col>22</xdr:col>
      <xdr:colOff>660400</xdr:colOff>
      <xdr:row>27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B78BB9-9195-5945-83E4-C56658CAE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rrozine807_2011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">
          <cell r="C12">
            <v>0</v>
          </cell>
          <cell r="F12">
            <v>4.7E-2</v>
          </cell>
          <cell r="M12">
            <v>0</v>
          </cell>
          <cell r="N12">
            <v>6.8000000000000005E-2</v>
          </cell>
        </row>
        <row r="13">
          <cell r="C13">
            <v>2.7924999999999998E-2</v>
          </cell>
          <cell r="F13">
            <v>9.0999999999999998E-2</v>
          </cell>
          <cell r="M13">
            <v>2.7924999999999998E-2</v>
          </cell>
          <cell r="N13">
            <v>9.6000000000000002E-2</v>
          </cell>
        </row>
        <row r="14">
          <cell r="C14">
            <v>5.5849999999999997E-2</v>
          </cell>
          <cell r="F14">
            <v>0.13300000000000001</v>
          </cell>
          <cell r="M14">
            <v>5.5849999999999997E-2</v>
          </cell>
          <cell r="N14">
            <v>0.13400000000000001</v>
          </cell>
        </row>
        <row r="15">
          <cell r="C15">
            <v>0.139625</v>
          </cell>
          <cell r="F15">
            <v>0.27150000000000002</v>
          </cell>
          <cell r="M15">
            <v>0.139625</v>
          </cell>
          <cell r="N15">
            <v>0.27100000000000002</v>
          </cell>
        </row>
        <row r="16">
          <cell r="C16">
            <v>0.27925</v>
          </cell>
          <cell r="F16">
            <v>0.48199999999999998</v>
          </cell>
          <cell r="M16">
            <v>0.27925</v>
          </cell>
          <cell r="N16">
            <v>0.48399999999999999</v>
          </cell>
        </row>
        <row r="17">
          <cell r="C17">
            <v>0.5585</v>
          </cell>
          <cell r="F17">
            <v>0.91549999999999998</v>
          </cell>
          <cell r="M17">
            <v>0.5585</v>
          </cell>
          <cell r="N17">
            <v>0.89900000000000002</v>
          </cell>
        </row>
        <row r="18">
          <cell r="C18">
            <v>1.39625</v>
          </cell>
          <cell r="F18">
            <v>2.1435</v>
          </cell>
          <cell r="M18">
            <v>1.39625</v>
          </cell>
          <cell r="N18">
            <v>2.133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4C60-9D0B-B74C-AE56-A9063C79A877}">
  <dimension ref="A1:X81"/>
  <sheetViews>
    <sheetView workbookViewId="0">
      <selection activeCell="I33" sqref="I33"/>
    </sheetView>
  </sheetViews>
  <sheetFormatPr baseColWidth="10" defaultRowHeight="16" x14ac:dyDescent="0.2"/>
  <cols>
    <col min="2" max="2" width="20" bestFit="1" customWidth="1"/>
    <col min="3" max="3" width="14.83203125" customWidth="1"/>
    <col min="4" max="5" width="19.6640625" customWidth="1"/>
    <col min="6" max="6" width="20.83203125" customWidth="1"/>
    <col min="8" max="8" width="13.83203125" bestFit="1" customWidth="1"/>
    <col min="10" max="10" width="13.1640625" customWidth="1"/>
    <col min="11" max="11" width="13.5" customWidth="1"/>
    <col min="12" max="13" width="13" customWidth="1"/>
  </cols>
  <sheetData>
    <row r="1" spans="1:24" ht="34" x14ac:dyDescent="0.2">
      <c r="A1" t="s">
        <v>8</v>
      </c>
      <c r="B1" t="s">
        <v>13</v>
      </c>
      <c r="C1" t="s">
        <v>9</v>
      </c>
      <c r="D1" t="s">
        <v>10</v>
      </c>
      <c r="E1" s="3" t="s">
        <v>45</v>
      </c>
      <c r="F1" s="3" t="s">
        <v>46</v>
      </c>
      <c r="G1" s="3" t="s">
        <v>11</v>
      </c>
      <c r="H1" s="3" t="s">
        <v>12</v>
      </c>
      <c r="I1" s="3"/>
      <c r="J1" t="s">
        <v>6</v>
      </c>
      <c r="K1" s="1">
        <v>4.2999999999999997E-2</v>
      </c>
      <c r="L1" s="2">
        <v>4.2000000000000003E-2</v>
      </c>
      <c r="M1">
        <v>0.36599999999999999</v>
      </c>
      <c r="N1">
        <v>3.581</v>
      </c>
      <c r="O1">
        <v>1.669</v>
      </c>
      <c r="P1">
        <v>3.5070000000000001</v>
      </c>
      <c r="Q1">
        <v>0.40100000000000002</v>
      </c>
      <c r="R1">
        <v>0.76</v>
      </c>
      <c r="S1">
        <v>0.14899999999999999</v>
      </c>
      <c r="T1">
        <v>0.43</v>
      </c>
      <c r="U1">
        <v>2.895</v>
      </c>
      <c r="V1">
        <v>0.441</v>
      </c>
    </row>
    <row r="2" spans="1:24" x14ac:dyDescent="0.2">
      <c r="A2" t="s">
        <v>33</v>
      </c>
      <c r="B2">
        <v>11</v>
      </c>
      <c r="C2">
        <f t="shared" ref="C2:C10" si="0">B2*50</f>
        <v>550</v>
      </c>
      <c r="D2">
        <v>0.20150000000000001</v>
      </c>
      <c r="E2">
        <f t="shared" ref="E2:E10" si="1">(D2-0.0159)/1.5128</f>
        <v>0.12268640930724486</v>
      </c>
      <c r="F2">
        <v>1E-3</v>
      </c>
      <c r="G2">
        <f t="shared" ref="G2:G10" si="2">E2/F2</f>
        <v>122.68640930724486</v>
      </c>
      <c r="H2" t="s">
        <v>36</v>
      </c>
      <c r="K2" s="1">
        <v>0.10100000000000001</v>
      </c>
      <c r="L2" s="2">
        <v>9.8000000000000004E-2</v>
      </c>
      <c r="M2">
        <v>0.33200000000000002</v>
      </c>
      <c r="N2">
        <v>3.552</v>
      </c>
      <c r="O2">
        <v>2.2010000000000001</v>
      </c>
      <c r="P2">
        <v>3.4260000000000002</v>
      </c>
      <c r="Q2">
        <v>0.38300000000000001</v>
      </c>
      <c r="R2">
        <v>0.70299999999999996</v>
      </c>
      <c r="S2">
        <v>0.26900000000000002</v>
      </c>
      <c r="T2">
        <v>2.6549999999999998</v>
      </c>
      <c r="U2">
        <v>3.2530000000000001</v>
      </c>
      <c r="V2">
        <v>0.67300000000000004</v>
      </c>
    </row>
    <row r="3" spans="1:24" x14ac:dyDescent="0.2">
      <c r="A3" t="s">
        <v>31</v>
      </c>
      <c r="B3">
        <v>10.9</v>
      </c>
      <c r="C3">
        <f t="shared" si="0"/>
        <v>545</v>
      </c>
      <c r="D3">
        <v>0.25650000000000001</v>
      </c>
      <c r="E3">
        <f t="shared" si="1"/>
        <v>0.15904283447911161</v>
      </c>
      <c r="F3">
        <v>1E-3</v>
      </c>
      <c r="G3">
        <f t="shared" si="2"/>
        <v>159.0428344791116</v>
      </c>
      <c r="H3" t="s">
        <v>36</v>
      </c>
      <c r="K3" s="1">
        <v>0.14000000000000001</v>
      </c>
      <c r="L3" s="2">
        <v>0.13400000000000001</v>
      </c>
      <c r="M3">
        <v>0.48399999999999999</v>
      </c>
      <c r="N3">
        <v>3.5289999999999999</v>
      </c>
      <c r="O3">
        <v>2.3780000000000001</v>
      </c>
      <c r="P3">
        <v>3.5459999999999998</v>
      </c>
      <c r="Q3">
        <v>0.35</v>
      </c>
      <c r="R3">
        <v>0.79200000000000004</v>
      </c>
      <c r="S3">
        <v>0.314</v>
      </c>
      <c r="T3">
        <v>2.8959999999999999</v>
      </c>
      <c r="U3">
        <v>3.3149999999999999</v>
      </c>
      <c r="V3">
        <v>0.55800000000000005</v>
      </c>
    </row>
    <row r="4" spans="1:24" x14ac:dyDescent="0.2">
      <c r="A4" t="s">
        <v>32</v>
      </c>
      <c r="B4">
        <v>6.9</v>
      </c>
      <c r="C4">
        <f t="shared" si="0"/>
        <v>345</v>
      </c>
      <c r="D4">
        <v>0.26850000000000002</v>
      </c>
      <c r="E4">
        <f t="shared" si="1"/>
        <v>0.16697514542570069</v>
      </c>
      <c r="F4">
        <v>1E-3</v>
      </c>
      <c r="G4">
        <f t="shared" si="2"/>
        <v>166.97514542570067</v>
      </c>
      <c r="H4" t="s">
        <v>36</v>
      </c>
      <c r="K4" s="1">
        <v>0.27900000000000003</v>
      </c>
      <c r="L4" s="2">
        <v>0.27400000000000002</v>
      </c>
      <c r="M4">
        <v>3.5259999999999998</v>
      </c>
      <c r="N4">
        <v>3.5379999999999998</v>
      </c>
      <c r="O4">
        <v>1.0940000000000001</v>
      </c>
      <c r="P4">
        <v>0.441</v>
      </c>
      <c r="Q4">
        <v>1.403</v>
      </c>
      <c r="R4">
        <v>0.78300000000000003</v>
      </c>
      <c r="S4">
        <v>0.501</v>
      </c>
      <c r="T4">
        <v>2.851</v>
      </c>
      <c r="U4">
        <v>3.2839999999999998</v>
      </c>
      <c r="V4">
        <v>0.29899999999999999</v>
      </c>
    </row>
    <row r="5" spans="1:24" x14ac:dyDescent="0.2">
      <c r="A5" t="s">
        <v>30</v>
      </c>
      <c r="B5">
        <v>20.9</v>
      </c>
      <c r="C5">
        <f t="shared" si="0"/>
        <v>1045</v>
      </c>
      <c r="D5">
        <v>0.51550000000000007</v>
      </c>
      <c r="E5">
        <f t="shared" si="1"/>
        <v>0.33024854574299317</v>
      </c>
      <c r="F5">
        <v>1E-3</v>
      </c>
      <c r="G5">
        <f t="shared" si="2"/>
        <v>330.24854574299314</v>
      </c>
      <c r="H5" t="s">
        <v>36</v>
      </c>
      <c r="K5" s="1">
        <v>0.48599999999999999</v>
      </c>
      <c r="L5" s="2">
        <v>0.48699999999999999</v>
      </c>
      <c r="M5">
        <v>3.18</v>
      </c>
      <c r="N5">
        <v>3.5369999999999999</v>
      </c>
      <c r="O5">
        <v>0.43099999999999999</v>
      </c>
      <c r="P5">
        <v>0.371</v>
      </c>
      <c r="Q5">
        <v>0.77100000000000002</v>
      </c>
      <c r="R5">
        <v>0.75900000000000001</v>
      </c>
      <c r="S5">
        <v>0.32700000000000001</v>
      </c>
      <c r="T5">
        <v>0.192</v>
      </c>
      <c r="U5">
        <v>0.34799999999999998</v>
      </c>
      <c r="V5">
        <v>0.311</v>
      </c>
    </row>
    <row r="6" spans="1:24" x14ac:dyDescent="0.2">
      <c r="A6" t="s">
        <v>29</v>
      </c>
      <c r="B6">
        <v>6.5</v>
      </c>
      <c r="C6">
        <f t="shared" si="0"/>
        <v>325</v>
      </c>
      <c r="D6">
        <v>0.63050000000000006</v>
      </c>
      <c r="E6">
        <f t="shared" si="1"/>
        <v>0.40626652564780547</v>
      </c>
      <c r="F6">
        <v>1E-3</v>
      </c>
      <c r="G6">
        <f t="shared" si="2"/>
        <v>406.26652564780545</v>
      </c>
      <c r="H6" t="s">
        <v>36</v>
      </c>
      <c r="K6" s="1">
        <v>0.90300000000000002</v>
      </c>
      <c r="L6" s="2">
        <v>0.94399999999999995</v>
      </c>
      <c r="M6">
        <v>3.5089999999999999</v>
      </c>
      <c r="N6">
        <v>3.4769999999999999</v>
      </c>
      <c r="O6">
        <v>0.20799999999999999</v>
      </c>
      <c r="P6">
        <v>0.36</v>
      </c>
      <c r="Q6">
        <v>0.68700000000000006</v>
      </c>
      <c r="R6">
        <v>0.98199999999999998</v>
      </c>
      <c r="S6">
        <v>0.40400000000000003</v>
      </c>
      <c r="T6">
        <v>1.804</v>
      </c>
      <c r="U6">
        <v>0.12</v>
      </c>
      <c r="V6">
        <v>0.24399999999999999</v>
      </c>
    </row>
    <row r="7" spans="1:24" x14ac:dyDescent="0.2">
      <c r="A7">
        <v>64</v>
      </c>
      <c r="B7">
        <v>2.8</v>
      </c>
      <c r="C7">
        <f t="shared" si="0"/>
        <v>140</v>
      </c>
      <c r="D7">
        <v>0.14950000000000002</v>
      </c>
      <c r="E7">
        <f t="shared" si="1"/>
        <v>8.8313061872025408E-2</v>
      </c>
      <c r="F7">
        <v>1E-3</v>
      </c>
      <c r="G7">
        <f t="shared" si="2"/>
        <v>88.313061872025401</v>
      </c>
      <c r="H7" s="5" t="s">
        <v>38</v>
      </c>
      <c r="K7" s="1">
        <v>2.161</v>
      </c>
      <c r="L7" s="2">
        <v>2.161</v>
      </c>
      <c r="M7">
        <v>3.4449999999999998</v>
      </c>
      <c r="N7">
        <v>1.871</v>
      </c>
      <c r="O7">
        <v>3.3290000000000002</v>
      </c>
      <c r="P7">
        <v>0.46500000000000002</v>
      </c>
      <c r="Q7">
        <v>0.86599999999999999</v>
      </c>
      <c r="R7">
        <v>0.40100000000000002</v>
      </c>
      <c r="S7">
        <v>0.438</v>
      </c>
      <c r="T7">
        <v>3.387</v>
      </c>
      <c r="U7">
        <v>0.437</v>
      </c>
      <c r="V7">
        <v>3.5819999999999999</v>
      </c>
    </row>
    <row r="8" spans="1:24" x14ac:dyDescent="0.2">
      <c r="A8">
        <v>16</v>
      </c>
      <c r="B8">
        <v>4.9000000000000004</v>
      </c>
      <c r="C8">
        <f t="shared" si="0"/>
        <v>245.00000000000003</v>
      </c>
      <c r="D8">
        <v>1.0825</v>
      </c>
      <c r="E8">
        <f t="shared" si="1"/>
        <v>0.70505023796932842</v>
      </c>
      <c r="F8">
        <v>1E-3</v>
      </c>
      <c r="G8">
        <f t="shared" si="2"/>
        <v>705.05023796932835</v>
      </c>
      <c r="H8" s="5" t="s">
        <v>38</v>
      </c>
      <c r="K8" s="1">
        <v>3.427</v>
      </c>
      <c r="L8" s="2">
        <v>3.4830000000000001</v>
      </c>
      <c r="M8">
        <v>3.589</v>
      </c>
      <c r="N8">
        <v>1.125</v>
      </c>
      <c r="O8">
        <v>3.444</v>
      </c>
      <c r="P8">
        <v>0.19500000000000001</v>
      </c>
      <c r="Q8">
        <v>0.746</v>
      </c>
      <c r="R8">
        <v>0.23499999999999999</v>
      </c>
      <c r="S8">
        <v>0.42599999999999999</v>
      </c>
      <c r="T8">
        <v>0.53200000000000003</v>
      </c>
      <c r="U8">
        <v>0.35799999999999998</v>
      </c>
      <c r="V8">
        <v>3.38</v>
      </c>
    </row>
    <row r="9" spans="1:24" x14ac:dyDescent="0.2">
      <c r="A9">
        <v>65</v>
      </c>
      <c r="B9">
        <v>5.4</v>
      </c>
      <c r="C9">
        <f t="shared" si="0"/>
        <v>270</v>
      </c>
      <c r="D9">
        <v>1.7615000000000001</v>
      </c>
      <c r="E9">
        <f t="shared" si="1"/>
        <v>1.1538868323638287</v>
      </c>
      <c r="F9">
        <v>1E-3</v>
      </c>
      <c r="G9">
        <f t="shared" si="2"/>
        <v>1153.8868323638287</v>
      </c>
      <c r="H9" s="5" t="s">
        <v>38</v>
      </c>
    </row>
    <row r="10" spans="1:24" x14ac:dyDescent="0.2">
      <c r="A10">
        <v>15</v>
      </c>
      <c r="B10">
        <v>8.3000000000000007</v>
      </c>
      <c r="C10">
        <f t="shared" si="0"/>
        <v>415.00000000000006</v>
      </c>
      <c r="D10">
        <v>1.8285</v>
      </c>
      <c r="E10">
        <f t="shared" si="1"/>
        <v>1.1981755684822846</v>
      </c>
      <c r="F10">
        <v>1E-3</v>
      </c>
      <c r="G10">
        <f t="shared" si="2"/>
        <v>1198.1755684822845</v>
      </c>
      <c r="H10" s="5" t="s">
        <v>38</v>
      </c>
      <c r="K10">
        <f>AVERAGE(K1:L1)</f>
        <v>4.2499999999999996E-2</v>
      </c>
      <c r="M10" t="s">
        <v>5</v>
      </c>
      <c r="X10" t="s">
        <v>7</v>
      </c>
    </row>
    <row r="11" spans="1:24" x14ac:dyDescent="0.2">
      <c r="A11" s="4" t="s">
        <v>35</v>
      </c>
      <c r="D11">
        <v>0.85350000000000004</v>
      </c>
      <c r="E11">
        <f>(D11-0.0159)/1.4955</f>
        <v>0.56008024072216644</v>
      </c>
      <c r="F11">
        <v>1E-3</v>
      </c>
      <c r="J11">
        <v>0</v>
      </c>
      <c r="K11">
        <v>0</v>
      </c>
      <c r="M11">
        <f>M1-$K$10</f>
        <v>0.32350000000000001</v>
      </c>
      <c r="N11">
        <f t="shared" ref="N11:V11" si="3">N1-$K$10</f>
        <v>3.5385</v>
      </c>
      <c r="O11">
        <f t="shared" si="3"/>
        <v>1.6265000000000001</v>
      </c>
      <c r="P11">
        <f t="shared" si="3"/>
        <v>3.4645000000000001</v>
      </c>
      <c r="Q11">
        <f t="shared" si="3"/>
        <v>0.35850000000000004</v>
      </c>
      <c r="R11">
        <f t="shared" si="3"/>
        <v>0.71750000000000003</v>
      </c>
      <c r="S11">
        <f t="shared" si="3"/>
        <v>0.1065</v>
      </c>
      <c r="T11">
        <f t="shared" si="3"/>
        <v>0.38750000000000001</v>
      </c>
      <c r="U11">
        <f t="shared" si="3"/>
        <v>2.8525</v>
      </c>
      <c r="V11">
        <f t="shared" si="3"/>
        <v>0.39850000000000002</v>
      </c>
    </row>
    <row r="12" spans="1:24" x14ac:dyDescent="0.2">
      <c r="A12">
        <v>52</v>
      </c>
      <c r="B12">
        <v>3.5</v>
      </c>
      <c r="C12">
        <f t="shared" ref="C12:C26" si="4">B12*50</f>
        <v>175</v>
      </c>
      <c r="D12">
        <v>0.1065</v>
      </c>
      <c r="E12">
        <f t="shared" ref="E12:E18" si="5">(D12-0.0159)/1.5128</f>
        <v>5.9888947646747757E-2</v>
      </c>
      <c r="F12">
        <v>1E-3</v>
      </c>
      <c r="G12">
        <f t="shared" ref="G12:G18" si="6">E12/F12</f>
        <v>59.888947646747759</v>
      </c>
      <c r="H12" s="5" t="s">
        <v>39</v>
      </c>
      <c r="J12">
        <v>10</v>
      </c>
      <c r="K12">
        <f t="shared" ref="K12:K18" si="7">AVERAGE(K2:L2)-$K$10</f>
        <v>5.7000000000000009E-2</v>
      </c>
      <c r="M12">
        <f t="shared" ref="M12:V18" si="8">M2-$K$10</f>
        <v>0.28950000000000004</v>
      </c>
      <c r="N12">
        <f t="shared" si="8"/>
        <v>3.5095000000000001</v>
      </c>
      <c r="O12">
        <f t="shared" si="8"/>
        <v>2.1585000000000001</v>
      </c>
      <c r="P12">
        <f t="shared" si="8"/>
        <v>3.3835000000000002</v>
      </c>
      <c r="Q12">
        <f t="shared" si="8"/>
        <v>0.34050000000000002</v>
      </c>
      <c r="R12">
        <f t="shared" si="8"/>
        <v>0.66049999999999998</v>
      </c>
      <c r="S12">
        <f t="shared" si="8"/>
        <v>0.22650000000000003</v>
      </c>
      <c r="T12">
        <f t="shared" si="8"/>
        <v>2.6124999999999998</v>
      </c>
      <c r="U12">
        <f t="shared" si="8"/>
        <v>3.2105000000000001</v>
      </c>
      <c r="V12">
        <f t="shared" si="8"/>
        <v>0.63050000000000006</v>
      </c>
    </row>
    <row r="13" spans="1:24" x14ac:dyDescent="0.2">
      <c r="A13">
        <v>51</v>
      </c>
      <c r="B13">
        <v>5.9</v>
      </c>
      <c r="C13">
        <f t="shared" si="4"/>
        <v>295</v>
      </c>
      <c r="D13">
        <v>0.1925</v>
      </c>
      <c r="E13">
        <f t="shared" si="5"/>
        <v>0.11673717609730302</v>
      </c>
      <c r="F13">
        <v>1E-3</v>
      </c>
      <c r="G13">
        <f t="shared" si="6"/>
        <v>116.73717609730302</v>
      </c>
      <c r="H13" s="5" t="s">
        <v>39</v>
      </c>
      <c r="J13">
        <v>20</v>
      </c>
      <c r="K13">
        <f t="shared" si="7"/>
        <v>9.4500000000000015E-2</v>
      </c>
      <c r="M13">
        <f t="shared" si="8"/>
        <v>0.4415</v>
      </c>
      <c r="N13">
        <f t="shared" si="8"/>
        <v>3.4864999999999999</v>
      </c>
      <c r="O13">
        <f t="shared" si="8"/>
        <v>2.3355000000000001</v>
      </c>
      <c r="P13">
        <f t="shared" si="8"/>
        <v>3.5034999999999998</v>
      </c>
      <c r="Q13">
        <f t="shared" si="8"/>
        <v>0.3075</v>
      </c>
      <c r="R13">
        <f t="shared" si="8"/>
        <v>0.74950000000000006</v>
      </c>
      <c r="S13">
        <f t="shared" si="8"/>
        <v>0.27150000000000002</v>
      </c>
      <c r="T13">
        <f t="shared" si="8"/>
        <v>2.8534999999999999</v>
      </c>
      <c r="U13">
        <f t="shared" si="8"/>
        <v>3.2725</v>
      </c>
      <c r="V13">
        <f t="shared" si="8"/>
        <v>0.51550000000000007</v>
      </c>
    </row>
    <row r="14" spans="1:24" x14ac:dyDescent="0.2">
      <c r="A14">
        <v>53</v>
      </c>
      <c r="B14">
        <v>5.5</v>
      </c>
      <c r="C14">
        <f t="shared" si="4"/>
        <v>275</v>
      </c>
      <c r="D14">
        <v>0.22650000000000003</v>
      </c>
      <c r="E14">
        <f t="shared" si="5"/>
        <v>0.13921205711263884</v>
      </c>
      <c r="F14">
        <v>1E-3</v>
      </c>
      <c r="G14">
        <f t="shared" si="6"/>
        <v>139.21205711263883</v>
      </c>
      <c r="H14" s="5" t="s">
        <v>39</v>
      </c>
      <c r="J14">
        <v>50</v>
      </c>
      <c r="K14">
        <f t="shared" si="7"/>
        <v>0.23400000000000004</v>
      </c>
      <c r="M14">
        <f t="shared" si="8"/>
        <v>3.4834999999999998</v>
      </c>
      <c r="N14">
        <f t="shared" si="8"/>
        <v>3.4954999999999998</v>
      </c>
      <c r="O14">
        <f t="shared" si="8"/>
        <v>1.0515000000000001</v>
      </c>
      <c r="P14">
        <f t="shared" si="8"/>
        <v>0.39850000000000002</v>
      </c>
      <c r="Q14">
        <f t="shared" si="8"/>
        <v>1.3605</v>
      </c>
      <c r="R14">
        <f t="shared" si="8"/>
        <v>0.74050000000000005</v>
      </c>
      <c r="S14">
        <f t="shared" si="8"/>
        <v>0.45850000000000002</v>
      </c>
      <c r="T14">
        <f t="shared" si="8"/>
        <v>2.8085</v>
      </c>
      <c r="U14">
        <f t="shared" si="8"/>
        <v>3.2414999999999998</v>
      </c>
      <c r="V14">
        <f t="shared" si="8"/>
        <v>0.25650000000000001</v>
      </c>
    </row>
    <row r="15" spans="1:24" x14ac:dyDescent="0.2">
      <c r="A15">
        <v>54</v>
      </c>
      <c r="B15">
        <v>3.8</v>
      </c>
      <c r="C15">
        <f t="shared" si="4"/>
        <v>190</v>
      </c>
      <c r="D15">
        <v>0.27150000000000002</v>
      </c>
      <c r="E15">
        <f t="shared" si="5"/>
        <v>0.16895822316234796</v>
      </c>
      <c r="F15">
        <v>1E-3</v>
      </c>
      <c r="G15">
        <f t="shared" si="6"/>
        <v>168.95822316234796</v>
      </c>
      <c r="H15" s="5" t="s">
        <v>39</v>
      </c>
      <c r="J15">
        <v>100</v>
      </c>
      <c r="K15">
        <f t="shared" si="7"/>
        <v>0.44400000000000001</v>
      </c>
      <c r="M15">
        <f t="shared" si="8"/>
        <v>3.1375000000000002</v>
      </c>
      <c r="N15">
        <f t="shared" si="8"/>
        <v>3.4944999999999999</v>
      </c>
      <c r="O15">
        <f t="shared" si="8"/>
        <v>0.38850000000000001</v>
      </c>
      <c r="P15">
        <f t="shared" si="8"/>
        <v>0.32850000000000001</v>
      </c>
      <c r="Q15">
        <f t="shared" si="8"/>
        <v>0.72850000000000004</v>
      </c>
      <c r="R15">
        <f t="shared" si="8"/>
        <v>0.71650000000000003</v>
      </c>
      <c r="S15">
        <f t="shared" si="8"/>
        <v>0.28450000000000003</v>
      </c>
      <c r="T15">
        <f t="shared" si="8"/>
        <v>0.14950000000000002</v>
      </c>
      <c r="U15">
        <f t="shared" si="8"/>
        <v>0.30549999999999999</v>
      </c>
      <c r="V15">
        <f t="shared" si="8"/>
        <v>0.26850000000000002</v>
      </c>
    </row>
    <row r="16" spans="1:24" x14ac:dyDescent="0.2">
      <c r="A16">
        <v>67</v>
      </c>
      <c r="B16">
        <v>8.8000000000000007</v>
      </c>
      <c r="C16">
        <f t="shared" si="4"/>
        <v>440.00000000000006</v>
      </c>
      <c r="D16">
        <v>0.48950000000000005</v>
      </c>
      <c r="E16">
        <f t="shared" si="5"/>
        <v>0.31306187202538344</v>
      </c>
      <c r="F16">
        <v>1E-3</v>
      </c>
      <c r="G16">
        <f t="shared" si="6"/>
        <v>313.06187202538342</v>
      </c>
      <c r="H16" s="5" t="s">
        <v>39</v>
      </c>
      <c r="J16">
        <v>200</v>
      </c>
      <c r="K16">
        <f t="shared" si="7"/>
        <v>0.88100000000000001</v>
      </c>
      <c r="M16">
        <f t="shared" si="8"/>
        <v>3.4664999999999999</v>
      </c>
      <c r="N16">
        <f t="shared" si="8"/>
        <v>3.4344999999999999</v>
      </c>
      <c r="O16">
        <f t="shared" si="8"/>
        <v>0.16549999999999998</v>
      </c>
      <c r="P16">
        <f t="shared" si="8"/>
        <v>0.3175</v>
      </c>
      <c r="Q16">
        <f t="shared" si="8"/>
        <v>0.64450000000000007</v>
      </c>
      <c r="R16">
        <f t="shared" si="8"/>
        <v>0.9395</v>
      </c>
      <c r="S16">
        <f t="shared" si="8"/>
        <v>0.36150000000000004</v>
      </c>
      <c r="T16">
        <f t="shared" si="8"/>
        <v>1.7615000000000001</v>
      </c>
      <c r="U16">
        <f t="shared" si="8"/>
        <v>7.7499999999999999E-2</v>
      </c>
      <c r="V16">
        <f t="shared" si="8"/>
        <v>0.20150000000000001</v>
      </c>
    </row>
    <row r="17" spans="1:22" x14ac:dyDescent="0.2">
      <c r="A17">
        <v>20</v>
      </c>
      <c r="B17">
        <v>9.5</v>
      </c>
      <c r="C17">
        <f t="shared" si="4"/>
        <v>475</v>
      </c>
      <c r="D17">
        <v>1.0515000000000001</v>
      </c>
      <c r="E17">
        <f t="shared" si="5"/>
        <v>0.68455843469063993</v>
      </c>
      <c r="F17">
        <v>1E-3</v>
      </c>
      <c r="G17">
        <f t="shared" si="6"/>
        <v>684.55843469063996</v>
      </c>
      <c r="H17" s="5" t="s">
        <v>39</v>
      </c>
      <c r="J17">
        <v>500</v>
      </c>
      <c r="K17">
        <f t="shared" si="7"/>
        <v>2.1185</v>
      </c>
      <c r="M17">
        <f t="shared" si="8"/>
        <v>3.4024999999999999</v>
      </c>
      <c r="N17">
        <f t="shared" si="8"/>
        <v>1.8285</v>
      </c>
      <c r="O17">
        <f t="shared" si="8"/>
        <v>3.2865000000000002</v>
      </c>
      <c r="P17">
        <f t="shared" si="8"/>
        <v>0.42250000000000004</v>
      </c>
      <c r="Q17">
        <f t="shared" si="8"/>
        <v>0.82350000000000001</v>
      </c>
      <c r="R17">
        <f t="shared" si="8"/>
        <v>0.35850000000000004</v>
      </c>
      <c r="S17">
        <f t="shared" si="8"/>
        <v>0.39550000000000002</v>
      </c>
      <c r="T17">
        <f t="shared" si="8"/>
        <v>3.3445</v>
      </c>
      <c r="U17">
        <f t="shared" si="8"/>
        <v>0.39450000000000002</v>
      </c>
      <c r="V17">
        <f t="shared" si="8"/>
        <v>3.5394999999999999</v>
      </c>
    </row>
    <row r="18" spans="1:22" x14ac:dyDescent="0.2">
      <c r="A18">
        <v>17</v>
      </c>
      <c r="B18">
        <v>9.3000000000000007</v>
      </c>
      <c r="C18">
        <f t="shared" si="4"/>
        <v>465.00000000000006</v>
      </c>
      <c r="D18">
        <v>1.6265000000000001</v>
      </c>
      <c r="E18">
        <f t="shared" si="5"/>
        <v>1.0646483342147013</v>
      </c>
      <c r="F18">
        <v>1E-3</v>
      </c>
      <c r="G18">
        <f t="shared" si="6"/>
        <v>1064.6483342147012</v>
      </c>
      <c r="H18" s="5" t="s">
        <v>39</v>
      </c>
      <c r="J18">
        <v>1000</v>
      </c>
      <c r="K18">
        <f t="shared" si="7"/>
        <v>3.4125000000000001</v>
      </c>
      <c r="M18">
        <f t="shared" si="8"/>
        <v>3.5465</v>
      </c>
      <c r="N18">
        <f t="shared" si="8"/>
        <v>1.0825</v>
      </c>
      <c r="O18">
        <f t="shared" si="8"/>
        <v>3.4015</v>
      </c>
      <c r="P18">
        <f t="shared" si="8"/>
        <v>0.15250000000000002</v>
      </c>
      <c r="Q18">
        <f t="shared" si="8"/>
        <v>0.70350000000000001</v>
      </c>
      <c r="R18">
        <f t="shared" si="8"/>
        <v>0.1925</v>
      </c>
      <c r="S18">
        <f t="shared" si="8"/>
        <v>0.38350000000000001</v>
      </c>
      <c r="T18">
        <f t="shared" si="8"/>
        <v>0.48950000000000005</v>
      </c>
      <c r="U18">
        <f t="shared" si="8"/>
        <v>0.3155</v>
      </c>
      <c r="V18">
        <f t="shared" si="8"/>
        <v>3.3374999999999999</v>
      </c>
    </row>
    <row r="19" spans="1:22" x14ac:dyDescent="0.2">
      <c r="A19" s="4">
        <v>18</v>
      </c>
      <c r="B19">
        <v>5.3</v>
      </c>
      <c r="C19">
        <f t="shared" si="4"/>
        <v>265</v>
      </c>
      <c r="D19">
        <v>0.41549999999999998</v>
      </c>
      <c r="E19">
        <f t="shared" ref="E19:E33" si="9">(D19-0.0159)/1.4955</f>
        <v>0.26720160481444327</v>
      </c>
      <c r="F19">
        <v>1E-3</v>
      </c>
      <c r="G19">
        <f t="shared" ref="G19:G33" si="10">E19/F19*5</f>
        <v>1336.0080240722164</v>
      </c>
      <c r="H19" s="5" t="s">
        <v>39</v>
      </c>
    </row>
    <row r="20" spans="1:22" ht="52" customHeight="1" x14ac:dyDescent="0.2">
      <c r="A20" s="4">
        <v>19</v>
      </c>
      <c r="B20">
        <v>5.3</v>
      </c>
      <c r="C20">
        <f t="shared" si="4"/>
        <v>265</v>
      </c>
      <c r="D20">
        <v>0.45150000000000001</v>
      </c>
      <c r="E20">
        <f t="shared" si="9"/>
        <v>0.29127382146439318</v>
      </c>
      <c r="F20">
        <v>1E-3</v>
      </c>
      <c r="G20">
        <f t="shared" si="10"/>
        <v>1456.3691073219659</v>
      </c>
      <c r="H20" s="5" t="s">
        <v>39</v>
      </c>
      <c r="J20" s="3" t="s">
        <v>0</v>
      </c>
      <c r="K20" s="3" t="s">
        <v>1</v>
      </c>
      <c r="L20" s="3" t="s">
        <v>2</v>
      </c>
      <c r="M20" s="3" t="s">
        <v>3</v>
      </c>
      <c r="N20" s="3" t="s">
        <v>4</v>
      </c>
    </row>
    <row r="21" spans="1:22" x14ac:dyDescent="0.2">
      <c r="A21" s="4">
        <v>66</v>
      </c>
      <c r="B21">
        <v>4.4000000000000004</v>
      </c>
      <c r="C21">
        <f t="shared" si="4"/>
        <v>220.00000000000003</v>
      </c>
      <c r="D21">
        <v>0.85150000000000003</v>
      </c>
      <c r="E21">
        <f t="shared" si="9"/>
        <v>0.55874289535272481</v>
      </c>
      <c r="F21">
        <v>1E-3</v>
      </c>
      <c r="G21">
        <f t="shared" si="10"/>
        <v>2793.7144767636237</v>
      </c>
      <c r="H21" s="5" t="s">
        <v>39</v>
      </c>
      <c r="J21">
        <v>0</v>
      </c>
      <c r="K21" s="3">
        <f>0.002702*J21</f>
        <v>0</v>
      </c>
      <c r="L21" s="3">
        <f>K21*1000</f>
        <v>0</v>
      </c>
      <c r="M21" s="3">
        <f>L21*0.0001/50</f>
        <v>0</v>
      </c>
      <c r="N21" s="3">
        <v>0</v>
      </c>
    </row>
    <row r="22" spans="1:22" x14ac:dyDescent="0.2">
      <c r="A22" s="4">
        <v>7</v>
      </c>
      <c r="B22">
        <v>3.4</v>
      </c>
      <c r="C22">
        <f t="shared" si="4"/>
        <v>170</v>
      </c>
      <c r="D22">
        <v>1.1054999999999999</v>
      </c>
      <c r="E22">
        <f t="shared" si="9"/>
        <v>0.7285857572718154</v>
      </c>
      <c r="F22">
        <v>1E-3</v>
      </c>
      <c r="G22">
        <f t="shared" si="10"/>
        <v>3642.9287863590771</v>
      </c>
      <c r="H22" s="5" t="s">
        <v>40</v>
      </c>
      <c r="J22">
        <v>10</v>
      </c>
      <c r="K22" s="3">
        <f>0.005585*J22</f>
        <v>5.5849999999999997E-2</v>
      </c>
      <c r="L22" s="3">
        <f t="shared" ref="L22:L28" si="11">K22*1000</f>
        <v>55.849999999999994</v>
      </c>
      <c r="M22" s="3">
        <f>L22*0.05/100</f>
        <v>2.7924999999999998E-2</v>
      </c>
      <c r="N22" s="3">
        <v>5.7000000000000009E-2</v>
      </c>
    </row>
    <row r="23" spans="1:22" x14ac:dyDescent="0.2">
      <c r="A23" s="4">
        <v>5</v>
      </c>
      <c r="B23">
        <v>4.8</v>
      </c>
      <c r="C23">
        <f t="shared" si="4"/>
        <v>240</v>
      </c>
      <c r="D23">
        <v>1.1065</v>
      </c>
      <c r="E23">
        <f t="shared" si="9"/>
        <v>0.72925442995653622</v>
      </c>
      <c r="F23">
        <v>1E-3</v>
      </c>
      <c r="G23">
        <f t="shared" si="10"/>
        <v>3646.272149782681</v>
      </c>
      <c r="H23" s="5" t="s">
        <v>40</v>
      </c>
      <c r="J23">
        <v>20</v>
      </c>
      <c r="K23" s="3">
        <f t="shared" ref="K23:K28" si="12">0.005585*J23</f>
        <v>0.11169999999999999</v>
      </c>
      <c r="L23" s="3">
        <f t="shared" si="11"/>
        <v>111.69999999999999</v>
      </c>
      <c r="M23" s="3">
        <f t="shared" ref="M23:M28" si="13">L23*0.05/100</f>
        <v>5.5849999999999997E-2</v>
      </c>
      <c r="N23" s="3">
        <v>9.4500000000000015E-2</v>
      </c>
    </row>
    <row r="24" spans="1:22" x14ac:dyDescent="0.2">
      <c r="A24" s="4">
        <v>8</v>
      </c>
      <c r="B24">
        <v>6.8</v>
      </c>
      <c r="C24">
        <f t="shared" si="4"/>
        <v>340</v>
      </c>
      <c r="D24">
        <v>1.2935000000000001</v>
      </c>
      <c r="E24">
        <f t="shared" si="9"/>
        <v>0.85429622199933131</v>
      </c>
      <c r="F24">
        <v>1E-3</v>
      </c>
      <c r="G24">
        <f t="shared" si="10"/>
        <v>4271.4811099966564</v>
      </c>
      <c r="H24" s="5" t="s">
        <v>40</v>
      </c>
      <c r="J24">
        <v>50</v>
      </c>
      <c r="K24" s="3">
        <f t="shared" si="12"/>
        <v>0.27925</v>
      </c>
      <c r="L24" s="3">
        <f t="shared" si="11"/>
        <v>279.25</v>
      </c>
      <c r="M24" s="3">
        <f t="shared" si="13"/>
        <v>0.139625</v>
      </c>
      <c r="N24" s="3">
        <v>0.23400000000000004</v>
      </c>
    </row>
    <row r="25" spans="1:22" x14ac:dyDescent="0.2">
      <c r="A25" s="4">
        <v>6</v>
      </c>
      <c r="B25">
        <v>3.7</v>
      </c>
      <c r="C25">
        <f t="shared" si="4"/>
        <v>185</v>
      </c>
      <c r="D25">
        <v>1.3145</v>
      </c>
      <c r="E25">
        <f t="shared" si="9"/>
        <v>0.86833834837846868</v>
      </c>
      <c r="F25">
        <v>1E-3</v>
      </c>
      <c r="G25">
        <f t="shared" si="10"/>
        <v>4341.691741892344</v>
      </c>
      <c r="H25" s="5" t="s">
        <v>40</v>
      </c>
      <c r="J25">
        <v>100</v>
      </c>
      <c r="K25" s="3">
        <f t="shared" si="12"/>
        <v>0.5585</v>
      </c>
      <c r="L25" s="3">
        <f t="shared" si="11"/>
        <v>558.5</v>
      </c>
      <c r="M25" s="3">
        <f t="shared" si="13"/>
        <v>0.27925</v>
      </c>
      <c r="N25" s="3">
        <v>0.44400000000000001</v>
      </c>
    </row>
    <row r="26" spans="1:22" x14ac:dyDescent="0.2">
      <c r="A26" s="4">
        <v>4</v>
      </c>
      <c r="B26">
        <v>5.0999999999999996</v>
      </c>
      <c r="C26">
        <f t="shared" si="4"/>
        <v>254.99999999999997</v>
      </c>
      <c r="D26">
        <v>1.3205</v>
      </c>
      <c r="E26">
        <f t="shared" si="9"/>
        <v>0.8723503844867937</v>
      </c>
      <c r="F26">
        <v>1E-3</v>
      </c>
      <c r="G26">
        <f t="shared" si="10"/>
        <v>4361.7519224339685</v>
      </c>
      <c r="H26" s="5" t="s">
        <v>40</v>
      </c>
      <c r="J26">
        <v>200</v>
      </c>
      <c r="K26" s="3">
        <f t="shared" si="12"/>
        <v>1.117</v>
      </c>
      <c r="L26" s="3">
        <f t="shared" si="11"/>
        <v>1117</v>
      </c>
      <c r="M26" s="3">
        <f t="shared" si="13"/>
        <v>0.5585</v>
      </c>
      <c r="N26" s="3">
        <v>0.88100000000000001</v>
      </c>
    </row>
    <row r="27" spans="1:22" x14ac:dyDescent="0.2">
      <c r="A27" s="4" t="s">
        <v>34</v>
      </c>
      <c r="D27">
        <v>1.7055</v>
      </c>
      <c r="E27">
        <f t="shared" si="9"/>
        <v>1.129789368104313</v>
      </c>
      <c r="F27">
        <v>1E-3</v>
      </c>
      <c r="H27" s="5"/>
      <c r="J27">
        <v>500</v>
      </c>
      <c r="K27" s="3">
        <f t="shared" si="12"/>
        <v>2.7925</v>
      </c>
      <c r="L27" s="3">
        <f t="shared" si="11"/>
        <v>2792.5</v>
      </c>
      <c r="M27" s="3">
        <f t="shared" si="13"/>
        <v>1.39625</v>
      </c>
      <c r="N27" s="3">
        <v>2.1185</v>
      </c>
    </row>
    <row r="28" spans="1:22" x14ac:dyDescent="0.2">
      <c r="A28" s="4">
        <v>11</v>
      </c>
      <c r="B28">
        <v>9.4</v>
      </c>
      <c r="C28">
        <f t="shared" ref="C28:C59" si="14">B28*50</f>
        <v>470</v>
      </c>
      <c r="D28">
        <v>1.0245</v>
      </c>
      <c r="E28">
        <f t="shared" si="9"/>
        <v>0.67442326980942824</v>
      </c>
      <c r="F28">
        <v>1E-3</v>
      </c>
      <c r="G28">
        <f t="shared" si="10"/>
        <v>3372.1163490471413</v>
      </c>
      <c r="H28" s="5" t="s">
        <v>43</v>
      </c>
      <c r="J28">
        <v>1000</v>
      </c>
      <c r="K28" s="3">
        <f t="shared" si="12"/>
        <v>5.585</v>
      </c>
      <c r="L28" s="3">
        <f t="shared" si="11"/>
        <v>5585</v>
      </c>
      <c r="M28" s="3">
        <f t="shared" si="13"/>
        <v>2.7925</v>
      </c>
      <c r="N28" s="3">
        <v>3.4125000000000001</v>
      </c>
    </row>
    <row r="29" spans="1:22" x14ac:dyDescent="0.2">
      <c r="A29" s="4">
        <v>9</v>
      </c>
      <c r="B29">
        <v>6.6</v>
      </c>
      <c r="C29">
        <f t="shared" si="14"/>
        <v>330</v>
      </c>
      <c r="D29">
        <v>1.5315000000000001</v>
      </c>
      <c r="E29">
        <f t="shared" si="9"/>
        <v>1.0134403209628886</v>
      </c>
      <c r="F29">
        <v>1E-3</v>
      </c>
      <c r="G29">
        <f t="shared" si="10"/>
        <v>5067.2016048144433</v>
      </c>
      <c r="H29" s="5" t="s">
        <v>43</v>
      </c>
    </row>
    <row r="30" spans="1:22" x14ac:dyDescent="0.2">
      <c r="A30" s="4">
        <v>12</v>
      </c>
      <c r="B30">
        <v>8.3000000000000007</v>
      </c>
      <c r="C30">
        <f t="shared" si="14"/>
        <v>415.00000000000006</v>
      </c>
      <c r="D30">
        <v>1.5725</v>
      </c>
      <c r="E30">
        <f t="shared" si="9"/>
        <v>1.0408559010364427</v>
      </c>
      <c r="F30">
        <v>1E-3</v>
      </c>
      <c r="G30">
        <f t="shared" si="10"/>
        <v>5204.2795051822131</v>
      </c>
      <c r="H30" s="5" t="s">
        <v>43</v>
      </c>
    </row>
    <row r="31" spans="1:22" x14ac:dyDescent="0.2">
      <c r="A31" s="4">
        <v>14</v>
      </c>
      <c r="B31">
        <v>6.9</v>
      </c>
      <c r="C31">
        <f t="shared" si="14"/>
        <v>345</v>
      </c>
      <c r="D31">
        <v>1.5754999999999999</v>
      </c>
      <c r="E31">
        <f t="shared" si="9"/>
        <v>1.042861919090605</v>
      </c>
      <c r="F31">
        <v>1E-3</v>
      </c>
      <c r="G31">
        <f t="shared" si="10"/>
        <v>5214.3095954530245</v>
      </c>
      <c r="H31" s="5" t="s">
        <v>43</v>
      </c>
    </row>
    <row r="32" spans="1:22" x14ac:dyDescent="0.2">
      <c r="A32" s="4">
        <v>10</v>
      </c>
      <c r="B32">
        <v>12.4</v>
      </c>
      <c r="C32">
        <f t="shared" si="14"/>
        <v>620</v>
      </c>
      <c r="D32">
        <v>1.6265000000000001</v>
      </c>
      <c r="E32">
        <f t="shared" si="9"/>
        <v>1.0769642260113674</v>
      </c>
      <c r="F32">
        <v>1E-3</v>
      </c>
      <c r="G32">
        <f t="shared" si="10"/>
        <v>5384.8211300568364</v>
      </c>
      <c r="H32" s="5" t="s">
        <v>43</v>
      </c>
    </row>
    <row r="33" spans="1:15" x14ac:dyDescent="0.2">
      <c r="A33" s="4">
        <v>13</v>
      </c>
      <c r="B33">
        <v>5.8</v>
      </c>
      <c r="C33">
        <f t="shared" si="14"/>
        <v>290</v>
      </c>
      <c r="D33">
        <v>1.7075</v>
      </c>
      <c r="E33">
        <f t="shared" si="9"/>
        <v>1.1311267134737546</v>
      </c>
      <c r="F33">
        <v>1E-3</v>
      </c>
      <c r="G33">
        <f t="shared" si="10"/>
        <v>5655.6335673687727</v>
      </c>
      <c r="H33" s="5" t="s">
        <v>43</v>
      </c>
    </row>
    <row r="34" spans="1:15" x14ac:dyDescent="0.2">
      <c r="A34">
        <v>35</v>
      </c>
      <c r="B34">
        <v>3.5</v>
      </c>
      <c r="C34">
        <f t="shared" si="14"/>
        <v>175</v>
      </c>
      <c r="D34">
        <v>0.15250000000000002</v>
      </c>
      <c r="E34">
        <f t="shared" ref="E34:E57" si="15">(D34-0.0159)/1.5128</f>
        <v>9.0296139608672679E-2</v>
      </c>
      <c r="F34">
        <v>1E-3</v>
      </c>
      <c r="G34">
        <f t="shared" ref="G34:G57" si="16">E34/F34</f>
        <v>90.296139608672675</v>
      </c>
      <c r="H34" t="s">
        <v>14</v>
      </c>
    </row>
    <row r="35" spans="1:15" x14ac:dyDescent="0.2">
      <c r="A35">
        <v>38</v>
      </c>
      <c r="B35">
        <v>5.8</v>
      </c>
      <c r="C35">
        <f t="shared" si="14"/>
        <v>290</v>
      </c>
      <c r="D35">
        <v>0.3075</v>
      </c>
      <c r="E35">
        <f t="shared" si="15"/>
        <v>0.19275515600211526</v>
      </c>
      <c r="F35">
        <v>1E-3</v>
      </c>
      <c r="G35">
        <f t="shared" si="16"/>
        <v>192.75515600211526</v>
      </c>
      <c r="H35" t="s">
        <v>14</v>
      </c>
    </row>
    <row r="36" spans="1:15" x14ac:dyDescent="0.2">
      <c r="A36">
        <v>33</v>
      </c>
      <c r="B36">
        <v>5.8</v>
      </c>
      <c r="C36">
        <f t="shared" si="14"/>
        <v>290</v>
      </c>
      <c r="D36">
        <v>0.3175</v>
      </c>
      <c r="E36">
        <f t="shared" si="15"/>
        <v>0.19936541512427286</v>
      </c>
      <c r="F36">
        <v>1E-3</v>
      </c>
      <c r="G36">
        <f t="shared" si="16"/>
        <v>199.36541512427286</v>
      </c>
      <c r="H36" t="s">
        <v>14</v>
      </c>
    </row>
    <row r="37" spans="1:15" x14ac:dyDescent="0.2">
      <c r="A37">
        <v>37</v>
      </c>
      <c r="B37">
        <v>10.199999999999999</v>
      </c>
      <c r="C37">
        <f t="shared" si="14"/>
        <v>509.99999999999994</v>
      </c>
      <c r="D37">
        <v>0.34050000000000002</v>
      </c>
      <c r="E37">
        <f t="shared" si="15"/>
        <v>0.21456901110523532</v>
      </c>
      <c r="F37">
        <v>1E-3</v>
      </c>
      <c r="G37">
        <f t="shared" si="16"/>
        <v>214.56901110523532</v>
      </c>
      <c r="H37" t="s">
        <v>14</v>
      </c>
    </row>
    <row r="38" spans="1:15" x14ac:dyDescent="0.2">
      <c r="A38">
        <v>36</v>
      </c>
      <c r="B38">
        <v>7</v>
      </c>
      <c r="C38">
        <f t="shared" si="14"/>
        <v>350</v>
      </c>
      <c r="D38">
        <v>0.35850000000000004</v>
      </c>
      <c r="E38">
        <f t="shared" si="15"/>
        <v>0.226467477525119</v>
      </c>
      <c r="F38">
        <v>1E-3</v>
      </c>
      <c r="G38">
        <f t="shared" si="16"/>
        <v>226.46747752511899</v>
      </c>
      <c r="H38" t="s">
        <v>14</v>
      </c>
    </row>
    <row r="39" spans="1:15" x14ac:dyDescent="0.2">
      <c r="A39">
        <v>34</v>
      </c>
      <c r="B39">
        <v>8.6999999999999993</v>
      </c>
      <c r="C39">
        <f t="shared" si="14"/>
        <v>434.99999999999994</v>
      </c>
      <c r="D39">
        <v>0.42250000000000004</v>
      </c>
      <c r="E39">
        <f t="shared" si="15"/>
        <v>0.26877313590692758</v>
      </c>
      <c r="F39">
        <v>1E-3</v>
      </c>
      <c r="G39">
        <f t="shared" si="16"/>
        <v>268.77313590692756</v>
      </c>
      <c r="H39" t="s">
        <v>14</v>
      </c>
    </row>
    <row r="40" spans="1:15" x14ac:dyDescent="0.2">
      <c r="A40">
        <v>56</v>
      </c>
      <c r="B40">
        <v>3.1</v>
      </c>
      <c r="C40">
        <f t="shared" si="14"/>
        <v>155</v>
      </c>
      <c r="D40">
        <v>0.28450000000000003</v>
      </c>
      <c r="E40">
        <f t="shared" si="15"/>
        <v>0.17755156002115285</v>
      </c>
      <c r="F40">
        <v>1E-3</v>
      </c>
      <c r="G40">
        <f t="shared" si="16"/>
        <v>177.55156002115285</v>
      </c>
      <c r="H40" t="s">
        <v>18</v>
      </c>
      <c r="J40" t="s">
        <v>44</v>
      </c>
    </row>
    <row r="41" spans="1:15" x14ac:dyDescent="0.2">
      <c r="A41">
        <v>50</v>
      </c>
      <c r="B41">
        <v>4</v>
      </c>
      <c r="C41">
        <f t="shared" si="14"/>
        <v>200</v>
      </c>
      <c r="D41">
        <v>0.35850000000000004</v>
      </c>
      <c r="E41">
        <f t="shared" si="15"/>
        <v>0.226467477525119</v>
      </c>
      <c r="F41">
        <v>1E-3</v>
      </c>
      <c r="G41">
        <f t="shared" si="16"/>
        <v>226.46747752511899</v>
      </c>
      <c r="H41" t="s">
        <v>18</v>
      </c>
      <c r="J41">
        <v>6.6000000000000003E-2</v>
      </c>
      <c r="K41">
        <v>6.3E-2</v>
      </c>
      <c r="L41">
        <v>1.385</v>
      </c>
      <c r="M41">
        <v>1.637</v>
      </c>
      <c r="N41">
        <v>0.82799999999999996</v>
      </c>
      <c r="O41">
        <v>0.72899999999999998</v>
      </c>
    </row>
    <row r="42" spans="1:15" x14ac:dyDescent="0.2">
      <c r="A42">
        <v>57</v>
      </c>
      <c r="B42">
        <v>3.6</v>
      </c>
      <c r="C42">
        <f t="shared" si="14"/>
        <v>180</v>
      </c>
      <c r="D42">
        <v>0.36150000000000004</v>
      </c>
      <c r="E42">
        <f t="shared" si="15"/>
        <v>0.22845055526176627</v>
      </c>
      <c r="F42">
        <v>1E-3</v>
      </c>
      <c r="G42">
        <f t="shared" si="16"/>
        <v>228.45055526176628</v>
      </c>
      <c r="H42" t="s">
        <v>18</v>
      </c>
      <c r="J42">
        <v>0.121</v>
      </c>
      <c r="K42">
        <v>0.11899999999999999</v>
      </c>
      <c r="L42">
        <v>1.171</v>
      </c>
      <c r="M42">
        <v>1.772</v>
      </c>
      <c r="N42">
        <v>1</v>
      </c>
      <c r="O42">
        <v>0.81399999999999995</v>
      </c>
    </row>
    <row r="43" spans="1:15" x14ac:dyDescent="0.2">
      <c r="A43">
        <v>59</v>
      </c>
      <c r="B43">
        <v>8.1</v>
      </c>
      <c r="C43">
        <f t="shared" si="14"/>
        <v>405</v>
      </c>
      <c r="D43">
        <v>0.38350000000000001</v>
      </c>
      <c r="E43">
        <f t="shared" si="15"/>
        <v>0.24299312533051295</v>
      </c>
      <c r="F43">
        <v>1E-3</v>
      </c>
      <c r="G43">
        <f t="shared" si="16"/>
        <v>242.99312533051295</v>
      </c>
      <c r="H43" t="s">
        <v>18</v>
      </c>
      <c r="J43">
        <v>0.155</v>
      </c>
      <c r="K43">
        <v>0.157</v>
      </c>
      <c r="L43">
        <v>1.379</v>
      </c>
      <c r="M43">
        <v>1.64</v>
      </c>
      <c r="N43">
        <v>0.92600000000000005</v>
      </c>
      <c r="O43">
        <v>1.77</v>
      </c>
    </row>
    <row r="44" spans="1:15" x14ac:dyDescent="0.2">
      <c r="A44">
        <v>60</v>
      </c>
      <c r="B44">
        <v>6.4</v>
      </c>
      <c r="C44">
        <f t="shared" si="14"/>
        <v>320</v>
      </c>
      <c r="D44">
        <v>0.38750000000000001</v>
      </c>
      <c r="E44">
        <f t="shared" si="15"/>
        <v>0.24563722897937598</v>
      </c>
      <c r="F44">
        <v>1E-3</v>
      </c>
      <c r="G44">
        <f t="shared" si="16"/>
        <v>245.63722897937598</v>
      </c>
      <c r="H44" t="s">
        <v>18</v>
      </c>
      <c r="J44">
        <v>0.28999999999999998</v>
      </c>
      <c r="K44">
        <v>0.29399999999999998</v>
      </c>
      <c r="L44">
        <v>1.17</v>
      </c>
      <c r="M44">
        <v>0.48</v>
      </c>
      <c r="N44">
        <v>0.68700000000000006</v>
      </c>
      <c r="O44">
        <v>0.91800000000000004</v>
      </c>
    </row>
    <row r="45" spans="1:15" x14ac:dyDescent="0.2">
      <c r="A45">
        <v>58</v>
      </c>
      <c r="B45">
        <v>4.2</v>
      </c>
      <c r="C45">
        <f t="shared" si="14"/>
        <v>210</v>
      </c>
      <c r="D45">
        <v>0.39550000000000002</v>
      </c>
      <c r="E45">
        <f t="shared" si="15"/>
        <v>0.25092543627710207</v>
      </c>
      <c r="F45">
        <v>1E-3</v>
      </c>
      <c r="G45">
        <f t="shared" si="16"/>
        <v>250.92543627710205</v>
      </c>
      <c r="H45" t="s">
        <v>18</v>
      </c>
      <c r="J45">
        <v>0.50700000000000001</v>
      </c>
      <c r="K45">
        <v>0.503</v>
      </c>
      <c r="L45">
        <v>1.3580000000000001</v>
      </c>
      <c r="M45">
        <v>0.51600000000000001</v>
      </c>
      <c r="N45">
        <v>0.67200000000000004</v>
      </c>
    </row>
    <row r="46" spans="1:15" x14ac:dyDescent="0.2">
      <c r="A46">
        <v>55</v>
      </c>
      <c r="B46">
        <v>6.3</v>
      </c>
      <c r="C46">
        <f t="shared" si="14"/>
        <v>315</v>
      </c>
      <c r="D46">
        <v>0.45850000000000002</v>
      </c>
      <c r="E46">
        <f t="shared" si="15"/>
        <v>0.29257006874669489</v>
      </c>
      <c r="F46">
        <v>1E-3</v>
      </c>
      <c r="G46">
        <f t="shared" si="16"/>
        <v>292.57006874669486</v>
      </c>
      <c r="H46" t="s">
        <v>18</v>
      </c>
      <c r="J46">
        <v>0.90100000000000002</v>
      </c>
      <c r="K46">
        <v>0.98799999999999999</v>
      </c>
      <c r="L46">
        <v>1.5960000000000001</v>
      </c>
      <c r="M46">
        <v>0.90200000000000002</v>
      </c>
      <c r="N46">
        <v>0.91600000000000004</v>
      </c>
    </row>
    <row r="47" spans="1:15" x14ac:dyDescent="0.2">
      <c r="A47">
        <v>41</v>
      </c>
      <c r="B47">
        <v>6.1</v>
      </c>
      <c r="C47">
        <f t="shared" si="14"/>
        <v>305</v>
      </c>
      <c r="D47">
        <v>0.64450000000000007</v>
      </c>
      <c r="E47">
        <f t="shared" si="15"/>
        <v>0.41552088841882606</v>
      </c>
      <c r="F47">
        <v>1E-3</v>
      </c>
      <c r="G47">
        <f t="shared" si="16"/>
        <v>415.52088841882608</v>
      </c>
      <c r="H47" t="s">
        <v>16</v>
      </c>
      <c r="J47">
        <v>2.1589999999999998</v>
      </c>
      <c r="K47">
        <v>2.1520000000000001</v>
      </c>
      <c r="L47">
        <v>1.6910000000000001</v>
      </c>
      <c r="M47">
        <v>1.054</v>
      </c>
      <c r="N47">
        <v>0.66500000000000004</v>
      </c>
    </row>
    <row r="48" spans="1:15" x14ac:dyDescent="0.2">
      <c r="A48">
        <v>43</v>
      </c>
      <c r="B48">
        <v>4.5999999999999996</v>
      </c>
      <c r="C48">
        <f t="shared" si="14"/>
        <v>229.99999999999997</v>
      </c>
      <c r="D48">
        <v>0.70350000000000001</v>
      </c>
      <c r="E48">
        <f t="shared" si="15"/>
        <v>0.4545214172395558</v>
      </c>
      <c r="F48">
        <v>1E-3</v>
      </c>
      <c r="G48">
        <f t="shared" si="16"/>
        <v>454.52141723955577</v>
      </c>
      <c r="H48" t="s">
        <v>16</v>
      </c>
      <c r="J48">
        <v>3.3650000000000002</v>
      </c>
      <c r="K48">
        <v>3.4319999999999999</v>
      </c>
      <c r="L48">
        <v>1.089</v>
      </c>
      <c r="M48">
        <v>0.80100000000000005</v>
      </c>
      <c r="N48">
        <v>0.85399999999999998</v>
      </c>
    </row>
    <row r="49" spans="1:15" x14ac:dyDescent="0.2">
      <c r="A49">
        <v>40</v>
      </c>
      <c r="B49">
        <v>8.5</v>
      </c>
      <c r="C49">
        <f t="shared" si="14"/>
        <v>425</v>
      </c>
      <c r="D49">
        <v>0.72850000000000004</v>
      </c>
      <c r="E49">
        <f t="shared" si="15"/>
        <v>0.47104706504494981</v>
      </c>
      <c r="F49">
        <v>1E-3</v>
      </c>
      <c r="G49">
        <f t="shared" si="16"/>
        <v>471.04706504494982</v>
      </c>
      <c r="H49" t="s">
        <v>16</v>
      </c>
    </row>
    <row r="50" spans="1:15" x14ac:dyDescent="0.2">
      <c r="A50">
        <v>42</v>
      </c>
      <c r="B50">
        <v>6.1</v>
      </c>
      <c r="C50">
        <f t="shared" si="14"/>
        <v>305</v>
      </c>
      <c r="D50">
        <v>0.82350000000000001</v>
      </c>
      <c r="E50">
        <f t="shared" si="15"/>
        <v>0.53384452670544691</v>
      </c>
      <c r="F50">
        <v>1E-3</v>
      </c>
      <c r="G50">
        <f t="shared" si="16"/>
        <v>533.84452670544692</v>
      </c>
      <c r="H50" t="s">
        <v>16</v>
      </c>
    </row>
    <row r="51" spans="1:15" x14ac:dyDescent="0.2">
      <c r="A51">
        <v>39</v>
      </c>
      <c r="B51">
        <v>8.1</v>
      </c>
      <c r="C51">
        <f t="shared" si="14"/>
        <v>405</v>
      </c>
      <c r="D51">
        <v>1.3605</v>
      </c>
      <c r="E51">
        <f t="shared" si="15"/>
        <v>0.88881544156530945</v>
      </c>
      <c r="F51">
        <v>1E-3</v>
      </c>
      <c r="G51">
        <f t="shared" si="16"/>
        <v>888.81544156530947</v>
      </c>
      <c r="H51" t="s">
        <v>16</v>
      </c>
      <c r="J51">
        <f>AVERAGE(J41:K41)</f>
        <v>6.4500000000000002E-2</v>
      </c>
      <c r="L51">
        <f>L41-$J$51</f>
        <v>1.3205</v>
      </c>
      <c r="M51">
        <f t="shared" ref="M51:O51" si="17">M41-$J$51</f>
        <v>1.5725</v>
      </c>
      <c r="N51">
        <f t="shared" si="17"/>
        <v>0.76349999999999996</v>
      </c>
      <c r="O51">
        <f t="shared" si="17"/>
        <v>0.66449999999999998</v>
      </c>
    </row>
    <row r="52" spans="1:15" x14ac:dyDescent="0.2">
      <c r="A52">
        <v>45</v>
      </c>
      <c r="B52">
        <v>4.4000000000000004</v>
      </c>
      <c r="C52">
        <f t="shared" si="14"/>
        <v>220.00000000000003</v>
      </c>
      <c r="D52">
        <v>0.66049999999999998</v>
      </c>
      <c r="E52">
        <f t="shared" si="15"/>
        <v>0.42609730301427817</v>
      </c>
      <c r="F52">
        <v>1E-3</v>
      </c>
      <c r="G52">
        <f t="shared" si="16"/>
        <v>426.09730301427817</v>
      </c>
      <c r="H52" t="s">
        <v>17</v>
      </c>
      <c r="J52">
        <f>AVERAGE(J42:K42)-$J$51</f>
        <v>5.5499999999999994E-2</v>
      </c>
      <c r="L52">
        <f t="shared" ref="L52:O52" si="18">L42-$J$51</f>
        <v>1.1065</v>
      </c>
      <c r="M52">
        <f t="shared" si="18"/>
        <v>1.7075</v>
      </c>
      <c r="N52">
        <f t="shared" si="18"/>
        <v>0.9355</v>
      </c>
      <c r="O52">
        <f t="shared" si="18"/>
        <v>0.74949999999999994</v>
      </c>
    </row>
    <row r="53" spans="1:15" x14ac:dyDescent="0.2">
      <c r="A53">
        <v>48</v>
      </c>
      <c r="B53">
        <v>5.3</v>
      </c>
      <c r="C53">
        <f t="shared" si="14"/>
        <v>265</v>
      </c>
      <c r="D53">
        <v>0.71650000000000003</v>
      </c>
      <c r="E53">
        <f t="shared" si="15"/>
        <v>0.46311475409836067</v>
      </c>
      <c r="F53">
        <v>1E-3</v>
      </c>
      <c r="G53">
        <f t="shared" si="16"/>
        <v>463.11475409836066</v>
      </c>
      <c r="H53" t="s">
        <v>17</v>
      </c>
      <c r="J53">
        <f t="shared" ref="J53:J58" si="19">AVERAGE(J43:K43)-$J$51</f>
        <v>9.1499999999999998E-2</v>
      </c>
      <c r="L53">
        <f t="shared" ref="L53:O53" si="20">L43-$J$51</f>
        <v>1.3145</v>
      </c>
      <c r="M53">
        <f t="shared" si="20"/>
        <v>1.5754999999999999</v>
      </c>
      <c r="N53">
        <f t="shared" si="20"/>
        <v>0.86150000000000004</v>
      </c>
      <c r="O53">
        <f t="shared" si="20"/>
        <v>1.7055</v>
      </c>
    </row>
    <row r="54" spans="1:15" x14ac:dyDescent="0.2">
      <c r="A54">
        <v>44</v>
      </c>
      <c r="B54">
        <v>3.3</v>
      </c>
      <c r="C54">
        <f t="shared" si="14"/>
        <v>165</v>
      </c>
      <c r="D54">
        <v>0.71750000000000003</v>
      </c>
      <c r="E54">
        <f t="shared" si="15"/>
        <v>0.46377578001057645</v>
      </c>
      <c r="F54">
        <v>1E-3</v>
      </c>
      <c r="G54">
        <f t="shared" si="16"/>
        <v>463.77578001057645</v>
      </c>
      <c r="H54" t="s">
        <v>17</v>
      </c>
      <c r="J54">
        <f t="shared" si="19"/>
        <v>0.22749999999999998</v>
      </c>
      <c r="L54">
        <f t="shared" ref="L54:O54" si="21">L44-$J$51</f>
        <v>1.1054999999999999</v>
      </c>
      <c r="M54">
        <f t="shared" si="21"/>
        <v>0.41549999999999998</v>
      </c>
      <c r="N54">
        <f t="shared" si="21"/>
        <v>0.62250000000000005</v>
      </c>
      <c r="O54">
        <f t="shared" si="21"/>
        <v>0.85350000000000004</v>
      </c>
    </row>
    <row r="55" spans="1:15" x14ac:dyDescent="0.2">
      <c r="A55">
        <v>47</v>
      </c>
      <c r="B55">
        <v>7.5</v>
      </c>
      <c r="C55">
        <f t="shared" si="14"/>
        <v>375</v>
      </c>
      <c r="D55">
        <v>0.74050000000000005</v>
      </c>
      <c r="E55">
        <f t="shared" si="15"/>
        <v>0.47897937599153889</v>
      </c>
      <c r="F55">
        <v>1E-3</v>
      </c>
      <c r="G55">
        <f t="shared" si="16"/>
        <v>478.97937599153886</v>
      </c>
      <c r="H55" t="s">
        <v>17</v>
      </c>
      <c r="J55">
        <f t="shared" si="19"/>
        <v>0.4405</v>
      </c>
      <c r="L55">
        <f t="shared" ref="L55:N55" si="22">L45-$J$51</f>
        <v>1.2935000000000001</v>
      </c>
      <c r="M55">
        <f t="shared" si="22"/>
        <v>0.45150000000000001</v>
      </c>
      <c r="N55">
        <f t="shared" si="22"/>
        <v>0.60750000000000004</v>
      </c>
    </row>
    <row r="56" spans="1:15" x14ac:dyDescent="0.2">
      <c r="A56">
        <v>46</v>
      </c>
      <c r="B56">
        <v>6.8</v>
      </c>
      <c r="C56">
        <f t="shared" si="14"/>
        <v>340</v>
      </c>
      <c r="D56">
        <v>0.74950000000000006</v>
      </c>
      <c r="E56">
        <f t="shared" si="15"/>
        <v>0.48492860920148073</v>
      </c>
      <c r="F56">
        <v>1E-3</v>
      </c>
      <c r="G56">
        <f t="shared" si="16"/>
        <v>484.9286092014807</v>
      </c>
      <c r="H56" t="s">
        <v>17</v>
      </c>
      <c r="J56">
        <f t="shared" si="19"/>
        <v>0.88</v>
      </c>
      <c r="L56">
        <f t="shared" ref="L56:N56" si="23">L46-$J$51</f>
        <v>1.5315000000000001</v>
      </c>
      <c r="M56">
        <f t="shared" si="23"/>
        <v>0.83750000000000002</v>
      </c>
      <c r="N56">
        <f t="shared" si="23"/>
        <v>0.85150000000000003</v>
      </c>
    </row>
    <row r="57" spans="1:15" x14ac:dyDescent="0.2">
      <c r="A57">
        <v>49</v>
      </c>
      <c r="B57">
        <v>5.7</v>
      </c>
      <c r="C57">
        <f t="shared" si="14"/>
        <v>285</v>
      </c>
      <c r="D57">
        <v>0.9395</v>
      </c>
      <c r="E57">
        <f t="shared" si="15"/>
        <v>0.61052353252247493</v>
      </c>
      <c r="F57">
        <v>1E-3</v>
      </c>
      <c r="G57">
        <f t="shared" si="16"/>
        <v>610.52353252247497</v>
      </c>
      <c r="H57" t="s">
        <v>17</v>
      </c>
      <c r="J57">
        <f t="shared" si="19"/>
        <v>2.0910000000000002</v>
      </c>
      <c r="L57">
        <f t="shared" ref="L57:N57" si="24">L47-$J$51</f>
        <v>1.6265000000000001</v>
      </c>
      <c r="M57">
        <f t="shared" si="24"/>
        <v>0.98950000000000005</v>
      </c>
      <c r="N57">
        <f t="shared" si="24"/>
        <v>0.60050000000000003</v>
      </c>
    </row>
    <row r="58" spans="1:15" x14ac:dyDescent="0.2">
      <c r="A58" s="4" t="s">
        <v>20</v>
      </c>
      <c r="B58">
        <v>20</v>
      </c>
      <c r="C58">
        <f t="shared" si="14"/>
        <v>1000</v>
      </c>
      <c r="D58">
        <v>0.60050000000000003</v>
      </c>
      <c r="E58">
        <f t="shared" ref="E58:E69" si="25">(D58-0.0159)/1.4955</f>
        <v>0.39090605148779672</v>
      </c>
      <c r="F58">
        <v>1E-3</v>
      </c>
      <c r="G58">
        <f t="shared" ref="G58:G69" si="26">E58/F58*5</f>
        <v>1954.5302574389837</v>
      </c>
      <c r="H58" s="5" t="s">
        <v>19</v>
      </c>
      <c r="J58">
        <f t="shared" si="19"/>
        <v>3.3340000000000005</v>
      </c>
      <c r="L58">
        <f t="shared" ref="L58:N58" si="27">L48-$J$51</f>
        <v>1.0245</v>
      </c>
      <c r="M58">
        <f t="shared" si="27"/>
        <v>0.73650000000000004</v>
      </c>
      <c r="N58">
        <f t="shared" si="27"/>
        <v>0.78949999999999998</v>
      </c>
    </row>
    <row r="59" spans="1:15" x14ac:dyDescent="0.2">
      <c r="A59" s="4">
        <v>62</v>
      </c>
      <c r="B59">
        <v>5.9</v>
      </c>
      <c r="C59">
        <f t="shared" si="14"/>
        <v>295</v>
      </c>
      <c r="D59">
        <v>0.62250000000000005</v>
      </c>
      <c r="E59">
        <f t="shared" si="25"/>
        <v>0.40561685055165497</v>
      </c>
      <c r="F59">
        <v>1E-3</v>
      </c>
      <c r="G59">
        <f t="shared" si="26"/>
        <v>2028.0842527582749</v>
      </c>
      <c r="H59" s="5" t="s">
        <v>19</v>
      </c>
    </row>
    <row r="60" spans="1:15" x14ac:dyDescent="0.2">
      <c r="A60" s="4" t="s">
        <v>22</v>
      </c>
      <c r="B60">
        <v>13.7</v>
      </c>
      <c r="C60">
        <f t="shared" ref="C60:C81" si="28">B60*50</f>
        <v>685</v>
      </c>
      <c r="D60">
        <v>0.66449999999999998</v>
      </c>
      <c r="E60">
        <f t="shared" si="25"/>
        <v>0.43370110330992973</v>
      </c>
      <c r="F60">
        <v>1E-3</v>
      </c>
      <c r="G60">
        <f t="shared" si="26"/>
        <v>2168.5055165496483</v>
      </c>
      <c r="H60" s="5" t="s">
        <v>19</v>
      </c>
    </row>
    <row r="61" spans="1:15" ht="51" x14ac:dyDescent="0.2">
      <c r="A61" s="4" t="s">
        <v>23</v>
      </c>
      <c r="B61">
        <v>11.9</v>
      </c>
      <c r="C61">
        <f t="shared" si="28"/>
        <v>595</v>
      </c>
      <c r="D61">
        <v>0.74949999999999994</v>
      </c>
      <c r="E61">
        <f t="shared" si="25"/>
        <v>0.49053828151120021</v>
      </c>
      <c r="F61">
        <v>1E-3</v>
      </c>
      <c r="G61">
        <f t="shared" si="26"/>
        <v>2452.6914075560007</v>
      </c>
      <c r="H61" s="5" t="s">
        <v>19</v>
      </c>
      <c r="J61" s="3" t="s">
        <v>0</v>
      </c>
      <c r="K61" s="3" t="s">
        <v>1</v>
      </c>
      <c r="L61" s="3" t="s">
        <v>2</v>
      </c>
      <c r="M61" s="3" t="s">
        <v>3</v>
      </c>
      <c r="N61" s="3" t="s">
        <v>4</v>
      </c>
    </row>
    <row r="62" spans="1:15" x14ac:dyDescent="0.2">
      <c r="A62" s="4" t="s">
        <v>21</v>
      </c>
      <c r="B62">
        <v>7.3</v>
      </c>
      <c r="C62">
        <f t="shared" si="28"/>
        <v>365</v>
      </c>
      <c r="D62">
        <v>0.78949999999999998</v>
      </c>
      <c r="E62">
        <f t="shared" si="25"/>
        <v>0.51728518890003339</v>
      </c>
      <c r="F62">
        <v>1E-3</v>
      </c>
      <c r="G62">
        <f t="shared" si="26"/>
        <v>2586.4259445001671</v>
      </c>
      <c r="H62" s="5" t="s">
        <v>19</v>
      </c>
      <c r="J62">
        <v>0</v>
      </c>
      <c r="K62" s="3">
        <f>0.002702*J62</f>
        <v>0</v>
      </c>
      <c r="L62" s="3">
        <f>K62*1000</f>
        <v>0</v>
      </c>
      <c r="M62" s="3">
        <f>L62*0.0001/50</f>
        <v>0</v>
      </c>
      <c r="N62" s="3">
        <v>0</v>
      </c>
    </row>
    <row r="63" spans="1:15" x14ac:dyDescent="0.2">
      <c r="A63" s="4">
        <v>61</v>
      </c>
      <c r="B63">
        <v>4</v>
      </c>
      <c r="C63">
        <f t="shared" si="28"/>
        <v>200</v>
      </c>
      <c r="D63">
        <v>0.86150000000000004</v>
      </c>
      <c r="E63">
        <f t="shared" si="25"/>
        <v>0.56542962219993309</v>
      </c>
      <c r="F63">
        <v>1E-3</v>
      </c>
      <c r="G63">
        <f t="shared" si="26"/>
        <v>2827.1481109996653</v>
      </c>
      <c r="H63" s="5" t="s">
        <v>19</v>
      </c>
      <c r="J63">
        <v>10</v>
      </c>
      <c r="K63" s="3">
        <f>0.005585*J63</f>
        <v>5.5849999999999997E-2</v>
      </c>
      <c r="L63" s="3">
        <f t="shared" ref="L63:L69" si="29">K63*1000</f>
        <v>55.849999999999994</v>
      </c>
      <c r="M63" s="3">
        <f>L63*0.05/100</f>
        <v>2.7924999999999998E-2</v>
      </c>
      <c r="N63" s="3">
        <v>5.5499999999999994E-2</v>
      </c>
    </row>
    <row r="64" spans="1:15" x14ac:dyDescent="0.2">
      <c r="A64" s="4">
        <v>63</v>
      </c>
      <c r="B64">
        <v>5.8</v>
      </c>
      <c r="C64">
        <f t="shared" si="28"/>
        <v>290</v>
      </c>
      <c r="D64">
        <v>0.60750000000000004</v>
      </c>
      <c r="E64">
        <f t="shared" si="25"/>
        <v>0.3955867602808425</v>
      </c>
      <c r="F64">
        <v>1E-3</v>
      </c>
      <c r="G64">
        <f t="shared" si="26"/>
        <v>1977.9338014042125</v>
      </c>
      <c r="H64" s="5" t="s">
        <v>15</v>
      </c>
      <c r="J64">
        <v>20</v>
      </c>
      <c r="K64" s="3">
        <f t="shared" ref="K64:K69" si="30">0.005585*J64</f>
        <v>0.11169999999999999</v>
      </c>
      <c r="L64" s="3">
        <f t="shared" si="29"/>
        <v>111.69999999999999</v>
      </c>
      <c r="M64" s="3">
        <f t="shared" ref="M64:M69" si="31">L64*0.05/100</f>
        <v>5.5849999999999997E-2</v>
      </c>
      <c r="N64" s="3">
        <v>9.1499999999999998E-2</v>
      </c>
    </row>
    <row r="65" spans="1:14" x14ac:dyDescent="0.2">
      <c r="A65" s="4">
        <v>28</v>
      </c>
      <c r="B65">
        <v>4.0999999999999996</v>
      </c>
      <c r="C65">
        <f t="shared" si="28"/>
        <v>204.99999999999997</v>
      </c>
      <c r="D65">
        <v>0.73650000000000004</v>
      </c>
      <c r="E65">
        <f t="shared" si="25"/>
        <v>0.48184553660982948</v>
      </c>
      <c r="F65">
        <v>1E-3</v>
      </c>
      <c r="G65">
        <f t="shared" si="26"/>
        <v>2409.2276830491473</v>
      </c>
      <c r="H65" s="5" t="s">
        <v>15</v>
      </c>
      <c r="J65">
        <v>50</v>
      </c>
      <c r="K65" s="3">
        <f t="shared" si="30"/>
        <v>0.27925</v>
      </c>
      <c r="L65" s="3">
        <f t="shared" si="29"/>
        <v>279.25</v>
      </c>
      <c r="M65" s="3">
        <f t="shared" si="31"/>
        <v>0.139625</v>
      </c>
      <c r="N65" s="3">
        <v>0.22749999999999998</v>
      </c>
    </row>
    <row r="66" spans="1:14" x14ac:dyDescent="0.2">
      <c r="A66" s="4">
        <v>29</v>
      </c>
      <c r="B66">
        <v>9.6</v>
      </c>
      <c r="C66">
        <f t="shared" si="28"/>
        <v>480</v>
      </c>
      <c r="D66">
        <v>0.76349999999999996</v>
      </c>
      <c r="E66">
        <f t="shared" si="25"/>
        <v>0.49989969909729182</v>
      </c>
      <c r="F66">
        <v>1E-3</v>
      </c>
      <c r="G66">
        <f t="shared" si="26"/>
        <v>2499.498495486459</v>
      </c>
      <c r="H66" s="5" t="s">
        <v>15</v>
      </c>
      <c r="J66">
        <v>100</v>
      </c>
      <c r="K66" s="3">
        <f t="shared" si="30"/>
        <v>0.5585</v>
      </c>
      <c r="L66" s="3">
        <f t="shared" si="29"/>
        <v>558.5</v>
      </c>
      <c r="M66" s="3">
        <f t="shared" si="31"/>
        <v>0.27925</v>
      </c>
      <c r="N66" s="3">
        <v>0.4405</v>
      </c>
    </row>
    <row r="67" spans="1:14" x14ac:dyDescent="0.2">
      <c r="A67" s="4">
        <v>26</v>
      </c>
      <c r="B67">
        <v>7.3</v>
      </c>
      <c r="C67">
        <f t="shared" si="28"/>
        <v>365</v>
      </c>
      <c r="D67">
        <v>0.83750000000000002</v>
      </c>
      <c r="E67">
        <f t="shared" si="25"/>
        <v>0.54938147776663326</v>
      </c>
      <c r="F67">
        <v>1E-3</v>
      </c>
      <c r="G67">
        <f t="shared" si="26"/>
        <v>2746.9073888331659</v>
      </c>
      <c r="H67" s="5" t="s">
        <v>15</v>
      </c>
      <c r="J67">
        <v>200</v>
      </c>
      <c r="K67" s="3">
        <f t="shared" si="30"/>
        <v>1.117</v>
      </c>
      <c r="L67" s="3">
        <f t="shared" si="29"/>
        <v>1117</v>
      </c>
      <c r="M67" s="3">
        <f t="shared" si="31"/>
        <v>0.5585</v>
      </c>
      <c r="N67" s="3">
        <v>0.88</v>
      </c>
    </row>
    <row r="68" spans="1:14" x14ac:dyDescent="0.2">
      <c r="A68" s="4">
        <v>30</v>
      </c>
      <c r="B68">
        <v>5.8</v>
      </c>
      <c r="C68">
        <f t="shared" si="28"/>
        <v>290</v>
      </c>
      <c r="D68">
        <v>0.9355</v>
      </c>
      <c r="E68">
        <f t="shared" si="25"/>
        <v>0.61491140086927443</v>
      </c>
      <c r="F68">
        <v>1E-3</v>
      </c>
      <c r="G68">
        <f t="shared" si="26"/>
        <v>3074.5570043463722</v>
      </c>
      <c r="H68" s="5" t="s">
        <v>15</v>
      </c>
      <c r="J68">
        <v>500</v>
      </c>
      <c r="K68" s="3">
        <f t="shared" si="30"/>
        <v>2.7925</v>
      </c>
      <c r="L68" s="3">
        <f t="shared" si="29"/>
        <v>2792.5</v>
      </c>
      <c r="M68" s="3">
        <f t="shared" si="31"/>
        <v>1.39625</v>
      </c>
      <c r="N68" s="3">
        <v>2.0910000000000002</v>
      </c>
    </row>
    <row r="69" spans="1:14" x14ac:dyDescent="0.2">
      <c r="A69" s="4">
        <v>27</v>
      </c>
      <c r="B69">
        <v>6</v>
      </c>
      <c r="C69">
        <f t="shared" si="28"/>
        <v>300</v>
      </c>
      <c r="D69">
        <v>0.98950000000000005</v>
      </c>
      <c r="E69">
        <f t="shared" si="25"/>
        <v>0.6510197258441992</v>
      </c>
      <c r="F69">
        <v>1E-3</v>
      </c>
      <c r="G69">
        <f t="shared" si="26"/>
        <v>3255.0986292209964</v>
      </c>
      <c r="H69" s="5" t="s">
        <v>15</v>
      </c>
      <c r="J69">
        <v>1000</v>
      </c>
      <c r="K69" s="3">
        <f t="shared" si="30"/>
        <v>5.585</v>
      </c>
      <c r="L69" s="3">
        <f t="shared" si="29"/>
        <v>5585</v>
      </c>
      <c r="M69" s="3">
        <f t="shared" si="31"/>
        <v>2.7925</v>
      </c>
      <c r="N69" s="3">
        <v>3.3340000000000005</v>
      </c>
    </row>
    <row r="70" spans="1:14" x14ac:dyDescent="0.2">
      <c r="A70">
        <v>2</v>
      </c>
      <c r="B70">
        <v>10</v>
      </c>
      <c r="C70">
        <f t="shared" si="28"/>
        <v>500</v>
      </c>
      <c r="D70">
        <v>0.28950000000000004</v>
      </c>
      <c r="E70">
        <f t="shared" ref="E70:E81" si="32">(D70-0.0159)/1.5128</f>
        <v>0.18085668958223164</v>
      </c>
      <c r="F70">
        <v>1E-3</v>
      </c>
      <c r="G70">
        <f t="shared" ref="G70:G81" si="33">E70/F70</f>
        <v>180.85668958223164</v>
      </c>
      <c r="H70" s="5" t="s">
        <v>41</v>
      </c>
    </row>
    <row r="71" spans="1:14" x14ac:dyDescent="0.2">
      <c r="A71">
        <v>1</v>
      </c>
      <c r="B71">
        <v>7</v>
      </c>
      <c r="C71">
        <f t="shared" si="28"/>
        <v>350</v>
      </c>
      <c r="D71">
        <v>0.32350000000000001</v>
      </c>
      <c r="E71">
        <f t="shared" si="32"/>
        <v>0.20333157059756743</v>
      </c>
      <c r="F71">
        <v>1E-3</v>
      </c>
      <c r="G71">
        <f t="shared" si="33"/>
        <v>203.33157059756743</v>
      </c>
      <c r="H71" s="5" t="s">
        <v>41</v>
      </c>
    </row>
    <row r="72" spans="1:14" x14ac:dyDescent="0.2">
      <c r="A72">
        <v>3</v>
      </c>
      <c r="B72">
        <v>8.6999999999999993</v>
      </c>
      <c r="C72">
        <f t="shared" si="28"/>
        <v>434.99999999999994</v>
      </c>
      <c r="D72">
        <v>0.4415</v>
      </c>
      <c r="E72">
        <f t="shared" si="32"/>
        <v>0.28133262823902699</v>
      </c>
      <c r="F72">
        <v>1E-3</v>
      </c>
      <c r="G72">
        <f t="shared" si="33"/>
        <v>281.33262823902697</v>
      </c>
      <c r="H72" s="5" t="s">
        <v>41</v>
      </c>
    </row>
    <row r="73" spans="1:14" x14ac:dyDescent="0.2">
      <c r="A73">
        <v>25</v>
      </c>
      <c r="B73">
        <v>4</v>
      </c>
      <c r="C73">
        <f t="shared" si="28"/>
        <v>200</v>
      </c>
      <c r="D73">
        <v>0.16549999999999998</v>
      </c>
      <c r="E73">
        <f t="shared" si="32"/>
        <v>9.8889476467477519E-2</v>
      </c>
      <c r="F73">
        <v>1E-3</v>
      </c>
      <c r="G73">
        <f t="shared" si="33"/>
        <v>98.889476467477522</v>
      </c>
      <c r="H73" s="5" t="s">
        <v>42</v>
      </c>
    </row>
    <row r="74" spans="1:14" x14ac:dyDescent="0.2">
      <c r="A74">
        <v>32</v>
      </c>
      <c r="B74">
        <v>8</v>
      </c>
      <c r="C74">
        <f t="shared" si="28"/>
        <v>400</v>
      </c>
      <c r="D74">
        <v>0.32850000000000001</v>
      </c>
      <c r="E74">
        <f t="shared" si="32"/>
        <v>0.20663670015864621</v>
      </c>
      <c r="F74">
        <v>1E-3</v>
      </c>
      <c r="G74">
        <f t="shared" si="33"/>
        <v>206.63670015864622</v>
      </c>
      <c r="H74" s="5" t="s">
        <v>42</v>
      </c>
    </row>
    <row r="75" spans="1:14" x14ac:dyDescent="0.2">
      <c r="A75">
        <v>24</v>
      </c>
      <c r="B75">
        <v>12.4</v>
      </c>
      <c r="C75">
        <f t="shared" si="28"/>
        <v>620</v>
      </c>
      <c r="D75">
        <v>0.38850000000000001</v>
      </c>
      <c r="E75">
        <f t="shared" si="32"/>
        <v>0.24629825489159177</v>
      </c>
      <c r="F75">
        <v>1E-3</v>
      </c>
      <c r="G75">
        <f t="shared" si="33"/>
        <v>246.29825489159177</v>
      </c>
      <c r="H75" s="5" t="s">
        <v>42</v>
      </c>
    </row>
    <row r="76" spans="1:14" x14ac:dyDescent="0.2">
      <c r="A76">
        <v>31</v>
      </c>
      <c r="B76">
        <v>7.5</v>
      </c>
      <c r="C76">
        <f t="shared" si="28"/>
        <v>375</v>
      </c>
      <c r="D76">
        <v>0.39850000000000002</v>
      </c>
      <c r="E76">
        <f t="shared" si="32"/>
        <v>0.25290851401374936</v>
      </c>
      <c r="F76">
        <v>1E-3</v>
      </c>
      <c r="G76">
        <f t="shared" si="33"/>
        <v>252.90851401374937</v>
      </c>
      <c r="H76" s="5" t="s">
        <v>42</v>
      </c>
    </row>
    <row r="77" spans="1:14" x14ac:dyDescent="0.2">
      <c r="A77" t="s">
        <v>25</v>
      </c>
      <c r="B77">
        <v>3.4</v>
      </c>
      <c r="C77">
        <f t="shared" si="28"/>
        <v>170</v>
      </c>
      <c r="D77">
        <v>7.7499999999999999E-2</v>
      </c>
      <c r="E77">
        <f t="shared" si="32"/>
        <v>4.0719196192490752E-2</v>
      </c>
      <c r="F77">
        <v>1E-3</v>
      </c>
      <c r="G77">
        <f t="shared" si="33"/>
        <v>40.719196192490749</v>
      </c>
      <c r="H77" t="s">
        <v>37</v>
      </c>
    </row>
    <row r="78" spans="1:14" x14ac:dyDescent="0.2">
      <c r="A78" t="s">
        <v>24</v>
      </c>
      <c r="B78">
        <v>19.899999999999999</v>
      </c>
      <c r="C78">
        <f t="shared" si="28"/>
        <v>994.99999999999989</v>
      </c>
      <c r="D78">
        <v>0.30549999999999999</v>
      </c>
      <c r="E78">
        <f t="shared" si="32"/>
        <v>0.19143310417768375</v>
      </c>
      <c r="F78">
        <v>1E-3</v>
      </c>
      <c r="G78">
        <f t="shared" si="33"/>
        <v>191.43310417768376</v>
      </c>
      <c r="H78" t="s">
        <v>37</v>
      </c>
    </row>
    <row r="79" spans="1:14" x14ac:dyDescent="0.2">
      <c r="A79" t="s">
        <v>27</v>
      </c>
      <c r="B79">
        <v>11.8</v>
      </c>
      <c r="C79">
        <f t="shared" si="28"/>
        <v>590</v>
      </c>
      <c r="D79">
        <v>0.3155</v>
      </c>
      <c r="E79">
        <f t="shared" si="32"/>
        <v>0.19804336329984135</v>
      </c>
      <c r="F79">
        <v>1E-3</v>
      </c>
      <c r="G79">
        <f t="shared" si="33"/>
        <v>198.04336329984133</v>
      </c>
      <c r="H79" t="s">
        <v>37</v>
      </c>
    </row>
    <row r="80" spans="1:14" x14ac:dyDescent="0.2">
      <c r="A80" t="s">
        <v>26</v>
      </c>
      <c r="B80">
        <v>18.8</v>
      </c>
      <c r="C80">
        <f t="shared" si="28"/>
        <v>940</v>
      </c>
      <c r="D80">
        <v>0.39450000000000002</v>
      </c>
      <c r="E80">
        <f t="shared" si="32"/>
        <v>0.25026441036488634</v>
      </c>
      <c r="F80">
        <v>1E-3</v>
      </c>
      <c r="G80">
        <f t="shared" si="33"/>
        <v>250.26441036488634</v>
      </c>
      <c r="H80" t="s">
        <v>37</v>
      </c>
    </row>
    <row r="81" spans="1:8" x14ac:dyDescent="0.2">
      <c r="A81" t="s">
        <v>28</v>
      </c>
      <c r="B81">
        <v>18.100000000000001</v>
      </c>
      <c r="C81">
        <f t="shared" si="28"/>
        <v>905.00000000000011</v>
      </c>
      <c r="D81">
        <v>0.39850000000000002</v>
      </c>
      <c r="E81">
        <f t="shared" si="32"/>
        <v>0.25290851401374936</v>
      </c>
      <c r="F81">
        <v>1E-3</v>
      </c>
      <c r="G81">
        <f t="shared" si="33"/>
        <v>252.90851401374937</v>
      </c>
      <c r="H81" t="s">
        <v>37</v>
      </c>
    </row>
  </sheetData>
  <autoFilter ref="A1:H81" xr:uid="{34C0C47B-64ED-C049-BB93-D419CD2BB5EB}">
    <sortState ref="A2:H81">
      <sortCondition ref="H1:H81"/>
    </sortState>
  </autoFilter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73F9-AD3F-D24F-84E1-D2D19DF33421}">
  <dimension ref="A1:S94"/>
  <sheetViews>
    <sheetView tabSelected="1" topLeftCell="A33" workbookViewId="0">
      <selection activeCell="G48" sqref="G48"/>
    </sheetView>
  </sheetViews>
  <sheetFormatPr baseColWidth="10" defaultColWidth="8.83203125" defaultRowHeight="16" x14ac:dyDescent="0.2"/>
  <sheetData>
    <row r="1" spans="1:19" x14ac:dyDescent="0.2">
      <c r="A1">
        <v>4.2000000000000003E-2</v>
      </c>
      <c r="B1">
        <v>5.1999999999999998E-2</v>
      </c>
      <c r="C1">
        <v>1.014</v>
      </c>
      <c r="D1">
        <v>0.84699999999999998</v>
      </c>
      <c r="E1">
        <v>0.27</v>
      </c>
      <c r="F1">
        <v>0.39400000000000002</v>
      </c>
      <c r="G1">
        <v>2.9990000000000001</v>
      </c>
      <c r="H1">
        <v>3.593</v>
      </c>
      <c r="I1">
        <v>2.2890000000000001</v>
      </c>
      <c r="J1">
        <v>0.33800000000000002</v>
      </c>
      <c r="K1">
        <v>0.191</v>
      </c>
      <c r="L1">
        <v>3.4000000000000002E-2</v>
      </c>
      <c r="N1">
        <v>6.8000000000000005E-2</v>
      </c>
      <c r="O1">
        <v>1.788</v>
      </c>
      <c r="P1">
        <v>0.33700000000000002</v>
      </c>
      <c r="Q1">
        <v>1.3</v>
      </c>
      <c r="R1">
        <v>0.30199999999999999</v>
      </c>
      <c r="S1">
        <v>1.8149999999999999</v>
      </c>
    </row>
    <row r="2" spans="1:19" x14ac:dyDescent="0.2">
      <c r="A2">
        <v>0.09</v>
      </c>
      <c r="B2">
        <v>9.1999999999999998E-2</v>
      </c>
      <c r="C2">
        <v>0.80500000000000005</v>
      </c>
      <c r="D2">
        <v>1.0009999999999999</v>
      </c>
      <c r="E2">
        <v>0.374</v>
      </c>
      <c r="F2">
        <v>0.34499999999999997</v>
      </c>
      <c r="G2">
        <v>1.9570000000000001</v>
      </c>
      <c r="H2">
        <v>3.57</v>
      </c>
      <c r="I2">
        <v>1.363</v>
      </c>
      <c r="J2">
        <v>0.34</v>
      </c>
      <c r="K2">
        <v>0.78600000000000003</v>
      </c>
      <c r="L2">
        <v>4.8000000000000001E-2</v>
      </c>
      <c r="N2">
        <v>9.6000000000000002E-2</v>
      </c>
      <c r="O2">
        <v>1.59</v>
      </c>
      <c r="P2">
        <v>0.71299999999999997</v>
      </c>
      <c r="Q2">
        <v>1.228</v>
      </c>
      <c r="R2">
        <v>0.51400000000000001</v>
      </c>
      <c r="S2">
        <v>0.31900000000000001</v>
      </c>
    </row>
    <row r="3" spans="1:19" x14ac:dyDescent="0.2">
      <c r="A3">
        <v>0.13400000000000001</v>
      </c>
      <c r="B3">
        <v>0.13200000000000001</v>
      </c>
      <c r="C3">
        <v>0.6</v>
      </c>
      <c r="D3">
        <v>0.79200000000000004</v>
      </c>
      <c r="E3">
        <v>3.5739999999999998</v>
      </c>
      <c r="F3">
        <v>0.38800000000000001</v>
      </c>
      <c r="G3">
        <v>3.4710000000000001</v>
      </c>
      <c r="H3">
        <v>3.516</v>
      </c>
      <c r="I3">
        <v>2.181</v>
      </c>
      <c r="J3">
        <v>0.312</v>
      </c>
      <c r="K3">
        <v>3.5579999999999998</v>
      </c>
      <c r="L3">
        <v>3.5000000000000003E-2</v>
      </c>
      <c r="N3">
        <v>0.13400000000000001</v>
      </c>
      <c r="O3">
        <v>1.7749999999999999</v>
      </c>
      <c r="P3">
        <v>0.48899999999999999</v>
      </c>
      <c r="Q3">
        <v>1.3740000000000001</v>
      </c>
      <c r="R3">
        <v>0.29199999999999998</v>
      </c>
      <c r="S3">
        <v>7.9000000000000001E-2</v>
      </c>
    </row>
    <row r="4" spans="1:19" x14ac:dyDescent="0.2">
      <c r="A4">
        <v>0.27100000000000002</v>
      </c>
      <c r="B4">
        <v>0.27200000000000002</v>
      </c>
      <c r="C4">
        <v>0.55900000000000005</v>
      </c>
      <c r="D4">
        <v>0.72599999999999998</v>
      </c>
      <c r="E4">
        <v>3.5169999999999999</v>
      </c>
      <c r="F4">
        <v>0.30099999999999999</v>
      </c>
      <c r="G4">
        <v>1.1539999999999999</v>
      </c>
      <c r="H4">
        <v>3.4660000000000002</v>
      </c>
      <c r="I4">
        <v>1.34</v>
      </c>
      <c r="J4">
        <v>0.33</v>
      </c>
      <c r="K4">
        <v>3.53</v>
      </c>
      <c r="L4">
        <v>3.5999999999999997E-2</v>
      </c>
      <c r="N4">
        <v>0.27100000000000002</v>
      </c>
      <c r="O4">
        <v>1.772</v>
      </c>
      <c r="P4">
        <v>0.94099999999999995</v>
      </c>
      <c r="Q4">
        <v>1.4750000000000001</v>
      </c>
      <c r="R4">
        <v>0.48</v>
      </c>
      <c r="S4">
        <v>2.1560000000000001</v>
      </c>
    </row>
    <row r="5" spans="1:19" x14ac:dyDescent="0.2">
      <c r="A5">
        <v>0.47799999999999998</v>
      </c>
      <c r="B5">
        <v>0.48599999999999999</v>
      </c>
      <c r="C5">
        <v>0.625</v>
      </c>
      <c r="D5">
        <v>0.75900000000000001</v>
      </c>
      <c r="E5">
        <v>3.4630000000000001</v>
      </c>
      <c r="F5">
        <v>0.39700000000000002</v>
      </c>
      <c r="G5">
        <v>2.3929999999999998</v>
      </c>
      <c r="H5">
        <v>3.4359999999999999</v>
      </c>
      <c r="I5">
        <v>0.626</v>
      </c>
      <c r="J5">
        <v>0.42199999999999999</v>
      </c>
      <c r="K5">
        <v>3.5329999999999999</v>
      </c>
      <c r="L5">
        <v>4.5999999999999999E-2</v>
      </c>
      <c r="N5">
        <v>0.48399999999999999</v>
      </c>
      <c r="O5">
        <v>1.587</v>
      </c>
      <c r="P5">
        <v>0.28399999999999997</v>
      </c>
      <c r="Q5">
        <v>1.4339999999999999</v>
      </c>
      <c r="R5">
        <v>0.316</v>
      </c>
      <c r="S5">
        <v>1.6910000000000001</v>
      </c>
    </row>
    <row r="6" spans="1:19" x14ac:dyDescent="0.2">
      <c r="A6">
        <v>0.90200000000000002</v>
      </c>
      <c r="B6">
        <v>0.92900000000000005</v>
      </c>
      <c r="C6">
        <v>0.47599999999999998</v>
      </c>
      <c r="D6">
        <v>1.024</v>
      </c>
      <c r="E6">
        <v>3.524</v>
      </c>
      <c r="F6">
        <v>3.4750000000000001</v>
      </c>
      <c r="G6">
        <v>3.4630000000000001</v>
      </c>
      <c r="H6">
        <v>3.45</v>
      </c>
      <c r="I6">
        <v>1.1619999999999999</v>
      </c>
      <c r="J6">
        <v>0.191</v>
      </c>
      <c r="K6">
        <v>3.4990000000000001</v>
      </c>
      <c r="L6">
        <v>3.4000000000000002E-2</v>
      </c>
      <c r="N6">
        <v>0.89900000000000002</v>
      </c>
      <c r="O6">
        <v>1.5640000000000001</v>
      </c>
      <c r="P6">
        <v>0.52500000000000002</v>
      </c>
      <c r="Q6">
        <v>1.054</v>
      </c>
      <c r="R6">
        <v>0.159</v>
      </c>
      <c r="S6">
        <v>1.93</v>
      </c>
    </row>
    <row r="7" spans="1:19" x14ac:dyDescent="0.2">
      <c r="A7">
        <v>2.1459999999999999</v>
      </c>
      <c r="B7">
        <v>2.141</v>
      </c>
      <c r="C7">
        <v>0.85099999999999998</v>
      </c>
      <c r="D7">
        <v>0.34200000000000003</v>
      </c>
      <c r="E7">
        <v>3.6080000000000001</v>
      </c>
      <c r="F7">
        <v>3.1509999999999998</v>
      </c>
      <c r="G7">
        <v>3.4950000000000001</v>
      </c>
      <c r="H7">
        <v>3.512</v>
      </c>
      <c r="I7">
        <v>3.4769999999999999</v>
      </c>
      <c r="J7">
        <v>1.403</v>
      </c>
      <c r="K7">
        <v>3.4350000000000001</v>
      </c>
      <c r="L7">
        <v>3.4000000000000002E-2</v>
      </c>
      <c r="N7">
        <v>2.133</v>
      </c>
      <c r="O7">
        <v>1.1539999999999999</v>
      </c>
      <c r="P7">
        <v>1.0720000000000001</v>
      </c>
      <c r="Q7">
        <v>1.2849999999999999</v>
      </c>
      <c r="R7">
        <v>0.28499999999999998</v>
      </c>
      <c r="S7">
        <v>1.9550000000000001</v>
      </c>
    </row>
    <row r="8" spans="1:19" x14ac:dyDescent="0.2">
      <c r="A8">
        <v>3.371</v>
      </c>
      <c r="B8">
        <v>3.3879999999999999</v>
      </c>
      <c r="C8">
        <v>0.57199999999999995</v>
      </c>
      <c r="D8">
        <v>0.33400000000000002</v>
      </c>
      <c r="E8">
        <v>3.532</v>
      </c>
      <c r="F8">
        <v>1.4259999999999999</v>
      </c>
      <c r="G8">
        <v>3.4569999999999999</v>
      </c>
      <c r="H8">
        <v>1.347</v>
      </c>
      <c r="I8">
        <v>3.403</v>
      </c>
      <c r="J8">
        <v>0.19900000000000001</v>
      </c>
      <c r="K8">
        <v>3.3000000000000002E-2</v>
      </c>
      <c r="L8">
        <v>3.4000000000000002E-2</v>
      </c>
      <c r="N8">
        <v>3.4729999999999999</v>
      </c>
      <c r="O8">
        <v>0.71199999999999997</v>
      </c>
      <c r="P8">
        <v>1.5980000000000001</v>
      </c>
      <c r="Q8">
        <v>1.502</v>
      </c>
      <c r="R8">
        <v>1.4410000000000001</v>
      </c>
      <c r="S8">
        <v>1.72</v>
      </c>
    </row>
    <row r="9" spans="1:19" x14ac:dyDescent="0.2">
      <c r="A9">
        <v>191118</v>
      </c>
      <c r="N9">
        <v>201118</v>
      </c>
    </row>
    <row r="11" spans="1:19" x14ac:dyDescent="0.2">
      <c r="A11" t="s">
        <v>47</v>
      </c>
      <c r="B11" t="s">
        <v>48</v>
      </c>
      <c r="C11" t="s">
        <v>49</v>
      </c>
      <c r="D11" t="s">
        <v>50</v>
      </c>
      <c r="E11" t="s">
        <v>51</v>
      </c>
      <c r="F11" t="s">
        <v>52</v>
      </c>
      <c r="K11" t="s">
        <v>47</v>
      </c>
      <c r="L11" t="s">
        <v>48</v>
      </c>
      <c r="M11" t="s">
        <v>49</v>
      </c>
    </row>
    <row r="12" spans="1:19" x14ac:dyDescent="0.2">
      <c r="A12">
        <v>0</v>
      </c>
      <c r="B12">
        <v>0</v>
      </c>
      <c r="C12">
        <v>0</v>
      </c>
      <c r="D12">
        <v>4.2000000000000003E-2</v>
      </c>
      <c r="E12">
        <v>5.1999999999999998E-2</v>
      </c>
      <c r="F12">
        <f>AVERAGE(D12:E12)</f>
        <v>4.7E-2</v>
      </c>
      <c r="K12">
        <v>0</v>
      </c>
      <c r="L12">
        <v>0</v>
      </c>
      <c r="M12">
        <v>0</v>
      </c>
      <c r="N12">
        <v>6.8000000000000005E-2</v>
      </c>
    </row>
    <row r="13" spans="1:19" x14ac:dyDescent="0.2">
      <c r="A13">
        <v>10</v>
      </c>
      <c r="B13">
        <f>A13*55.85</f>
        <v>558.5</v>
      </c>
      <c r="C13">
        <f>B13/1000000*50</f>
        <v>2.7924999999999998E-2</v>
      </c>
      <c r="D13">
        <v>0.09</v>
      </c>
      <c r="E13">
        <v>9.1999999999999998E-2</v>
      </c>
      <c r="F13">
        <f t="shared" ref="F13:F19" si="0">AVERAGE(D13:E13)</f>
        <v>9.0999999999999998E-2</v>
      </c>
      <c r="K13">
        <v>10</v>
      </c>
      <c r="L13">
        <f>K13*55.85</f>
        <v>558.5</v>
      </c>
      <c r="M13">
        <f>L13/1000000*50</f>
        <v>2.7924999999999998E-2</v>
      </c>
      <c r="N13">
        <v>9.6000000000000002E-2</v>
      </c>
    </row>
    <row r="14" spans="1:19" x14ac:dyDescent="0.2">
      <c r="A14">
        <v>20</v>
      </c>
      <c r="B14">
        <f t="shared" ref="B14:B19" si="1">A14*55.85</f>
        <v>1117</v>
      </c>
      <c r="C14">
        <f t="shared" ref="C14:C19" si="2">B14/1000000*50</f>
        <v>5.5849999999999997E-2</v>
      </c>
      <c r="D14">
        <v>0.13400000000000001</v>
      </c>
      <c r="E14">
        <v>0.13200000000000001</v>
      </c>
      <c r="F14">
        <f t="shared" si="0"/>
        <v>0.13300000000000001</v>
      </c>
      <c r="K14">
        <v>20</v>
      </c>
      <c r="L14">
        <f t="shared" ref="L14:L19" si="3">K14*55.85</f>
        <v>1117</v>
      </c>
      <c r="M14">
        <f t="shared" ref="M14:M19" si="4">L14/1000000*50</f>
        <v>5.5849999999999997E-2</v>
      </c>
      <c r="N14">
        <v>0.13400000000000001</v>
      </c>
    </row>
    <row r="15" spans="1:19" x14ac:dyDescent="0.2">
      <c r="A15">
        <v>50</v>
      </c>
      <c r="B15">
        <f t="shared" si="1"/>
        <v>2792.5</v>
      </c>
      <c r="C15">
        <f t="shared" si="2"/>
        <v>0.139625</v>
      </c>
      <c r="D15">
        <v>0.27100000000000002</v>
      </c>
      <c r="E15">
        <v>0.27200000000000002</v>
      </c>
      <c r="F15">
        <f t="shared" si="0"/>
        <v>0.27150000000000002</v>
      </c>
      <c r="K15">
        <v>50</v>
      </c>
      <c r="L15">
        <f t="shared" si="3"/>
        <v>2792.5</v>
      </c>
      <c r="M15">
        <f t="shared" si="4"/>
        <v>0.139625</v>
      </c>
      <c r="N15">
        <v>0.27100000000000002</v>
      </c>
    </row>
    <row r="16" spans="1:19" x14ac:dyDescent="0.2">
      <c r="A16">
        <v>100</v>
      </c>
      <c r="B16">
        <f t="shared" si="1"/>
        <v>5585</v>
      </c>
      <c r="C16">
        <f t="shared" si="2"/>
        <v>0.27925</v>
      </c>
      <c r="D16">
        <v>0.47799999999999998</v>
      </c>
      <c r="E16">
        <v>0.48599999999999999</v>
      </c>
      <c r="F16">
        <f t="shared" si="0"/>
        <v>0.48199999999999998</v>
      </c>
      <c r="K16">
        <v>100</v>
      </c>
      <c r="L16">
        <f t="shared" si="3"/>
        <v>5585</v>
      </c>
      <c r="M16">
        <f t="shared" si="4"/>
        <v>0.27925</v>
      </c>
      <c r="N16">
        <v>0.48399999999999999</v>
      </c>
    </row>
    <row r="17" spans="1:15" x14ac:dyDescent="0.2">
      <c r="A17">
        <v>200</v>
      </c>
      <c r="B17">
        <f t="shared" si="1"/>
        <v>11170</v>
      </c>
      <c r="C17">
        <f t="shared" si="2"/>
        <v>0.5585</v>
      </c>
      <c r="D17">
        <v>0.90200000000000002</v>
      </c>
      <c r="E17">
        <v>0.92900000000000005</v>
      </c>
      <c r="F17">
        <f t="shared" si="0"/>
        <v>0.91549999999999998</v>
      </c>
      <c r="K17">
        <v>200</v>
      </c>
      <c r="L17">
        <f t="shared" si="3"/>
        <v>11170</v>
      </c>
      <c r="M17">
        <f t="shared" si="4"/>
        <v>0.5585</v>
      </c>
      <c r="N17">
        <v>0.89900000000000002</v>
      </c>
    </row>
    <row r="18" spans="1:15" x14ac:dyDescent="0.2">
      <c r="A18">
        <v>500</v>
      </c>
      <c r="B18">
        <f t="shared" si="1"/>
        <v>27925</v>
      </c>
      <c r="C18">
        <f t="shared" si="2"/>
        <v>1.39625</v>
      </c>
      <c r="D18">
        <v>2.1459999999999999</v>
      </c>
      <c r="E18">
        <v>2.141</v>
      </c>
      <c r="F18">
        <f t="shared" si="0"/>
        <v>2.1435</v>
      </c>
      <c r="G18" t="s">
        <v>53</v>
      </c>
      <c r="K18">
        <v>500</v>
      </c>
      <c r="L18">
        <f t="shared" si="3"/>
        <v>27925</v>
      </c>
      <c r="M18">
        <f t="shared" si="4"/>
        <v>1.39625</v>
      </c>
      <c r="N18">
        <v>2.133</v>
      </c>
      <c r="O18" t="s">
        <v>54</v>
      </c>
    </row>
    <row r="19" spans="1:15" x14ac:dyDescent="0.2">
      <c r="A19">
        <v>1000</v>
      </c>
      <c r="B19">
        <f t="shared" si="1"/>
        <v>55850</v>
      </c>
      <c r="C19">
        <f t="shared" si="2"/>
        <v>2.7925</v>
      </c>
      <c r="D19">
        <v>3.371</v>
      </c>
      <c r="E19">
        <v>3.3879999999999999</v>
      </c>
      <c r="F19">
        <f t="shared" si="0"/>
        <v>3.3795000000000002</v>
      </c>
      <c r="K19">
        <v>1000</v>
      </c>
      <c r="L19">
        <f t="shared" si="3"/>
        <v>55850</v>
      </c>
      <c r="M19">
        <f t="shared" si="4"/>
        <v>2.7925</v>
      </c>
      <c r="N19">
        <v>3.4729999999999999</v>
      </c>
    </row>
    <row r="22" spans="1:15" x14ac:dyDescent="0.2">
      <c r="A22" t="s">
        <v>55</v>
      </c>
      <c r="B22" t="s">
        <v>56</v>
      </c>
      <c r="C22" t="s">
        <v>57</v>
      </c>
      <c r="D22" t="s">
        <v>58</v>
      </c>
      <c r="E22" t="s">
        <v>55</v>
      </c>
      <c r="F22" t="s">
        <v>59</v>
      </c>
      <c r="G22" t="s">
        <v>58</v>
      </c>
    </row>
    <row r="23" spans="1:15" x14ac:dyDescent="0.2">
      <c r="A23">
        <v>1</v>
      </c>
      <c r="B23">
        <v>1.014</v>
      </c>
      <c r="C23">
        <f>(B23-0.0561)/1.5019</f>
        <v>0.63779212996870627</v>
      </c>
      <c r="D23">
        <f>C23*1000</f>
        <v>637.79212996870626</v>
      </c>
      <c r="E23" s="6" t="s">
        <v>60</v>
      </c>
      <c r="F23" s="7">
        <v>1</v>
      </c>
      <c r="G23">
        <v>637.79212996870626</v>
      </c>
    </row>
    <row r="24" spans="1:15" x14ac:dyDescent="0.2">
      <c r="A24">
        <f>A23+1</f>
        <v>2</v>
      </c>
      <c r="B24">
        <v>0.80500000000000005</v>
      </c>
      <c r="C24">
        <f t="shared" ref="C24:C36" si="5">(B24-0.0561)/1.5019</f>
        <v>0.49863506225447768</v>
      </c>
      <c r="D24">
        <f t="shared" ref="D24:D36" si="6">C24*1000</f>
        <v>498.6350622544777</v>
      </c>
      <c r="E24" s="8" t="s">
        <v>61</v>
      </c>
      <c r="F24" s="9">
        <v>2</v>
      </c>
      <c r="G24">
        <v>498.6350622544777</v>
      </c>
    </row>
    <row r="25" spans="1:15" x14ac:dyDescent="0.2">
      <c r="A25">
        <f t="shared" ref="A25:A36" si="7">A24+1</f>
        <v>3</v>
      </c>
      <c r="B25">
        <v>0.6</v>
      </c>
      <c r="C25">
        <f t="shared" si="5"/>
        <v>0.3621412877022438</v>
      </c>
      <c r="D25">
        <f t="shared" si="6"/>
        <v>362.1412877022438</v>
      </c>
      <c r="E25" s="1"/>
      <c r="F25" s="1">
        <v>7</v>
      </c>
      <c r="G25">
        <v>529.26293361741796</v>
      </c>
    </row>
    <row r="26" spans="1:15" x14ac:dyDescent="0.2">
      <c r="A26">
        <f t="shared" si="7"/>
        <v>4</v>
      </c>
      <c r="B26">
        <v>0.55900000000000005</v>
      </c>
      <c r="C26">
        <f t="shared" si="5"/>
        <v>0.33484253279179704</v>
      </c>
      <c r="D26">
        <f t="shared" si="6"/>
        <v>334.84253279179705</v>
      </c>
      <c r="E26" s="10"/>
      <c r="F26" s="11">
        <v>9</v>
      </c>
      <c r="G26">
        <v>526.59964045542301</v>
      </c>
    </row>
    <row r="27" spans="1:15" x14ac:dyDescent="0.2">
      <c r="A27">
        <f t="shared" si="7"/>
        <v>5</v>
      </c>
      <c r="B27">
        <v>0.625</v>
      </c>
      <c r="C27">
        <f t="shared" si="5"/>
        <v>0.37878686996471134</v>
      </c>
      <c r="D27">
        <f t="shared" si="6"/>
        <v>378.78686996471134</v>
      </c>
      <c r="E27" s="10"/>
      <c r="F27" s="12">
        <v>10</v>
      </c>
      <c r="G27">
        <v>629.1364271922231</v>
      </c>
    </row>
    <row r="28" spans="1:15" x14ac:dyDescent="0.2">
      <c r="A28">
        <f t="shared" si="7"/>
        <v>6</v>
      </c>
      <c r="B28">
        <v>0.47599999999999998</v>
      </c>
      <c r="C28">
        <f t="shared" si="5"/>
        <v>0.27957919968040479</v>
      </c>
      <c r="D28">
        <f t="shared" si="6"/>
        <v>279.57919968040477</v>
      </c>
      <c r="E28" s="10"/>
      <c r="F28" s="11">
        <v>11</v>
      </c>
      <c r="G28">
        <v>489.97935947799454</v>
      </c>
    </row>
    <row r="29" spans="1:15" x14ac:dyDescent="0.2">
      <c r="A29">
        <f t="shared" si="7"/>
        <v>7</v>
      </c>
      <c r="B29">
        <v>0.85099999999999998</v>
      </c>
      <c r="C29">
        <f t="shared" si="5"/>
        <v>0.52926293361741794</v>
      </c>
      <c r="D29">
        <f t="shared" si="6"/>
        <v>529.26293361741796</v>
      </c>
      <c r="E29" s="13"/>
      <c r="F29" s="9">
        <v>14</v>
      </c>
      <c r="G29">
        <v>644.45036287369328</v>
      </c>
    </row>
    <row r="30" spans="1:15" x14ac:dyDescent="0.2">
      <c r="A30">
        <f t="shared" si="7"/>
        <v>8</v>
      </c>
      <c r="B30">
        <v>0.57199999999999995</v>
      </c>
      <c r="C30">
        <f t="shared" si="5"/>
        <v>0.34349823556828013</v>
      </c>
      <c r="D30">
        <f t="shared" si="6"/>
        <v>343.49823556828011</v>
      </c>
      <c r="E30" s="6" t="s">
        <v>62</v>
      </c>
      <c r="F30" s="1">
        <v>3</v>
      </c>
      <c r="G30">
        <v>362.1412877022438</v>
      </c>
    </row>
    <row r="31" spans="1:15" x14ac:dyDescent="0.2">
      <c r="A31">
        <f t="shared" si="7"/>
        <v>9</v>
      </c>
      <c r="B31">
        <v>0.84699999999999998</v>
      </c>
      <c r="C31">
        <f t="shared" si="5"/>
        <v>0.52659964045542307</v>
      </c>
      <c r="D31">
        <f t="shared" si="6"/>
        <v>526.59964045542301</v>
      </c>
      <c r="E31" s="8" t="s">
        <v>61</v>
      </c>
      <c r="F31" s="11">
        <v>4</v>
      </c>
      <c r="G31">
        <v>334.84253279179705</v>
      </c>
    </row>
    <row r="32" spans="1:15" x14ac:dyDescent="0.2">
      <c r="A32">
        <f t="shared" si="7"/>
        <v>10</v>
      </c>
      <c r="B32">
        <v>1.0009999999999999</v>
      </c>
      <c r="C32">
        <f t="shared" si="5"/>
        <v>0.62913642719222307</v>
      </c>
      <c r="D32">
        <f t="shared" si="6"/>
        <v>629.1364271922231</v>
      </c>
      <c r="E32" s="10"/>
      <c r="F32" s="12">
        <v>5</v>
      </c>
      <c r="G32">
        <v>378.78686996471134</v>
      </c>
    </row>
    <row r="33" spans="1:13" x14ac:dyDescent="0.2">
      <c r="A33">
        <f t="shared" si="7"/>
        <v>11</v>
      </c>
      <c r="B33">
        <v>0.79200000000000004</v>
      </c>
      <c r="C33">
        <f t="shared" si="5"/>
        <v>0.48997935947799454</v>
      </c>
      <c r="D33">
        <f t="shared" si="6"/>
        <v>489.97935947799454</v>
      </c>
      <c r="E33" s="10"/>
      <c r="F33" s="7">
        <v>6</v>
      </c>
      <c r="G33">
        <v>279.57919968040477</v>
      </c>
      <c r="K33" s="1"/>
      <c r="L33" s="1"/>
      <c r="M33" s="1"/>
    </row>
    <row r="34" spans="1:13" x14ac:dyDescent="0.2">
      <c r="A34">
        <f t="shared" si="7"/>
        <v>12</v>
      </c>
      <c r="B34">
        <v>0.72599999999999998</v>
      </c>
      <c r="C34">
        <f t="shared" si="5"/>
        <v>0.44603502230508019</v>
      </c>
      <c r="D34">
        <f t="shared" si="6"/>
        <v>446.03502230508019</v>
      </c>
      <c r="E34" s="10"/>
      <c r="F34" s="9">
        <v>8</v>
      </c>
      <c r="G34">
        <v>343.49823556828011</v>
      </c>
      <c r="K34" s="1"/>
      <c r="L34" s="11"/>
      <c r="M34" s="1"/>
    </row>
    <row r="35" spans="1:13" x14ac:dyDescent="0.2">
      <c r="A35">
        <f t="shared" si="7"/>
        <v>13</v>
      </c>
      <c r="B35">
        <v>0.75900000000000001</v>
      </c>
      <c r="C35">
        <f t="shared" si="5"/>
        <v>0.46800719089153736</v>
      </c>
      <c r="D35">
        <f t="shared" si="6"/>
        <v>468.00719089153733</v>
      </c>
      <c r="E35" s="10"/>
      <c r="F35" s="7">
        <v>12</v>
      </c>
      <c r="G35">
        <v>446.03502230508019</v>
      </c>
      <c r="K35" s="1"/>
      <c r="L35" s="1"/>
      <c r="M35" s="1"/>
    </row>
    <row r="36" spans="1:13" x14ac:dyDescent="0.2">
      <c r="A36">
        <f t="shared" si="7"/>
        <v>14</v>
      </c>
      <c r="B36">
        <v>1.024</v>
      </c>
      <c r="C36">
        <f t="shared" si="5"/>
        <v>0.64445036287369328</v>
      </c>
      <c r="D36">
        <f t="shared" si="6"/>
        <v>644.45036287369328</v>
      </c>
      <c r="F36" s="9">
        <v>13</v>
      </c>
      <c r="G36">
        <v>468.00719089153733</v>
      </c>
      <c r="K36" s="1"/>
      <c r="L36" s="1"/>
      <c r="M36" s="1"/>
    </row>
    <row r="37" spans="1:13" x14ac:dyDescent="0.2">
      <c r="A37">
        <v>807</v>
      </c>
      <c r="B37" t="s">
        <v>63</v>
      </c>
      <c r="C37" t="s">
        <v>64</v>
      </c>
      <c r="D37" t="s">
        <v>57</v>
      </c>
      <c r="E37" t="s">
        <v>58</v>
      </c>
      <c r="F37">
        <v>807</v>
      </c>
      <c r="K37" s="1"/>
      <c r="L37" s="1"/>
      <c r="M37" s="1"/>
    </row>
    <row r="38" spans="1:13" x14ac:dyDescent="0.2">
      <c r="A38">
        <v>1</v>
      </c>
      <c r="B38">
        <v>0.34200000000000003</v>
      </c>
      <c r="D38">
        <f>(B38-0.0561)/1.5019</f>
        <v>0.19035887875357882</v>
      </c>
      <c r="E38" s="5">
        <f t="shared" ref="E38:E85" si="8">D38*1000</f>
        <v>190.35887875357881</v>
      </c>
      <c r="F38">
        <v>1</v>
      </c>
      <c r="G38" t="s">
        <v>66</v>
      </c>
      <c r="K38" s="1"/>
      <c r="L38" s="1"/>
      <c r="M38" s="1"/>
    </row>
    <row r="39" spans="1:13" x14ac:dyDescent="0.2">
      <c r="A39">
        <f t="shared" ref="A39:A94" si="9">A38+1</f>
        <v>2</v>
      </c>
      <c r="B39">
        <v>0.33400000000000002</v>
      </c>
      <c r="D39">
        <f>(B39-0.0561)/1.5019</f>
        <v>0.18503229242958921</v>
      </c>
      <c r="E39" s="5">
        <f t="shared" si="8"/>
        <v>185.03229242958921</v>
      </c>
      <c r="F39">
        <f t="shared" ref="F39:F94" si="10">F38+1</f>
        <v>2</v>
      </c>
      <c r="G39" t="s">
        <v>66</v>
      </c>
      <c r="K39" s="11"/>
      <c r="L39" s="1"/>
      <c r="M39" s="1"/>
    </row>
    <row r="40" spans="1:13" x14ac:dyDescent="0.2">
      <c r="A40">
        <f t="shared" si="9"/>
        <v>3</v>
      </c>
      <c r="B40">
        <v>0.27</v>
      </c>
      <c r="D40">
        <f>(B40-0.0561)/1.5019</f>
        <v>0.1424196018376723</v>
      </c>
      <c r="E40" s="5">
        <f t="shared" si="8"/>
        <v>142.4196018376723</v>
      </c>
      <c r="F40">
        <f t="shared" si="10"/>
        <v>3</v>
      </c>
      <c r="G40" t="s">
        <v>66</v>
      </c>
      <c r="K40" s="1"/>
      <c r="L40" s="1"/>
      <c r="M40" s="1"/>
    </row>
    <row r="41" spans="1:13" x14ac:dyDescent="0.2">
      <c r="A41">
        <f t="shared" si="9"/>
        <v>4</v>
      </c>
      <c r="B41">
        <v>0.374</v>
      </c>
      <c r="D41">
        <f>(B41-0.0561)/1.5019</f>
        <v>0.21166522404953725</v>
      </c>
      <c r="E41" s="5">
        <f t="shared" si="8"/>
        <v>211.66522404953724</v>
      </c>
      <c r="F41">
        <f t="shared" si="10"/>
        <v>4</v>
      </c>
      <c r="G41" t="s">
        <v>66</v>
      </c>
      <c r="K41" s="1"/>
      <c r="L41" s="1"/>
      <c r="M41" s="1"/>
    </row>
    <row r="42" spans="1:13" x14ac:dyDescent="0.2">
      <c r="A42">
        <f t="shared" si="9"/>
        <v>5</v>
      </c>
      <c r="B42">
        <v>3.5739999999999998</v>
      </c>
      <c r="C42">
        <v>1.788</v>
      </c>
      <c r="D42">
        <f t="shared" ref="D42:D47" si="11">(C42-0.0561)/1.5019*5</f>
        <v>5.7656967840735067</v>
      </c>
      <c r="E42" s="5">
        <f t="shared" si="8"/>
        <v>5765.6967840735069</v>
      </c>
      <c r="F42">
        <f t="shared" si="10"/>
        <v>5</v>
      </c>
      <c r="G42" t="s">
        <v>67</v>
      </c>
      <c r="L42" s="1"/>
      <c r="M42" s="1"/>
    </row>
    <row r="43" spans="1:13" x14ac:dyDescent="0.2">
      <c r="A43">
        <f t="shared" si="9"/>
        <v>6</v>
      </c>
      <c r="B43">
        <v>3.5169999999999999</v>
      </c>
      <c r="C43">
        <v>1.59</v>
      </c>
      <c r="D43">
        <f t="shared" si="11"/>
        <v>5.1065317264797923</v>
      </c>
      <c r="E43" s="5">
        <f t="shared" si="8"/>
        <v>5106.5317264797923</v>
      </c>
      <c r="F43">
        <f t="shared" si="10"/>
        <v>6</v>
      </c>
      <c r="G43" t="s">
        <v>67</v>
      </c>
      <c r="L43" s="1"/>
      <c r="M43" s="1"/>
    </row>
    <row r="44" spans="1:13" x14ac:dyDescent="0.2">
      <c r="A44">
        <f t="shared" si="9"/>
        <v>7</v>
      </c>
      <c r="B44">
        <v>3.4630000000000001</v>
      </c>
      <c r="C44">
        <v>1.7749999999999999</v>
      </c>
      <c r="D44">
        <f t="shared" si="11"/>
        <v>5.7224182701910911</v>
      </c>
      <c r="E44" s="5">
        <f t="shared" si="8"/>
        <v>5722.4182701910913</v>
      </c>
      <c r="F44">
        <f t="shared" si="10"/>
        <v>7</v>
      </c>
      <c r="G44" t="s">
        <v>67</v>
      </c>
      <c r="L44" s="11"/>
      <c r="M44" s="1"/>
    </row>
    <row r="45" spans="1:13" x14ac:dyDescent="0.2">
      <c r="A45">
        <f t="shared" si="9"/>
        <v>8</v>
      </c>
      <c r="B45">
        <v>3.524</v>
      </c>
      <c r="C45">
        <v>1.772</v>
      </c>
      <c r="D45">
        <f t="shared" si="11"/>
        <v>5.7124309208336115</v>
      </c>
      <c r="E45" s="5">
        <f t="shared" si="8"/>
        <v>5712.4309208336117</v>
      </c>
      <c r="F45">
        <f t="shared" si="10"/>
        <v>8</v>
      </c>
      <c r="G45" t="s">
        <v>67</v>
      </c>
      <c r="L45" s="1"/>
      <c r="M45" s="1"/>
    </row>
    <row r="46" spans="1:13" x14ac:dyDescent="0.2">
      <c r="A46">
        <f t="shared" si="9"/>
        <v>9</v>
      </c>
      <c r="B46">
        <v>3.6080000000000001</v>
      </c>
      <c r="C46">
        <v>1.587</v>
      </c>
      <c r="D46">
        <f t="shared" si="11"/>
        <v>5.0965443771223118</v>
      </c>
      <c r="E46" s="5">
        <f t="shared" si="8"/>
        <v>5096.5443771223117</v>
      </c>
      <c r="F46">
        <f t="shared" si="10"/>
        <v>9</v>
      </c>
      <c r="G46" t="s">
        <v>67</v>
      </c>
      <c r="L46" s="11"/>
      <c r="M46" s="1"/>
    </row>
    <row r="47" spans="1:13" x14ac:dyDescent="0.2">
      <c r="A47">
        <f t="shared" si="9"/>
        <v>10</v>
      </c>
      <c r="B47">
        <v>3.532</v>
      </c>
      <c r="C47">
        <v>1.5640000000000001</v>
      </c>
      <c r="D47">
        <f t="shared" si="11"/>
        <v>5.0199746987149609</v>
      </c>
      <c r="E47" s="5">
        <f t="shared" si="8"/>
        <v>5019.9746987149611</v>
      </c>
      <c r="F47">
        <f t="shared" si="10"/>
        <v>10</v>
      </c>
      <c r="G47" t="s">
        <v>67</v>
      </c>
      <c r="L47" s="1"/>
      <c r="M47" s="1"/>
    </row>
    <row r="48" spans="1:13" x14ac:dyDescent="0.2">
      <c r="A48">
        <f t="shared" si="9"/>
        <v>11</v>
      </c>
      <c r="B48">
        <v>0.39400000000000002</v>
      </c>
      <c r="D48">
        <f>(B48-0.0561)/1.5019</f>
        <v>0.22498168985951131</v>
      </c>
      <c r="E48">
        <f t="shared" si="8"/>
        <v>224.98168985951131</v>
      </c>
      <c r="F48">
        <f t="shared" si="10"/>
        <v>11</v>
      </c>
      <c r="L48" s="1"/>
      <c r="M48" s="1"/>
    </row>
    <row r="49" spans="1:7" x14ac:dyDescent="0.2">
      <c r="A49">
        <f t="shared" si="9"/>
        <v>12</v>
      </c>
      <c r="B49">
        <v>0.34499999999999997</v>
      </c>
      <c r="D49">
        <f>(B49-0.0561)/1.5019</f>
        <v>0.19235634862507489</v>
      </c>
      <c r="E49">
        <f t="shared" si="8"/>
        <v>192.3563486250749</v>
      </c>
      <c r="F49">
        <f t="shared" si="10"/>
        <v>12</v>
      </c>
    </row>
    <row r="50" spans="1:7" x14ac:dyDescent="0.2">
      <c r="A50">
        <f t="shared" si="9"/>
        <v>13</v>
      </c>
      <c r="B50">
        <v>0.38800000000000001</v>
      </c>
      <c r="D50">
        <f>(B50-0.0561)/1.5019</f>
        <v>0.22098675011651908</v>
      </c>
      <c r="E50">
        <f t="shared" si="8"/>
        <v>220.98675011651909</v>
      </c>
      <c r="F50">
        <f t="shared" si="10"/>
        <v>13</v>
      </c>
    </row>
    <row r="51" spans="1:7" x14ac:dyDescent="0.2">
      <c r="A51">
        <f t="shared" si="9"/>
        <v>14</v>
      </c>
      <c r="B51">
        <v>0.30099999999999999</v>
      </c>
      <c r="D51">
        <f>(B51-0.0561)/1.5019</f>
        <v>0.16306012384313204</v>
      </c>
      <c r="E51">
        <f t="shared" si="8"/>
        <v>163.06012384313203</v>
      </c>
      <c r="F51">
        <f t="shared" si="10"/>
        <v>14</v>
      </c>
    </row>
    <row r="52" spans="1:7" x14ac:dyDescent="0.2">
      <c r="A52">
        <f t="shared" si="9"/>
        <v>15</v>
      </c>
      <c r="B52">
        <v>0.39700000000000002</v>
      </c>
      <c r="D52">
        <f>(B52-0.0561)/1.5019</f>
        <v>0.22697915973100741</v>
      </c>
      <c r="E52">
        <f t="shared" si="8"/>
        <v>226.9791597310074</v>
      </c>
      <c r="F52">
        <f t="shared" si="10"/>
        <v>15</v>
      </c>
    </row>
    <row r="53" spans="1:7" x14ac:dyDescent="0.2">
      <c r="A53">
        <f t="shared" si="9"/>
        <v>16</v>
      </c>
      <c r="B53">
        <v>3.4750000000000001</v>
      </c>
      <c r="C53">
        <v>1.1539999999999999</v>
      </c>
      <c r="D53">
        <f t="shared" ref="D53:D79" si="12">(C53-0.0561)/1.5019*5</f>
        <v>3.6550369531926226</v>
      </c>
      <c r="E53">
        <f t="shared" si="8"/>
        <v>3655.0369531926226</v>
      </c>
      <c r="F53">
        <f t="shared" si="10"/>
        <v>16</v>
      </c>
    </row>
    <row r="54" spans="1:7" x14ac:dyDescent="0.2">
      <c r="A54">
        <f t="shared" si="9"/>
        <v>17</v>
      </c>
      <c r="B54">
        <v>3.1509999999999998</v>
      </c>
      <c r="C54">
        <v>0.71199999999999997</v>
      </c>
      <c r="D54">
        <f t="shared" si="12"/>
        <v>2.1835674811904919</v>
      </c>
      <c r="E54">
        <f t="shared" si="8"/>
        <v>2183.5674811904919</v>
      </c>
      <c r="F54">
        <f t="shared" si="10"/>
        <v>17</v>
      </c>
    </row>
    <row r="55" spans="1:7" x14ac:dyDescent="0.2">
      <c r="A55">
        <f t="shared" si="9"/>
        <v>18</v>
      </c>
      <c r="B55">
        <v>1.4259999999999999</v>
      </c>
      <c r="C55">
        <v>0.33700000000000002</v>
      </c>
      <c r="D55">
        <f t="shared" si="12"/>
        <v>0.9351488115054265</v>
      </c>
      <c r="E55">
        <f t="shared" si="8"/>
        <v>935.14881150542647</v>
      </c>
      <c r="F55">
        <f t="shared" si="10"/>
        <v>18</v>
      </c>
    </row>
    <row r="56" spans="1:7" x14ac:dyDescent="0.2">
      <c r="A56">
        <f t="shared" si="9"/>
        <v>19</v>
      </c>
      <c r="B56">
        <v>2.9990000000000001</v>
      </c>
      <c r="C56">
        <v>0.71299999999999997</v>
      </c>
      <c r="D56">
        <f t="shared" si="12"/>
        <v>2.1868965976429853</v>
      </c>
      <c r="E56">
        <f t="shared" si="8"/>
        <v>2186.8965976429854</v>
      </c>
      <c r="F56">
        <f t="shared" si="10"/>
        <v>19</v>
      </c>
    </row>
    <row r="57" spans="1:7" x14ac:dyDescent="0.2">
      <c r="A57">
        <f t="shared" si="9"/>
        <v>20</v>
      </c>
      <c r="B57">
        <v>1.9570000000000001</v>
      </c>
      <c r="C57">
        <v>0.48899999999999999</v>
      </c>
      <c r="D57">
        <f t="shared" si="12"/>
        <v>1.4411745122844397</v>
      </c>
      <c r="E57">
        <f t="shared" si="8"/>
        <v>1441.1745122844397</v>
      </c>
      <c r="F57">
        <f t="shared" si="10"/>
        <v>20</v>
      </c>
    </row>
    <row r="58" spans="1:7" x14ac:dyDescent="0.2">
      <c r="A58">
        <f t="shared" si="9"/>
        <v>21</v>
      </c>
      <c r="B58">
        <v>3.4710000000000001</v>
      </c>
      <c r="C58">
        <v>0.94099999999999995</v>
      </c>
      <c r="D58">
        <f t="shared" si="12"/>
        <v>2.9459351488115049</v>
      </c>
      <c r="E58" s="5">
        <f t="shared" si="8"/>
        <v>2945.9351488115049</v>
      </c>
      <c r="F58">
        <f t="shared" si="10"/>
        <v>21</v>
      </c>
      <c r="G58" t="s">
        <v>65</v>
      </c>
    </row>
    <row r="59" spans="1:7" x14ac:dyDescent="0.2">
      <c r="A59">
        <f t="shared" si="9"/>
        <v>22</v>
      </c>
      <c r="B59">
        <v>1.1539999999999999</v>
      </c>
      <c r="C59">
        <v>0.28399999999999997</v>
      </c>
      <c r="D59">
        <f t="shared" si="12"/>
        <v>0.75870563952327053</v>
      </c>
      <c r="E59" s="5">
        <f t="shared" si="8"/>
        <v>758.70563952327052</v>
      </c>
      <c r="F59">
        <f t="shared" si="10"/>
        <v>22</v>
      </c>
      <c r="G59" t="s">
        <v>65</v>
      </c>
    </row>
    <row r="60" spans="1:7" x14ac:dyDescent="0.2">
      <c r="A60">
        <f t="shared" si="9"/>
        <v>23</v>
      </c>
      <c r="B60">
        <v>2.3929999999999998</v>
      </c>
      <c r="C60">
        <v>0.52500000000000002</v>
      </c>
      <c r="D60">
        <f t="shared" si="12"/>
        <v>1.5610227045742062</v>
      </c>
      <c r="E60" s="5">
        <f t="shared" si="8"/>
        <v>1561.0227045742063</v>
      </c>
      <c r="F60">
        <f t="shared" si="10"/>
        <v>23</v>
      </c>
      <c r="G60" t="s">
        <v>65</v>
      </c>
    </row>
    <row r="61" spans="1:7" x14ac:dyDescent="0.2">
      <c r="A61">
        <f t="shared" si="9"/>
        <v>24</v>
      </c>
      <c r="B61">
        <v>3.4630000000000001</v>
      </c>
      <c r="C61">
        <v>1.0720000000000001</v>
      </c>
      <c r="D61">
        <f t="shared" si="12"/>
        <v>3.3820494040881548</v>
      </c>
      <c r="E61">
        <f t="shared" si="8"/>
        <v>3382.0494040881549</v>
      </c>
      <c r="F61">
        <f t="shared" si="10"/>
        <v>24</v>
      </c>
    </row>
    <row r="62" spans="1:7" x14ac:dyDescent="0.2">
      <c r="A62">
        <f t="shared" si="9"/>
        <v>25</v>
      </c>
      <c r="B62">
        <v>3.4950000000000001</v>
      </c>
      <c r="C62">
        <v>1.5980000000000001</v>
      </c>
      <c r="D62">
        <f t="shared" si="12"/>
        <v>5.1331646580997408</v>
      </c>
      <c r="E62">
        <f t="shared" si="8"/>
        <v>5133.1646580997403</v>
      </c>
      <c r="F62">
        <f t="shared" si="10"/>
        <v>25</v>
      </c>
    </row>
    <row r="63" spans="1:7" x14ac:dyDescent="0.2">
      <c r="A63">
        <f t="shared" si="9"/>
        <v>26</v>
      </c>
      <c r="B63">
        <v>3.4569999999999999</v>
      </c>
      <c r="C63">
        <v>1.3</v>
      </c>
      <c r="D63">
        <f t="shared" si="12"/>
        <v>4.1410879552566744</v>
      </c>
      <c r="E63">
        <f t="shared" si="8"/>
        <v>4141.0879552566748</v>
      </c>
      <c r="F63">
        <f t="shared" si="10"/>
        <v>26</v>
      </c>
    </row>
    <row r="64" spans="1:7" x14ac:dyDescent="0.2">
      <c r="A64">
        <f t="shared" si="9"/>
        <v>27</v>
      </c>
      <c r="B64">
        <v>3.593</v>
      </c>
      <c r="C64">
        <v>1.228</v>
      </c>
      <c r="D64">
        <f t="shared" si="12"/>
        <v>3.9013915706771418</v>
      </c>
      <c r="E64">
        <f t="shared" si="8"/>
        <v>3901.3915706771418</v>
      </c>
      <c r="F64">
        <f t="shared" si="10"/>
        <v>27</v>
      </c>
    </row>
    <row r="65" spans="1:7" x14ac:dyDescent="0.2">
      <c r="A65">
        <f t="shared" si="9"/>
        <v>28</v>
      </c>
      <c r="B65">
        <v>3.57</v>
      </c>
      <c r="C65">
        <v>1.3740000000000001</v>
      </c>
      <c r="D65">
        <f t="shared" si="12"/>
        <v>4.387442572741195</v>
      </c>
      <c r="E65">
        <f t="shared" si="8"/>
        <v>4387.4425727411954</v>
      </c>
      <c r="F65">
        <f t="shared" si="10"/>
        <v>28</v>
      </c>
    </row>
    <row r="66" spans="1:7" x14ac:dyDescent="0.2">
      <c r="A66">
        <f t="shared" si="9"/>
        <v>29</v>
      </c>
      <c r="B66">
        <v>3.516</v>
      </c>
      <c r="C66">
        <v>1.4750000000000001</v>
      </c>
      <c r="D66">
        <f t="shared" si="12"/>
        <v>4.7236833344430389</v>
      </c>
      <c r="E66">
        <f t="shared" si="8"/>
        <v>4723.6833344430388</v>
      </c>
      <c r="F66">
        <f t="shared" si="10"/>
        <v>29</v>
      </c>
    </row>
    <row r="67" spans="1:7" x14ac:dyDescent="0.2">
      <c r="A67">
        <f t="shared" si="9"/>
        <v>30</v>
      </c>
      <c r="B67">
        <v>3.4660000000000002</v>
      </c>
      <c r="C67">
        <v>1.4339999999999999</v>
      </c>
      <c r="D67">
        <f t="shared" si="12"/>
        <v>4.5871895598908043</v>
      </c>
      <c r="E67">
        <f t="shared" si="8"/>
        <v>4587.189559890804</v>
      </c>
      <c r="F67">
        <f t="shared" si="10"/>
        <v>30</v>
      </c>
    </row>
    <row r="68" spans="1:7" x14ac:dyDescent="0.2">
      <c r="A68">
        <f t="shared" si="9"/>
        <v>31</v>
      </c>
      <c r="B68">
        <v>3.4359999999999999</v>
      </c>
      <c r="C68">
        <v>1.054</v>
      </c>
      <c r="D68">
        <f t="shared" si="12"/>
        <v>3.3221253079432715</v>
      </c>
      <c r="E68">
        <f t="shared" si="8"/>
        <v>3322.1253079432718</v>
      </c>
      <c r="F68">
        <f t="shared" si="10"/>
        <v>31</v>
      </c>
    </row>
    <row r="69" spans="1:7" x14ac:dyDescent="0.2">
      <c r="A69">
        <f t="shared" si="9"/>
        <v>32</v>
      </c>
      <c r="B69">
        <v>3.45</v>
      </c>
      <c r="C69">
        <v>1.2849999999999999</v>
      </c>
      <c r="D69">
        <f t="shared" si="12"/>
        <v>4.091151208469272</v>
      </c>
      <c r="E69">
        <f t="shared" si="8"/>
        <v>4091.1512084692722</v>
      </c>
      <c r="F69">
        <f t="shared" si="10"/>
        <v>32</v>
      </c>
    </row>
    <row r="70" spans="1:7" x14ac:dyDescent="0.2">
      <c r="A70">
        <f t="shared" si="9"/>
        <v>33</v>
      </c>
      <c r="B70">
        <v>3.512</v>
      </c>
      <c r="C70">
        <v>1.502</v>
      </c>
      <c r="D70">
        <f t="shared" si="12"/>
        <v>4.8135694786603631</v>
      </c>
      <c r="E70">
        <f t="shared" si="8"/>
        <v>4813.5694786603635</v>
      </c>
      <c r="F70">
        <f t="shared" si="10"/>
        <v>33</v>
      </c>
    </row>
    <row r="71" spans="1:7" x14ac:dyDescent="0.2">
      <c r="A71">
        <f t="shared" si="9"/>
        <v>34</v>
      </c>
      <c r="B71">
        <v>1.347</v>
      </c>
      <c r="C71">
        <v>0.30199999999999999</v>
      </c>
      <c r="D71">
        <f t="shared" si="12"/>
        <v>0.81862973566815367</v>
      </c>
      <c r="E71" s="5">
        <f t="shared" si="8"/>
        <v>818.62973566815367</v>
      </c>
      <c r="F71">
        <f t="shared" si="10"/>
        <v>34</v>
      </c>
      <c r="G71" t="s">
        <v>65</v>
      </c>
    </row>
    <row r="72" spans="1:7" x14ac:dyDescent="0.2">
      <c r="A72">
        <f t="shared" si="9"/>
        <v>35</v>
      </c>
      <c r="B72">
        <v>2.2890000000000001</v>
      </c>
      <c r="C72">
        <v>0.51400000000000001</v>
      </c>
      <c r="D72">
        <f t="shared" si="12"/>
        <v>1.5244024235967777</v>
      </c>
      <c r="E72" s="5">
        <f t="shared" si="8"/>
        <v>1524.4024235967777</v>
      </c>
      <c r="F72">
        <f t="shared" si="10"/>
        <v>35</v>
      </c>
      <c r="G72" t="s">
        <v>65</v>
      </c>
    </row>
    <row r="73" spans="1:7" x14ac:dyDescent="0.2">
      <c r="A73">
        <f t="shared" si="9"/>
        <v>36</v>
      </c>
      <c r="B73">
        <v>1.363</v>
      </c>
      <c r="C73">
        <v>0.29199999999999998</v>
      </c>
      <c r="D73">
        <f t="shared" si="12"/>
        <v>0.78533857114321859</v>
      </c>
      <c r="E73">
        <f t="shared" si="8"/>
        <v>785.33857114321859</v>
      </c>
      <c r="F73">
        <f t="shared" si="10"/>
        <v>36</v>
      </c>
    </row>
    <row r="74" spans="1:7" x14ac:dyDescent="0.2">
      <c r="A74">
        <f t="shared" si="9"/>
        <v>37</v>
      </c>
      <c r="B74">
        <v>2.181</v>
      </c>
      <c r="C74">
        <v>0.48</v>
      </c>
      <c r="D74">
        <f t="shared" si="12"/>
        <v>1.4112124642119981</v>
      </c>
      <c r="E74">
        <f t="shared" si="8"/>
        <v>1411.2124642119982</v>
      </c>
      <c r="F74">
        <f t="shared" si="10"/>
        <v>37</v>
      </c>
    </row>
    <row r="75" spans="1:7" x14ac:dyDescent="0.2">
      <c r="A75">
        <f t="shared" si="9"/>
        <v>38</v>
      </c>
      <c r="B75">
        <v>1.34</v>
      </c>
      <c r="C75">
        <v>0.316</v>
      </c>
      <c r="D75">
        <f t="shared" si="12"/>
        <v>0.86523736600306278</v>
      </c>
      <c r="E75">
        <f t="shared" si="8"/>
        <v>865.23736600306279</v>
      </c>
      <c r="F75">
        <f t="shared" si="10"/>
        <v>38</v>
      </c>
    </row>
    <row r="76" spans="1:7" x14ac:dyDescent="0.2">
      <c r="A76">
        <f t="shared" si="9"/>
        <v>39</v>
      </c>
      <c r="B76">
        <v>0.626</v>
      </c>
      <c r="C76">
        <v>0.159</v>
      </c>
      <c r="D76">
        <f t="shared" si="12"/>
        <v>0.34256608296158203</v>
      </c>
      <c r="E76">
        <f t="shared" si="8"/>
        <v>342.56608296158203</v>
      </c>
      <c r="F76">
        <f t="shared" si="10"/>
        <v>39</v>
      </c>
    </row>
    <row r="77" spans="1:7" x14ac:dyDescent="0.2">
      <c r="A77">
        <f t="shared" si="9"/>
        <v>40</v>
      </c>
      <c r="B77">
        <v>1.1619999999999999</v>
      </c>
      <c r="C77">
        <v>0.28499999999999998</v>
      </c>
      <c r="D77">
        <f t="shared" si="12"/>
        <v>0.76203475597576398</v>
      </c>
      <c r="E77">
        <f t="shared" si="8"/>
        <v>762.03475597576403</v>
      </c>
      <c r="F77">
        <f t="shared" si="10"/>
        <v>40</v>
      </c>
    </row>
    <row r="78" spans="1:7" x14ac:dyDescent="0.2">
      <c r="A78">
        <f t="shared" si="9"/>
        <v>41</v>
      </c>
      <c r="B78">
        <v>3.4769999999999999</v>
      </c>
      <c r="C78">
        <v>1.4410000000000001</v>
      </c>
      <c r="D78">
        <f t="shared" si="12"/>
        <v>4.6104933750582591</v>
      </c>
      <c r="E78">
        <f t="shared" si="8"/>
        <v>4610.4933750582595</v>
      </c>
      <c r="F78">
        <f t="shared" si="10"/>
        <v>41</v>
      </c>
    </row>
    <row r="79" spans="1:7" x14ac:dyDescent="0.2">
      <c r="A79">
        <f t="shared" si="9"/>
        <v>42</v>
      </c>
      <c r="B79">
        <v>3.403</v>
      </c>
      <c r="C79">
        <v>1.8149999999999999</v>
      </c>
      <c r="D79">
        <f t="shared" si="12"/>
        <v>5.8555829282908309</v>
      </c>
      <c r="E79">
        <f t="shared" si="8"/>
        <v>5855.5829282908308</v>
      </c>
      <c r="F79">
        <f t="shared" si="10"/>
        <v>42</v>
      </c>
    </row>
    <row r="80" spans="1:7" x14ac:dyDescent="0.2">
      <c r="A80">
        <f t="shared" si="9"/>
        <v>43</v>
      </c>
      <c r="B80">
        <v>0.33800000000000002</v>
      </c>
      <c r="D80">
        <f t="shared" ref="D80:D85" si="13">(B80-0.0561)/1.5019</f>
        <v>0.18769558559158403</v>
      </c>
      <c r="E80">
        <f t="shared" si="8"/>
        <v>187.69558559158403</v>
      </c>
      <c r="F80">
        <f t="shared" si="10"/>
        <v>43</v>
      </c>
    </row>
    <row r="81" spans="1:6" x14ac:dyDescent="0.2">
      <c r="A81">
        <f t="shared" si="9"/>
        <v>44</v>
      </c>
      <c r="B81">
        <v>0.34</v>
      </c>
      <c r="D81">
        <f t="shared" si="13"/>
        <v>0.18902723217258141</v>
      </c>
      <c r="E81">
        <f t="shared" si="8"/>
        <v>189.02723217258142</v>
      </c>
      <c r="F81">
        <f t="shared" si="10"/>
        <v>44</v>
      </c>
    </row>
    <row r="82" spans="1:6" x14ac:dyDescent="0.2">
      <c r="A82">
        <f t="shared" si="9"/>
        <v>45</v>
      </c>
      <c r="B82">
        <v>0.312</v>
      </c>
      <c r="D82">
        <f t="shared" si="13"/>
        <v>0.17038418003861777</v>
      </c>
      <c r="E82">
        <f t="shared" si="8"/>
        <v>170.38418003861779</v>
      </c>
      <c r="F82">
        <f t="shared" si="10"/>
        <v>45</v>
      </c>
    </row>
    <row r="83" spans="1:6" x14ac:dyDescent="0.2">
      <c r="A83">
        <f t="shared" si="9"/>
        <v>46</v>
      </c>
      <c r="B83">
        <v>0.33</v>
      </c>
      <c r="D83">
        <f t="shared" si="13"/>
        <v>0.18236899926759439</v>
      </c>
      <c r="E83">
        <f t="shared" si="8"/>
        <v>182.3689992675944</v>
      </c>
      <c r="F83">
        <f t="shared" si="10"/>
        <v>46</v>
      </c>
    </row>
    <row r="84" spans="1:6" x14ac:dyDescent="0.2">
      <c r="A84">
        <f t="shared" si="9"/>
        <v>47</v>
      </c>
      <c r="B84">
        <v>0.42199999999999999</v>
      </c>
      <c r="D84">
        <f t="shared" si="13"/>
        <v>0.24362474199347492</v>
      </c>
      <c r="E84">
        <f t="shared" si="8"/>
        <v>243.62474199347491</v>
      </c>
      <c r="F84">
        <f t="shared" si="10"/>
        <v>47</v>
      </c>
    </row>
    <row r="85" spans="1:6" x14ac:dyDescent="0.2">
      <c r="A85">
        <f t="shared" si="9"/>
        <v>48</v>
      </c>
      <c r="B85">
        <v>0.191</v>
      </c>
      <c r="D85">
        <f t="shared" si="13"/>
        <v>8.9819561888274863E-2</v>
      </c>
      <c r="E85">
        <f t="shared" si="8"/>
        <v>89.819561888274862</v>
      </c>
      <c r="F85">
        <f t="shared" si="10"/>
        <v>48</v>
      </c>
    </row>
    <row r="86" spans="1:6" x14ac:dyDescent="0.2">
      <c r="A86">
        <f t="shared" si="9"/>
        <v>49</v>
      </c>
      <c r="B86">
        <v>1.403</v>
      </c>
      <c r="C86">
        <v>0.31900000000000001</v>
      </c>
      <c r="D86">
        <f>(C86-0.0561)/1.5019*5</f>
        <v>0.87522471536054347</v>
      </c>
      <c r="E86">
        <f>D86*1000</f>
        <v>875.22471536054343</v>
      </c>
      <c r="F86">
        <f t="shared" si="10"/>
        <v>49</v>
      </c>
    </row>
    <row r="87" spans="1:6" x14ac:dyDescent="0.2">
      <c r="A87">
        <f t="shared" si="9"/>
        <v>50</v>
      </c>
      <c r="B87">
        <v>0.19900000000000001</v>
      </c>
      <c r="C87">
        <v>7.9000000000000001E-2</v>
      </c>
      <c r="D87">
        <f>(B87-0.0561)/1.5019</f>
        <v>9.5146148212264484E-2</v>
      </c>
      <c r="E87">
        <f>D87*1000</f>
        <v>95.146148212264478</v>
      </c>
      <c r="F87">
        <f t="shared" si="10"/>
        <v>50</v>
      </c>
    </row>
    <row r="88" spans="1:6" x14ac:dyDescent="0.2">
      <c r="A88">
        <f t="shared" si="9"/>
        <v>51</v>
      </c>
      <c r="B88">
        <v>0.191</v>
      </c>
      <c r="D88">
        <f>(B88-0.0561)/1.5019</f>
        <v>8.9819561888274863E-2</v>
      </c>
      <c r="E88">
        <f t="shared" ref="E88:E94" si="14">D88*1000</f>
        <v>89.819561888274862</v>
      </c>
      <c r="F88">
        <f t="shared" si="10"/>
        <v>51</v>
      </c>
    </row>
    <row r="89" spans="1:6" x14ac:dyDescent="0.2">
      <c r="A89">
        <f t="shared" si="9"/>
        <v>52</v>
      </c>
      <c r="B89">
        <v>0.78600000000000003</v>
      </c>
      <c r="D89">
        <f>(B89-0.0561)/1.5019</f>
        <v>0.48598441973500234</v>
      </c>
      <c r="E89">
        <f t="shared" si="14"/>
        <v>485.98441973500235</v>
      </c>
      <c r="F89">
        <f t="shared" si="10"/>
        <v>52</v>
      </c>
    </row>
    <row r="90" spans="1:6" x14ac:dyDescent="0.2">
      <c r="A90">
        <f t="shared" si="9"/>
        <v>53</v>
      </c>
      <c r="B90">
        <v>3.5579999999999998</v>
      </c>
      <c r="C90">
        <v>2.1560000000000001</v>
      </c>
      <c r="D90">
        <f>(C90-0.0561)/1.5019*5</f>
        <v>6.9908116385911185</v>
      </c>
      <c r="E90">
        <f t="shared" si="14"/>
        <v>6990.8116385911189</v>
      </c>
      <c r="F90">
        <f t="shared" si="10"/>
        <v>53</v>
      </c>
    </row>
    <row r="91" spans="1:6" x14ac:dyDescent="0.2">
      <c r="A91">
        <f t="shared" si="9"/>
        <v>54</v>
      </c>
      <c r="B91">
        <v>3.53</v>
      </c>
      <c r="C91">
        <v>1.6910000000000001</v>
      </c>
      <c r="D91">
        <f>(C91-0.0561)/1.5019*5</f>
        <v>5.4427724881816362</v>
      </c>
      <c r="E91">
        <f t="shared" si="14"/>
        <v>5442.7724881816366</v>
      </c>
      <c r="F91">
        <f t="shared" si="10"/>
        <v>54</v>
      </c>
    </row>
    <row r="92" spans="1:6" x14ac:dyDescent="0.2">
      <c r="A92">
        <f t="shared" si="9"/>
        <v>55</v>
      </c>
      <c r="B92">
        <v>3.5329999999999999</v>
      </c>
      <c r="C92">
        <v>1.93</v>
      </c>
      <c r="D92">
        <f>(C92-0.0561)/1.5019*5</f>
        <v>6.2384313203275843</v>
      </c>
      <c r="E92">
        <f t="shared" si="14"/>
        <v>6238.4313203275842</v>
      </c>
      <c r="F92">
        <f t="shared" si="10"/>
        <v>55</v>
      </c>
    </row>
    <row r="93" spans="1:6" x14ac:dyDescent="0.2">
      <c r="A93">
        <f t="shared" si="9"/>
        <v>56</v>
      </c>
      <c r="B93">
        <v>3.4990000000000001</v>
      </c>
      <c r="C93">
        <v>1.9550000000000001</v>
      </c>
      <c r="D93">
        <f>(C93-0.0561)/1.5019*5</f>
        <v>6.3216592316399218</v>
      </c>
      <c r="E93">
        <f t="shared" si="14"/>
        <v>6321.6592316399219</v>
      </c>
      <c r="F93">
        <f t="shared" si="10"/>
        <v>56</v>
      </c>
    </row>
    <row r="94" spans="1:6" x14ac:dyDescent="0.2">
      <c r="A94">
        <f t="shared" si="9"/>
        <v>57</v>
      </c>
      <c r="B94">
        <v>3.4350000000000001</v>
      </c>
      <c r="C94">
        <v>1.72</v>
      </c>
      <c r="D94">
        <f>(C94-0.0561)/1.5019*5</f>
        <v>5.539316865303948</v>
      </c>
      <c r="E94">
        <f t="shared" si="14"/>
        <v>5539.3168653039484</v>
      </c>
      <c r="F94">
        <f t="shared" si="10"/>
        <v>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807 808</vt:lpstr>
      <vt:lpstr>807</vt:lpstr>
      <vt:lpstr>'807 808'!Print_Area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2020-05-14T16:35:31Z</cp:lastPrinted>
  <dcterms:created xsi:type="dcterms:W3CDTF">2019-01-25T18:51:10Z</dcterms:created>
  <dcterms:modified xsi:type="dcterms:W3CDTF">2022-08-23T15:21:41Z</dcterms:modified>
</cp:coreProperties>
</file>