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3/"/>
    </mc:Choice>
  </mc:AlternateContent>
  <xr:revisionPtr revIDLastSave="0" documentId="13_ncr:1_{AB41B604-3A21-984F-9BA6-B7A02AF9A5FB}" xr6:coauthVersionLast="36" xr6:coauthVersionMax="36" xr10:uidLastSave="{00000000-0000-0000-0000-000000000000}"/>
  <bookViews>
    <workbookView xWindow="1640" yWindow="480" windowWidth="28200" windowHeight="22320" xr2:uid="{4AF0AEC0-5C0A-0341-B230-5B771480DB58}"/>
  </bookViews>
  <sheets>
    <sheet name="809 Liver" sheetId="4" r:id="rId1"/>
    <sheet name="809 Spleen" sheetId="3" r:id="rId2"/>
  </sheets>
  <definedNames>
    <definedName name="_xlnm._FilterDatabase" localSheetId="0" hidden="1">'809 Liver'!$A$1:$H$81</definedName>
    <definedName name="_xlnm._FilterDatabase" localSheetId="1" hidden="1">'809 Spleen'!$A$1:$H$81</definedName>
    <definedName name="_xlchart.v2.0" localSheetId="0" hidden="1">'809 Liver'!$M$62:$M$69</definedName>
    <definedName name="_xlchart.v2.0" localSheetId="1" hidden="1">'809 Spleen'!$M$62:$M$69</definedName>
    <definedName name="_xlchart.v2.0" hidden="1">#REF!</definedName>
    <definedName name="_xlchart.v2.1" localSheetId="0" hidden="1">'809 Liver'!$N$62:$N$69</definedName>
    <definedName name="_xlchart.v2.1" localSheetId="1" hidden="1">'809 Spleen'!$N$62:$N$69</definedName>
    <definedName name="_xlchart.v2.1" hidden="1">#REF!</definedName>
    <definedName name="_xlnm.Print_Area" localSheetId="0">'809 Liver'!$A$1:$C$58</definedName>
    <definedName name="_xlnm.Print_Area" localSheetId="1">'809 Spleen'!$A$1:$C$58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E3" i="4"/>
  <c r="E4" i="4"/>
  <c r="E5" i="4"/>
  <c r="G5" i="4" s="1"/>
  <c r="E6" i="4"/>
  <c r="E7" i="4"/>
  <c r="E8" i="4"/>
  <c r="E9" i="4"/>
  <c r="G9" i="4" s="1"/>
  <c r="E10" i="4"/>
  <c r="E11" i="4"/>
  <c r="E12" i="4"/>
  <c r="E13" i="4"/>
  <c r="G13" i="4" s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G44" i="4" s="1"/>
  <c r="E45" i="4"/>
  <c r="G45" i="4" s="1"/>
  <c r="E46" i="4"/>
  <c r="G46" i="4" s="1"/>
  <c r="E47" i="4"/>
  <c r="G47" i="4" s="1"/>
  <c r="E48" i="4"/>
  <c r="G48" i="4" s="1"/>
  <c r="E49" i="4"/>
  <c r="G49" i="4" s="1"/>
  <c r="E50" i="4"/>
  <c r="G50" i="4" s="1"/>
  <c r="E51" i="4"/>
  <c r="G51" i="4" s="1"/>
  <c r="E52" i="4"/>
  <c r="G52" i="4" s="1"/>
  <c r="E53" i="4"/>
  <c r="G53" i="4" s="1"/>
  <c r="E54" i="4"/>
  <c r="G54" i="4" s="1"/>
  <c r="E55" i="4"/>
  <c r="G55" i="4" s="1"/>
  <c r="E56" i="4"/>
  <c r="G56" i="4" s="1"/>
  <c r="E57" i="4"/>
  <c r="G57" i="4" s="1"/>
  <c r="E58" i="4"/>
  <c r="G58" i="4" s="1"/>
  <c r="N17" i="4"/>
  <c r="G3" i="4"/>
  <c r="G4" i="4"/>
  <c r="G6" i="4"/>
  <c r="G7" i="4"/>
  <c r="G8" i="4"/>
  <c r="G10" i="4"/>
  <c r="G11" i="4"/>
  <c r="G12" i="4"/>
  <c r="G14" i="4"/>
  <c r="G15" i="4"/>
  <c r="G16" i="4"/>
  <c r="G2" i="4"/>
  <c r="C9" i="4" l="1"/>
  <c r="C8" i="4"/>
  <c r="C7" i="4"/>
  <c r="C6" i="4"/>
  <c r="C5" i="4"/>
  <c r="C4" i="4"/>
  <c r="C3" i="4"/>
  <c r="C2" i="4"/>
  <c r="C16" i="4"/>
  <c r="C15" i="4"/>
  <c r="C14" i="4"/>
  <c r="C13" i="4"/>
  <c r="C12" i="4"/>
  <c r="C11" i="4"/>
  <c r="C10" i="4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30" i="4"/>
  <c r="C30" i="4"/>
  <c r="G29" i="4"/>
  <c r="C29" i="4"/>
  <c r="G28" i="4"/>
  <c r="C28" i="4"/>
  <c r="G27" i="4"/>
  <c r="C27" i="4"/>
  <c r="G26" i="4"/>
  <c r="C26" i="4"/>
  <c r="G25" i="4"/>
  <c r="C25" i="4"/>
  <c r="G24" i="4"/>
  <c r="C24" i="4"/>
  <c r="G37" i="4"/>
  <c r="C37" i="4"/>
  <c r="K28" i="4"/>
  <c r="L28" i="4" s="1"/>
  <c r="M28" i="4" s="1"/>
  <c r="G36" i="4"/>
  <c r="C36" i="4"/>
  <c r="K27" i="4"/>
  <c r="L27" i="4" s="1"/>
  <c r="M27" i="4" s="1"/>
  <c r="G35" i="4"/>
  <c r="C35" i="4"/>
  <c r="K26" i="4"/>
  <c r="L26" i="4" s="1"/>
  <c r="M26" i="4" s="1"/>
  <c r="G34" i="4"/>
  <c r="C34" i="4"/>
  <c r="K25" i="4"/>
  <c r="L25" i="4" s="1"/>
  <c r="M25" i="4" s="1"/>
  <c r="G33" i="4"/>
  <c r="C33" i="4"/>
  <c r="K24" i="4"/>
  <c r="L24" i="4" s="1"/>
  <c r="M24" i="4" s="1"/>
  <c r="G32" i="4"/>
  <c r="C32" i="4"/>
  <c r="K23" i="4"/>
  <c r="L23" i="4" s="1"/>
  <c r="M23" i="4" s="1"/>
  <c r="G31" i="4"/>
  <c r="C31" i="4"/>
  <c r="K22" i="4"/>
  <c r="L22" i="4" s="1"/>
  <c r="M22" i="4" s="1"/>
  <c r="G43" i="4"/>
  <c r="C43" i="4"/>
  <c r="N21" i="4"/>
  <c r="K21" i="4"/>
  <c r="L21" i="4" s="1"/>
  <c r="M21" i="4" s="1"/>
  <c r="G42" i="4"/>
  <c r="C42" i="4"/>
  <c r="G41" i="4"/>
  <c r="C41" i="4"/>
  <c r="G40" i="4"/>
  <c r="C40" i="4"/>
  <c r="G39" i="4"/>
  <c r="C39" i="4"/>
  <c r="G38" i="4"/>
  <c r="C38" i="4"/>
  <c r="C51" i="4"/>
  <c r="C50" i="4"/>
  <c r="C49" i="4"/>
  <c r="C48" i="4"/>
  <c r="C47" i="4"/>
  <c r="C46" i="4"/>
  <c r="K10" i="4"/>
  <c r="C45" i="4"/>
  <c r="C44" i="4"/>
  <c r="C58" i="4"/>
  <c r="C57" i="4"/>
  <c r="C56" i="4"/>
  <c r="C55" i="4"/>
  <c r="C54" i="4"/>
  <c r="C53" i="4"/>
  <c r="C52" i="4"/>
  <c r="S18" i="4" l="1"/>
  <c r="T13" i="4"/>
  <c r="T16" i="4"/>
  <c r="T17" i="4"/>
  <c r="T12" i="4"/>
  <c r="T18" i="4"/>
  <c r="T14" i="4"/>
  <c r="R12" i="4"/>
  <c r="Q15" i="4"/>
  <c r="K18" i="4"/>
  <c r="N28" i="4" s="1"/>
  <c r="N11" i="4"/>
  <c r="O13" i="4"/>
  <c r="O17" i="4"/>
  <c r="N12" i="4"/>
  <c r="K14" i="4"/>
  <c r="N24" i="4" s="1"/>
  <c r="M15" i="4"/>
  <c r="N16" i="4"/>
  <c r="R11" i="4"/>
  <c r="S13" i="4"/>
  <c r="P14" i="4"/>
  <c r="R16" i="4"/>
  <c r="S17" i="4"/>
  <c r="O11" i="4"/>
  <c r="S11" i="4"/>
  <c r="O12" i="4"/>
  <c r="S12" i="4"/>
  <c r="K13" i="4"/>
  <c r="N23" i="4" s="1"/>
  <c r="P13" i="4"/>
  <c r="M14" i="4"/>
  <c r="Q14" i="4"/>
  <c r="N15" i="4"/>
  <c r="R15" i="4"/>
  <c r="O16" i="4"/>
  <c r="S16" i="4"/>
  <c r="K17" i="4"/>
  <c r="N27" i="4" s="1"/>
  <c r="M18" i="4"/>
  <c r="Q18" i="4"/>
  <c r="P11" i="4"/>
  <c r="T11" i="4"/>
  <c r="K12" i="4"/>
  <c r="N22" i="4" s="1"/>
  <c r="P12" i="4"/>
  <c r="M13" i="4"/>
  <c r="Q13" i="4"/>
  <c r="N14" i="4"/>
  <c r="R14" i="4"/>
  <c r="O15" i="4"/>
  <c r="S15" i="4"/>
  <c r="K16" i="4"/>
  <c r="N26" i="4" s="1"/>
  <c r="M17" i="4"/>
  <c r="Q17" i="4"/>
  <c r="M11" i="4"/>
  <c r="Q11" i="4"/>
  <c r="M12" i="4"/>
  <c r="Q12" i="4"/>
  <c r="N13" i="4"/>
  <c r="R13" i="4"/>
  <c r="O14" i="4"/>
  <c r="S14" i="4"/>
  <c r="K15" i="4"/>
  <c r="N25" i="4" s="1"/>
  <c r="P15" i="4"/>
  <c r="M16" i="4"/>
  <c r="Q16" i="4"/>
  <c r="O18" i="4"/>
  <c r="E33" i="3"/>
  <c r="E34" i="3"/>
  <c r="E35" i="3"/>
  <c r="G35" i="3" s="1"/>
  <c r="E36" i="3"/>
  <c r="G36" i="3" s="1"/>
  <c r="E42" i="3"/>
  <c r="E43" i="3"/>
  <c r="E2" i="3"/>
  <c r="E3" i="3"/>
  <c r="G3" i="3" s="1"/>
  <c r="E4" i="3"/>
  <c r="E9" i="3"/>
  <c r="E10" i="3"/>
  <c r="E11" i="3"/>
  <c r="G11" i="3" s="1"/>
  <c r="E12" i="3"/>
  <c r="E13" i="3"/>
  <c r="G13" i="3" s="1"/>
  <c r="E44" i="3"/>
  <c r="G44" i="3" s="1"/>
  <c r="E45" i="3"/>
  <c r="G45" i="3" s="1"/>
  <c r="E46" i="3"/>
  <c r="E47" i="3"/>
  <c r="E48" i="3"/>
  <c r="E49" i="3"/>
  <c r="G49" i="3" s="1"/>
  <c r="E50" i="3"/>
  <c r="E51" i="3"/>
  <c r="E52" i="3"/>
  <c r="E53" i="3"/>
  <c r="G53" i="3" s="1"/>
  <c r="E54" i="3"/>
  <c r="E55" i="3"/>
  <c r="E56" i="3"/>
  <c r="E57" i="3"/>
  <c r="G57" i="3" s="1"/>
  <c r="E58" i="3"/>
  <c r="E17" i="3"/>
  <c r="E18" i="3"/>
  <c r="E19" i="3"/>
  <c r="G19" i="3" s="1"/>
  <c r="E20" i="3"/>
  <c r="E21" i="3"/>
  <c r="E22" i="3"/>
  <c r="E23" i="3"/>
  <c r="G23" i="3" s="1"/>
  <c r="E24" i="3"/>
  <c r="E25" i="3"/>
  <c r="E26" i="3"/>
  <c r="E27" i="3"/>
  <c r="G27" i="3" s="1"/>
  <c r="E28" i="3"/>
  <c r="E29" i="3"/>
  <c r="E5" i="3"/>
  <c r="E6" i="3"/>
  <c r="G6" i="3" s="1"/>
  <c r="E7" i="3"/>
  <c r="E8" i="3"/>
  <c r="E14" i="3"/>
  <c r="E15" i="3"/>
  <c r="G15" i="3" s="1"/>
  <c r="E16" i="3"/>
  <c r="E30" i="3"/>
  <c r="G30" i="3" s="1"/>
  <c r="E31" i="3"/>
  <c r="E32" i="3"/>
  <c r="G32" i="3" s="1"/>
  <c r="E37" i="3"/>
  <c r="G37" i="3" s="1"/>
  <c r="E38" i="3"/>
  <c r="G38" i="3" s="1"/>
  <c r="E39" i="3"/>
  <c r="G39" i="3" s="1"/>
  <c r="E40" i="3"/>
  <c r="G40" i="3" s="1"/>
  <c r="E41" i="3"/>
  <c r="G41" i="3" s="1"/>
  <c r="G26" i="3"/>
  <c r="G28" i="3"/>
  <c r="G29" i="3"/>
  <c r="G5" i="3"/>
  <c r="G7" i="3"/>
  <c r="G8" i="3"/>
  <c r="G14" i="3"/>
  <c r="G16" i="3"/>
  <c r="G47" i="3"/>
  <c r="G48" i="3"/>
  <c r="G50" i="3"/>
  <c r="G51" i="3"/>
  <c r="G52" i="3"/>
  <c r="G54" i="3"/>
  <c r="G55" i="3"/>
  <c r="G56" i="3"/>
  <c r="G58" i="3"/>
  <c r="G17" i="3"/>
  <c r="G18" i="3"/>
  <c r="G20" i="3"/>
  <c r="G21" i="3"/>
  <c r="G22" i="3"/>
  <c r="G24" i="3"/>
  <c r="G25" i="3"/>
  <c r="G31" i="3"/>
  <c r="G33" i="3"/>
  <c r="G42" i="3"/>
  <c r="G43" i="3"/>
  <c r="G2" i="3"/>
  <c r="G4" i="3"/>
  <c r="G9" i="3"/>
  <c r="G10" i="3"/>
  <c r="G12" i="3"/>
  <c r="G46" i="3"/>
  <c r="N21" i="3"/>
  <c r="C47" i="3" l="1"/>
  <c r="C34" i="3"/>
  <c r="C16" i="3"/>
  <c r="C15" i="3"/>
  <c r="C14" i="3"/>
  <c r="C8" i="3"/>
  <c r="C7" i="3"/>
  <c r="C6" i="3"/>
  <c r="C5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58" i="3"/>
  <c r="C57" i="3"/>
  <c r="C56" i="3"/>
  <c r="C55" i="3"/>
  <c r="C54" i="3"/>
  <c r="C53" i="3"/>
  <c r="C52" i="3"/>
  <c r="C51" i="3"/>
  <c r="C50" i="3"/>
  <c r="C49" i="3"/>
  <c r="K28" i="3"/>
  <c r="L28" i="3" s="1"/>
  <c r="M28" i="3" s="1"/>
  <c r="C48" i="3"/>
  <c r="K27" i="3"/>
  <c r="L27" i="3" s="1"/>
  <c r="M27" i="3" s="1"/>
  <c r="L26" i="3"/>
  <c r="M26" i="3" s="1"/>
  <c r="K26" i="3"/>
  <c r="C46" i="3"/>
  <c r="K25" i="3"/>
  <c r="L25" i="3" s="1"/>
  <c r="M25" i="3" s="1"/>
  <c r="C45" i="3"/>
  <c r="K24" i="3"/>
  <c r="L24" i="3" s="1"/>
  <c r="M24" i="3" s="1"/>
  <c r="C44" i="3"/>
  <c r="K23" i="3"/>
  <c r="L23" i="3" s="1"/>
  <c r="M23" i="3" s="1"/>
  <c r="C13" i="3"/>
  <c r="K22" i="3"/>
  <c r="L22" i="3" s="1"/>
  <c r="M22" i="3" s="1"/>
  <c r="C12" i="3"/>
  <c r="K21" i="3"/>
  <c r="L21" i="3" s="1"/>
  <c r="M21" i="3" s="1"/>
  <c r="C11" i="3"/>
  <c r="C10" i="3"/>
  <c r="C9" i="3"/>
  <c r="C4" i="3"/>
  <c r="C3" i="3"/>
  <c r="C2" i="3"/>
  <c r="C43" i="3"/>
  <c r="C42" i="3"/>
  <c r="C36" i="3"/>
  <c r="C35" i="3"/>
  <c r="G34" i="3"/>
  <c r="K10" i="3"/>
  <c r="C33" i="3"/>
  <c r="C41" i="3"/>
  <c r="C40" i="3"/>
  <c r="C39" i="3"/>
  <c r="C38" i="3"/>
  <c r="C37" i="3"/>
  <c r="C32" i="3"/>
  <c r="C31" i="3"/>
  <c r="C30" i="3"/>
  <c r="R18" i="3" l="1"/>
  <c r="N18" i="3"/>
  <c r="P17" i="3"/>
  <c r="K17" i="3"/>
  <c r="N27" i="3" s="1"/>
  <c r="R16" i="3"/>
  <c r="N16" i="3"/>
  <c r="P15" i="3"/>
  <c r="K15" i="3"/>
  <c r="N25" i="3" s="1"/>
  <c r="R14" i="3"/>
  <c r="N14" i="3"/>
  <c r="P13" i="3"/>
  <c r="K13" i="3"/>
  <c r="N23" i="3" s="1"/>
  <c r="R12" i="3"/>
  <c r="N12" i="3"/>
  <c r="T11" i="3"/>
  <c r="P11" i="3"/>
  <c r="K18" i="3"/>
  <c r="N28" i="3" s="1"/>
  <c r="Q18" i="3"/>
  <c r="M18" i="3"/>
  <c r="S17" i="3"/>
  <c r="O17" i="3"/>
  <c r="Q16" i="3"/>
  <c r="M16" i="3"/>
  <c r="S15" i="3"/>
  <c r="O15" i="3"/>
  <c r="Q14" i="3"/>
  <c r="M14" i="3"/>
  <c r="S13" i="3"/>
  <c r="O13" i="3"/>
  <c r="Q12" i="3"/>
  <c r="M12" i="3"/>
  <c r="S11" i="3"/>
  <c r="O11" i="3"/>
  <c r="P18" i="3"/>
  <c r="Q11" i="3"/>
  <c r="O12" i="3"/>
  <c r="Q13" i="3"/>
  <c r="O14" i="3"/>
  <c r="Q15" i="3"/>
  <c r="O16" i="3"/>
  <c r="Q17" i="3"/>
  <c r="S18" i="3"/>
  <c r="R11" i="3"/>
  <c r="P12" i="3"/>
  <c r="R13" i="3"/>
  <c r="P14" i="3"/>
  <c r="R15" i="3"/>
  <c r="P16" i="3"/>
  <c r="R17" i="3"/>
  <c r="M11" i="3"/>
  <c r="S12" i="3"/>
  <c r="M13" i="3"/>
  <c r="S14" i="3"/>
  <c r="M15" i="3"/>
  <c r="S16" i="3"/>
  <c r="M17" i="3"/>
  <c r="N11" i="3"/>
  <c r="K12" i="3"/>
  <c r="N22" i="3" s="1"/>
  <c r="N13" i="3"/>
  <c r="K14" i="3"/>
  <c r="N24" i="3" s="1"/>
  <c r="N15" i="3"/>
  <c r="K16" i="3"/>
  <c r="N26" i="3" s="1"/>
  <c r="N17" i="3"/>
  <c r="O18" i="3"/>
</calcChain>
</file>

<file path=xl/sharedStrings.xml><?xml version="1.0" encoding="utf-8"?>
<sst xmlns="http://schemas.openxmlformats.org/spreadsheetml/2006/main" count="146" uniqueCount="24">
  <si>
    <t>Concentration ferric chloride (uM)</t>
  </si>
  <si>
    <t>Concentration Ferric Chloride (mg/dL)</t>
  </si>
  <si>
    <t>Concentration Ferric Chloride (ug/dL)</t>
  </si>
  <si>
    <t>Concentration Ferric Chloride (ug/50 uL)</t>
  </si>
  <si>
    <t>Ladder</t>
  </si>
  <si>
    <t>Zeroed Table:</t>
  </si>
  <si>
    <t>Original Data</t>
  </si>
  <si>
    <t>Curve</t>
  </si>
  <si>
    <t>Sample #</t>
  </si>
  <si>
    <t>Vol. Acid (ul)</t>
  </si>
  <si>
    <t>OD 562nm Zeroed</t>
  </si>
  <si>
    <t>Fe (ug/g) liver</t>
  </si>
  <si>
    <t>Genotype</t>
  </si>
  <si>
    <t>Tissue Weight (mg)</t>
  </si>
  <si>
    <t>Fe (ug/50uL) using adjusted Std Curve</t>
  </si>
  <si>
    <t>weight of tissue assayed (g/50uL)</t>
  </si>
  <si>
    <t>HJV ND PBS</t>
  </si>
  <si>
    <t>HJV ND Hep</t>
  </si>
  <si>
    <t>WT ND PBS</t>
  </si>
  <si>
    <t>WT ND Hep</t>
  </si>
  <si>
    <t>HJV IDD PBS</t>
  </si>
  <si>
    <t>HJV IDD Hep</t>
  </si>
  <si>
    <t>WT CID PBS</t>
  </si>
  <si>
    <t>WT CID Hep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</si>
</sst>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4831440007707599E-3"/>
                  <c:y val="-0.16646420475123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Liver'!$M$21:$M$27</c:f>
              <c:numCache>
                <c:formatCode>General</c:formatCode>
                <c:ptCount val="7"/>
                <c:pt idx="0">
                  <c:v>0</c:v>
                </c:pt>
                <c:pt idx="1">
                  <c:v>2.7924999999999998E-2</c:v>
                </c:pt>
                <c:pt idx="2">
                  <c:v>5.5849999999999997E-2</c:v>
                </c:pt>
                <c:pt idx="3">
                  <c:v>0.139625</c:v>
                </c:pt>
                <c:pt idx="4">
                  <c:v>0.27925</c:v>
                </c:pt>
                <c:pt idx="5">
                  <c:v>0.5585</c:v>
                </c:pt>
                <c:pt idx="6">
                  <c:v>1.39625</c:v>
                </c:pt>
              </c:numCache>
            </c:numRef>
          </c:xVal>
          <c:yVal>
            <c:numRef>
              <c:f>'809 Liver'!$N$21:$N$27</c:f>
              <c:numCache>
                <c:formatCode>General</c:formatCode>
                <c:ptCount val="7"/>
                <c:pt idx="0">
                  <c:v>0</c:v>
                </c:pt>
                <c:pt idx="1">
                  <c:v>3.9000000000000007E-2</c:v>
                </c:pt>
                <c:pt idx="2">
                  <c:v>8.7000000000000008E-2</c:v>
                </c:pt>
                <c:pt idx="3">
                  <c:v>0.21450000000000002</c:v>
                </c:pt>
                <c:pt idx="4">
                  <c:v>0.41500000000000004</c:v>
                </c:pt>
                <c:pt idx="5">
                  <c:v>0.8115</c:v>
                </c:pt>
                <c:pt idx="6">
                  <c:v>1.925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ED-404B-A8E2-BCC784E1E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542640"/>
        <c:axId val="2126545776"/>
      </c:scatterChart>
      <c:valAx>
        <c:axId val="212654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545776"/>
        <c:crosses val="autoZero"/>
        <c:crossBetween val="midCat"/>
      </c:valAx>
      <c:valAx>
        <c:axId val="21265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54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4831440007707599E-3"/>
                  <c:y val="-0.16646420475123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Spleen'!$M$21:$M$27</c:f>
              <c:numCache>
                <c:formatCode>General</c:formatCode>
                <c:ptCount val="7"/>
                <c:pt idx="0">
                  <c:v>0</c:v>
                </c:pt>
                <c:pt idx="1">
                  <c:v>2.7924999999999998E-2</c:v>
                </c:pt>
                <c:pt idx="2">
                  <c:v>5.5849999999999997E-2</c:v>
                </c:pt>
                <c:pt idx="3">
                  <c:v>0.139625</c:v>
                </c:pt>
                <c:pt idx="4">
                  <c:v>0.27925</c:v>
                </c:pt>
                <c:pt idx="5">
                  <c:v>0.5585</c:v>
                </c:pt>
                <c:pt idx="6">
                  <c:v>1.39625</c:v>
                </c:pt>
              </c:numCache>
            </c:numRef>
          </c:xVal>
          <c:yVal>
            <c:numRef>
              <c:f>'809 Spleen'!$N$21:$N$27</c:f>
              <c:numCache>
                <c:formatCode>General</c:formatCode>
                <c:ptCount val="7"/>
                <c:pt idx="0">
                  <c:v>0</c:v>
                </c:pt>
                <c:pt idx="1">
                  <c:v>4.349999999999999E-2</c:v>
                </c:pt>
                <c:pt idx="2">
                  <c:v>8.6999999999999994E-2</c:v>
                </c:pt>
                <c:pt idx="3">
                  <c:v>0.2185</c:v>
                </c:pt>
                <c:pt idx="4">
                  <c:v>0.41100000000000003</c:v>
                </c:pt>
                <c:pt idx="5">
                  <c:v>0.80649999999999999</c:v>
                </c:pt>
                <c:pt idx="6">
                  <c:v>1.9390000000000001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FA-AE44-942A-A3107A76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542640"/>
        <c:axId val="2126545776"/>
      </c:scatterChart>
      <c:valAx>
        <c:axId val="212654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545776"/>
        <c:crosses val="autoZero"/>
        <c:crossBetween val="midCat"/>
      </c:valAx>
      <c:valAx>
        <c:axId val="21265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54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603250</xdr:colOff>
      <xdr:row>18</xdr:row>
      <xdr:rowOff>82550</xdr:rowOff>
    </xdr:from>
    <xdr:to>
      <xdr:col>23</xdr:col>
      <xdr:colOff>533400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0CD3D7-AD71-5D48-B8FB-502EEADC5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311150</xdr:colOff>
      <xdr:row>19</xdr:row>
      <xdr:rowOff>209550</xdr:rowOff>
    </xdr:from>
    <xdr:to>
      <xdr:col>21</xdr:col>
      <xdr:colOff>241300</xdr:colOff>
      <xdr:row>36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4A6278-5CCC-024A-89F2-493021E3D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3FFE-31E5-B44B-A5AB-8D24377F1E2B}">
  <sheetPr>
    <pageSetUpPr fitToPage="1"/>
  </sheetPr>
  <dimension ref="A1:X69"/>
  <sheetViews>
    <sheetView tabSelected="1" workbookViewId="0">
      <selection activeCell="K31" sqref="K31"/>
    </sheetView>
  </sheetViews>
  <sheetFormatPr baseColWidth="10" defaultRowHeight="16" x14ac:dyDescent="0.2"/>
  <cols>
    <col min="2" max="2" width="20" bestFit="1" customWidth="1"/>
    <col min="3" max="3" width="14.83203125" customWidth="1"/>
    <col min="4" max="5" width="19.6640625" customWidth="1"/>
    <col min="6" max="6" width="20.83203125" customWidth="1"/>
    <col min="8" max="8" width="13.83203125" bestFit="1" customWidth="1"/>
    <col min="10" max="10" width="13.1640625" customWidth="1"/>
    <col min="11" max="11" width="13.5" customWidth="1"/>
    <col min="12" max="13" width="13" customWidth="1"/>
  </cols>
  <sheetData>
    <row r="1" spans="1:24" ht="34" x14ac:dyDescent="0.2">
      <c r="A1" t="s">
        <v>8</v>
      </c>
      <c r="B1" t="s">
        <v>13</v>
      </c>
      <c r="C1" t="s">
        <v>9</v>
      </c>
      <c r="D1" t="s">
        <v>10</v>
      </c>
      <c r="E1" s="2" t="s">
        <v>14</v>
      </c>
      <c r="F1" s="2" t="s">
        <v>15</v>
      </c>
      <c r="G1" s="2" t="s">
        <v>11</v>
      </c>
      <c r="H1" s="2" t="s">
        <v>12</v>
      </c>
      <c r="I1" s="2"/>
      <c r="J1" t="s">
        <v>6</v>
      </c>
      <c r="K1">
        <v>5.0999999999999997E-2</v>
      </c>
      <c r="L1" s="1">
        <v>3.7999999999999999E-2</v>
      </c>
      <c r="M1">
        <v>0.32400000000000001</v>
      </c>
      <c r="N1">
        <v>0.29199999999999998</v>
      </c>
      <c r="O1">
        <v>0.60099999999999998</v>
      </c>
      <c r="P1">
        <v>0.49399999999999999</v>
      </c>
      <c r="Q1">
        <v>1.9330000000000001</v>
      </c>
      <c r="R1">
        <v>1.6819999999999999</v>
      </c>
      <c r="S1">
        <v>0.44500000000000001</v>
      </c>
      <c r="T1">
        <v>1.2849999999999999</v>
      </c>
    </row>
    <row r="2" spans="1:24" x14ac:dyDescent="0.2">
      <c r="A2">
        <v>30</v>
      </c>
      <c r="B2">
        <v>10.8</v>
      </c>
      <c r="C2">
        <f t="shared" ref="C2:C33" si="0">B2*50</f>
        <v>540</v>
      </c>
      <c r="D2">
        <v>0.40050000000000002</v>
      </c>
      <c r="E2">
        <f t="shared" ref="E2:E58" si="1">(D2-0.0152)/1.3778</f>
        <v>0.27964871534330094</v>
      </c>
      <c r="F2">
        <v>1E-3</v>
      </c>
      <c r="G2">
        <f>E2/F2*2</f>
        <v>559.29743068660184</v>
      </c>
      <c r="H2" s="4" t="s">
        <v>21</v>
      </c>
      <c r="K2">
        <v>8.2000000000000003E-2</v>
      </c>
      <c r="L2" s="1">
        <v>8.5000000000000006E-2</v>
      </c>
      <c r="M2">
        <v>0.36799999999999999</v>
      </c>
      <c r="N2">
        <v>0.31900000000000001</v>
      </c>
      <c r="O2">
        <v>0.66300000000000003</v>
      </c>
      <c r="P2">
        <v>0.80500000000000005</v>
      </c>
      <c r="Q2">
        <v>1.032</v>
      </c>
      <c r="R2">
        <v>1.546</v>
      </c>
      <c r="S2">
        <v>0.318</v>
      </c>
      <c r="T2">
        <v>1.3320000000000001</v>
      </c>
    </row>
    <row r="3" spans="1:24" x14ac:dyDescent="0.2">
      <c r="A3">
        <v>31</v>
      </c>
      <c r="B3">
        <v>7.3</v>
      </c>
      <c r="C3">
        <f t="shared" si="0"/>
        <v>365</v>
      </c>
      <c r="D3">
        <v>0.27350000000000002</v>
      </c>
      <c r="E3">
        <f t="shared" si="1"/>
        <v>0.18747278269705331</v>
      </c>
      <c r="F3">
        <v>1E-3</v>
      </c>
      <c r="G3">
        <f>E3/F3*2</f>
        <v>374.94556539410661</v>
      </c>
      <c r="H3" s="4" t="s">
        <v>21</v>
      </c>
      <c r="K3">
        <v>0.13200000000000001</v>
      </c>
      <c r="L3" s="1">
        <v>0.13100000000000001</v>
      </c>
      <c r="M3">
        <v>0.29499999999999998</v>
      </c>
      <c r="N3">
        <v>0.33200000000000002</v>
      </c>
      <c r="O3">
        <v>0.63700000000000001</v>
      </c>
      <c r="P3">
        <v>0.68700000000000006</v>
      </c>
      <c r="Q3">
        <v>1.6259999999999999</v>
      </c>
      <c r="R3">
        <v>1.7869999999999999</v>
      </c>
      <c r="S3">
        <v>0.52500000000000002</v>
      </c>
      <c r="T3">
        <v>0.14799999999999999</v>
      </c>
    </row>
    <row r="4" spans="1:24" x14ac:dyDescent="0.2">
      <c r="A4">
        <v>32</v>
      </c>
      <c r="B4">
        <v>4.9000000000000004</v>
      </c>
      <c r="C4">
        <f t="shared" si="0"/>
        <v>245.00000000000003</v>
      </c>
      <c r="D4">
        <v>0.48050000000000004</v>
      </c>
      <c r="E4">
        <f t="shared" si="1"/>
        <v>0.33771229496298455</v>
      </c>
      <c r="F4">
        <v>1E-3</v>
      </c>
      <c r="G4">
        <f t="shared" ref="G4:G16" si="2">E4/F4*2</f>
        <v>675.42458992596903</v>
      </c>
      <c r="H4" s="4" t="s">
        <v>21</v>
      </c>
      <c r="K4">
        <v>0.25700000000000001</v>
      </c>
      <c r="L4" s="1">
        <v>0.26100000000000001</v>
      </c>
      <c r="M4">
        <v>0.372</v>
      </c>
      <c r="N4">
        <v>0.36</v>
      </c>
      <c r="O4">
        <v>0.69399999999999995</v>
      </c>
      <c r="P4">
        <v>0.67800000000000005</v>
      </c>
      <c r="Q4">
        <v>2.206</v>
      </c>
      <c r="R4">
        <v>1.72</v>
      </c>
      <c r="S4">
        <v>0.435</v>
      </c>
      <c r="T4">
        <v>0.13500000000000001</v>
      </c>
    </row>
    <row r="5" spans="1:24" x14ac:dyDescent="0.2">
      <c r="A5">
        <v>33</v>
      </c>
      <c r="B5">
        <v>3.7</v>
      </c>
      <c r="C5">
        <f t="shared" si="0"/>
        <v>185</v>
      </c>
      <c r="D5">
        <v>0.39050000000000001</v>
      </c>
      <c r="E5">
        <f t="shared" si="1"/>
        <v>0.27239076789084049</v>
      </c>
      <c r="F5">
        <v>1E-3</v>
      </c>
      <c r="G5">
        <f t="shared" si="2"/>
        <v>544.78153578168099</v>
      </c>
      <c r="H5" s="4" t="s">
        <v>21</v>
      </c>
      <c r="K5">
        <v>0.46500000000000002</v>
      </c>
      <c r="L5" s="1">
        <v>0.45400000000000001</v>
      </c>
      <c r="M5">
        <v>0.39800000000000002</v>
      </c>
      <c r="N5">
        <v>0.32</v>
      </c>
      <c r="O5">
        <v>0.68</v>
      </c>
      <c r="P5">
        <v>0.82799999999999996</v>
      </c>
      <c r="Q5">
        <v>1.948</v>
      </c>
      <c r="R5">
        <v>1.6240000000000001</v>
      </c>
      <c r="S5">
        <v>0.115</v>
      </c>
    </row>
    <row r="6" spans="1:24" x14ac:dyDescent="0.2">
      <c r="A6">
        <v>34</v>
      </c>
      <c r="B6">
        <v>5.5</v>
      </c>
      <c r="C6">
        <f t="shared" si="0"/>
        <v>275</v>
      </c>
      <c r="D6">
        <v>7.0500000000000007E-2</v>
      </c>
      <c r="E6">
        <f t="shared" si="1"/>
        <v>4.0136449412106263E-2</v>
      </c>
      <c r="F6">
        <v>1E-3</v>
      </c>
      <c r="G6">
        <f t="shared" si="2"/>
        <v>80.272898824212518</v>
      </c>
      <c r="H6" s="4" t="s">
        <v>21</v>
      </c>
      <c r="K6">
        <v>0.85899999999999999</v>
      </c>
      <c r="L6" s="1">
        <v>0.85299999999999998</v>
      </c>
      <c r="M6">
        <v>0.36799999999999999</v>
      </c>
      <c r="N6">
        <v>0.33500000000000002</v>
      </c>
      <c r="O6">
        <v>0.105</v>
      </c>
      <c r="Q6">
        <v>1.7470000000000001</v>
      </c>
      <c r="R6">
        <v>1.988</v>
      </c>
      <c r="S6">
        <v>1.5289999999999999</v>
      </c>
      <c r="T6">
        <v>1.073</v>
      </c>
    </row>
    <row r="7" spans="1:24" x14ac:dyDescent="0.2">
      <c r="A7">
        <v>35</v>
      </c>
      <c r="B7">
        <v>7.4</v>
      </c>
      <c r="C7">
        <f t="shared" si="0"/>
        <v>370</v>
      </c>
      <c r="D7">
        <v>1.4844999999999999</v>
      </c>
      <c r="E7">
        <f t="shared" si="1"/>
        <v>1.0664102191900131</v>
      </c>
      <c r="F7">
        <v>1E-3</v>
      </c>
      <c r="G7">
        <f t="shared" si="2"/>
        <v>2132.8204383800262</v>
      </c>
      <c r="H7" s="4" t="s">
        <v>21</v>
      </c>
      <c r="K7">
        <v>1.98</v>
      </c>
      <c r="L7" s="1">
        <v>1.9590000000000001</v>
      </c>
      <c r="M7">
        <v>0.39100000000000001</v>
      </c>
      <c r="N7">
        <v>0.28999999999999998</v>
      </c>
      <c r="O7">
        <v>0.71599999999999997</v>
      </c>
      <c r="Q7">
        <v>1.768</v>
      </c>
      <c r="S7">
        <v>0.83699999999999997</v>
      </c>
      <c r="T7">
        <v>0.73199999999999998</v>
      </c>
    </row>
    <row r="8" spans="1:24" x14ac:dyDescent="0.2">
      <c r="A8">
        <v>36</v>
      </c>
      <c r="B8">
        <v>6.2</v>
      </c>
      <c r="C8">
        <f t="shared" si="0"/>
        <v>310</v>
      </c>
      <c r="D8">
        <v>0.79249999999999998</v>
      </c>
      <c r="E8">
        <f t="shared" si="1"/>
        <v>0.56416025547975035</v>
      </c>
      <c r="F8">
        <v>1E-3</v>
      </c>
      <c r="G8">
        <f t="shared" si="2"/>
        <v>1128.3205109595008</v>
      </c>
      <c r="H8" s="4" t="s">
        <v>21</v>
      </c>
      <c r="K8">
        <v>3.419</v>
      </c>
      <c r="L8" s="1">
        <v>3.4529999999999998</v>
      </c>
      <c r="M8">
        <v>0.29799999999999999</v>
      </c>
      <c r="O8">
        <v>0.73799999999999999</v>
      </c>
      <c r="Q8">
        <v>2.157</v>
      </c>
      <c r="S8">
        <v>1.29</v>
      </c>
      <c r="T8">
        <v>0.72199999999999998</v>
      </c>
    </row>
    <row r="9" spans="1:24" x14ac:dyDescent="0.2">
      <c r="A9">
        <v>37</v>
      </c>
      <c r="B9">
        <v>7.1</v>
      </c>
      <c r="C9">
        <f t="shared" si="0"/>
        <v>355</v>
      </c>
      <c r="D9">
        <v>1.2455000000000001</v>
      </c>
      <c r="E9">
        <f t="shared" si="1"/>
        <v>0.89294527507620847</v>
      </c>
      <c r="F9">
        <v>1E-3</v>
      </c>
      <c r="G9">
        <f t="shared" si="2"/>
        <v>1785.8905501524168</v>
      </c>
      <c r="H9" s="4" t="s">
        <v>21</v>
      </c>
    </row>
    <row r="10" spans="1:24" x14ac:dyDescent="0.2">
      <c r="A10">
        <v>23</v>
      </c>
      <c r="B10">
        <v>7.3</v>
      </c>
      <c r="C10">
        <f t="shared" si="0"/>
        <v>365</v>
      </c>
      <c r="D10">
        <v>1.2404999999999999</v>
      </c>
      <c r="E10">
        <f t="shared" si="1"/>
        <v>0.88931630134997819</v>
      </c>
      <c r="F10">
        <v>1E-3</v>
      </c>
      <c r="G10">
        <f t="shared" si="2"/>
        <v>1778.6326026999564</v>
      </c>
      <c r="H10" s="4" t="s">
        <v>20</v>
      </c>
      <c r="K10">
        <f>AVERAGE(K1:L1)</f>
        <v>4.4499999999999998E-2</v>
      </c>
      <c r="M10" t="s">
        <v>5</v>
      </c>
      <c r="X10" t="s">
        <v>7</v>
      </c>
    </row>
    <row r="11" spans="1:24" x14ac:dyDescent="0.2">
      <c r="A11">
        <v>24</v>
      </c>
      <c r="B11">
        <v>5.4</v>
      </c>
      <c r="C11">
        <f t="shared" si="0"/>
        <v>270</v>
      </c>
      <c r="D11">
        <v>1.2875000000000001</v>
      </c>
      <c r="E11">
        <f t="shared" si="1"/>
        <v>0.92342865437654231</v>
      </c>
      <c r="F11">
        <v>1E-3</v>
      </c>
      <c r="G11">
        <f t="shared" si="2"/>
        <v>1846.8573087530847</v>
      </c>
      <c r="H11" s="4" t="s">
        <v>20</v>
      </c>
      <c r="J11">
        <v>0</v>
      </c>
      <c r="K11">
        <v>0</v>
      </c>
      <c r="M11">
        <f>M1-$K$10</f>
        <v>0.27950000000000003</v>
      </c>
      <c r="N11">
        <f t="shared" ref="N11:T11" si="3">N1-$K$10</f>
        <v>0.2475</v>
      </c>
      <c r="O11">
        <f t="shared" si="3"/>
        <v>0.55649999999999999</v>
      </c>
      <c r="P11">
        <f t="shared" si="3"/>
        <v>0.44950000000000001</v>
      </c>
      <c r="Q11">
        <f t="shared" si="3"/>
        <v>1.8885000000000001</v>
      </c>
      <c r="R11">
        <f t="shared" si="3"/>
        <v>1.6375</v>
      </c>
      <c r="S11">
        <f t="shared" si="3"/>
        <v>0.40050000000000002</v>
      </c>
      <c r="T11">
        <f t="shared" si="3"/>
        <v>1.2404999999999999</v>
      </c>
    </row>
    <row r="12" spans="1:24" x14ac:dyDescent="0.2">
      <c r="A12">
        <v>25</v>
      </c>
      <c r="B12">
        <v>4.4000000000000004</v>
      </c>
      <c r="C12">
        <f t="shared" si="0"/>
        <v>220.00000000000003</v>
      </c>
      <c r="D12">
        <v>0.10349999999999999</v>
      </c>
      <c r="E12">
        <f t="shared" si="1"/>
        <v>6.4087676005225719E-2</v>
      </c>
      <c r="F12">
        <v>1E-3</v>
      </c>
      <c r="G12">
        <f t="shared" si="2"/>
        <v>128.17535201045143</v>
      </c>
      <c r="H12" s="4" t="s">
        <v>20</v>
      </c>
      <c r="J12">
        <v>10</v>
      </c>
      <c r="K12">
        <f t="shared" ref="K12:K18" si="4">AVERAGE(K2:L2)-$K$10</f>
        <v>3.9000000000000007E-2</v>
      </c>
      <c r="M12">
        <f t="shared" ref="M12:S18" si="5">M2-$K$10</f>
        <v>0.32350000000000001</v>
      </c>
      <c r="N12">
        <f t="shared" si="5"/>
        <v>0.27450000000000002</v>
      </c>
      <c r="O12">
        <f t="shared" si="5"/>
        <v>0.61850000000000005</v>
      </c>
      <c r="P12">
        <f t="shared" si="5"/>
        <v>0.76050000000000006</v>
      </c>
      <c r="Q12">
        <f t="shared" si="5"/>
        <v>0.98750000000000004</v>
      </c>
      <c r="R12">
        <f t="shared" si="5"/>
        <v>1.5015000000000001</v>
      </c>
      <c r="S12">
        <f t="shared" si="5"/>
        <v>0.27350000000000002</v>
      </c>
      <c r="T12">
        <f t="shared" ref="T12" si="6">T2-$K$10</f>
        <v>1.2875000000000001</v>
      </c>
    </row>
    <row r="13" spans="1:24" x14ac:dyDescent="0.2">
      <c r="A13">
        <v>26</v>
      </c>
      <c r="B13">
        <v>4.4000000000000004</v>
      </c>
      <c r="C13">
        <f t="shared" si="0"/>
        <v>220.00000000000003</v>
      </c>
      <c r="D13">
        <v>9.0500000000000011E-2</v>
      </c>
      <c r="E13">
        <f t="shared" si="1"/>
        <v>5.4652344317027153E-2</v>
      </c>
      <c r="F13">
        <v>1E-3</v>
      </c>
      <c r="G13">
        <f t="shared" si="2"/>
        <v>109.3046886340543</v>
      </c>
      <c r="H13" s="4" t="s">
        <v>20</v>
      </c>
      <c r="J13">
        <v>20</v>
      </c>
      <c r="K13">
        <f t="shared" si="4"/>
        <v>8.7000000000000008E-2</v>
      </c>
      <c r="M13">
        <f t="shared" si="5"/>
        <v>0.2505</v>
      </c>
      <c r="N13">
        <f t="shared" si="5"/>
        <v>0.28750000000000003</v>
      </c>
      <c r="O13">
        <f t="shared" si="5"/>
        <v>0.59250000000000003</v>
      </c>
      <c r="P13">
        <f t="shared" si="5"/>
        <v>0.64250000000000007</v>
      </c>
      <c r="Q13">
        <f t="shared" si="5"/>
        <v>1.5814999999999999</v>
      </c>
      <c r="R13">
        <f t="shared" si="5"/>
        <v>1.7424999999999999</v>
      </c>
      <c r="S13">
        <f t="shared" si="5"/>
        <v>0.48050000000000004</v>
      </c>
      <c r="T13">
        <f t="shared" ref="T13" si="7">T3-$K$10</f>
        <v>0.10349999999999999</v>
      </c>
    </row>
    <row r="14" spans="1:24" x14ac:dyDescent="0.2">
      <c r="A14">
        <v>27</v>
      </c>
      <c r="B14">
        <v>4.2</v>
      </c>
      <c r="C14">
        <f t="shared" si="0"/>
        <v>210</v>
      </c>
      <c r="D14">
        <v>1.0285</v>
      </c>
      <c r="E14">
        <f t="shared" si="1"/>
        <v>0.73544781535781678</v>
      </c>
      <c r="F14">
        <v>1E-3</v>
      </c>
      <c r="G14">
        <f t="shared" si="2"/>
        <v>1470.8956307156336</v>
      </c>
      <c r="H14" s="4" t="s">
        <v>20</v>
      </c>
      <c r="J14">
        <v>50</v>
      </c>
      <c r="K14">
        <f t="shared" si="4"/>
        <v>0.21450000000000002</v>
      </c>
      <c r="M14">
        <f t="shared" si="5"/>
        <v>0.32750000000000001</v>
      </c>
      <c r="N14">
        <f t="shared" si="5"/>
        <v>0.3155</v>
      </c>
      <c r="O14">
        <f t="shared" si="5"/>
        <v>0.64949999999999997</v>
      </c>
      <c r="P14">
        <f t="shared" si="5"/>
        <v>0.63350000000000006</v>
      </c>
      <c r="Q14">
        <f t="shared" si="5"/>
        <v>2.1614999999999998</v>
      </c>
      <c r="R14">
        <f t="shared" si="5"/>
        <v>1.6755</v>
      </c>
      <c r="S14">
        <f t="shared" si="5"/>
        <v>0.39050000000000001</v>
      </c>
      <c r="T14">
        <f>T4-$K$10</f>
        <v>9.0500000000000011E-2</v>
      </c>
    </row>
    <row r="15" spans="1:24" x14ac:dyDescent="0.2">
      <c r="A15">
        <v>28</v>
      </c>
      <c r="B15">
        <v>9.3000000000000007</v>
      </c>
      <c r="C15">
        <f t="shared" si="0"/>
        <v>465.00000000000006</v>
      </c>
      <c r="D15">
        <v>0.6875</v>
      </c>
      <c r="E15">
        <f t="shared" si="1"/>
        <v>0.48795180722891568</v>
      </c>
      <c r="F15">
        <v>1E-3</v>
      </c>
      <c r="G15">
        <f t="shared" si="2"/>
        <v>975.9036144578314</v>
      </c>
      <c r="H15" s="4" t="s">
        <v>20</v>
      </c>
      <c r="J15">
        <v>100</v>
      </c>
      <c r="K15">
        <f t="shared" si="4"/>
        <v>0.41500000000000004</v>
      </c>
      <c r="M15">
        <f t="shared" si="5"/>
        <v>0.35350000000000004</v>
      </c>
      <c r="N15">
        <f t="shared" si="5"/>
        <v>0.27550000000000002</v>
      </c>
      <c r="O15">
        <f t="shared" si="5"/>
        <v>0.63550000000000006</v>
      </c>
      <c r="P15">
        <f t="shared" si="5"/>
        <v>0.78349999999999997</v>
      </c>
      <c r="Q15">
        <f t="shared" si="5"/>
        <v>1.9035</v>
      </c>
      <c r="R15">
        <f t="shared" si="5"/>
        <v>1.5795000000000001</v>
      </c>
      <c r="S15">
        <f t="shared" si="5"/>
        <v>7.0500000000000007E-2</v>
      </c>
    </row>
    <row r="16" spans="1:24" x14ac:dyDescent="0.2">
      <c r="A16">
        <v>29</v>
      </c>
      <c r="B16">
        <v>5.4</v>
      </c>
      <c r="C16">
        <f t="shared" si="0"/>
        <v>270</v>
      </c>
      <c r="D16">
        <v>0.67749999999999999</v>
      </c>
      <c r="E16">
        <f t="shared" si="1"/>
        <v>0.48069385977645523</v>
      </c>
      <c r="F16">
        <v>1E-3</v>
      </c>
      <c r="G16">
        <f t="shared" si="2"/>
        <v>961.38771955291043</v>
      </c>
      <c r="H16" s="4" t="s">
        <v>20</v>
      </c>
      <c r="J16">
        <v>200</v>
      </c>
      <c r="K16">
        <f t="shared" si="4"/>
        <v>0.8115</v>
      </c>
      <c r="M16">
        <f t="shared" si="5"/>
        <v>0.32350000000000001</v>
      </c>
      <c r="N16">
        <f t="shared" si="5"/>
        <v>0.29050000000000004</v>
      </c>
      <c r="O16">
        <f t="shared" si="5"/>
        <v>6.0499999999999998E-2</v>
      </c>
      <c r="Q16">
        <f t="shared" si="5"/>
        <v>1.7025000000000001</v>
      </c>
      <c r="R16">
        <f t="shared" si="5"/>
        <v>1.9435</v>
      </c>
      <c r="S16">
        <f t="shared" si="5"/>
        <v>1.4844999999999999</v>
      </c>
      <c r="T16">
        <f t="shared" ref="T16" si="8">T6-$K$10</f>
        <v>1.0285</v>
      </c>
    </row>
    <row r="17" spans="1:20" x14ac:dyDescent="0.2">
      <c r="A17">
        <v>4</v>
      </c>
      <c r="B17">
        <v>6.4</v>
      </c>
      <c r="C17">
        <f t="shared" si="0"/>
        <v>320</v>
      </c>
      <c r="D17">
        <v>1.8885000000000001</v>
      </c>
      <c r="E17">
        <f t="shared" si="1"/>
        <v>1.359631296269415</v>
      </c>
      <c r="F17">
        <v>1E-3</v>
      </c>
      <c r="G17">
        <f t="shared" ref="G17:G43" si="9">E17/F17*5</f>
        <v>6798.1564813470759</v>
      </c>
      <c r="H17" t="s">
        <v>17</v>
      </c>
      <c r="J17">
        <v>500</v>
      </c>
      <c r="K17">
        <f t="shared" si="4"/>
        <v>1.925</v>
      </c>
      <c r="M17">
        <f t="shared" si="5"/>
        <v>0.34650000000000003</v>
      </c>
      <c r="N17">
        <f t="shared" si="5"/>
        <v>0.2455</v>
      </c>
      <c r="O17">
        <f t="shared" si="5"/>
        <v>0.67149999999999999</v>
      </c>
      <c r="Q17">
        <f t="shared" si="5"/>
        <v>1.7235</v>
      </c>
      <c r="S17">
        <f t="shared" si="5"/>
        <v>0.79249999999999998</v>
      </c>
      <c r="T17">
        <f t="shared" ref="T17" si="10">T7-$K$10</f>
        <v>0.6875</v>
      </c>
    </row>
    <row r="18" spans="1:20" x14ac:dyDescent="0.2">
      <c r="A18">
        <v>5</v>
      </c>
      <c r="B18">
        <v>13.9</v>
      </c>
      <c r="C18">
        <f t="shared" si="0"/>
        <v>695</v>
      </c>
      <c r="D18">
        <v>0.98750000000000004</v>
      </c>
      <c r="E18">
        <f t="shared" si="1"/>
        <v>0.70569023080272908</v>
      </c>
      <c r="F18">
        <v>1E-3</v>
      </c>
      <c r="G18">
        <f t="shared" si="9"/>
        <v>3528.4511540136455</v>
      </c>
      <c r="H18" t="s">
        <v>17</v>
      </c>
      <c r="J18">
        <v>1000</v>
      </c>
      <c r="K18">
        <f t="shared" si="4"/>
        <v>3.3914999999999997</v>
      </c>
      <c r="M18">
        <f t="shared" si="5"/>
        <v>0.2535</v>
      </c>
      <c r="O18">
        <f t="shared" si="5"/>
        <v>0.69350000000000001</v>
      </c>
      <c r="Q18">
        <f t="shared" si="5"/>
        <v>2.1124999999999998</v>
      </c>
      <c r="S18">
        <f t="shared" si="5"/>
        <v>1.2455000000000001</v>
      </c>
      <c r="T18">
        <f t="shared" ref="T18" si="11">T8-$K$10</f>
        <v>0.67749999999999999</v>
      </c>
    </row>
    <row r="19" spans="1:20" x14ac:dyDescent="0.2">
      <c r="A19">
        <v>6</v>
      </c>
      <c r="B19">
        <v>4.5</v>
      </c>
      <c r="C19">
        <f t="shared" si="0"/>
        <v>225</v>
      </c>
      <c r="D19">
        <v>1.5814999999999999</v>
      </c>
      <c r="E19">
        <f t="shared" si="1"/>
        <v>1.1368123094788793</v>
      </c>
      <c r="F19">
        <v>1E-3</v>
      </c>
      <c r="G19">
        <f t="shared" si="9"/>
        <v>5684.0615473943963</v>
      </c>
      <c r="H19" t="s">
        <v>17</v>
      </c>
    </row>
    <row r="20" spans="1:20" ht="52" customHeight="1" x14ac:dyDescent="0.2">
      <c r="A20">
        <v>7</v>
      </c>
      <c r="B20">
        <v>6.3</v>
      </c>
      <c r="C20">
        <f t="shared" si="0"/>
        <v>315</v>
      </c>
      <c r="D20">
        <v>2.1614999999999998</v>
      </c>
      <c r="E20">
        <f t="shared" si="1"/>
        <v>1.5577732617215849</v>
      </c>
      <c r="F20">
        <v>1E-3</v>
      </c>
      <c r="G20">
        <f t="shared" si="9"/>
        <v>7788.866308607925</v>
      </c>
      <c r="H20" t="s">
        <v>17</v>
      </c>
      <c r="J20" s="2" t="s">
        <v>0</v>
      </c>
      <c r="K20" s="2" t="s">
        <v>1</v>
      </c>
      <c r="L20" s="2" t="s">
        <v>2</v>
      </c>
      <c r="M20" s="2" t="s">
        <v>3</v>
      </c>
      <c r="N20" s="2" t="s">
        <v>4</v>
      </c>
    </row>
    <row r="21" spans="1:20" x14ac:dyDescent="0.2">
      <c r="A21">
        <v>8</v>
      </c>
      <c r="B21">
        <v>5.8</v>
      </c>
      <c r="C21">
        <f t="shared" si="0"/>
        <v>290</v>
      </c>
      <c r="D21">
        <v>1.9035</v>
      </c>
      <c r="E21">
        <f t="shared" si="1"/>
        <v>1.3705182174481056</v>
      </c>
      <c r="F21">
        <v>1E-3</v>
      </c>
      <c r="G21">
        <f t="shared" si="9"/>
        <v>6852.5910872405275</v>
      </c>
      <c r="H21" t="s">
        <v>17</v>
      </c>
      <c r="J21">
        <v>0</v>
      </c>
      <c r="K21" s="2">
        <f>0.002702*J21</f>
        <v>0</v>
      </c>
      <c r="L21" s="2">
        <f>K21*1000</f>
        <v>0</v>
      </c>
      <c r="M21" s="2">
        <f>L21*0.0001/50</f>
        <v>0</v>
      </c>
      <c r="N21" s="2">
        <f t="shared" ref="N21:N28" si="12">K11</f>
        <v>0</v>
      </c>
    </row>
    <row r="22" spans="1:20" x14ac:dyDescent="0.2">
      <c r="A22">
        <v>13</v>
      </c>
      <c r="B22">
        <v>3.5</v>
      </c>
      <c r="C22">
        <f t="shared" si="0"/>
        <v>175</v>
      </c>
      <c r="D22">
        <v>1.7025000000000001</v>
      </c>
      <c r="E22">
        <f t="shared" si="1"/>
        <v>1.2246334736536508</v>
      </c>
      <c r="F22">
        <v>1E-3</v>
      </c>
      <c r="G22">
        <f t="shared" si="9"/>
        <v>6123.167368268254</v>
      </c>
      <c r="H22" t="s">
        <v>17</v>
      </c>
      <c r="J22">
        <v>10</v>
      </c>
      <c r="K22" s="2">
        <f>0.005585*J22</f>
        <v>5.5849999999999997E-2</v>
      </c>
      <c r="L22" s="2">
        <f t="shared" ref="L22:L28" si="13">K22*1000</f>
        <v>55.849999999999994</v>
      </c>
      <c r="M22" s="2">
        <f>L22*0.05/100</f>
        <v>2.7924999999999998E-2</v>
      </c>
      <c r="N22" s="2">
        <f t="shared" si="12"/>
        <v>3.9000000000000007E-2</v>
      </c>
    </row>
    <row r="23" spans="1:20" x14ac:dyDescent="0.2">
      <c r="A23">
        <v>14</v>
      </c>
      <c r="B23">
        <v>5.8</v>
      </c>
      <c r="C23">
        <f t="shared" si="0"/>
        <v>290</v>
      </c>
      <c r="D23">
        <v>1.7235</v>
      </c>
      <c r="E23">
        <f t="shared" si="1"/>
        <v>1.2398751633038176</v>
      </c>
      <c r="F23">
        <v>1E-3</v>
      </c>
      <c r="G23">
        <f t="shared" si="9"/>
        <v>6199.3758165190875</v>
      </c>
      <c r="H23" s="4" t="s">
        <v>17</v>
      </c>
      <c r="J23">
        <v>20</v>
      </c>
      <c r="K23" s="2">
        <f t="shared" ref="K23:K28" si="14">0.005585*J23</f>
        <v>0.11169999999999999</v>
      </c>
      <c r="L23" s="2">
        <f t="shared" si="13"/>
        <v>111.69999999999999</v>
      </c>
      <c r="M23" s="2">
        <f t="shared" ref="M23:M28" si="15">L23*0.05/100</f>
        <v>5.5849999999999997E-2</v>
      </c>
      <c r="N23" s="2">
        <f t="shared" si="12"/>
        <v>8.7000000000000008E-2</v>
      </c>
    </row>
    <row r="24" spans="1:20" x14ac:dyDescent="0.2">
      <c r="A24">
        <v>1</v>
      </c>
      <c r="B24">
        <v>4.2</v>
      </c>
      <c r="C24">
        <f t="shared" si="0"/>
        <v>210</v>
      </c>
      <c r="D24">
        <v>2.1124999999999998</v>
      </c>
      <c r="E24">
        <f t="shared" si="1"/>
        <v>1.522209319204529</v>
      </c>
      <c r="F24">
        <v>1E-3</v>
      </c>
      <c r="G24">
        <f t="shared" si="9"/>
        <v>7611.0465960226438</v>
      </c>
      <c r="H24" t="s">
        <v>16</v>
      </c>
      <c r="J24">
        <v>50</v>
      </c>
      <c r="K24" s="2">
        <f t="shared" si="14"/>
        <v>0.27925</v>
      </c>
      <c r="L24" s="2">
        <f t="shared" si="13"/>
        <v>279.25</v>
      </c>
      <c r="M24" s="2">
        <f t="shared" si="15"/>
        <v>0.139625</v>
      </c>
      <c r="N24" s="2">
        <f t="shared" si="12"/>
        <v>0.21450000000000002</v>
      </c>
    </row>
    <row r="25" spans="1:20" x14ac:dyDescent="0.2">
      <c r="A25">
        <v>2</v>
      </c>
      <c r="B25">
        <v>7.1</v>
      </c>
      <c r="C25">
        <f t="shared" si="0"/>
        <v>355</v>
      </c>
      <c r="D25">
        <v>1.6375</v>
      </c>
      <c r="E25">
        <f t="shared" si="1"/>
        <v>1.1774568152126579</v>
      </c>
      <c r="F25">
        <v>1E-3</v>
      </c>
      <c r="G25">
        <f t="shared" si="9"/>
        <v>5887.2840760632889</v>
      </c>
      <c r="H25" t="s">
        <v>16</v>
      </c>
      <c r="J25">
        <v>100</v>
      </c>
      <c r="K25" s="2">
        <f t="shared" si="14"/>
        <v>0.5585</v>
      </c>
      <c r="L25" s="2">
        <f t="shared" si="13"/>
        <v>558.5</v>
      </c>
      <c r="M25" s="2">
        <f t="shared" si="15"/>
        <v>0.27925</v>
      </c>
      <c r="N25" s="2">
        <f t="shared" si="12"/>
        <v>0.41500000000000004</v>
      </c>
    </row>
    <row r="26" spans="1:20" x14ac:dyDescent="0.2">
      <c r="A26">
        <v>3</v>
      </c>
      <c r="B26">
        <v>3.3</v>
      </c>
      <c r="C26">
        <f t="shared" si="0"/>
        <v>165</v>
      </c>
      <c r="D26">
        <v>1.5015000000000001</v>
      </c>
      <c r="E26">
        <f t="shared" si="1"/>
        <v>1.0787487298591958</v>
      </c>
      <c r="F26">
        <v>1E-3</v>
      </c>
      <c r="G26">
        <f t="shared" si="9"/>
        <v>5393.7436492959787</v>
      </c>
      <c r="H26" t="s">
        <v>16</v>
      </c>
      <c r="J26">
        <v>200</v>
      </c>
      <c r="K26" s="2">
        <f t="shared" si="14"/>
        <v>1.117</v>
      </c>
      <c r="L26" s="2">
        <f t="shared" si="13"/>
        <v>1117</v>
      </c>
      <c r="M26" s="2">
        <f t="shared" si="15"/>
        <v>0.5585</v>
      </c>
      <c r="N26" s="2">
        <f t="shared" si="12"/>
        <v>0.8115</v>
      </c>
    </row>
    <row r="27" spans="1:20" x14ac:dyDescent="0.2">
      <c r="A27">
        <v>9</v>
      </c>
      <c r="B27">
        <v>6.2</v>
      </c>
      <c r="C27">
        <f t="shared" si="0"/>
        <v>310</v>
      </c>
      <c r="D27">
        <v>1.7424999999999999</v>
      </c>
      <c r="E27">
        <f t="shared" si="1"/>
        <v>1.2536652634634924</v>
      </c>
      <c r="F27">
        <v>1E-3</v>
      </c>
      <c r="G27">
        <f t="shared" si="9"/>
        <v>6268.3263173174619</v>
      </c>
      <c r="H27" s="4" t="s">
        <v>16</v>
      </c>
      <c r="J27">
        <v>500</v>
      </c>
      <c r="K27" s="2">
        <f t="shared" si="14"/>
        <v>2.7925</v>
      </c>
      <c r="L27" s="2">
        <f t="shared" si="13"/>
        <v>2792.5</v>
      </c>
      <c r="M27" s="2">
        <f t="shared" si="15"/>
        <v>1.39625</v>
      </c>
      <c r="N27" s="2">
        <f t="shared" si="12"/>
        <v>1.925</v>
      </c>
    </row>
    <row r="28" spans="1:20" x14ac:dyDescent="0.2">
      <c r="A28">
        <v>10</v>
      </c>
      <c r="B28">
        <v>2.8</v>
      </c>
      <c r="C28">
        <f t="shared" si="0"/>
        <v>140</v>
      </c>
      <c r="D28">
        <v>1.6755</v>
      </c>
      <c r="E28">
        <f t="shared" si="1"/>
        <v>1.2050370155320076</v>
      </c>
      <c r="F28">
        <v>1E-3</v>
      </c>
      <c r="G28">
        <f t="shared" si="9"/>
        <v>6025.1850776600386</v>
      </c>
      <c r="H28" s="4" t="s">
        <v>16</v>
      </c>
      <c r="J28">
        <v>1000</v>
      </c>
      <c r="K28" s="2">
        <f t="shared" si="14"/>
        <v>5.585</v>
      </c>
      <c r="L28" s="2">
        <f t="shared" si="13"/>
        <v>5585</v>
      </c>
      <c r="M28" s="2">
        <f t="shared" si="15"/>
        <v>2.7925</v>
      </c>
      <c r="N28" s="2">
        <f t="shared" si="12"/>
        <v>3.3914999999999997</v>
      </c>
    </row>
    <row r="29" spans="1:20" x14ac:dyDescent="0.2">
      <c r="A29">
        <v>11</v>
      </c>
      <c r="B29">
        <v>5.5</v>
      </c>
      <c r="C29">
        <f t="shared" si="0"/>
        <v>275</v>
      </c>
      <c r="D29">
        <v>1.5795000000000001</v>
      </c>
      <c r="E29">
        <f t="shared" si="1"/>
        <v>1.1353607199883873</v>
      </c>
      <c r="F29">
        <v>1E-3</v>
      </c>
      <c r="G29">
        <f t="shared" si="9"/>
        <v>5676.8035999419362</v>
      </c>
      <c r="H29" s="4" t="s">
        <v>16</v>
      </c>
    </row>
    <row r="30" spans="1:20" x14ac:dyDescent="0.2">
      <c r="A30">
        <v>12</v>
      </c>
      <c r="B30">
        <v>8.8000000000000007</v>
      </c>
      <c r="C30">
        <f t="shared" si="0"/>
        <v>440.00000000000006</v>
      </c>
      <c r="D30">
        <v>1.9435</v>
      </c>
      <c r="E30">
        <f t="shared" si="1"/>
        <v>1.3995500072579474</v>
      </c>
      <c r="F30">
        <v>1E-3</v>
      </c>
      <c r="G30">
        <f t="shared" si="9"/>
        <v>6997.7500362897363</v>
      </c>
      <c r="H30" s="4" t="s">
        <v>16</v>
      </c>
    </row>
    <row r="31" spans="1:20" x14ac:dyDescent="0.2">
      <c r="A31">
        <v>44</v>
      </c>
      <c r="B31">
        <v>7.5</v>
      </c>
      <c r="C31">
        <f t="shared" si="0"/>
        <v>375</v>
      </c>
      <c r="D31">
        <v>0.55649999999999999</v>
      </c>
      <c r="E31">
        <f t="shared" si="1"/>
        <v>0.39287269560168386</v>
      </c>
      <c r="F31">
        <v>1E-3</v>
      </c>
      <c r="G31">
        <f t="shared" si="9"/>
        <v>1964.3634780084194</v>
      </c>
      <c r="H31" s="4" t="s">
        <v>23</v>
      </c>
    </row>
    <row r="32" spans="1:20" x14ac:dyDescent="0.2">
      <c r="A32">
        <v>45</v>
      </c>
      <c r="B32">
        <v>8.1</v>
      </c>
      <c r="C32">
        <f t="shared" si="0"/>
        <v>405</v>
      </c>
      <c r="D32">
        <v>0.61850000000000005</v>
      </c>
      <c r="E32">
        <f t="shared" si="1"/>
        <v>0.43787196980693865</v>
      </c>
      <c r="F32">
        <v>1E-3</v>
      </c>
      <c r="G32">
        <f t="shared" si="9"/>
        <v>2189.3598490346931</v>
      </c>
      <c r="H32" s="4" t="s">
        <v>23</v>
      </c>
    </row>
    <row r="33" spans="1:8" x14ac:dyDescent="0.2">
      <c r="A33">
        <v>46</v>
      </c>
      <c r="B33">
        <v>5</v>
      </c>
      <c r="C33">
        <f t="shared" si="0"/>
        <v>250</v>
      </c>
      <c r="D33">
        <v>0.59250000000000003</v>
      </c>
      <c r="E33">
        <f t="shared" si="1"/>
        <v>0.41900130643054151</v>
      </c>
      <c r="F33">
        <v>1E-3</v>
      </c>
      <c r="G33">
        <f t="shared" si="9"/>
        <v>2095.0065321527072</v>
      </c>
      <c r="H33" s="4" t="s">
        <v>23</v>
      </c>
    </row>
    <row r="34" spans="1:8" x14ac:dyDescent="0.2">
      <c r="A34">
        <v>47</v>
      </c>
      <c r="B34">
        <v>4</v>
      </c>
      <c r="C34">
        <f t="shared" ref="C34:C65" si="16">B34*50</f>
        <v>200</v>
      </c>
      <c r="D34">
        <v>0.64949999999999997</v>
      </c>
      <c r="E34">
        <f t="shared" si="1"/>
        <v>0.46037160690956597</v>
      </c>
      <c r="F34">
        <v>1E-3</v>
      </c>
      <c r="G34">
        <f t="shared" si="9"/>
        <v>2301.8580345478299</v>
      </c>
      <c r="H34" s="4" t="s">
        <v>23</v>
      </c>
    </row>
    <row r="35" spans="1:8" x14ac:dyDescent="0.2">
      <c r="A35">
        <v>48</v>
      </c>
      <c r="B35">
        <v>6.7</v>
      </c>
      <c r="C35">
        <f t="shared" si="16"/>
        <v>335</v>
      </c>
      <c r="D35">
        <v>0.63550000000000006</v>
      </c>
      <c r="E35">
        <f t="shared" si="1"/>
        <v>0.45021048047612144</v>
      </c>
      <c r="F35">
        <v>1E-3</v>
      </c>
      <c r="G35">
        <f t="shared" si="9"/>
        <v>2251.0524023806074</v>
      </c>
      <c r="H35" s="4" t="s">
        <v>23</v>
      </c>
    </row>
    <row r="36" spans="1:8" x14ac:dyDescent="0.2">
      <c r="A36">
        <v>49</v>
      </c>
      <c r="B36">
        <v>2.6</v>
      </c>
      <c r="C36">
        <f t="shared" si="16"/>
        <v>130</v>
      </c>
      <c r="D36">
        <v>6.0499999999999998E-2</v>
      </c>
      <c r="E36">
        <f t="shared" si="1"/>
        <v>3.2878501959645812E-2</v>
      </c>
      <c r="F36">
        <v>1E-3</v>
      </c>
      <c r="G36">
        <f t="shared" si="9"/>
        <v>164.39250979822904</v>
      </c>
      <c r="H36" s="4" t="s">
        <v>23</v>
      </c>
    </row>
    <row r="37" spans="1:8" x14ac:dyDescent="0.2">
      <c r="A37">
        <v>50</v>
      </c>
      <c r="B37">
        <v>4.5999999999999996</v>
      </c>
      <c r="C37">
        <f t="shared" si="16"/>
        <v>229.99999999999997</v>
      </c>
      <c r="D37">
        <v>0.67149999999999999</v>
      </c>
      <c r="E37">
        <f t="shared" si="1"/>
        <v>0.47633909130497898</v>
      </c>
      <c r="F37">
        <v>1E-3</v>
      </c>
      <c r="G37">
        <f t="shared" si="9"/>
        <v>2381.6954565248948</v>
      </c>
      <c r="H37" s="4" t="s">
        <v>23</v>
      </c>
    </row>
    <row r="38" spans="1:8" x14ac:dyDescent="0.2">
      <c r="A38">
        <v>38</v>
      </c>
      <c r="B38">
        <v>9</v>
      </c>
      <c r="C38">
        <f t="shared" si="16"/>
        <v>450</v>
      </c>
      <c r="D38">
        <v>0.69350000000000001</v>
      </c>
      <c r="E38">
        <f t="shared" si="1"/>
        <v>0.49230657570039199</v>
      </c>
      <c r="F38">
        <v>1E-3</v>
      </c>
      <c r="G38">
        <f t="shared" si="9"/>
        <v>2461.5328785019601</v>
      </c>
      <c r="H38" s="4" t="s">
        <v>22</v>
      </c>
    </row>
    <row r="39" spans="1:8" x14ac:dyDescent="0.2">
      <c r="A39">
        <v>39</v>
      </c>
      <c r="B39">
        <v>6.1</v>
      </c>
      <c r="C39">
        <f t="shared" si="16"/>
        <v>305</v>
      </c>
      <c r="D39">
        <v>0.44950000000000001</v>
      </c>
      <c r="E39">
        <f t="shared" si="1"/>
        <v>0.31521265786035713</v>
      </c>
      <c r="F39">
        <v>1E-3</v>
      </c>
      <c r="G39">
        <f t="shared" si="9"/>
        <v>1576.0632893017855</v>
      </c>
      <c r="H39" s="4" t="s">
        <v>22</v>
      </c>
    </row>
    <row r="40" spans="1:8" x14ac:dyDescent="0.2">
      <c r="A40">
        <v>40</v>
      </c>
      <c r="B40">
        <v>7.5</v>
      </c>
      <c r="C40">
        <f t="shared" si="16"/>
        <v>375</v>
      </c>
      <c r="D40">
        <v>0.76050000000000006</v>
      </c>
      <c r="E40">
        <f t="shared" si="1"/>
        <v>0.54093482363187695</v>
      </c>
      <c r="F40">
        <v>1E-3</v>
      </c>
      <c r="G40">
        <f t="shared" si="9"/>
        <v>2704.6741181593848</v>
      </c>
      <c r="H40" s="4" t="s">
        <v>22</v>
      </c>
    </row>
    <row r="41" spans="1:8" x14ac:dyDescent="0.2">
      <c r="A41">
        <v>41</v>
      </c>
      <c r="B41">
        <v>7.3</v>
      </c>
      <c r="C41">
        <f t="shared" si="16"/>
        <v>365</v>
      </c>
      <c r="D41">
        <v>0.64250000000000007</v>
      </c>
      <c r="E41">
        <f t="shared" si="1"/>
        <v>0.45529104369284373</v>
      </c>
      <c r="F41">
        <v>1E-3</v>
      </c>
      <c r="G41">
        <f t="shared" si="9"/>
        <v>2276.4552184642189</v>
      </c>
      <c r="H41" s="4" t="s">
        <v>22</v>
      </c>
    </row>
    <row r="42" spans="1:8" x14ac:dyDescent="0.2">
      <c r="A42">
        <v>42</v>
      </c>
      <c r="B42">
        <v>7.4</v>
      </c>
      <c r="C42">
        <f t="shared" si="16"/>
        <v>370</v>
      </c>
      <c r="D42">
        <v>0.63350000000000006</v>
      </c>
      <c r="E42">
        <f t="shared" si="1"/>
        <v>0.44875889098562932</v>
      </c>
      <c r="F42">
        <v>1E-3</v>
      </c>
      <c r="G42">
        <f t="shared" si="9"/>
        <v>2243.7944549281465</v>
      </c>
      <c r="H42" s="4" t="s">
        <v>22</v>
      </c>
    </row>
    <row r="43" spans="1:8" x14ac:dyDescent="0.2">
      <c r="A43">
        <v>43</v>
      </c>
      <c r="B43">
        <v>3.7</v>
      </c>
      <c r="C43">
        <f t="shared" si="16"/>
        <v>185</v>
      </c>
      <c r="D43">
        <v>0.78349999999999997</v>
      </c>
      <c r="E43">
        <f t="shared" si="1"/>
        <v>0.55762810277253594</v>
      </c>
      <c r="F43">
        <v>1E-3</v>
      </c>
      <c r="G43">
        <f t="shared" si="9"/>
        <v>2788.1405138626797</v>
      </c>
      <c r="H43" s="4" t="s">
        <v>22</v>
      </c>
    </row>
    <row r="44" spans="1:8" x14ac:dyDescent="0.2">
      <c r="A44">
        <v>18</v>
      </c>
      <c r="B44">
        <v>8.1999999999999993</v>
      </c>
      <c r="C44">
        <f t="shared" si="16"/>
        <v>409.99999999999994</v>
      </c>
      <c r="D44">
        <v>0.27950000000000003</v>
      </c>
      <c r="E44">
        <f t="shared" si="1"/>
        <v>0.19182755116852956</v>
      </c>
      <c r="F44">
        <v>1E-3</v>
      </c>
      <c r="G44">
        <f>E44/F44</f>
        <v>191.82755116852957</v>
      </c>
      <c r="H44" s="4" t="s">
        <v>19</v>
      </c>
    </row>
    <row r="45" spans="1:8" x14ac:dyDescent="0.2">
      <c r="A45">
        <v>19</v>
      </c>
      <c r="B45">
        <v>3.2</v>
      </c>
      <c r="C45">
        <f t="shared" si="16"/>
        <v>160</v>
      </c>
      <c r="D45">
        <v>0.32350000000000001</v>
      </c>
      <c r="E45">
        <f t="shared" si="1"/>
        <v>0.22376251995935553</v>
      </c>
      <c r="F45">
        <v>1E-3</v>
      </c>
      <c r="G45">
        <f t="shared" ref="G45:G58" si="17">E45/F45</f>
        <v>223.76251995935553</v>
      </c>
      <c r="H45" s="4" t="s">
        <v>19</v>
      </c>
    </row>
    <row r="46" spans="1:8" x14ac:dyDescent="0.2">
      <c r="A46">
        <v>20</v>
      </c>
      <c r="B46">
        <v>4.8</v>
      </c>
      <c r="C46">
        <f t="shared" si="16"/>
        <v>240</v>
      </c>
      <c r="D46">
        <v>0.2505</v>
      </c>
      <c r="E46">
        <f t="shared" si="1"/>
        <v>0.17077950355639426</v>
      </c>
      <c r="F46">
        <v>1E-3</v>
      </c>
      <c r="G46">
        <f t="shared" si="17"/>
        <v>170.77950355639425</v>
      </c>
      <c r="H46" s="4" t="s">
        <v>19</v>
      </c>
    </row>
    <row r="47" spans="1:8" x14ac:dyDescent="0.2">
      <c r="A47">
        <v>21</v>
      </c>
      <c r="B47">
        <v>4.7</v>
      </c>
      <c r="C47">
        <f t="shared" si="16"/>
        <v>235</v>
      </c>
      <c r="D47">
        <v>0.32750000000000001</v>
      </c>
      <c r="E47">
        <f t="shared" si="1"/>
        <v>0.22666569894033969</v>
      </c>
      <c r="F47">
        <v>1E-3</v>
      </c>
      <c r="G47">
        <f t="shared" si="17"/>
        <v>226.66569894033969</v>
      </c>
      <c r="H47" s="4" t="s">
        <v>19</v>
      </c>
    </row>
    <row r="48" spans="1:8" x14ac:dyDescent="0.2">
      <c r="A48">
        <v>22</v>
      </c>
      <c r="B48">
        <v>3.1</v>
      </c>
      <c r="C48">
        <f t="shared" si="16"/>
        <v>155</v>
      </c>
      <c r="D48">
        <v>0.35350000000000004</v>
      </c>
      <c r="E48">
        <f t="shared" si="1"/>
        <v>0.24553636231673687</v>
      </c>
      <c r="F48">
        <v>1E-3</v>
      </c>
      <c r="G48">
        <f t="shared" si="17"/>
        <v>245.53636231673687</v>
      </c>
      <c r="H48" s="4" t="s">
        <v>19</v>
      </c>
    </row>
    <row r="49" spans="1:14" x14ac:dyDescent="0.2">
      <c r="A49">
        <v>55</v>
      </c>
      <c r="B49">
        <v>6.6</v>
      </c>
      <c r="C49">
        <f t="shared" si="16"/>
        <v>330</v>
      </c>
      <c r="D49">
        <v>0.32350000000000001</v>
      </c>
      <c r="E49">
        <f t="shared" si="1"/>
        <v>0.22376251995935553</v>
      </c>
      <c r="F49">
        <v>1E-3</v>
      </c>
      <c r="G49">
        <f t="shared" si="17"/>
        <v>223.76251995935553</v>
      </c>
      <c r="H49" s="4" t="s">
        <v>19</v>
      </c>
    </row>
    <row r="50" spans="1:14" x14ac:dyDescent="0.2">
      <c r="A50">
        <v>56</v>
      </c>
      <c r="B50">
        <v>9.1999999999999993</v>
      </c>
      <c r="C50">
        <f t="shared" si="16"/>
        <v>459.99999999999994</v>
      </c>
      <c r="D50">
        <v>0.34650000000000003</v>
      </c>
      <c r="E50">
        <f t="shared" si="1"/>
        <v>0.24045579910001455</v>
      </c>
      <c r="F50">
        <v>1E-3</v>
      </c>
      <c r="G50">
        <f t="shared" si="17"/>
        <v>240.45579910001456</v>
      </c>
      <c r="H50" s="4" t="s">
        <v>19</v>
      </c>
    </row>
    <row r="51" spans="1:14" x14ac:dyDescent="0.2">
      <c r="A51">
        <v>57</v>
      </c>
      <c r="B51">
        <v>6.9</v>
      </c>
      <c r="C51">
        <f t="shared" si="16"/>
        <v>345</v>
      </c>
      <c r="D51">
        <v>0.2535</v>
      </c>
      <c r="E51">
        <f t="shared" si="1"/>
        <v>0.17295688779213239</v>
      </c>
      <c r="F51">
        <v>1E-3</v>
      </c>
      <c r="G51">
        <f t="shared" si="17"/>
        <v>172.95688779213239</v>
      </c>
      <c r="H51" s="4" t="s">
        <v>19</v>
      </c>
    </row>
    <row r="52" spans="1:14" x14ac:dyDescent="0.2">
      <c r="A52">
        <v>15</v>
      </c>
      <c r="B52">
        <v>3.5</v>
      </c>
      <c r="C52">
        <f t="shared" si="16"/>
        <v>175</v>
      </c>
      <c r="D52">
        <v>0.2475</v>
      </c>
      <c r="E52">
        <f t="shared" si="1"/>
        <v>0.16860211932065614</v>
      </c>
      <c r="F52">
        <v>1E-3</v>
      </c>
      <c r="G52">
        <f t="shared" si="17"/>
        <v>168.60211932065613</v>
      </c>
      <c r="H52" s="4" t="s">
        <v>18</v>
      </c>
    </row>
    <row r="53" spans="1:14" x14ac:dyDescent="0.2">
      <c r="A53">
        <v>16</v>
      </c>
      <c r="B53">
        <v>4.2</v>
      </c>
      <c r="C53">
        <f t="shared" si="16"/>
        <v>210</v>
      </c>
      <c r="D53">
        <v>0.27450000000000002</v>
      </c>
      <c r="E53">
        <f t="shared" si="1"/>
        <v>0.18819857744229934</v>
      </c>
      <c r="F53">
        <v>1E-3</v>
      </c>
      <c r="G53">
        <f t="shared" si="17"/>
        <v>188.19857744229932</v>
      </c>
      <c r="H53" s="4" t="s">
        <v>18</v>
      </c>
    </row>
    <row r="54" spans="1:14" x14ac:dyDescent="0.2">
      <c r="A54">
        <v>17</v>
      </c>
      <c r="B54">
        <v>4.3</v>
      </c>
      <c r="C54">
        <f t="shared" si="16"/>
        <v>215</v>
      </c>
      <c r="D54">
        <v>0.28750000000000003</v>
      </c>
      <c r="E54">
        <f t="shared" si="1"/>
        <v>0.19763390913049794</v>
      </c>
      <c r="F54">
        <v>1E-3</v>
      </c>
      <c r="G54">
        <f t="shared" si="17"/>
        <v>197.63390913049793</v>
      </c>
      <c r="H54" s="4" t="s">
        <v>18</v>
      </c>
    </row>
    <row r="55" spans="1:14" x14ac:dyDescent="0.2">
      <c r="A55">
        <v>51</v>
      </c>
      <c r="B55">
        <v>6.2</v>
      </c>
      <c r="C55">
        <f t="shared" si="16"/>
        <v>310</v>
      </c>
      <c r="D55">
        <v>0.3155</v>
      </c>
      <c r="E55">
        <f t="shared" si="1"/>
        <v>0.21795616199738715</v>
      </c>
      <c r="F55">
        <v>1E-3</v>
      </c>
      <c r="G55">
        <f t="shared" si="17"/>
        <v>217.95616199738714</v>
      </c>
      <c r="H55" s="4" t="s">
        <v>18</v>
      </c>
    </row>
    <row r="56" spans="1:14" x14ac:dyDescent="0.2">
      <c r="A56">
        <v>52</v>
      </c>
      <c r="B56">
        <v>6.7</v>
      </c>
      <c r="C56">
        <f t="shared" si="16"/>
        <v>335</v>
      </c>
      <c r="D56">
        <v>0.27550000000000002</v>
      </c>
      <c r="E56">
        <f t="shared" si="1"/>
        <v>0.1889243721875454</v>
      </c>
      <c r="F56">
        <v>1E-3</v>
      </c>
      <c r="G56">
        <f t="shared" si="17"/>
        <v>188.9243721875454</v>
      </c>
      <c r="H56" s="4" t="s">
        <v>18</v>
      </c>
    </row>
    <row r="57" spans="1:14" x14ac:dyDescent="0.2">
      <c r="A57">
        <v>53</v>
      </c>
      <c r="B57">
        <v>7.4</v>
      </c>
      <c r="C57">
        <f t="shared" si="16"/>
        <v>370</v>
      </c>
      <c r="D57">
        <v>0.29050000000000004</v>
      </c>
      <c r="E57">
        <f t="shared" si="1"/>
        <v>0.19981129336623607</v>
      </c>
      <c r="F57">
        <v>1E-3</v>
      </c>
      <c r="G57">
        <f t="shared" si="17"/>
        <v>199.81129336623607</v>
      </c>
      <c r="H57" s="4" t="s">
        <v>18</v>
      </c>
    </row>
    <row r="58" spans="1:14" x14ac:dyDescent="0.2">
      <c r="A58">
        <v>54</v>
      </c>
      <c r="B58">
        <v>5.3</v>
      </c>
      <c r="C58">
        <f t="shared" si="16"/>
        <v>265</v>
      </c>
      <c r="D58">
        <v>0.2455</v>
      </c>
      <c r="E58">
        <f t="shared" si="1"/>
        <v>0.16715052983016404</v>
      </c>
      <c r="F58">
        <v>1E-3</v>
      </c>
      <c r="G58">
        <f t="shared" si="17"/>
        <v>167.15052983016403</v>
      </c>
      <c r="H58" s="4" t="s">
        <v>18</v>
      </c>
    </row>
    <row r="59" spans="1:14" x14ac:dyDescent="0.2">
      <c r="A59" s="3"/>
    </row>
    <row r="60" spans="1:14" x14ac:dyDescent="0.2">
      <c r="A60" s="3"/>
    </row>
    <row r="61" spans="1:14" x14ac:dyDescent="0.2">
      <c r="A61" s="3"/>
      <c r="J61" s="2"/>
      <c r="K61" s="2"/>
      <c r="L61" s="2"/>
      <c r="M61" s="2"/>
      <c r="N61" s="2"/>
    </row>
    <row r="62" spans="1:14" x14ac:dyDescent="0.2">
      <c r="A62" s="3"/>
      <c r="K62" s="2"/>
      <c r="L62" s="2"/>
      <c r="M62" s="2"/>
      <c r="N62" s="2"/>
    </row>
    <row r="63" spans="1:14" x14ac:dyDescent="0.2">
      <c r="A63" s="3"/>
      <c r="K63" s="2"/>
      <c r="L63" s="2"/>
      <c r="M63" s="2"/>
      <c r="N63" s="2"/>
    </row>
    <row r="64" spans="1:14" x14ac:dyDescent="0.2">
      <c r="A64" s="3"/>
      <c r="K64" s="2"/>
      <c r="L64" s="2"/>
      <c r="M64" s="2"/>
      <c r="N64" s="2"/>
    </row>
    <row r="65" spans="1:14" x14ac:dyDescent="0.2">
      <c r="A65" s="3"/>
      <c r="K65" s="2"/>
      <c r="L65" s="2"/>
      <c r="M65" s="2"/>
      <c r="N65" s="2"/>
    </row>
    <row r="66" spans="1:14" x14ac:dyDescent="0.2">
      <c r="A66" s="3"/>
      <c r="K66" s="2"/>
      <c r="L66" s="2"/>
      <c r="M66" s="2"/>
      <c r="N66" s="2"/>
    </row>
    <row r="67" spans="1:14" x14ac:dyDescent="0.2">
      <c r="A67" s="3"/>
      <c r="K67" s="2"/>
      <c r="L67" s="2"/>
      <c r="M67" s="2"/>
      <c r="N67" s="2"/>
    </row>
    <row r="68" spans="1:14" x14ac:dyDescent="0.2">
      <c r="A68" s="3"/>
      <c r="K68" s="2"/>
      <c r="L68" s="2"/>
      <c r="M68" s="2"/>
      <c r="N68" s="2"/>
    </row>
    <row r="69" spans="1:14" x14ac:dyDescent="0.2">
      <c r="A69" s="3"/>
      <c r="K69" s="2"/>
      <c r="L69" s="2"/>
      <c r="M69" s="2"/>
      <c r="N69" s="2"/>
    </row>
  </sheetData>
  <autoFilter ref="A1:H81" xr:uid="{34C0C47B-64ED-C049-BB93-D419CD2BB5EB}">
    <sortState ref="A2:H69">
      <sortCondition ref="H1:H81"/>
    </sortState>
  </autoFilter>
  <pageMargins left="0.7" right="0.7" top="0.75" bottom="0.75" header="0.3" footer="0.3"/>
  <pageSetup scale="7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F3EA-E527-5341-9AA9-8A0C762D3726}">
  <sheetPr>
    <pageSetUpPr fitToPage="1"/>
  </sheetPr>
  <dimension ref="A1:X69"/>
  <sheetViews>
    <sheetView workbookViewId="0">
      <selection activeCell="G2" sqref="G2:H8"/>
    </sheetView>
  </sheetViews>
  <sheetFormatPr baseColWidth="10" defaultRowHeight="16" x14ac:dyDescent="0.2"/>
  <cols>
    <col min="2" max="2" width="20" bestFit="1" customWidth="1"/>
    <col min="3" max="3" width="14.83203125" customWidth="1"/>
    <col min="4" max="5" width="19.6640625" customWidth="1"/>
    <col min="6" max="6" width="20.83203125" customWidth="1"/>
    <col min="8" max="8" width="13.83203125" bestFit="1" customWidth="1"/>
    <col min="10" max="10" width="13.1640625" customWidth="1"/>
    <col min="11" max="11" width="13.5" customWidth="1"/>
    <col min="12" max="13" width="13" customWidth="1"/>
  </cols>
  <sheetData>
    <row r="1" spans="1:24" ht="34" x14ac:dyDescent="0.2">
      <c r="A1" t="s">
        <v>8</v>
      </c>
      <c r="B1" t="s">
        <v>13</v>
      </c>
      <c r="C1" t="s">
        <v>9</v>
      </c>
      <c r="D1" t="s">
        <v>10</v>
      </c>
      <c r="E1" s="2" t="s">
        <v>14</v>
      </c>
      <c r="F1" s="2" t="s">
        <v>15</v>
      </c>
      <c r="G1" s="2" t="s">
        <v>11</v>
      </c>
      <c r="H1" s="2" t="s">
        <v>12</v>
      </c>
      <c r="I1" s="2"/>
      <c r="J1" t="s">
        <v>6</v>
      </c>
      <c r="K1">
        <v>4.1000000000000002E-2</v>
      </c>
      <c r="L1" s="1">
        <v>0.04</v>
      </c>
      <c r="M1">
        <v>0.13700000000000001</v>
      </c>
      <c r="N1">
        <v>0.22600000000000001</v>
      </c>
      <c r="O1">
        <v>0.33900000000000002</v>
      </c>
      <c r="P1">
        <v>0.106</v>
      </c>
      <c r="Q1">
        <v>0.127</v>
      </c>
      <c r="R1">
        <v>0.94299999999999995</v>
      </c>
      <c r="S1">
        <v>0.186</v>
      </c>
      <c r="T1">
        <v>0.41199999999999998</v>
      </c>
    </row>
    <row r="2" spans="1:24" x14ac:dyDescent="0.2">
      <c r="A2">
        <v>15</v>
      </c>
      <c r="B2">
        <v>2.5</v>
      </c>
      <c r="C2">
        <f t="shared" ref="C2:C33" si="0">B2*50</f>
        <v>125</v>
      </c>
      <c r="D2">
        <v>0.33450000000000002</v>
      </c>
      <c r="E2">
        <f t="shared" ref="E2:E33" si="1">(D2-0.0144)/1.3855</f>
        <v>0.23103572717430532</v>
      </c>
      <c r="F2">
        <v>1E-3</v>
      </c>
      <c r="G2">
        <f t="shared" ref="G2:G33" si="2">E2/F2*5</f>
        <v>1155.1786358715267</v>
      </c>
      <c r="H2" s="4" t="s">
        <v>18</v>
      </c>
      <c r="K2">
        <v>8.2000000000000003E-2</v>
      </c>
      <c r="L2" s="1">
        <v>8.5999999999999993E-2</v>
      </c>
      <c r="M2">
        <v>0.188</v>
      </c>
      <c r="N2">
        <v>0.17699999999999999</v>
      </c>
      <c r="O2">
        <v>0.46800000000000003</v>
      </c>
      <c r="P2">
        <v>0.127</v>
      </c>
      <c r="Q2">
        <v>0.16800000000000001</v>
      </c>
      <c r="R2">
        <v>0.52400000000000002</v>
      </c>
      <c r="S2">
        <v>0.94299999999999995</v>
      </c>
      <c r="T2">
        <v>3.7999999999999999E-2</v>
      </c>
    </row>
    <row r="3" spans="1:24" x14ac:dyDescent="0.2">
      <c r="A3">
        <v>16</v>
      </c>
      <c r="B3">
        <v>3.2</v>
      </c>
      <c r="C3">
        <f t="shared" si="0"/>
        <v>160</v>
      </c>
      <c r="D3">
        <v>0.28150000000000003</v>
      </c>
      <c r="E3">
        <f t="shared" si="1"/>
        <v>0.19278238902923134</v>
      </c>
      <c r="F3">
        <v>1E-3</v>
      </c>
      <c r="G3">
        <f t="shared" si="2"/>
        <v>963.91194514615665</v>
      </c>
      <c r="H3" s="4" t="s">
        <v>18</v>
      </c>
      <c r="K3">
        <v>0.127</v>
      </c>
      <c r="L3" s="1">
        <v>0.128</v>
      </c>
      <c r="M3">
        <v>0.08</v>
      </c>
      <c r="N3">
        <v>0.17899999999999999</v>
      </c>
      <c r="O3">
        <v>0.28100000000000003</v>
      </c>
      <c r="P3">
        <v>0.11799999999999999</v>
      </c>
      <c r="Q3">
        <v>0.17799999999999999</v>
      </c>
      <c r="R3">
        <v>1.054</v>
      </c>
      <c r="S3">
        <v>0.36899999999999999</v>
      </c>
    </row>
    <row r="4" spans="1:24" x14ac:dyDescent="0.2">
      <c r="A4">
        <v>17</v>
      </c>
      <c r="B4">
        <v>2.9</v>
      </c>
      <c r="C4">
        <f t="shared" si="0"/>
        <v>145</v>
      </c>
      <c r="D4">
        <v>0.29850000000000004</v>
      </c>
      <c r="E4">
        <f t="shared" si="1"/>
        <v>0.2050523276795381</v>
      </c>
      <c r="F4">
        <v>1E-3</v>
      </c>
      <c r="G4">
        <f t="shared" si="2"/>
        <v>1025.2616383976904</v>
      </c>
      <c r="H4" s="4" t="s">
        <v>18</v>
      </c>
      <c r="K4">
        <v>0.25600000000000001</v>
      </c>
      <c r="L4" s="1">
        <v>0.26200000000000001</v>
      </c>
      <c r="M4">
        <v>0.20300000000000001</v>
      </c>
      <c r="N4">
        <v>0.316</v>
      </c>
      <c r="O4">
        <v>0.33400000000000002</v>
      </c>
      <c r="P4">
        <v>0.161</v>
      </c>
      <c r="Q4">
        <v>0.14099999999999999</v>
      </c>
      <c r="R4">
        <v>0.55300000000000005</v>
      </c>
      <c r="S4">
        <v>0.16300000000000001</v>
      </c>
    </row>
    <row r="5" spans="1:24" x14ac:dyDescent="0.2">
      <c r="A5">
        <v>51</v>
      </c>
      <c r="B5">
        <v>2.9</v>
      </c>
      <c r="C5">
        <f t="shared" si="0"/>
        <v>145</v>
      </c>
      <c r="D5">
        <v>0.32850000000000001</v>
      </c>
      <c r="E5">
        <f t="shared" si="1"/>
        <v>0.22670516059184409</v>
      </c>
      <c r="F5">
        <v>1E-3</v>
      </c>
      <c r="G5">
        <f t="shared" si="2"/>
        <v>1133.5258029592203</v>
      </c>
      <c r="H5" s="4" t="s">
        <v>18</v>
      </c>
      <c r="K5">
        <v>0.45100000000000001</v>
      </c>
      <c r="L5" s="1">
        <v>0.45200000000000001</v>
      </c>
      <c r="M5">
        <v>0.16</v>
      </c>
      <c r="N5">
        <v>0.19</v>
      </c>
      <c r="O5">
        <v>0.66700000000000004</v>
      </c>
      <c r="P5">
        <v>0.15</v>
      </c>
      <c r="Q5">
        <v>0.20300000000000001</v>
      </c>
      <c r="R5">
        <v>1.0780000000000001</v>
      </c>
      <c r="S5">
        <v>0.45100000000000001</v>
      </c>
    </row>
    <row r="6" spans="1:24" x14ac:dyDescent="0.2">
      <c r="A6">
        <v>52</v>
      </c>
      <c r="B6">
        <v>3.2</v>
      </c>
      <c r="C6">
        <f t="shared" si="0"/>
        <v>160</v>
      </c>
      <c r="D6">
        <v>0.1225</v>
      </c>
      <c r="E6">
        <f t="shared" si="1"/>
        <v>7.8022374594009389E-2</v>
      </c>
      <c r="F6">
        <v>1E-3</v>
      </c>
      <c r="G6">
        <f t="shared" si="2"/>
        <v>390.11187297004699</v>
      </c>
      <c r="H6" s="4" t="s">
        <v>18</v>
      </c>
      <c r="K6">
        <v>0.84599999999999997</v>
      </c>
      <c r="L6" s="1">
        <v>0.84799999999999998</v>
      </c>
      <c r="M6">
        <v>0.193</v>
      </c>
      <c r="N6">
        <v>0.214</v>
      </c>
      <c r="O6">
        <v>0.442</v>
      </c>
      <c r="P6">
        <v>0.13700000000000001</v>
      </c>
      <c r="Q6">
        <v>1.157</v>
      </c>
      <c r="R6">
        <v>1.258</v>
      </c>
      <c r="S6">
        <v>0.161</v>
      </c>
    </row>
    <row r="7" spans="1:24" x14ac:dyDescent="0.2">
      <c r="A7">
        <v>53</v>
      </c>
      <c r="B7">
        <v>4.9000000000000004</v>
      </c>
      <c r="C7">
        <f t="shared" si="0"/>
        <v>245.00000000000003</v>
      </c>
      <c r="D7">
        <v>0.41050000000000003</v>
      </c>
      <c r="E7">
        <f t="shared" si="1"/>
        <v>0.28588957055214725</v>
      </c>
      <c r="F7">
        <v>1E-3</v>
      </c>
      <c r="G7">
        <f t="shared" si="2"/>
        <v>1429.4478527607362</v>
      </c>
      <c r="H7" s="4" t="s">
        <v>18</v>
      </c>
      <c r="K7">
        <v>1.992</v>
      </c>
      <c r="L7" s="1">
        <v>1.9670000000000001</v>
      </c>
      <c r="M7">
        <v>0.26400000000000001</v>
      </c>
      <c r="N7">
        <v>0.375</v>
      </c>
      <c r="O7">
        <v>0.127</v>
      </c>
      <c r="P7">
        <v>0.121</v>
      </c>
      <c r="Q7">
        <v>0.95799999999999996</v>
      </c>
      <c r="R7">
        <v>1.3149999999999999</v>
      </c>
      <c r="S7">
        <v>0.438</v>
      </c>
    </row>
    <row r="8" spans="1:24" x14ac:dyDescent="0.2">
      <c r="A8">
        <v>54</v>
      </c>
      <c r="B8">
        <v>3.3</v>
      </c>
      <c r="C8">
        <f t="shared" si="0"/>
        <v>165</v>
      </c>
      <c r="D8">
        <v>0.1205</v>
      </c>
      <c r="E8">
        <f t="shared" si="1"/>
        <v>7.6578852399855651E-2</v>
      </c>
      <c r="F8">
        <v>1E-3</v>
      </c>
      <c r="G8">
        <f t="shared" si="2"/>
        <v>382.89426199927823</v>
      </c>
      <c r="H8" s="4" t="s">
        <v>18</v>
      </c>
      <c r="K8">
        <v>3.407</v>
      </c>
      <c r="L8" s="1">
        <v>3.4119999999999999</v>
      </c>
      <c r="M8">
        <v>0.2</v>
      </c>
      <c r="N8">
        <v>0.32200000000000001</v>
      </c>
      <c r="O8">
        <v>0.193</v>
      </c>
      <c r="P8">
        <v>0.17799999999999999</v>
      </c>
      <c r="Q8">
        <v>1.0920000000000001</v>
      </c>
      <c r="R8">
        <v>1.2929999999999999</v>
      </c>
      <c r="S8">
        <v>0.41799999999999998</v>
      </c>
    </row>
    <row r="9" spans="1:24" x14ac:dyDescent="0.2">
      <c r="A9">
        <v>18</v>
      </c>
      <c r="B9">
        <v>5.7</v>
      </c>
      <c r="C9">
        <f t="shared" si="0"/>
        <v>285</v>
      </c>
      <c r="D9">
        <v>0.42750000000000005</v>
      </c>
      <c r="E9">
        <f t="shared" si="1"/>
        <v>0.29815950920245399</v>
      </c>
      <c r="F9">
        <v>1E-3</v>
      </c>
      <c r="G9">
        <f t="shared" si="2"/>
        <v>1490.79754601227</v>
      </c>
      <c r="H9" s="4" t="s">
        <v>19</v>
      </c>
    </row>
    <row r="10" spans="1:24" x14ac:dyDescent="0.2">
      <c r="A10">
        <v>19</v>
      </c>
      <c r="B10">
        <v>3.2</v>
      </c>
      <c r="C10">
        <f t="shared" si="0"/>
        <v>160</v>
      </c>
      <c r="D10">
        <v>0.24050000000000002</v>
      </c>
      <c r="E10">
        <f t="shared" si="1"/>
        <v>0.16319018404907978</v>
      </c>
      <c r="F10">
        <v>1E-3</v>
      </c>
      <c r="G10">
        <f t="shared" si="2"/>
        <v>815.95092024539895</v>
      </c>
      <c r="H10" s="4" t="s">
        <v>19</v>
      </c>
      <c r="K10">
        <f>AVERAGE(K1:L1)</f>
        <v>4.0500000000000001E-2</v>
      </c>
      <c r="M10" t="s">
        <v>5</v>
      </c>
      <c r="X10" t="s">
        <v>7</v>
      </c>
    </row>
    <row r="11" spans="1:24" x14ac:dyDescent="0.2">
      <c r="A11">
        <v>20</v>
      </c>
      <c r="B11">
        <v>5.3</v>
      </c>
      <c r="C11">
        <f t="shared" si="0"/>
        <v>265</v>
      </c>
      <c r="D11">
        <v>0.29350000000000004</v>
      </c>
      <c r="E11">
        <f t="shared" si="1"/>
        <v>0.20144352219415376</v>
      </c>
      <c r="F11">
        <v>1E-3</v>
      </c>
      <c r="G11">
        <f t="shared" si="2"/>
        <v>1007.2176109707688</v>
      </c>
      <c r="H11" s="4" t="s">
        <v>19</v>
      </c>
      <c r="J11">
        <v>0</v>
      </c>
      <c r="K11">
        <v>0</v>
      </c>
      <c r="M11">
        <f>M1-$K$10</f>
        <v>9.6500000000000002E-2</v>
      </c>
      <c r="N11">
        <f t="shared" ref="N11:T11" si="3">N1-$K$10</f>
        <v>0.1855</v>
      </c>
      <c r="O11">
        <f t="shared" si="3"/>
        <v>0.29850000000000004</v>
      </c>
      <c r="P11">
        <f t="shared" si="3"/>
        <v>6.5500000000000003E-2</v>
      </c>
      <c r="Q11">
        <f t="shared" si="3"/>
        <v>8.6499999999999994E-2</v>
      </c>
      <c r="R11">
        <f t="shared" si="3"/>
        <v>0.90249999999999997</v>
      </c>
      <c r="S11">
        <f t="shared" si="3"/>
        <v>0.14549999999999999</v>
      </c>
      <c r="T11">
        <f t="shared" si="3"/>
        <v>0.3715</v>
      </c>
    </row>
    <row r="12" spans="1:24" x14ac:dyDescent="0.2">
      <c r="A12">
        <v>21</v>
      </c>
      <c r="B12">
        <v>1.4</v>
      </c>
      <c r="C12">
        <f t="shared" si="0"/>
        <v>70</v>
      </c>
      <c r="D12">
        <v>0.62650000000000006</v>
      </c>
      <c r="E12">
        <f t="shared" si="1"/>
        <v>0.44178996752075073</v>
      </c>
      <c r="F12">
        <v>1E-3</v>
      </c>
      <c r="G12">
        <f t="shared" si="2"/>
        <v>2208.9498376037536</v>
      </c>
      <c r="H12" s="4" t="s">
        <v>19</v>
      </c>
      <c r="J12">
        <v>10</v>
      </c>
      <c r="K12">
        <f t="shared" ref="K12:K18" si="4">AVERAGE(K2:L2)-$K$10</f>
        <v>4.349999999999999E-2</v>
      </c>
      <c r="M12">
        <f t="shared" ref="M12:S18" si="5">M2-$K$10</f>
        <v>0.14749999999999999</v>
      </c>
      <c r="N12">
        <f t="shared" si="5"/>
        <v>0.13649999999999998</v>
      </c>
      <c r="O12">
        <f t="shared" si="5"/>
        <v>0.42750000000000005</v>
      </c>
      <c r="P12">
        <f t="shared" si="5"/>
        <v>8.6499999999999994E-2</v>
      </c>
      <c r="Q12">
        <f t="shared" si="5"/>
        <v>0.1275</v>
      </c>
      <c r="R12">
        <f t="shared" si="5"/>
        <v>0.48350000000000004</v>
      </c>
      <c r="S12">
        <f t="shared" si="5"/>
        <v>0.90249999999999997</v>
      </c>
    </row>
    <row r="13" spans="1:24" x14ac:dyDescent="0.2">
      <c r="A13">
        <v>22</v>
      </c>
      <c r="B13">
        <v>4.9000000000000004</v>
      </c>
      <c r="C13">
        <f t="shared" si="0"/>
        <v>245.00000000000003</v>
      </c>
      <c r="D13">
        <v>0.40150000000000002</v>
      </c>
      <c r="E13">
        <f t="shared" si="1"/>
        <v>0.27939372067845542</v>
      </c>
      <c r="F13">
        <v>1E-3</v>
      </c>
      <c r="G13">
        <f t="shared" si="2"/>
        <v>1396.9686033922769</v>
      </c>
      <c r="H13" s="4" t="s">
        <v>19</v>
      </c>
      <c r="J13">
        <v>20</v>
      </c>
      <c r="K13">
        <f t="shared" si="4"/>
        <v>8.6999999999999994E-2</v>
      </c>
      <c r="M13">
        <f t="shared" si="5"/>
        <v>3.95E-2</v>
      </c>
      <c r="N13">
        <f t="shared" si="5"/>
        <v>0.13849999999999998</v>
      </c>
      <c r="O13">
        <f t="shared" si="5"/>
        <v>0.24050000000000002</v>
      </c>
      <c r="P13">
        <f t="shared" si="5"/>
        <v>7.7499999999999986E-2</v>
      </c>
      <c r="Q13">
        <f t="shared" si="5"/>
        <v>0.13749999999999998</v>
      </c>
      <c r="R13">
        <f t="shared" si="5"/>
        <v>1.0135000000000001</v>
      </c>
      <c r="S13">
        <f t="shared" si="5"/>
        <v>0.32850000000000001</v>
      </c>
    </row>
    <row r="14" spans="1:24" x14ac:dyDescent="0.2">
      <c r="A14">
        <v>55</v>
      </c>
      <c r="B14">
        <v>1.5</v>
      </c>
      <c r="C14">
        <f t="shared" si="0"/>
        <v>75</v>
      </c>
      <c r="D14">
        <v>0.39750000000000002</v>
      </c>
      <c r="E14">
        <f t="shared" si="1"/>
        <v>0.27650667629014797</v>
      </c>
      <c r="F14">
        <v>1E-3</v>
      </c>
      <c r="G14">
        <f t="shared" si="2"/>
        <v>1382.5333814507396</v>
      </c>
      <c r="H14" s="4" t="s">
        <v>19</v>
      </c>
      <c r="J14">
        <v>50</v>
      </c>
      <c r="K14">
        <f t="shared" si="4"/>
        <v>0.2185</v>
      </c>
      <c r="M14">
        <f t="shared" si="5"/>
        <v>0.16250000000000001</v>
      </c>
      <c r="N14">
        <f t="shared" si="5"/>
        <v>0.27550000000000002</v>
      </c>
      <c r="O14">
        <f t="shared" si="5"/>
        <v>0.29350000000000004</v>
      </c>
      <c r="P14">
        <f t="shared" si="5"/>
        <v>0.1205</v>
      </c>
      <c r="Q14">
        <f t="shared" si="5"/>
        <v>0.10049999999999998</v>
      </c>
      <c r="R14">
        <f t="shared" si="5"/>
        <v>0.51250000000000007</v>
      </c>
      <c r="S14">
        <f t="shared" si="5"/>
        <v>0.1225</v>
      </c>
    </row>
    <row r="15" spans="1:24" x14ac:dyDescent="0.2">
      <c r="A15">
        <v>56</v>
      </c>
      <c r="B15">
        <v>4.5999999999999996</v>
      </c>
      <c r="C15">
        <f t="shared" si="0"/>
        <v>229.99999999999997</v>
      </c>
      <c r="D15">
        <v>0.3775</v>
      </c>
      <c r="E15">
        <f t="shared" si="1"/>
        <v>0.26207145434861062</v>
      </c>
      <c r="F15">
        <v>1E-3</v>
      </c>
      <c r="G15">
        <f t="shared" si="2"/>
        <v>1310.3572717430532</v>
      </c>
      <c r="H15" s="4" t="s">
        <v>19</v>
      </c>
      <c r="J15">
        <v>100</v>
      </c>
      <c r="K15">
        <f t="shared" si="4"/>
        <v>0.41100000000000003</v>
      </c>
      <c r="M15">
        <f t="shared" si="5"/>
        <v>0.1195</v>
      </c>
      <c r="N15">
        <f t="shared" si="5"/>
        <v>0.14949999999999999</v>
      </c>
      <c r="O15">
        <f t="shared" si="5"/>
        <v>0.62650000000000006</v>
      </c>
      <c r="P15">
        <f t="shared" si="5"/>
        <v>0.10949999999999999</v>
      </c>
      <c r="Q15">
        <f t="shared" si="5"/>
        <v>0.16250000000000001</v>
      </c>
      <c r="R15">
        <f t="shared" si="5"/>
        <v>1.0375000000000001</v>
      </c>
      <c r="S15">
        <f t="shared" si="5"/>
        <v>0.41050000000000003</v>
      </c>
    </row>
    <row r="16" spans="1:24" x14ac:dyDescent="0.2">
      <c r="A16">
        <v>57</v>
      </c>
      <c r="B16">
        <v>5.0999999999999996</v>
      </c>
      <c r="C16">
        <f t="shared" si="0"/>
        <v>254.99999999999997</v>
      </c>
      <c r="D16">
        <v>0.3715</v>
      </c>
      <c r="E16">
        <f t="shared" si="1"/>
        <v>0.2577408877661494</v>
      </c>
      <c r="F16">
        <v>1E-3</v>
      </c>
      <c r="G16">
        <f t="shared" si="2"/>
        <v>1288.704438830747</v>
      </c>
      <c r="H16" s="4" t="s">
        <v>19</v>
      </c>
      <c r="J16">
        <v>200</v>
      </c>
      <c r="K16">
        <f t="shared" si="4"/>
        <v>0.80649999999999999</v>
      </c>
      <c r="M16">
        <f t="shared" si="5"/>
        <v>0.1525</v>
      </c>
      <c r="N16">
        <f t="shared" si="5"/>
        <v>0.17349999999999999</v>
      </c>
      <c r="O16">
        <f t="shared" si="5"/>
        <v>0.40150000000000002</v>
      </c>
      <c r="P16">
        <f t="shared" si="5"/>
        <v>9.6500000000000002E-2</v>
      </c>
      <c r="Q16">
        <f t="shared" si="5"/>
        <v>1.1165</v>
      </c>
      <c r="R16">
        <f t="shared" si="5"/>
        <v>1.2175</v>
      </c>
      <c r="S16">
        <f t="shared" si="5"/>
        <v>0.1205</v>
      </c>
    </row>
    <row r="17" spans="1:19" x14ac:dyDescent="0.2">
      <c r="A17">
        <v>38</v>
      </c>
      <c r="B17">
        <v>1.5</v>
      </c>
      <c r="C17">
        <f t="shared" si="0"/>
        <v>75</v>
      </c>
      <c r="D17">
        <v>1.1165</v>
      </c>
      <c r="E17">
        <f t="shared" si="1"/>
        <v>0.79545290508841582</v>
      </c>
      <c r="F17">
        <v>1E-3</v>
      </c>
      <c r="G17">
        <f t="shared" si="2"/>
        <v>3977.264525442079</v>
      </c>
      <c r="H17" s="4" t="s">
        <v>22</v>
      </c>
      <c r="J17">
        <v>500</v>
      </c>
      <c r="K17">
        <f t="shared" si="4"/>
        <v>1.9390000000000001</v>
      </c>
      <c r="M17">
        <f t="shared" si="5"/>
        <v>0.2235</v>
      </c>
      <c r="N17">
        <f t="shared" si="5"/>
        <v>0.33450000000000002</v>
      </c>
      <c r="O17">
        <f t="shared" si="5"/>
        <v>8.6499999999999994E-2</v>
      </c>
      <c r="P17">
        <f t="shared" si="5"/>
        <v>8.0499999999999988E-2</v>
      </c>
      <c r="Q17">
        <f t="shared" si="5"/>
        <v>0.91749999999999998</v>
      </c>
      <c r="R17">
        <f t="shared" si="5"/>
        <v>1.2745</v>
      </c>
      <c r="S17">
        <f t="shared" si="5"/>
        <v>0.39750000000000002</v>
      </c>
    </row>
    <row r="18" spans="1:19" x14ac:dyDescent="0.2">
      <c r="A18">
        <v>39</v>
      </c>
      <c r="B18">
        <v>3.9</v>
      </c>
      <c r="C18">
        <f t="shared" si="0"/>
        <v>195</v>
      </c>
      <c r="D18">
        <v>0.91749999999999998</v>
      </c>
      <c r="E18">
        <f t="shared" si="1"/>
        <v>0.65182244677011913</v>
      </c>
      <c r="F18">
        <v>1E-3</v>
      </c>
      <c r="G18">
        <f t="shared" si="2"/>
        <v>3259.1122338505957</v>
      </c>
      <c r="H18" s="4" t="s">
        <v>22</v>
      </c>
      <c r="J18">
        <v>1000</v>
      </c>
      <c r="K18">
        <f t="shared" si="4"/>
        <v>3.3689999999999998</v>
      </c>
      <c r="M18">
        <f t="shared" si="5"/>
        <v>0.1595</v>
      </c>
      <c r="N18">
        <f t="shared" si="5"/>
        <v>0.28150000000000003</v>
      </c>
      <c r="O18">
        <f t="shared" si="5"/>
        <v>0.1525</v>
      </c>
      <c r="P18">
        <f t="shared" si="5"/>
        <v>0.13749999999999998</v>
      </c>
      <c r="Q18">
        <f t="shared" si="5"/>
        <v>1.0515000000000001</v>
      </c>
      <c r="R18">
        <f t="shared" si="5"/>
        <v>1.2524999999999999</v>
      </c>
      <c r="S18">
        <f t="shared" si="5"/>
        <v>0.3775</v>
      </c>
    </row>
    <row r="19" spans="1:19" x14ac:dyDescent="0.2">
      <c r="A19">
        <v>40</v>
      </c>
      <c r="B19">
        <v>1.6</v>
      </c>
      <c r="C19">
        <f t="shared" si="0"/>
        <v>80</v>
      </c>
      <c r="D19">
        <v>1.0515000000000001</v>
      </c>
      <c r="E19">
        <f t="shared" si="1"/>
        <v>0.74853843377841944</v>
      </c>
      <c r="F19">
        <v>1E-3</v>
      </c>
      <c r="G19">
        <f t="shared" si="2"/>
        <v>3742.692168892097</v>
      </c>
      <c r="H19" s="4" t="s">
        <v>22</v>
      </c>
    </row>
    <row r="20" spans="1:19" ht="52" customHeight="1" x14ac:dyDescent="0.2">
      <c r="A20">
        <v>41</v>
      </c>
      <c r="B20">
        <v>4.0999999999999996</v>
      </c>
      <c r="C20">
        <f t="shared" si="0"/>
        <v>204.99999999999997</v>
      </c>
      <c r="D20">
        <v>0.90249999999999997</v>
      </c>
      <c r="E20">
        <f t="shared" si="1"/>
        <v>0.64099603031396613</v>
      </c>
      <c r="F20">
        <v>1E-3</v>
      </c>
      <c r="G20">
        <f t="shared" si="2"/>
        <v>3204.9801515698305</v>
      </c>
      <c r="H20" s="4" t="s">
        <v>22</v>
      </c>
      <c r="J20" s="2" t="s">
        <v>0</v>
      </c>
      <c r="K20" s="2" t="s">
        <v>1</v>
      </c>
      <c r="L20" s="2" t="s">
        <v>2</v>
      </c>
      <c r="M20" s="2" t="s">
        <v>3</v>
      </c>
      <c r="N20" s="2" t="s">
        <v>4</v>
      </c>
    </row>
    <row r="21" spans="1:19" x14ac:dyDescent="0.2">
      <c r="A21">
        <v>42</v>
      </c>
      <c r="B21">
        <v>2.7</v>
      </c>
      <c r="C21">
        <f t="shared" si="0"/>
        <v>135</v>
      </c>
      <c r="D21">
        <v>0.48350000000000004</v>
      </c>
      <c r="E21">
        <f t="shared" si="1"/>
        <v>0.33857813063875858</v>
      </c>
      <c r="F21">
        <v>1E-3</v>
      </c>
      <c r="G21">
        <f t="shared" si="2"/>
        <v>1692.8906531937928</v>
      </c>
      <c r="H21" s="4" t="s">
        <v>22</v>
      </c>
      <c r="J21">
        <v>0</v>
      </c>
      <c r="K21" s="2">
        <f>0.002702*J21</f>
        <v>0</v>
      </c>
      <c r="L21" s="2">
        <f>K21*1000</f>
        <v>0</v>
      </c>
      <c r="M21" s="2">
        <f>L21*0.0001/50</f>
        <v>0</v>
      </c>
      <c r="N21" s="2">
        <f t="shared" ref="N21:N28" si="6">K11</f>
        <v>0</v>
      </c>
    </row>
    <row r="22" spans="1:19" x14ac:dyDescent="0.2">
      <c r="A22">
        <v>43</v>
      </c>
      <c r="B22">
        <v>3.6</v>
      </c>
      <c r="C22">
        <f t="shared" si="0"/>
        <v>180</v>
      </c>
      <c r="D22">
        <v>1.0135000000000001</v>
      </c>
      <c r="E22">
        <f t="shared" si="1"/>
        <v>0.72111151208949842</v>
      </c>
      <c r="F22">
        <v>1E-3</v>
      </c>
      <c r="G22">
        <f t="shared" si="2"/>
        <v>3605.5575604474921</v>
      </c>
      <c r="H22" s="4" t="s">
        <v>22</v>
      </c>
      <c r="J22">
        <v>10</v>
      </c>
      <c r="K22" s="2">
        <f>0.005585*J22</f>
        <v>5.5849999999999997E-2</v>
      </c>
      <c r="L22" s="2">
        <f t="shared" ref="L22:L28" si="7">K22*1000</f>
        <v>55.849999999999994</v>
      </c>
      <c r="M22" s="2">
        <f>L22*0.05/100</f>
        <v>2.7924999999999998E-2</v>
      </c>
      <c r="N22" s="2">
        <f t="shared" si="6"/>
        <v>4.349999999999999E-2</v>
      </c>
    </row>
    <row r="23" spans="1:19" x14ac:dyDescent="0.2">
      <c r="A23">
        <v>44</v>
      </c>
      <c r="B23">
        <v>2.8</v>
      </c>
      <c r="C23">
        <f t="shared" si="0"/>
        <v>140</v>
      </c>
      <c r="D23">
        <v>0.51250000000000007</v>
      </c>
      <c r="E23">
        <f t="shared" si="1"/>
        <v>0.35950920245398776</v>
      </c>
      <c r="F23">
        <v>1E-3</v>
      </c>
      <c r="G23">
        <f t="shared" si="2"/>
        <v>1797.5460122699387</v>
      </c>
      <c r="H23" s="4" t="s">
        <v>23</v>
      </c>
      <c r="J23">
        <v>20</v>
      </c>
      <c r="K23" s="2">
        <f t="shared" ref="K23:K28" si="8">0.005585*J23</f>
        <v>0.11169999999999999</v>
      </c>
      <c r="L23" s="2">
        <f t="shared" si="7"/>
        <v>111.69999999999999</v>
      </c>
      <c r="M23" s="2">
        <f t="shared" ref="M23:M28" si="9">L23*0.05/100</f>
        <v>5.5849999999999997E-2</v>
      </c>
      <c r="N23" s="2">
        <f t="shared" si="6"/>
        <v>8.6999999999999994E-2</v>
      </c>
    </row>
    <row r="24" spans="1:19" x14ac:dyDescent="0.2">
      <c r="A24">
        <v>45</v>
      </c>
      <c r="B24">
        <v>2.9</v>
      </c>
      <c r="C24">
        <f t="shared" si="0"/>
        <v>145</v>
      </c>
      <c r="D24">
        <v>1.0375000000000001</v>
      </c>
      <c r="E24">
        <f t="shared" si="1"/>
        <v>0.73843377841934332</v>
      </c>
      <c r="F24">
        <v>1E-3</v>
      </c>
      <c r="G24">
        <f t="shared" si="2"/>
        <v>3692.1688920967163</v>
      </c>
      <c r="H24" s="4" t="s">
        <v>23</v>
      </c>
      <c r="J24">
        <v>50</v>
      </c>
      <c r="K24" s="2">
        <f t="shared" si="8"/>
        <v>0.27925</v>
      </c>
      <c r="L24" s="2">
        <f t="shared" si="7"/>
        <v>279.25</v>
      </c>
      <c r="M24" s="2">
        <f t="shared" si="9"/>
        <v>0.139625</v>
      </c>
      <c r="N24" s="2">
        <f t="shared" si="6"/>
        <v>0.2185</v>
      </c>
    </row>
    <row r="25" spans="1:19" x14ac:dyDescent="0.2">
      <c r="A25">
        <v>46</v>
      </c>
      <c r="B25">
        <v>2.6</v>
      </c>
      <c r="C25">
        <f t="shared" si="0"/>
        <v>130</v>
      </c>
      <c r="D25">
        <v>1.2175</v>
      </c>
      <c r="E25">
        <f t="shared" si="1"/>
        <v>0.86835077589317944</v>
      </c>
      <c r="F25">
        <v>1E-3</v>
      </c>
      <c r="G25">
        <f t="shared" si="2"/>
        <v>4341.7538794658967</v>
      </c>
      <c r="H25" s="4" t="s">
        <v>23</v>
      </c>
      <c r="J25">
        <v>100</v>
      </c>
      <c r="K25" s="2">
        <f t="shared" si="8"/>
        <v>0.5585</v>
      </c>
      <c r="L25" s="2">
        <f t="shared" si="7"/>
        <v>558.5</v>
      </c>
      <c r="M25" s="2">
        <f t="shared" si="9"/>
        <v>0.27925</v>
      </c>
      <c r="N25" s="2">
        <f t="shared" si="6"/>
        <v>0.41100000000000003</v>
      </c>
    </row>
    <row r="26" spans="1:19" x14ac:dyDescent="0.2">
      <c r="A26">
        <v>47</v>
      </c>
      <c r="B26">
        <v>2</v>
      </c>
      <c r="C26">
        <f t="shared" si="0"/>
        <v>100</v>
      </c>
      <c r="D26">
        <v>1.2745</v>
      </c>
      <c r="E26">
        <f t="shared" si="1"/>
        <v>0.90949115842656081</v>
      </c>
      <c r="F26">
        <v>1E-3</v>
      </c>
      <c r="G26">
        <f t="shared" si="2"/>
        <v>4547.4557921328042</v>
      </c>
      <c r="H26" s="4" t="s">
        <v>23</v>
      </c>
      <c r="J26">
        <v>200</v>
      </c>
      <c r="K26" s="2">
        <f t="shared" si="8"/>
        <v>1.117</v>
      </c>
      <c r="L26" s="2">
        <f t="shared" si="7"/>
        <v>1117</v>
      </c>
      <c r="M26" s="2">
        <f t="shared" si="9"/>
        <v>0.5585</v>
      </c>
      <c r="N26" s="2">
        <f t="shared" si="6"/>
        <v>0.80649999999999999</v>
      </c>
    </row>
    <row r="27" spans="1:19" x14ac:dyDescent="0.2">
      <c r="A27">
        <v>48</v>
      </c>
      <c r="B27">
        <v>2.2999999999999998</v>
      </c>
      <c r="C27">
        <f t="shared" si="0"/>
        <v>114.99999999999999</v>
      </c>
      <c r="D27">
        <v>1.2524999999999999</v>
      </c>
      <c r="E27">
        <f t="shared" si="1"/>
        <v>0.89361241429086968</v>
      </c>
      <c r="F27">
        <v>1E-3</v>
      </c>
      <c r="G27">
        <f t="shared" si="2"/>
        <v>4468.0620714543484</v>
      </c>
      <c r="H27" s="4" t="s">
        <v>23</v>
      </c>
      <c r="J27">
        <v>500</v>
      </c>
      <c r="K27" s="2">
        <f t="shared" si="8"/>
        <v>2.7925</v>
      </c>
      <c r="L27" s="2">
        <f t="shared" si="7"/>
        <v>2792.5</v>
      </c>
      <c r="M27" s="2">
        <f t="shared" si="9"/>
        <v>1.39625</v>
      </c>
      <c r="N27" s="2">
        <f t="shared" si="6"/>
        <v>1.9390000000000001</v>
      </c>
    </row>
    <row r="28" spans="1:19" x14ac:dyDescent="0.2">
      <c r="A28">
        <v>49</v>
      </c>
      <c r="B28">
        <v>4.9000000000000004</v>
      </c>
      <c r="C28">
        <f t="shared" si="0"/>
        <v>245.00000000000003</v>
      </c>
      <c r="D28">
        <v>0.14549999999999999</v>
      </c>
      <c r="E28">
        <f t="shared" si="1"/>
        <v>9.4622879826777334E-2</v>
      </c>
      <c r="F28">
        <v>1E-3</v>
      </c>
      <c r="G28">
        <f t="shared" si="2"/>
        <v>473.11439913388665</v>
      </c>
      <c r="H28" s="4" t="s">
        <v>23</v>
      </c>
      <c r="J28">
        <v>1000</v>
      </c>
      <c r="K28" s="2">
        <f t="shared" si="8"/>
        <v>5.585</v>
      </c>
      <c r="L28" s="2">
        <f t="shared" si="7"/>
        <v>5585</v>
      </c>
      <c r="M28" s="2">
        <f t="shared" si="9"/>
        <v>2.7925</v>
      </c>
      <c r="N28" s="2">
        <f t="shared" si="6"/>
        <v>3.3689999999999998</v>
      </c>
    </row>
    <row r="29" spans="1:19" x14ac:dyDescent="0.2">
      <c r="A29">
        <v>50</v>
      </c>
      <c r="B29">
        <v>3.6</v>
      </c>
      <c r="C29">
        <f t="shared" si="0"/>
        <v>180</v>
      </c>
      <c r="D29">
        <v>0.90249999999999997</v>
      </c>
      <c r="E29">
        <f t="shared" si="1"/>
        <v>0.64099603031396613</v>
      </c>
      <c r="F29">
        <v>1E-3</v>
      </c>
      <c r="G29">
        <f t="shared" si="2"/>
        <v>3204.9801515698305</v>
      </c>
      <c r="H29" s="4" t="s">
        <v>23</v>
      </c>
    </row>
    <row r="30" spans="1:19" x14ac:dyDescent="0.2">
      <c r="A30">
        <v>1</v>
      </c>
      <c r="B30">
        <v>3.8</v>
      </c>
      <c r="C30">
        <f t="shared" si="0"/>
        <v>190</v>
      </c>
      <c r="D30">
        <v>9.6500000000000002E-2</v>
      </c>
      <c r="E30">
        <f t="shared" si="1"/>
        <v>5.925658607001083E-2</v>
      </c>
      <c r="F30">
        <v>1E-3</v>
      </c>
      <c r="G30">
        <f t="shared" si="2"/>
        <v>296.28293035005413</v>
      </c>
      <c r="H30" t="s">
        <v>16</v>
      </c>
    </row>
    <row r="31" spans="1:19" x14ac:dyDescent="0.2">
      <c r="A31">
        <v>2</v>
      </c>
      <c r="B31">
        <v>4.3</v>
      </c>
      <c r="C31">
        <f t="shared" si="0"/>
        <v>215</v>
      </c>
      <c r="D31">
        <v>0.14749999999999999</v>
      </c>
      <c r="E31">
        <f t="shared" si="1"/>
        <v>9.6066402020931072E-2</v>
      </c>
      <c r="F31">
        <v>1E-3</v>
      </c>
      <c r="G31">
        <f t="shared" si="2"/>
        <v>480.3320101046553</v>
      </c>
      <c r="H31" t="s">
        <v>16</v>
      </c>
    </row>
    <row r="32" spans="1:19" x14ac:dyDescent="0.2">
      <c r="A32">
        <v>3</v>
      </c>
      <c r="B32">
        <v>3.9</v>
      </c>
      <c r="C32">
        <f t="shared" si="0"/>
        <v>195</v>
      </c>
      <c r="D32">
        <v>3.95E-2</v>
      </c>
      <c r="E32">
        <f t="shared" si="1"/>
        <v>1.8116203536629377E-2</v>
      </c>
      <c r="F32">
        <v>1E-3</v>
      </c>
      <c r="G32">
        <f t="shared" si="2"/>
        <v>90.581017683146882</v>
      </c>
      <c r="H32" t="s">
        <v>16</v>
      </c>
    </row>
    <row r="33" spans="1:8" x14ac:dyDescent="0.2">
      <c r="A33">
        <v>9</v>
      </c>
      <c r="B33">
        <v>4</v>
      </c>
      <c r="C33">
        <f t="shared" si="0"/>
        <v>200</v>
      </c>
      <c r="D33">
        <v>0.1855</v>
      </c>
      <c r="E33">
        <f t="shared" si="1"/>
        <v>0.12349332370985204</v>
      </c>
      <c r="F33">
        <v>1E-3</v>
      </c>
      <c r="G33">
        <f t="shared" si="2"/>
        <v>617.46661854926015</v>
      </c>
      <c r="H33" s="4" t="s">
        <v>16</v>
      </c>
    </row>
    <row r="34" spans="1:8" x14ac:dyDescent="0.2">
      <c r="A34">
        <v>10</v>
      </c>
      <c r="B34">
        <v>2.6</v>
      </c>
      <c r="C34">
        <f t="shared" ref="C34:C58" si="10">B34*50</f>
        <v>130</v>
      </c>
      <c r="D34">
        <v>0.13649999999999998</v>
      </c>
      <c r="E34">
        <f t="shared" ref="E34:E58" si="11">(D34-0.0144)/1.3855</f>
        <v>8.8127029953085523E-2</v>
      </c>
      <c r="F34">
        <v>1E-3</v>
      </c>
      <c r="G34">
        <f t="shared" ref="G34:G58" si="12">E34/F34*5</f>
        <v>440.63514976542763</v>
      </c>
      <c r="H34" s="4" t="s">
        <v>16</v>
      </c>
    </row>
    <row r="35" spans="1:8" x14ac:dyDescent="0.2">
      <c r="A35">
        <v>11</v>
      </c>
      <c r="B35">
        <v>3.9</v>
      </c>
      <c r="C35">
        <f t="shared" si="10"/>
        <v>195</v>
      </c>
      <c r="D35">
        <v>0.13849999999999998</v>
      </c>
      <c r="E35">
        <f t="shared" si="11"/>
        <v>8.957055214723926E-2</v>
      </c>
      <c r="F35">
        <v>1E-3</v>
      </c>
      <c r="G35">
        <f t="shared" si="12"/>
        <v>447.85276073619627</v>
      </c>
      <c r="H35" s="4" t="s">
        <v>16</v>
      </c>
    </row>
    <row r="36" spans="1:8" x14ac:dyDescent="0.2">
      <c r="A36">
        <v>12</v>
      </c>
      <c r="B36">
        <v>4.3</v>
      </c>
      <c r="C36">
        <f t="shared" si="10"/>
        <v>215</v>
      </c>
      <c r="D36">
        <v>0.27550000000000002</v>
      </c>
      <c r="E36">
        <f t="shared" si="11"/>
        <v>0.18845182244677011</v>
      </c>
      <c r="F36">
        <v>1E-3</v>
      </c>
      <c r="G36">
        <f t="shared" si="12"/>
        <v>942.2591122338506</v>
      </c>
      <c r="H36" s="4" t="s">
        <v>16</v>
      </c>
    </row>
    <row r="37" spans="1:8" x14ac:dyDescent="0.2">
      <c r="A37">
        <v>4</v>
      </c>
      <c r="B37">
        <v>4.5999999999999996</v>
      </c>
      <c r="C37">
        <f t="shared" si="10"/>
        <v>229.99999999999997</v>
      </c>
      <c r="D37">
        <v>0.16250000000000001</v>
      </c>
      <c r="E37">
        <f t="shared" si="11"/>
        <v>0.1068928184770841</v>
      </c>
      <c r="F37">
        <v>1E-3</v>
      </c>
      <c r="G37">
        <f t="shared" si="12"/>
        <v>534.46409238542049</v>
      </c>
      <c r="H37" t="s">
        <v>17</v>
      </c>
    </row>
    <row r="38" spans="1:8" x14ac:dyDescent="0.2">
      <c r="A38">
        <v>5</v>
      </c>
      <c r="B38">
        <v>2.9</v>
      </c>
      <c r="C38">
        <f t="shared" si="10"/>
        <v>145</v>
      </c>
      <c r="D38">
        <v>0.1195</v>
      </c>
      <c r="E38">
        <f t="shared" si="11"/>
        <v>7.5857091302778776E-2</v>
      </c>
      <c r="F38">
        <v>1E-3</v>
      </c>
      <c r="G38">
        <f t="shared" si="12"/>
        <v>379.28545651389385</v>
      </c>
      <c r="H38" t="s">
        <v>17</v>
      </c>
    </row>
    <row r="39" spans="1:8" x14ac:dyDescent="0.2">
      <c r="A39">
        <v>6</v>
      </c>
      <c r="B39">
        <v>3.4</v>
      </c>
      <c r="C39">
        <f t="shared" si="10"/>
        <v>170</v>
      </c>
      <c r="D39">
        <v>0.1525</v>
      </c>
      <c r="E39">
        <f t="shared" si="11"/>
        <v>9.9675207506315408E-2</v>
      </c>
      <c r="F39">
        <v>1E-3</v>
      </c>
      <c r="G39">
        <f t="shared" si="12"/>
        <v>498.37603753157703</v>
      </c>
      <c r="H39" t="s">
        <v>17</v>
      </c>
    </row>
    <row r="40" spans="1:8" x14ac:dyDescent="0.2">
      <c r="A40">
        <v>7</v>
      </c>
      <c r="B40">
        <v>3</v>
      </c>
      <c r="C40">
        <f t="shared" si="10"/>
        <v>150</v>
      </c>
      <c r="D40">
        <v>0.2235</v>
      </c>
      <c r="E40">
        <f t="shared" si="11"/>
        <v>0.15092024539877302</v>
      </c>
      <c r="F40">
        <v>1E-3</v>
      </c>
      <c r="G40">
        <f t="shared" si="12"/>
        <v>754.60122699386511</v>
      </c>
      <c r="H40" t="s">
        <v>17</v>
      </c>
    </row>
    <row r="41" spans="1:8" x14ac:dyDescent="0.2">
      <c r="A41">
        <v>8</v>
      </c>
      <c r="B41">
        <v>4.5999999999999996</v>
      </c>
      <c r="C41">
        <f t="shared" si="10"/>
        <v>229.99999999999997</v>
      </c>
      <c r="D41">
        <v>0.1595</v>
      </c>
      <c r="E41">
        <f t="shared" si="11"/>
        <v>0.1047275351858535</v>
      </c>
      <c r="F41">
        <v>1E-3</v>
      </c>
      <c r="G41">
        <f t="shared" si="12"/>
        <v>523.63767592926752</v>
      </c>
      <c r="H41" t="s">
        <v>17</v>
      </c>
    </row>
    <row r="42" spans="1:8" x14ac:dyDescent="0.2">
      <c r="A42">
        <v>13</v>
      </c>
      <c r="B42">
        <v>5</v>
      </c>
      <c r="C42">
        <f t="shared" si="10"/>
        <v>250</v>
      </c>
      <c r="D42">
        <v>0.14949999999999999</v>
      </c>
      <c r="E42">
        <f t="shared" si="11"/>
        <v>9.7509924215084809E-2</v>
      </c>
      <c r="F42">
        <v>1E-3</v>
      </c>
      <c r="G42">
        <f t="shared" si="12"/>
        <v>487.54962107542406</v>
      </c>
      <c r="H42" t="s">
        <v>17</v>
      </c>
    </row>
    <row r="43" spans="1:8" x14ac:dyDescent="0.2">
      <c r="A43">
        <v>14</v>
      </c>
      <c r="B43">
        <v>2.8</v>
      </c>
      <c r="C43">
        <f t="shared" si="10"/>
        <v>140</v>
      </c>
      <c r="D43">
        <v>0.17349999999999999</v>
      </c>
      <c r="E43">
        <f t="shared" si="11"/>
        <v>0.11483219054492963</v>
      </c>
      <c r="F43">
        <v>1E-3</v>
      </c>
      <c r="G43">
        <f t="shared" si="12"/>
        <v>574.16095272464815</v>
      </c>
      <c r="H43" s="4" t="s">
        <v>17</v>
      </c>
    </row>
    <row r="44" spans="1:8" x14ac:dyDescent="0.2">
      <c r="A44">
        <v>23</v>
      </c>
      <c r="B44">
        <v>2.6</v>
      </c>
      <c r="C44">
        <f t="shared" si="10"/>
        <v>130</v>
      </c>
      <c r="D44">
        <v>8.6499999999999994E-2</v>
      </c>
      <c r="E44">
        <f t="shared" si="11"/>
        <v>5.203897509924215E-2</v>
      </c>
      <c r="F44">
        <v>1E-3</v>
      </c>
      <c r="G44">
        <f t="shared" si="12"/>
        <v>260.19487549621078</v>
      </c>
      <c r="H44" s="4" t="s">
        <v>20</v>
      </c>
    </row>
    <row r="45" spans="1:8" x14ac:dyDescent="0.2">
      <c r="A45">
        <v>24</v>
      </c>
      <c r="B45">
        <v>3</v>
      </c>
      <c r="C45">
        <f t="shared" si="10"/>
        <v>150</v>
      </c>
      <c r="D45">
        <v>0.1525</v>
      </c>
      <c r="E45">
        <f t="shared" si="11"/>
        <v>9.9675207506315408E-2</v>
      </c>
      <c r="F45">
        <v>1E-3</v>
      </c>
      <c r="G45">
        <f t="shared" si="12"/>
        <v>498.37603753157703</v>
      </c>
      <c r="H45" s="4" t="s">
        <v>20</v>
      </c>
    </row>
    <row r="46" spans="1:8" x14ac:dyDescent="0.2">
      <c r="A46">
        <v>25</v>
      </c>
      <c r="B46">
        <v>3</v>
      </c>
      <c r="C46">
        <f t="shared" si="10"/>
        <v>150</v>
      </c>
      <c r="D46">
        <v>6.5500000000000003E-2</v>
      </c>
      <c r="E46">
        <f t="shared" si="11"/>
        <v>3.6881992060627936E-2</v>
      </c>
      <c r="F46">
        <v>1E-3</v>
      </c>
      <c r="G46">
        <f t="shared" si="12"/>
        <v>184.40996030313968</v>
      </c>
      <c r="H46" s="4" t="s">
        <v>20</v>
      </c>
    </row>
    <row r="47" spans="1:8" x14ac:dyDescent="0.2">
      <c r="A47">
        <v>26</v>
      </c>
      <c r="B47">
        <v>3.5</v>
      </c>
      <c r="C47">
        <f t="shared" si="10"/>
        <v>175</v>
      </c>
      <c r="D47">
        <v>8.6499999999999994E-2</v>
      </c>
      <c r="E47">
        <f t="shared" si="11"/>
        <v>5.203897509924215E-2</v>
      </c>
      <c r="F47">
        <v>1E-3</v>
      </c>
      <c r="G47">
        <f t="shared" si="12"/>
        <v>260.19487549621078</v>
      </c>
      <c r="H47" s="4" t="s">
        <v>20</v>
      </c>
    </row>
    <row r="48" spans="1:8" x14ac:dyDescent="0.2">
      <c r="A48">
        <v>27</v>
      </c>
      <c r="B48">
        <v>3.4</v>
      </c>
      <c r="C48">
        <f t="shared" si="10"/>
        <v>170</v>
      </c>
      <c r="D48">
        <v>7.7499999999999986E-2</v>
      </c>
      <c r="E48">
        <f t="shared" si="11"/>
        <v>4.5543125225550339E-2</v>
      </c>
      <c r="F48">
        <v>1E-3</v>
      </c>
      <c r="G48">
        <f t="shared" si="12"/>
        <v>227.7156261277517</v>
      </c>
      <c r="H48" s="4" t="s">
        <v>20</v>
      </c>
    </row>
    <row r="49" spans="1:14" x14ac:dyDescent="0.2">
      <c r="A49">
        <v>28</v>
      </c>
      <c r="B49">
        <v>1.6</v>
      </c>
      <c r="C49">
        <f t="shared" si="10"/>
        <v>80</v>
      </c>
      <c r="D49">
        <v>0.1205</v>
      </c>
      <c r="E49">
        <f t="shared" si="11"/>
        <v>7.6578852399855651E-2</v>
      </c>
      <c r="F49">
        <v>1E-3</v>
      </c>
      <c r="G49">
        <f t="shared" si="12"/>
        <v>382.89426199927823</v>
      </c>
      <c r="H49" s="4" t="s">
        <v>20</v>
      </c>
    </row>
    <row r="50" spans="1:14" x14ac:dyDescent="0.2">
      <c r="A50">
        <v>29</v>
      </c>
      <c r="B50">
        <v>2.1</v>
      </c>
      <c r="C50">
        <f t="shared" si="10"/>
        <v>105</v>
      </c>
      <c r="D50">
        <v>0.10949999999999999</v>
      </c>
      <c r="E50">
        <f t="shared" si="11"/>
        <v>6.8639480332010103E-2</v>
      </c>
      <c r="F50">
        <v>1E-3</v>
      </c>
      <c r="G50">
        <f t="shared" si="12"/>
        <v>343.19740166005045</v>
      </c>
      <c r="H50" s="4" t="s">
        <v>20</v>
      </c>
    </row>
    <row r="51" spans="1:14" x14ac:dyDescent="0.2">
      <c r="A51">
        <v>30</v>
      </c>
      <c r="B51">
        <v>2.2000000000000002</v>
      </c>
      <c r="C51">
        <f t="shared" si="10"/>
        <v>110.00000000000001</v>
      </c>
      <c r="D51">
        <v>9.6500000000000002E-2</v>
      </c>
      <c r="E51">
        <f t="shared" si="11"/>
        <v>5.925658607001083E-2</v>
      </c>
      <c r="F51">
        <v>1E-3</v>
      </c>
      <c r="G51">
        <f t="shared" si="12"/>
        <v>296.28293035005413</v>
      </c>
      <c r="H51" s="4" t="s">
        <v>21</v>
      </c>
    </row>
    <row r="52" spans="1:14" x14ac:dyDescent="0.2">
      <c r="A52">
        <v>31</v>
      </c>
      <c r="B52">
        <v>2.7</v>
      </c>
      <c r="C52">
        <f t="shared" si="10"/>
        <v>135</v>
      </c>
      <c r="D52">
        <v>8.0499999999999988E-2</v>
      </c>
      <c r="E52">
        <f t="shared" si="11"/>
        <v>4.7708408516780938E-2</v>
      </c>
      <c r="F52">
        <v>1E-3</v>
      </c>
      <c r="G52">
        <f t="shared" si="12"/>
        <v>238.54204258390467</v>
      </c>
      <c r="H52" s="4" t="s">
        <v>21</v>
      </c>
    </row>
    <row r="53" spans="1:14" x14ac:dyDescent="0.2">
      <c r="A53">
        <v>32</v>
      </c>
      <c r="B53">
        <v>3.7</v>
      </c>
      <c r="C53">
        <f t="shared" si="10"/>
        <v>185</v>
      </c>
      <c r="D53">
        <v>0.13749999999999998</v>
      </c>
      <c r="E53">
        <f t="shared" si="11"/>
        <v>8.8848791050162385E-2</v>
      </c>
      <c r="F53">
        <v>1E-3</v>
      </c>
      <c r="G53">
        <f t="shared" si="12"/>
        <v>444.24395525081189</v>
      </c>
      <c r="H53" s="4" t="s">
        <v>21</v>
      </c>
    </row>
    <row r="54" spans="1:14" x14ac:dyDescent="0.2">
      <c r="A54">
        <v>33</v>
      </c>
      <c r="B54">
        <v>3.3</v>
      </c>
      <c r="C54">
        <f t="shared" si="10"/>
        <v>165</v>
      </c>
      <c r="D54">
        <v>8.6499999999999994E-2</v>
      </c>
      <c r="E54">
        <f t="shared" si="11"/>
        <v>5.203897509924215E-2</v>
      </c>
      <c r="F54">
        <v>1E-3</v>
      </c>
      <c r="G54">
        <f t="shared" si="12"/>
        <v>260.19487549621078</v>
      </c>
      <c r="H54" s="4" t="s">
        <v>21</v>
      </c>
    </row>
    <row r="55" spans="1:14" x14ac:dyDescent="0.2">
      <c r="A55">
        <v>34</v>
      </c>
      <c r="B55">
        <v>3.1</v>
      </c>
      <c r="C55">
        <f t="shared" si="10"/>
        <v>155</v>
      </c>
      <c r="D55">
        <v>0.1275</v>
      </c>
      <c r="E55">
        <f t="shared" si="11"/>
        <v>8.1631180079393725E-2</v>
      </c>
      <c r="F55">
        <v>1E-3</v>
      </c>
      <c r="G55">
        <f t="shared" si="12"/>
        <v>408.15590039696866</v>
      </c>
      <c r="H55" s="4" t="s">
        <v>21</v>
      </c>
    </row>
    <row r="56" spans="1:14" x14ac:dyDescent="0.2">
      <c r="A56">
        <v>35</v>
      </c>
      <c r="B56">
        <v>2.2999999999999998</v>
      </c>
      <c r="C56">
        <f t="shared" si="10"/>
        <v>114.99999999999999</v>
      </c>
      <c r="D56">
        <v>0.13749999999999998</v>
      </c>
      <c r="E56">
        <f t="shared" si="11"/>
        <v>8.8848791050162385E-2</v>
      </c>
      <c r="F56">
        <v>1E-3</v>
      </c>
      <c r="G56">
        <f t="shared" si="12"/>
        <v>444.24395525081189</v>
      </c>
      <c r="H56" s="4" t="s">
        <v>21</v>
      </c>
    </row>
    <row r="57" spans="1:14" x14ac:dyDescent="0.2">
      <c r="A57">
        <v>36</v>
      </c>
      <c r="B57">
        <v>2.5</v>
      </c>
      <c r="C57">
        <f t="shared" si="10"/>
        <v>125</v>
      </c>
      <c r="D57">
        <v>0.10049999999999998</v>
      </c>
      <c r="E57">
        <f t="shared" si="11"/>
        <v>6.2143630458318284E-2</v>
      </c>
      <c r="F57">
        <v>1E-3</v>
      </c>
      <c r="G57">
        <f t="shared" si="12"/>
        <v>310.71815229159142</v>
      </c>
      <c r="H57" s="4" t="s">
        <v>21</v>
      </c>
    </row>
    <row r="58" spans="1:14" x14ac:dyDescent="0.2">
      <c r="A58">
        <v>37</v>
      </c>
      <c r="B58">
        <v>4</v>
      </c>
      <c r="C58">
        <f t="shared" si="10"/>
        <v>200</v>
      </c>
      <c r="D58">
        <v>0.16250000000000001</v>
      </c>
      <c r="E58">
        <f t="shared" si="11"/>
        <v>0.1068928184770841</v>
      </c>
      <c r="F58">
        <v>1E-3</v>
      </c>
      <c r="G58">
        <f t="shared" si="12"/>
        <v>534.46409238542049</v>
      </c>
      <c r="H58" s="4" t="s">
        <v>21</v>
      </c>
    </row>
    <row r="59" spans="1:14" x14ac:dyDescent="0.2">
      <c r="A59" s="3"/>
    </row>
    <row r="60" spans="1:14" x14ac:dyDescent="0.2">
      <c r="A60" s="3"/>
    </row>
    <row r="61" spans="1:14" x14ac:dyDescent="0.2">
      <c r="A61" s="3"/>
      <c r="J61" s="2"/>
      <c r="K61" s="2"/>
      <c r="L61" s="2"/>
      <c r="M61" s="2"/>
      <c r="N61" s="2"/>
    </row>
    <row r="62" spans="1:14" x14ac:dyDescent="0.2">
      <c r="A62" s="3"/>
      <c r="K62" s="2"/>
      <c r="L62" s="2"/>
      <c r="M62" s="2"/>
      <c r="N62" s="2"/>
    </row>
    <row r="63" spans="1:14" x14ac:dyDescent="0.2">
      <c r="A63" s="3"/>
      <c r="K63" s="2"/>
      <c r="L63" s="2"/>
      <c r="M63" s="2"/>
      <c r="N63" s="2"/>
    </row>
    <row r="64" spans="1:14" x14ac:dyDescent="0.2">
      <c r="A64" s="3"/>
      <c r="K64" s="2"/>
      <c r="L64" s="2"/>
      <c r="M64" s="2"/>
      <c r="N64" s="2"/>
    </row>
    <row r="65" spans="1:14" x14ac:dyDescent="0.2">
      <c r="A65" s="3"/>
      <c r="K65" s="2"/>
      <c r="L65" s="2"/>
      <c r="M65" s="2"/>
      <c r="N65" s="2"/>
    </row>
    <row r="66" spans="1:14" x14ac:dyDescent="0.2">
      <c r="A66" s="3"/>
      <c r="K66" s="2"/>
      <c r="L66" s="2"/>
      <c r="M66" s="2"/>
      <c r="N66" s="2"/>
    </row>
    <row r="67" spans="1:14" x14ac:dyDescent="0.2">
      <c r="A67" s="3"/>
      <c r="K67" s="2"/>
      <c r="L67" s="2"/>
      <c r="M67" s="2"/>
      <c r="N67" s="2"/>
    </row>
    <row r="68" spans="1:14" x14ac:dyDescent="0.2">
      <c r="A68" s="3"/>
      <c r="K68" s="2"/>
      <c r="L68" s="2"/>
      <c r="M68" s="2"/>
      <c r="N68" s="2"/>
    </row>
    <row r="69" spans="1:14" x14ac:dyDescent="0.2">
      <c r="A69" s="3"/>
      <c r="K69" s="2"/>
      <c r="L69" s="2"/>
      <c r="M69" s="2"/>
      <c r="N69" s="2"/>
    </row>
  </sheetData>
  <autoFilter ref="A1:H81" xr:uid="{34C0C47B-64ED-C049-BB93-D419CD2BB5EB}">
    <sortState ref="A2:H70">
      <sortCondition descending="1" ref="H1:H81"/>
    </sortState>
  </autoFilter>
  <pageMargins left="0.7" right="0.7" top="0.75" bottom="0.75" header="0.3" footer="0.3"/>
  <pageSetup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809 Liver</vt:lpstr>
      <vt:lpstr>809 Spleen</vt:lpstr>
      <vt:lpstr>'809 Liver'!Print_Area</vt:lpstr>
      <vt:lpstr>'809 Spleen'!Print_Area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2020-05-14T16:35:31Z</cp:lastPrinted>
  <dcterms:created xsi:type="dcterms:W3CDTF">2019-01-25T18:51:10Z</dcterms:created>
  <dcterms:modified xsi:type="dcterms:W3CDTF">2022-08-22T16:52:35Z</dcterms:modified>
</cp:coreProperties>
</file>