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qRT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n'!$F$25:$F$30</definedName>
    <definedName name="_xlchart.v1.11" hidden="1">'(3b) box plot open n'!$G$24</definedName>
    <definedName name="_xlchart.v1.12" hidden="1">'(3b) box plot open n'!$G$25:$G$30</definedName>
    <definedName name="_xlchart.v1.13" hidden="1">'(3b) box plot open n'!$H$24</definedName>
    <definedName name="_xlchart.v1.14" hidden="1">'(3b) box plot open n'!$H$25:$H$30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K30" i="6"/>
  <c r="L30" i="6" s="1"/>
  <c r="H30" i="6"/>
  <c r="I30" i="6" s="1"/>
  <c r="E30" i="6"/>
  <c r="F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5" i="6" s="1"/>
  <c r="F15" i="6" s="1"/>
  <c r="E13" i="6" l="1"/>
  <c r="F13" i="6" s="1"/>
  <c r="E27" i="6"/>
  <c r="F27" i="6" s="1"/>
  <c r="E28" i="6"/>
  <c r="F28" i="6" s="1"/>
  <c r="E29" i="6"/>
  <c r="F29" i="6" s="1"/>
  <c r="E42" i="6"/>
  <c r="F42" i="6" s="1"/>
  <c r="E43" i="6"/>
  <c r="F43" i="6" s="1"/>
  <c r="E44" i="6"/>
  <c r="F44" i="6" s="1"/>
  <c r="E57" i="6"/>
  <c r="F57" i="6" s="1"/>
  <c r="E58" i="6"/>
  <c r="F58" i="6" s="1"/>
  <c r="E59" i="6"/>
  <c r="F59" i="6" s="1"/>
  <c r="E14" i="6"/>
  <c r="F14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4" i="1"/>
  <c r="C87" i="1"/>
  <c r="C80" i="1"/>
  <c r="C73" i="1"/>
  <c r="C66" i="1"/>
  <c r="C59" i="1"/>
  <c r="C52" i="1"/>
  <c r="C45" i="1"/>
  <c r="C38" i="1"/>
  <c r="C32" i="1"/>
  <c r="C26" i="1"/>
  <c r="C20" i="1"/>
  <c r="C14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96" i="1"/>
  <c r="A96" i="1"/>
  <c r="B96" i="1" s="1"/>
  <c r="F89" i="1"/>
  <c r="A89" i="1"/>
  <c r="B89" i="1" s="1"/>
  <c r="F82" i="1"/>
  <c r="A82" i="1"/>
  <c r="B82" i="1" s="1"/>
  <c r="F75" i="1"/>
  <c r="A75" i="1"/>
  <c r="B75" i="1" s="1"/>
  <c r="F68" i="1"/>
  <c r="A68" i="1"/>
  <c r="B68" i="1" s="1"/>
  <c r="F61" i="1"/>
  <c r="A61" i="1"/>
  <c r="B61" i="1" s="1"/>
  <c r="F54" i="1"/>
  <c r="A54" i="1"/>
  <c r="B54" i="1" s="1"/>
  <c r="F47" i="1"/>
  <c r="A47" i="1"/>
  <c r="B47" i="1" s="1"/>
  <c r="F40" i="1"/>
  <c r="A40" i="1"/>
  <c r="B40" i="1" s="1"/>
  <c r="F34" i="1"/>
  <c r="A34" i="1"/>
  <c r="B34" i="1" s="1"/>
  <c r="F28" i="1"/>
  <c r="A28" i="1"/>
  <c r="B28" i="1" s="1"/>
  <c r="F22" i="1"/>
  <c r="A22" i="1"/>
  <c r="B22" i="1" s="1"/>
  <c r="F16" i="1"/>
  <c r="A16" i="1"/>
  <c r="B16" i="1" s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C10" i="6"/>
  <c r="G9" i="4"/>
  <c r="K44" i="6" l="1"/>
  <c r="L44" i="6" s="1"/>
  <c r="K57" i="6"/>
  <c r="L57" i="6" s="1"/>
  <c r="K27" i="6"/>
  <c r="L27" i="6" s="1"/>
  <c r="K58" i="6"/>
  <c r="L58" i="6" s="1"/>
  <c r="K42" i="6"/>
  <c r="L42" i="6" s="1"/>
  <c r="K28" i="6"/>
  <c r="L28" i="6" s="1"/>
  <c r="K59" i="6"/>
  <c r="L59" i="6" s="1"/>
  <c r="K29" i="6"/>
  <c r="L29" i="6" s="1"/>
  <c r="K15" i="6"/>
  <c r="L15" i="6" s="1"/>
  <c r="K43" i="6"/>
  <c r="L43" i="6" s="1"/>
  <c r="H15" i="6"/>
  <c r="I15" i="6" s="1"/>
  <c r="H59" i="6"/>
  <c r="I59" i="6" s="1"/>
  <c r="H28" i="6"/>
  <c r="I28" i="6" s="1"/>
  <c r="H44" i="6"/>
  <c r="I44" i="6" s="1"/>
  <c r="H27" i="6"/>
  <c r="I27" i="6" s="1"/>
  <c r="H29" i="6"/>
  <c r="I29" i="6" s="1"/>
  <c r="H57" i="6"/>
  <c r="I57" i="6" s="1"/>
  <c r="H42" i="6"/>
  <c r="I42" i="6" s="1"/>
  <c r="H58" i="6"/>
  <c r="I58" i="6" s="1"/>
  <c r="H43" i="6"/>
  <c r="I43" i="6" s="1"/>
  <c r="K14" i="6"/>
  <c r="L14" i="6" s="1"/>
  <c r="K12" i="6"/>
  <c r="L12" i="6" s="1"/>
  <c r="K13" i="6"/>
  <c r="L13" i="6" s="1"/>
  <c r="H14" i="6"/>
  <c r="I14" i="6" s="1"/>
  <c r="H13" i="6"/>
  <c r="I13" i="6" s="1"/>
  <c r="H12" i="6"/>
  <c r="I12" i="6" s="1"/>
  <c r="E12" i="6"/>
  <c r="B3" i="5" s="1"/>
  <c r="B76" i="5"/>
  <c r="B53" i="5"/>
  <c r="B87" i="5"/>
  <c r="D3" i="5"/>
  <c r="I47" i="1"/>
  <c r="H34" i="1"/>
  <c r="K34" i="1" s="1"/>
  <c r="L34" i="1" s="1"/>
  <c r="H61" i="1"/>
  <c r="K61" i="1" s="1"/>
  <c r="L61" i="1" s="1"/>
  <c r="J34" i="1"/>
  <c r="J47" i="1"/>
  <c r="I34" i="1"/>
  <c r="J54" i="1"/>
  <c r="H75" i="1"/>
  <c r="K75" i="1" s="1"/>
  <c r="L75" i="1" s="1"/>
  <c r="J82" i="1"/>
  <c r="I82" i="1"/>
  <c r="H82" i="1"/>
  <c r="K82" i="1" s="1"/>
  <c r="L82" i="1" s="1"/>
  <c r="H40" i="1"/>
  <c r="K40" i="1" s="1"/>
  <c r="L40" i="1" s="1"/>
  <c r="I61" i="1"/>
  <c r="J68" i="1"/>
  <c r="I68" i="1"/>
  <c r="H68" i="1"/>
  <c r="K68" i="1" s="1"/>
  <c r="L68" i="1" s="1"/>
  <c r="J89" i="1"/>
  <c r="I54" i="1"/>
  <c r="H54" i="1"/>
  <c r="K54" i="1" s="1"/>
  <c r="L54" i="1" s="1"/>
  <c r="I96" i="1"/>
  <c r="H96" i="1"/>
  <c r="K96" i="1" s="1"/>
  <c r="L96" i="1" s="1"/>
  <c r="J96" i="1"/>
  <c r="I40" i="1"/>
  <c r="J61" i="1"/>
  <c r="H89" i="1"/>
  <c r="K89" i="1" s="1"/>
  <c r="L89" i="1" s="1"/>
  <c r="J40" i="1"/>
  <c r="I75" i="1"/>
  <c r="I89" i="1"/>
  <c r="J75" i="1"/>
  <c r="H47" i="1"/>
  <c r="K47" i="1" s="1"/>
  <c r="L47" i="1" s="1"/>
  <c r="C8" i="4"/>
  <c r="C10" i="4"/>
  <c r="C9" i="4"/>
  <c r="H8" i="4"/>
  <c r="A90" i="1"/>
  <c r="B90" i="1" s="1"/>
  <c r="F90" i="1"/>
  <c r="A91" i="1"/>
  <c r="B91" i="1" s="1"/>
  <c r="F91" i="1"/>
  <c r="A92" i="1"/>
  <c r="B92" i="1" s="1"/>
  <c r="F92" i="1"/>
  <c r="A97" i="1"/>
  <c r="B97" i="1"/>
  <c r="F97" i="1"/>
  <c r="A98" i="1"/>
  <c r="B98" i="1" s="1"/>
  <c r="F98" i="1"/>
  <c r="A99" i="1"/>
  <c r="B99" i="1" s="1"/>
  <c r="F99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76" i="1"/>
  <c r="B76" i="1" s="1"/>
  <c r="F76" i="1"/>
  <c r="A77" i="1"/>
  <c r="B77" i="1" s="1"/>
  <c r="F77" i="1"/>
  <c r="A78" i="1"/>
  <c r="B78" i="1" s="1"/>
  <c r="F78" i="1"/>
  <c r="A83" i="1"/>
  <c r="B83" i="1" s="1"/>
  <c r="F83" i="1"/>
  <c r="A84" i="1"/>
  <c r="B84" i="1" s="1"/>
  <c r="F84" i="1"/>
  <c r="A85" i="1"/>
  <c r="B85" i="1" s="1"/>
  <c r="F85" i="1"/>
  <c r="F71" i="1"/>
  <c r="A62" i="1"/>
  <c r="B62" i="1" s="1"/>
  <c r="F62" i="1"/>
  <c r="A63" i="1"/>
  <c r="B63" i="1" s="1"/>
  <c r="F63" i="1"/>
  <c r="A64" i="1"/>
  <c r="B64" i="1" s="1"/>
  <c r="F64" i="1"/>
  <c r="A69" i="1"/>
  <c r="B69" i="1" s="1"/>
  <c r="F69" i="1"/>
  <c r="A70" i="1"/>
  <c r="B70" i="1" s="1"/>
  <c r="F70" i="1"/>
  <c r="A71" i="1"/>
  <c r="B71" i="1" s="1"/>
  <c r="F55" i="1"/>
  <c r="A55" i="1"/>
  <c r="B55" i="1" s="1"/>
  <c r="A56" i="1"/>
  <c r="B56" i="1" s="1"/>
  <c r="F56" i="1"/>
  <c r="A57" i="1"/>
  <c r="B57" i="1" s="1"/>
  <c r="F57" i="1"/>
  <c r="A23" i="1"/>
  <c r="B23" i="1" s="1"/>
  <c r="F23" i="1"/>
  <c r="A24" i="1"/>
  <c r="B24" i="1" s="1"/>
  <c r="F24" i="1"/>
  <c r="A29" i="1"/>
  <c r="B29" i="1" s="1"/>
  <c r="F29" i="1"/>
  <c r="A30" i="1"/>
  <c r="B30" i="1" s="1"/>
  <c r="F30" i="1"/>
  <c r="A35" i="1"/>
  <c r="B35" i="1" s="1"/>
  <c r="F35" i="1"/>
  <c r="A36" i="1"/>
  <c r="B36" i="1" s="1"/>
  <c r="F36" i="1"/>
  <c r="A41" i="1"/>
  <c r="B41" i="1" s="1"/>
  <c r="F41" i="1"/>
  <c r="A42" i="1"/>
  <c r="B42" i="1" s="1"/>
  <c r="F42" i="1"/>
  <c r="A43" i="1"/>
  <c r="B43" i="1" s="1"/>
  <c r="F43" i="1"/>
  <c r="A48" i="1"/>
  <c r="B48" i="1" s="1"/>
  <c r="F48" i="1"/>
  <c r="A49" i="1"/>
  <c r="B49" i="1" s="1"/>
  <c r="F49" i="1"/>
  <c r="A50" i="1"/>
  <c r="B50" i="1" s="1"/>
  <c r="F50" i="1"/>
  <c r="A17" i="1"/>
  <c r="B17" i="1" s="1"/>
  <c r="A18" i="1"/>
  <c r="B18" i="1" s="1"/>
  <c r="B11" i="1"/>
  <c r="F17" i="1"/>
  <c r="F18" i="1"/>
  <c r="F12" i="1"/>
  <c r="F11" i="1"/>
  <c r="J28" i="1" l="1"/>
  <c r="G9" i="6" s="1"/>
  <c r="I28" i="1"/>
  <c r="H28" i="1"/>
  <c r="K28" i="1" s="1"/>
  <c r="L28" i="1" s="1"/>
  <c r="J22" i="1"/>
  <c r="I22" i="1"/>
  <c r="H22" i="1"/>
  <c r="K22" i="1" s="1"/>
  <c r="L22" i="1" s="1"/>
  <c r="H16" i="1"/>
  <c r="K16" i="1" s="1"/>
  <c r="L16" i="1" s="1"/>
  <c r="J16" i="1"/>
  <c r="C9" i="3" s="1"/>
  <c r="I16" i="1"/>
  <c r="P9" i="6"/>
  <c r="P9" i="3"/>
  <c r="S9" i="6"/>
  <c r="S9" i="3"/>
  <c r="AB9" i="6"/>
  <c r="AB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H10" i="1"/>
  <c r="K10" i="1" s="1"/>
  <c r="L10" i="1" s="1"/>
  <c r="G9" i="3" l="1"/>
  <c r="D9" i="6"/>
  <c r="D9" i="3"/>
  <c r="C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<sst xmlns="http://schemas.openxmlformats.org/spreadsheetml/2006/main" count="640" uniqueCount="89">
  <si>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</si>
  <si>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</si>
  <si>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</si>
  <si>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</si>
  <si>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</si>
  <si>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</si>
  <si>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</si>
  <si>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</si>
  <si>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</si>
  <si>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</si>
  <si>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</si>
  <si>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</si>
  <si>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</si>
  <si>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</si>
  <si>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</si>
  <si>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</si>
  <si>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</si>
  <si>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</si>
  <si>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</si>
  <si>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</si>
  <si>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</si>
  <si>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</si>
  <si>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</si>
  <si>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</si>
  <si>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</si>
  <si>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</si>
  <si>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</si>
  <si>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</si>
  <si>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</si>
  <si>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</si>
  <si>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</si>
  <si>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</si>
  <si>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</si>
  <si>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</si>
  <si>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</si>
  <si>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</si>
  <si>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</si>
  <si>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</si>
  <si>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</si>
  <si>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</si>
  <si>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</si>
  <si>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</si>
  <si>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</si>
  <si>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</si>
  <si>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</si>
  <si>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</si>
  <si>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</si>
  <si>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</si>
  <si>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</si>
  <si>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</si>
  <si>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</si>
  <si>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</si>
  <si>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</si>
  <si>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</si>
  <si>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</si>
  <si>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</si>
  <si>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</si>
  <si>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</si>
  <si>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</si>
  <si>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</si>
  <si>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</si>
  <si>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</si>
  <si>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</si>
  <si>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</si>
  <si>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</si>
  <si>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</si>
  <si>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</si>
  <si>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</si>
  <si>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</si>
  <si>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</si>
  <si>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</si>
  <si>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</si>
  <si>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</si>
  <si>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</si>
  <si>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</si>
  <si>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</si>
  <si>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</si>
  <si>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</si>
  <si>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</si>
  <si>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mitfa</t>
  </si>
  <si>
    <t>ltk</t>
  </si>
  <si>
    <t>csf1ra</t>
  </si>
  <si>
    <t>2wph_m3</t>
  </si>
  <si>
    <t>2wph_m5</t>
  </si>
  <si>
    <t>2wph_m9</t>
  </si>
  <si>
    <t>2wph_m10</t>
  </si>
  <si>
    <t>2wph_w6</t>
  </si>
  <si>
    <t>2wph_w7</t>
  </si>
  <si>
    <t>2wph_w8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</si>
</sst>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Border="1"/>
    <xf numFmtId="0" fontId="0" fillId="7" borderId="26" xfId="0" applyFill="1" applyBorder="1"/>
    <xf numFmtId="0" fontId="0" fillId="7" borderId="25" xfId="0" applyFill="1" applyBorder="1"/>
    <xf numFmtId="0" fontId="0" fillId="7" borderId="0" xfId="0" applyFill="1" applyBorder="1"/>
    <xf numFmtId="0" fontId="0" fillId="2" borderId="26" xfId="0" applyFill="1" applyBorder="1"/>
    <xf numFmtId="0" fontId="0" fillId="2" borderId="2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efficiency'!$B$10:$B$12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efficiency'!$F$10:$F$12</c:f>
              <c:numCache>
                <c:formatCode>General</c:formatCode>
                <c:ptCount val="3"/>
                <c:pt idx="0">
                  <c:v>17.88</c:v>
                </c:pt>
                <c:pt idx="1">
                  <c:v>19.57</c:v>
                </c:pt>
                <c:pt idx="2">
                  <c:v>23.19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efficiency'!$C$66:$F$66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efficiency'!$B$68:$B$71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efficiency'!$F$68:$F$71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efficiency'!$C$73:$F$73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efficiency'!$B$75:$B$78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efficiency'!$F$75:$F$78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efficiency'!$C$80:$F$80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efficiency'!$B$82:$B$85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efficiency'!$F$82:$F$85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efficiency'!$C$87:$F$87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efficiency'!$B$89:$B$92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efficiency'!$F$89:$F$92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efficiency'!$C$94:$F$94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efficiency'!$B$96:$B$99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efficiency'!$F$96:$F$99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efficiency'!$C$14:$F$14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efficiency'!$B$16:$B$18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efficiency'!$F$16:$F$18</c:f>
              <c:numCache>
                <c:formatCode>General</c:formatCode>
                <c:ptCount val="3"/>
                <c:pt idx="0">
                  <c:v>30.83</c:v>
                </c:pt>
                <c:pt idx="1">
                  <c:v>32.950000000000003</c:v>
                </c:pt>
                <c:pt idx="2">
                  <c:v>35.549999999999997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efficiency'!$C$20:$F$20</c:f>
              <c:strCache>
                <c:ptCount val="1"/>
                <c:pt idx="0">
                  <c:v>mitfa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efficiency'!$B$22:$B$24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efficiency'!$F$22:$F$24</c:f>
              <c:numCache>
                <c:formatCode>General</c:formatCode>
                <c:ptCount val="3"/>
                <c:pt idx="0">
                  <c:v>27.04</c:v>
                </c:pt>
                <c:pt idx="1">
                  <c:v>28.86</c:v>
                </c:pt>
                <c:pt idx="2">
                  <c:v>31.02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efficiency'!$C$26:$F$26</c:f>
              <c:strCache>
                <c:ptCount val="1"/>
                <c:pt idx="0">
                  <c:v>ltk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efficiency'!$B$28:$B$30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efficiency'!$F$28:$F$30</c:f>
              <c:numCache>
                <c:formatCode>General</c:formatCode>
                <c:ptCount val="3"/>
                <c:pt idx="0">
                  <c:v>30.01</c:v>
                </c:pt>
                <c:pt idx="1">
                  <c:v>31.77</c:v>
                </c:pt>
                <c:pt idx="2">
                  <c:v>34.32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efficiency'!$C$32:$F$32</c:f>
              <c:strCache>
                <c:ptCount val="1"/>
                <c:pt idx="0">
                  <c:v>csf1ra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efficiency'!$B$34:$B$36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efficiency'!$F$34:$F$36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efficiency'!$C$38:$F$38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efficiency'!$B$40:$B$43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efficiency'!$F$40:$F$43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efficiency'!$C$45:$F$45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efficiency'!$B$47:$B$50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efficiency'!$F$47:$F$50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efficiency'!$C$52:$F$52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efficiency'!$B$54:$B$57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efficiency'!$F$54:$F$57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efficiency'!$C$59:$F$59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efficiency'!$B$61:$B$64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efficiency'!$F$61:$F$64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13</xdr:row>
      <xdr:rowOff>0</xdr:rowOff>
    </xdr:from>
    <xdr:to>
      <xdr:col>21</xdr:col>
      <xdr:colOff>88733</xdr:colOff>
      <xdr:row>18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21</xdr:col>
      <xdr:colOff>88733</xdr:colOff>
      <xdr:row>24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25</xdr:row>
      <xdr:rowOff>1</xdr:rowOff>
    </xdr:from>
    <xdr:to>
      <xdr:col>21</xdr:col>
      <xdr:colOff>88733</xdr:colOff>
      <xdr:row>30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31</xdr:row>
      <xdr:rowOff>-1</xdr:rowOff>
    </xdr:from>
    <xdr:to>
      <xdr:col>21</xdr:col>
      <xdr:colOff>88733</xdr:colOff>
      <xdr:row>36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21</xdr:col>
      <xdr:colOff>88733</xdr:colOff>
      <xdr:row>42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44</xdr:row>
      <xdr:rowOff>-1</xdr:rowOff>
    </xdr:from>
    <xdr:to>
      <xdr:col>21</xdr:col>
      <xdr:colOff>88733</xdr:colOff>
      <xdr:row>49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51</xdr:row>
      <xdr:rowOff>-1</xdr:rowOff>
    </xdr:from>
    <xdr:to>
      <xdr:col>21</xdr:col>
      <xdr:colOff>88733</xdr:colOff>
      <xdr:row>56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58</xdr:row>
      <xdr:rowOff>0</xdr:rowOff>
    </xdr:from>
    <xdr:to>
      <xdr:col>21</xdr:col>
      <xdr:colOff>88733</xdr:colOff>
      <xdr:row>63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21</xdr:col>
      <xdr:colOff>88733</xdr:colOff>
      <xdr:row>70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72</xdr:row>
      <xdr:rowOff>1</xdr:rowOff>
    </xdr:from>
    <xdr:to>
      <xdr:col>21</xdr:col>
      <xdr:colOff>88733</xdr:colOff>
      <xdr:row>77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21</xdr:col>
      <xdr:colOff>88733</xdr:colOff>
      <xdr:row>84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86</xdr:row>
      <xdr:rowOff>1</xdr:rowOff>
    </xdr:from>
    <xdr:to>
      <xdr:col>21</xdr:col>
      <xdr:colOff>88733</xdr:colOff>
      <xdr:row>91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93</xdr:row>
      <xdr:rowOff>0</xdr:rowOff>
    </xdr:from>
    <xdr:to>
      <xdr:col>21</xdr:col>
      <xdr:colOff>88733</xdr:colOff>
      <xdr:row>98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7"/>
  <sheetViews>
    <sheetView zoomScale="70" zoomScaleNormal="70" workbookViewId="0">
      <selection activeCell="AC42" sqref="AC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81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0.234375</v>
      </c>
      <c r="B10" s="12">
        <f>LOG(A10)</f>
        <v>-0.63008871492820595</v>
      </c>
      <c r="C10" s="17">
        <v>17.88</v>
      </c>
      <c r="D10" s="18"/>
      <c r="E10" s="18"/>
      <c r="F10" s="4">
        <f>AVERAGE(C10:E10)</f>
        <v>17.88</v>
      </c>
      <c r="H10" s="5">
        <f>SLOPE(F10:F12,B10:B12)</f>
        <v>4.4098595459629752</v>
      </c>
      <c r="I10" s="6">
        <f>INTERCEPT(F10:F12,B10:B12)</f>
        <v>20.336936067663025</v>
      </c>
      <c r="J10" s="7">
        <f>RSQ(F10:F12,B10:B12)</f>
        <v>0.95782170728724614</v>
      </c>
      <c r="K10" s="22">
        <f>10^(-1/H10)</f>
        <v>0.59324680528786933</v>
      </c>
      <c r="L10" s="7">
        <f>(K10-1)*100</f>
        <v>-40.675319471213065</v>
      </c>
      <c r="W10" s="54"/>
      <c r="X10" s="54"/>
      <c r="Y10" s="54"/>
      <c r="Z10" s="54"/>
    </row>
    <row r="11" spans="1:42" x14ac:dyDescent="0.25">
      <c r="A11" s="16">
        <v>0.9375</v>
      </c>
      <c r="B11" s="12">
        <f>LOG(A11)</f>
        <v>-2.8028723600243537E-2</v>
      </c>
      <c r="C11" s="17">
        <v>19.57</v>
      </c>
      <c r="D11" s="18"/>
      <c r="E11" s="18"/>
      <c r="F11" s="4">
        <f>AVERAGE(C11:E11)</f>
        <v>19.57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23.19</v>
      </c>
      <c r="D12" s="18"/>
      <c r="E12" s="18"/>
      <c r="F12" s="4">
        <f>AVERAGE(C12:E12)</f>
        <v>23.19</v>
      </c>
      <c r="W12" s="54"/>
      <c r="X12" s="54"/>
      <c r="Y12" s="54"/>
      <c r="Z12" s="54"/>
    </row>
    <row r="13" spans="1:42" ht="15.75" thickBot="1" x14ac:dyDescent="0.3">
      <c r="W13" s="54"/>
      <c r="X13" s="54"/>
      <c r="Y13" s="54"/>
      <c r="Z13" s="54"/>
    </row>
    <row r="14" spans="1:42" x14ac:dyDescent="0.25">
      <c r="C14" s="62" t="str">
        <f>C3</f>
        <v>ref. gene 2</v>
      </c>
      <c r="D14" s="63"/>
      <c r="E14" s="63"/>
      <c r="F14" s="64"/>
      <c r="H14" s="55" t="s">
        <v>28</v>
      </c>
      <c r="I14" s="56"/>
      <c r="J14" s="57"/>
      <c r="K14" s="21" t="s">
        <v>29</v>
      </c>
      <c r="L14" s="14" t="s">
        <v>30</v>
      </c>
      <c r="W14" s="54"/>
      <c r="X14" s="54"/>
      <c r="Y14" s="54"/>
      <c r="Z14" s="54"/>
    </row>
    <row r="15" spans="1:42" ht="17.25" x14ac:dyDescent="0.25">
      <c r="A15" s="1" t="s">
        <v>8</v>
      </c>
      <c r="B15" s="2" t="s">
        <v>27</v>
      </c>
      <c r="C15" s="3" t="s">
        <v>0</v>
      </c>
      <c r="D15" s="1" t="s">
        <v>1</v>
      </c>
      <c r="E15" s="1" t="s">
        <v>2</v>
      </c>
      <c r="F15" s="13" t="s">
        <v>34</v>
      </c>
      <c r="H15" s="3" t="s">
        <v>42</v>
      </c>
      <c r="I15" s="1" t="s">
        <v>43</v>
      </c>
      <c r="J15" s="23" t="s">
        <v>46</v>
      </c>
      <c r="K15" s="8" t="s">
        <v>44</v>
      </c>
      <c r="L15" s="4" t="s">
        <v>45</v>
      </c>
    </row>
    <row r="16" spans="1:42" ht="15.75" thickBot="1" x14ac:dyDescent="0.3">
      <c r="A16" s="9">
        <f>$A$10</f>
        <v>0.234375</v>
      </c>
      <c r="B16" s="12">
        <f>LOG(A16)</f>
        <v>-0.63008871492820595</v>
      </c>
      <c r="C16" s="17">
        <v>30.83</v>
      </c>
      <c r="D16" s="18"/>
      <c r="E16" s="18"/>
      <c r="F16" s="4">
        <f>AVERAGE(C16:E16)</f>
        <v>30.83</v>
      </c>
      <c r="H16" s="5">
        <f>SLOPE(F16:F18,B16:B18)</f>
        <v>3.9198751519670862</v>
      </c>
      <c r="I16" s="6">
        <f>INTERCEPT(F16:F18,B16:B18)</f>
        <v>33.219869097181949</v>
      </c>
      <c r="J16" s="7">
        <f>RSQ(F16:F18,B16:B18)</f>
        <v>0.99656455768680252</v>
      </c>
      <c r="K16" s="22">
        <f>10^(-1/H16)</f>
        <v>0.55576326105152374</v>
      </c>
      <c r="L16" s="7">
        <f>(K16-1)*100</f>
        <v>-44.423673894847624</v>
      </c>
    </row>
    <row r="17" spans="1:34" x14ac:dyDescent="0.25">
      <c r="A17" s="9">
        <f>$A$11</f>
        <v>0.9375</v>
      </c>
      <c r="B17" s="12">
        <f>LOG(A17)</f>
        <v>-2.8028723600243537E-2</v>
      </c>
      <c r="C17" s="17">
        <v>32.950000000000003</v>
      </c>
      <c r="D17" s="18"/>
      <c r="E17" s="18"/>
      <c r="F17" s="4">
        <f>AVERAGE(C17:E17)</f>
        <v>32.950000000000003</v>
      </c>
    </row>
    <row r="18" spans="1:34" x14ac:dyDescent="0.25">
      <c r="A18" s="9">
        <f>$A$12</f>
        <v>3.75</v>
      </c>
      <c r="B18" s="12">
        <f>LOG(A18)</f>
        <v>0.57403126772771884</v>
      </c>
      <c r="C18" s="17">
        <v>35.549999999999997</v>
      </c>
      <c r="D18" s="18"/>
      <c r="E18" s="18"/>
      <c r="F18" s="4">
        <f>AVERAGE(C18:E18)</f>
        <v>35.549999999999997</v>
      </c>
    </row>
    <row r="19" spans="1:34" ht="15.75" thickBot="1" x14ac:dyDescent="0.3">
      <c r="AH19" s="11"/>
    </row>
    <row r="20" spans="1:34" x14ac:dyDescent="0.25">
      <c r="C20" s="62" t="str">
        <f>gene1</f>
        <v>mitfa</v>
      </c>
      <c r="D20" s="63"/>
      <c r="E20" s="63"/>
      <c r="F20" s="64"/>
      <c r="H20" s="55" t="s">
        <v>28</v>
      </c>
      <c r="I20" s="56"/>
      <c r="J20" s="57"/>
      <c r="K20" s="21" t="s">
        <v>29</v>
      </c>
      <c r="L20" s="14" t="s">
        <v>30</v>
      </c>
    </row>
    <row r="21" spans="1:34" ht="17.25" x14ac:dyDescent="0.25">
      <c r="A21" s="1" t="s">
        <v>8</v>
      </c>
      <c r="B21" s="2" t="s">
        <v>27</v>
      </c>
      <c r="C21" s="3" t="s">
        <v>0</v>
      </c>
      <c r="D21" s="1" t="s">
        <v>1</v>
      </c>
      <c r="E21" s="1" t="s">
        <v>2</v>
      </c>
      <c r="F21" s="13" t="s">
        <v>34</v>
      </c>
      <c r="H21" s="3" t="s">
        <v>42</v>
      </c>
      <c r="I21" s="1" t="s">
        <v>43</v>
      </c>
      <c r="J21" s="23" t="s">
        <v>46</v>
      </c>
      <c r="K21" s="8" t="s">
        <v>44</v>
      </c>
      <c r="L21" s="4" t="s">
        <v>45</v>
      </c>
    </row>
    <row r="22" spans="1:34" ht="15.75" thickBot="1" x14ac:dyDescent="0.3">
      <c r="A22" s="9">
        <f>$A$10</f>
        <v>0.234375</v>
      </c>
      <c r="B22" s="12">
        <f>LOG(A22)</f>
        <v>-0.63008871492820595</v>
      </c>
      <c r="C22" s="17">
        <v>27.04</v>
      </c>
      <c r="D22" s="18"/>
      <c r="E22" s="18"/>
      <c r="F22" s="4">
        <f>AVERAGE(C22:E22)</f>
        <v>27.04</v>
      </c>
      <c r="H22" s="5">
        <f>SLOPE(F22:F24,B22:B24)</f>
        <v>3.3053184544129257</v>
      </c>
      <c r="I22" s="6">
        <f>INTERCEPT(F22:F24,B22:B24)</f>
        <v>29.065977190702856</v>
      </c>
      <c r="J22" s="7">
        <f>RSQ(F22:F24,B22:B24)</f>
        <v>0.99757330467201832</v>
      </c>
      <c r="K22" s="22">
        <f>10^(-1/H22)</f>
        <v>0.49826145373731867</v>
      </c>
      <c r="L22" s="7">
        <f>(K22-1)*100</f>
        <v>-50.173854626268131</v>
      </c>
    </row>
    <row r="23" spans="1:34" x14ac:dyDescent="0.25">
      <c r="A23" s="9">
        <f>$A$11</f>
        <v>0.9375</v>
      </c>
      <c r="B23" s="12">
        <f t="shared" ref="B23:B24" si="0">LOG(A23)</f>
        <v>-2.8028723600243537E-2</v>
      </c>
      <c r="C23" s="17">
        <v>28.86</v>
      </c>
      <c r="D23" s="18"/>
      <c r="E23" s="18"/>
      <c r="F23" s="4">
        <f t="shared" ref="F23:F24" si="1">AVERAGE(C23:E23)</f>
        <v>28.86</v>
      </c>
    </row>
    <row r="24" spans="1:34" x14ac:dyDescent="0.25">
      <c r="A24" s="9">
        <f>$A$12</f>
        <v>3.75</v>
      </c>
      <c r="B24" s="12">
        <f t="shared" si="0"/>
        <v>0.57403126772771884</v>
      </c>
      <c r="C24" s="17">
        <v>31.02</v>
      </c>
      <c r="D24" s="18"/>
      <c r="E24" s="18"/>
      <c r="F24" s="4">
        <f t="shared" si="1"/>
        <v>31.02</v>
      </c>
    </row>
    <row r="25" spans="1:34" ht="15.75" thickBot="1" x14ac:dyDescent="0.3"/>
    <row r="26" spans="1:34" x14ac:dyDescent="0.25">
      <c r="C26" s="62" t="str">
        <f>gene2</f>
        <v>ltk</v>
      </c>
      <c r="D26" s="63"/>
      <c r="E26" s="63"/>
      <c r="F26" s="64"/>
      <c r="G26" s="46"/>
      <c r="H26" s="55" t="s">
        <v>28</v>
      </c>
      <c r="I26" s="56"/>
      <c r="J26" s="57"/>
      <c r="K26" s="21" t="s">
        <v>29</v>
      </c>
      <c r="L26" s="14" t="s">
        <v>30</v>
      </c>
    </row>
    <row r="27" spans="1:34" ht="17.25" x14ac:dyDescent="0.25">
      <c r="A27" s="1" t="s">
        <v>8</v>
      </c>
      <c r="B27" s="2" t="s">
        <v>27</v>
      </c>
      <c r="C27" s="3" t="s">
        <v>0</v>
      </c>
      <c r="D27" s="1" t="s">
        <v>1</v>
      </c>
      <c r="E27" s="1" t="s">
        <v>2</v>
      </c>
      <c r="F27" s="13" t="s">
        <v>34</v>
      </c>
      <c r="H27" s="3" t="s">
        <v>42</v>
      </c>
      <c r="I27" s="1" t="s">
        <v>43</v>
      </c>
      <c r="J27" s="23" t="s">
        <v>46</v>
      </c>
      <c r="K27" s="8" t="s">
        <v>44</v>
      </c>
      <c r="L27" s="4" t="s">
        <v>45</v>
      </c>
    </row>
    <row r="28" spans="1:34" ht="15.75" thickBot="1" x14ac:dyDescent="0.3">
      <c r="A28" s="9">
        <f>$A$10</f>
        <v>0.234375</v>
      </c>
      <c r="B28" s="12">
        <f>LOG(A28)</f>
        <v>-0.63008871492820595</v>
      </c>
      <c r="C28" s="17">
        <v>30.01</v>
      </c>
      <c r="D28" s="18"/>
      <c r="E28" s="18"/>
      <c r="F28" s="4">
        <f>AVERAGE(C28:E28)</f>
        <v>30.01</v>
      </c>
      <c r="H28" s="5">
        <f>SLOPE(F28:F30,B28:B30)</f>
        <v>3.5793775222411317</v>
      </c>
      <c r="I28" s="6">
        <f>INTERCEPT(F28:F30,B28:B30)</f>
        <v>32.133658716565151</v>
      </c>
      <c r="J28" s="7">
        <f>RSQ(F28:F30,B28:B30)</f>
        <v>0.98892505021968902</v>
      </c>
      <c r="K28" s="22">
        <f>10^(-1/H28)</f>
        <v>0.52555940679294888</v>
      </c>
      <c r="L28" s="7">
        <f>(K28-1)*100</f>
        <v>-47.444059320705115</v>
      </c>
    </row>
    <row r="29" spans="1:34" x14ac:dyDescent="0.25">
      <c r="A29" s="9">
        <f>$A$11</f>
        <v>0.9375</v>
      </c>
      <c r="B29" s="12">
        <f t="shared" ref="B29:B30" si="2">LOG(A29)</f>
        <v>-2.8028723600243537E-2</v>
      </c>
      <c r="C29" s="17">
        <v>31.77</v>
      </c>
      <c r="D29" s="18"/>
      <c r="E29" s="18"/>
      <c r="F29" s="4">
        <f t="shared" ref="F29:F30" si="3">AVERAGE(C29:E29)</f>
        <v>31.77</v>
      </c>
      <c r="N29" s="10"/>
    </row>
    <row r="30" spans="1:34" x14ac:dyDescent="0.25">
      <c r="A30" s="9">
        <f>$A$12</f>
        <v>3.75</v>
      </c>
      <c r="B30" s="12">
        <f t="shared" si="2"/>
        <v>0.57403126772771884</v>
      </c>
      <c r="C30" s="17">
        <v>34.32</v>
      </c>
      <c r="D30" s="18"/>
      <c r="E30" s="18"/>
      <c r="F30" s="4">
        <f t="shared" si="3"/>
        <v>34.32</v>
      </c>
      <c r="N30" s="10"/>
    </row>
    <row r="31" spans="1:34" ht="15.75" thickBot="1" x14ac:dyDescent="0.3"/>
    <row r="32" spans="1:34" x14ac:dyDescent="0.25">
      <c r="C32" s="62" t="str">
        <f>gene3</f>
        <v>csf1ra</v>
      </c>
      <c r="D32" s="63"/>
      <c r="E32" s="63"/>
      <c r="F32" s="64"/>
      <c r="H32" s="55" t="s">
        <v>28</v>
      </c>
      <c r="I32" s="56"/>
      <c r="J32" s="57"/>
      <c r="K32" s="21" t="s">
        <v>29</v>
      </c>
      <c r="L32" s="14" t="s">
        <v>30</v>
      </c>
    </row>
    <row r="33" spans="1:12" ht="17.25" x14ac:dyDescent="0.25">
      <c r="A33" s="1" t="s">
        <v>8</v>
      </c>
      <c r="B33" s="2" t="s">
        <v>27</v>
      </c>
      <c r="C33" s="3" t="s">
        <v>0</v>
      </c>
      <c r="D33" s="1" t="s">
        <v>1</v>
      </c>
      <c r="E33" s="1" t="s">
        <v>2</v>
      </c>
      <c r="F33" s="13" t="s">
        <v>34</v>
      </c>
      <c r="H33" s="3" t="s">
        <v>42</v>
      </c>
      <c r="I33" s="1" t="s">
        <v>43</v>
      </c>
      <c r="J33" s="23" t="s">
        <v>46</v>
      </c>
      <c r="K33" s="8" t="s">
        <v>44</v>
      </c>
      <c r="L33" s="4" t="s">
        <v>45</v>
      </c>
    </row>
    <row r="34" spans="1:12" ht="15.75" thickBot="1" x14ac:dyDescent="0.3">
      <c r="A34" s="9">
        <f>$A$10</f>
        <v>0.234375</v>
      </c>
      <c r="B34" s="12">
        <f>LOG(A34)</f>
        <v>-0.63008871492820595</v>
      </c>
      <c r="C34" s="17"/>
      <c r="D34" s="18"/>
      <c r="E34" s="18"/>
      <c r="F34" s="4" t="e">
        <f>AVERAGE(C34:E34)</f>
        <v>#DIV/0!</v>
      </c>
      <c r="H34" s="5" t="e">
        <f>SLOPE(F34:F36,B34:B36)</f>
        <v>#DIV/0!</v>
      </c>
      <c r="I34" s="6" t="e">
        <f>INTERCEPT(F34:F36,B34:B36)</f>
        <v>#DIV/0!</v>
      </c>
      <c r="J34" s="7" t="e">
        <f>RSQ(F34:F36,B34:B36)</f>
        <v>#DIV/0!</v>
      </c>
      <c r="K34" s="22" t="e">
        <f>10^(-1/H34)</f>
        <v>#DIV/0!</v>
      </c>
      <c r="L34" s="7" t="e">
        <f>(K34-1)*100</f>
        <v>#DIV/0!</v>
      </c>
    </row>
    <row r="35" spans="1:12" x14ac:dyDescent="0.25">
      <c r="A35" s="9">
        <f>$A$11</f>
        <v>0.9375</v>
      </c>
      <c r="B35" s="12">
        <f t="shared" ref="B35:B36" si="4">LOG(A35)</f>
        <v>-2.8028723600243537E-2</v>
      </c>
      <c r="C35" s="17"/>
      <c r="D35" s="18"/>
      <c r="E35" s="18"/>
      <c r="F35" s="4" t="e">
        <f t="shared" ref="F35:F36" si="5">AVERAGE(C35:E35)</f>
        <v>#DIV/0!</v>
      </c>
    </row>
    <row r="36" spans="1:12" x14ac:dyDescent="0.25">
      <c r="A36" s="9">
        <f>$A$12</f>
        <v>3.75</v>
      </c>
      <c r="B36" s="12">
        <f t="shared" si="4"/>
        <v>0.57403126772771884</v>
      </c>
      <c r="C36" s="17"/>
      <c r="D36" s="18"/>
      <c r="E36" s="18"/>
      <c r="F36" s="4" t="e">
        <f t="shared" si="5"/>
        <v>#DIV/0!</v>
      </c>
    </row>
    <row r="37" spans="1:12" ht="15.75" thickBot="1" x14ac:dyDescent="0.3"/>
    <row r="38" spans="1:12" x14ac:dyDescent="0.25">
      <c r="C38" s="62" t="str">
        <f>gene4</f>
        <v>gene 4</v>
      </c>
      <c r="D38" s="63"/>
      <c r="E38" s="63"/>
      <c r="F38" s="64"/>
      <c r="H38" s="55" t="s">
        <v>28</v>
      </c>
      <c r="I38" s="56"/>
      <c r="J38" s="57"/>
      <c r="K38" s="21" t="s">
        <v>29</v>
      </c>
      <c r="L38" s="14" t="s">
        <v>30</v>
      </c>
    </row>
    <row r="39" spans="1:12" ht="17.25" x14ac:dyDescent="0.25">
      <c r="A39" s="1" t="s">
        <v>8</v>
      </c>
      <c r="B39" s="2" t="s">
        <v>27</v>
      </c>
      <c r="C39" s="3" t="s">
        <v>0</v>
      </c>
      <c r="D39" s="1" t="s">
        <v>1</v>
      </c>
      <c r="E39" s="1" t="s">
        <v>2</v>
      </c>
      <c r="F39" s="13" t="s">
        <v>34</v>
      </c>
      <c r="H39" s="3" t="s">
        <v>42</v>
      </c>
      <c r="I39" s="1" t="s">
        <v>43</v>
      </c>
      <c r="J39" s="23" t="s">
        <v>46</v>
      </c>
      <c r="K39" s="8" t="s">
        <v>44</v>
      </c>
      <c r="L39" s="4" t="s">
        <v>45</v>
      </c>
    </row>
    <row r="40" spans="1:12" ht="15.75" thickBot="1" x14ac:dyDescent="0.3">
      <c r="A40" s="9">
        <f>$A$10</f>
        <v>0.234375</v>
      </c>
      <c r="B40" s="12">
        <f>LOG(A40)</f>
        <v>-0.63008871492820595</v>
      </c>
      <c r="C40" s="17"/>
      <c r="D40" s="18"/>
      <c r="E40" s="18"/>
      <c r="F40" s="4" t="e">
        <f>AVERAGE(C40:E40)</f>
        <v>#DIV/0!</v>
      </c>
      <c r="H40" s="5" t="e">
        <f>SLOPE(F40:F43,B40:B43)</f>
        <v>#DIV/0!</v>
      </c>
      <c r="I40" s="6" t="e">
        <f>INTERCEPT(F40:F43,B40:B43)</f>
        <v>#DIV/0!</v>
      </c>
      <c r="J40" s="7" t="e">
        <f>RSQ(F40:F43,B40:B43)</f>
        <v>#DIV/0!</v>
      </c>
      <c r="K40" s="22" t="e">
        <f>10^(-1/H40)</f>
        <v>#DIV/0!</v>
      </c>
      <c r="L40" s="7" t="e">
        <f>(K40-1)*100</f>
        <v>#DIV/0!</v>
      </c>
    </row>
    <row r="41" spans="1:12" x14ac:dyDescent="0.25">
      <c r="A41" s="9">
        <f>$A$11</f>
        <v>0.9375</v>
      </c>
      <c r="B41" s="12">
        <f t="shared" ref="B41:B43" si="6">LOG(A41)</f>
        <v>-2.8028723600243537E-2</v>
      </c>
      <c r="C41" s="17"/>
      <c r="D41" s="18"/>
      <c r="E41" s="18"/>
      <c r="F41" s="4" t="e">
        <f t="shared" ref="F41:F43" si="7">AVERAGE(C41:E41)</f>
        <v>#DIV/0!</v>
      </c>
    </row>
    <row r="42" spans="1:12" x14ac:dyDescent="0.25">
      <c r="A42" s="9">
        <f>$A$12</f>
        <v>3.75</v>
      </c>
      <c r="B42" s="12">
        <f t="shared" si="6"/>
        <v>0.57403126772771884</v>
      </c>
      <c r="C42" s="17"/>
      <c r="D42" s="18"/>
      <c r="E42" s="18"/>
      <c r="F42" s="4" t="e">
        <f t="shared" si="7"/>
        <v>#DIV/0!</v>
      </c>
    </row>
    <row r="43" spans="1:12" ht="15.75" thickBot="1" x14ac:dyDescent="0.3">
      <c r="A43" s="9" t="e">
        <f>#REF!</f>
        <v>#REF!</v>
      </c>
      <c r="B43" s="12" t="e">
        <f t="shared" si="6"/>
        <v>#REF!</v>
      </c>
      <c r="C43" s="19"/>
      <c r="D43" s="20"/>
      <c r="E43" s="20"/>
      <c r="F43" s="7" t="e">
        <f t="shared" si="7"/>
        <v>#DIV/0!</v>
      </c>
    </row>
    <row r="44" spans="1:12" ht="15.75" thickBot="1" x14ac:dyDescent="0.3"/>
    <row r="45" spans="1:12" x14ac:dyDescent="0.25">
      <c r="C45" s="62" t="str">
        <f>gene5</f>
        <v>gene 5</v>
      </c>
      <c r="D45" s="63"/>
      <c r="E45" s="63"/>
      <c r="F45" s="64"/>
      <c r="H45" s="55" t="s">
        <v>28</v>
      </c>
      <c r="I45" s="56"/>
      <c r="J45" s="57"/>
      <c r="K45" s="21" t="s">
        <v>29</v>
      </c>
      <c r="L45" s="14" t="s">
        <v>30</v>
      </c>
    </row>
    <row r="46" spans="1:12" ht="17.25" x14ac:dyDescent="0.25">
      <c r="A46" s="1" t="s">
        <v>8</v>
      </c>
      <c r="B46" s="2" t="s">
        <v>27</v>
      </c>
      <c r="C46" s="3" t="s">
        <v>0</v>
      </c>
      <c r="D46" s="1" t="s">
        <v>1</v>
      </c>
      <c r="E46" s="1" t="s">
        <v>2</v>
      </c>
      <c r="F46" s="13" t="s">
        <v>34</v>
      </c>
      <c r="H46" s="3" t="s">
        <v>42</v>
      </c>
      <c r="I46" s="1" t="s">
        <v>43</v>
      </c>
      <c r="J46" s="23" t="s">
        <v>46</v>
      </c>
      <c r="K46" s="8" t="s">
        <v>44</v>
      </c>
      <c r="L46" s="4" t="s">
        <v>45</v>
      </c>
    </row>
    <row r="47" spans="1:12" ht="15.75" thickBot="1" x14ac:dyDescent="0.3">
      <c r="A47" s="9">
        <f>$A$10</f>
        <v>0.234375</v>
      </c>
      <c r="B47" s="12">
        <f>LOG(A47)</f>
        <v>-0.63008871492820595</v>
      </c>
      <c r="C47" s="17"/>
      <c r="D47" s="18"/>
      <c r="E47" s="18"/>
      <c r="F47" s="4" t="e">
        <f>AVERAGE(C47:E47)</f>
        <v>#DIV/0!</v>
      </c>
      <c r="H47" s="5" t="e">
        <f>SLOPE(F47:F50,B47:B50)</f>
        <v>#DIV/0!</v>
      </c>
      <c r="I47" s="6" t="e">
        <f>INTERCEPT(F47:F50,B47:B50)</f>
        <v>#DIV/0!</v>
      </c>
      <c r="J47" s="7" t="e">
        <f>RSQ(F47:F50,B47:B50)</f>
        <v>#DIV/0!</v>
      </c>
      <c r="K47" s="22" t="e">
        <f>10^(-1/H47)</f>
        <v>#DIV/0!</v>
      </c>
      <c r="L47" s="7" t="e">
        <f>(K47-1)*100</f>
        <v>#DIV/0!</v>
      </c>
    </row>
    <row r="48" spans="1:12" x14ac:dyDescent="0.25">
      <c r="A48" s="9">
        <f>$A$11</f>
        <v>0.9375</v>
      </c>
      <c r="B48" s="12">
        <f t="shared" ref="B48:B50" si="8">LOG(A48)</f>
        <v>-2.8028723600243537E-2</v>
      </c>
      <c r="C48" s="17"/>
      <c r="D48" s="18"/>
      <c r="E48" s="18"/>
      <c r="F48" s="4" t="e">
        <f t="shared" ref="F48:F50" si="9">AVERAGE(C48:E48)</f>
        <v>#DIV/0!</v>
      </c>
    </row>
    <row r="49" spans="1:12" x14ac:dyDescent="0.25">
      <c r="A49" s="9">
        <f>$A$12</f>
        <v>3.75</v>
      </c>
      <c r="B49" s="12">
        <f t="shared" si="8"/>
        <v>0.57403126772771884</v>
      </c>
      <c r="C49" s="17"/>
      <c r="D49" s="18"/>
      <c r="E49" s="18"/>
      <c r="F49" s="4" t="e">
        <f t="shared" si="9"/>
        <v>#DIV/0!</v>
      </c>
    </row>
    <row r="50" spans="1:12" ht="15.75" thickBot="1" x14ac:dyDescent="0.3">
      <c r="A50" s="9" t="e">
        <f>#REF!</f>
        <v>#REF!</v>
      </c>
      <c r="B50" s="12" t="e">
        <f t="shared" si="8"/>
        <v>#REF!</v>
      </c>
      <c r="C50" s="19"/>
      <c r="D50" s="20"/>
      <c r="E50" s="20"/>
      <c r="F50" s="7" t="e">
        <f t="shared" si="9"/>
        <v>#DIV/0!</v>
      </c>
    </row>
    <row r="51" spans="1:12" ht="15.75" thickBot="1" x14ac:dyDescent="0.3"/>
    <row r="52" spans="1:12" x14ac:dyDescent="0.25">
      <c r="C52" s="62" t="str">
        <f>gene6</f>
        <v>gene 6</v>
      </c>
      <c r="D52" s="63"/>
      <c r="E52" s="63"/>
      <c r="F52" s="64"/>
      <c r="H52" s="55" t="s">
        <v>28</v>
      </c>
      <c r="I52" s="56"/>
      <c r="J52" s="57"/>
      <c r="K52" s="21" t="s">
        <v>29</v>
      </c>
      <c r="L52" s="14" t="s">
        <v>30</v>
      </c>
    </row>
    <row r="53" spans="1:12" ht="17.25" x14ac:dyDescent="0.25">
      <c r="A53" s="1" t="s">
        <v>8</v>
      </c>
      <c r="B53" s="2" t="s">
        <v>27</v>
      </c>
      <c r="C53" s="3" t="s">
        <v>0</v>
      </c>
      <c r="D53" s="1" t="s">
        <v>1</v>
      </c>
      <c r="E53" s="1" t="s">
        <v>2</v>
      </c>
      <c r="F53" s="13" t="s">
        <v>34</v>
      </c>
      <c r="H53" s="3" t="s">
        <v>42</v>
      </c>
      <c r="I53" s="1" t="s">
        <v>43</v>
      </c>
      <c r="J53" s="23" t="s">
        <v>46</v>
      </c>
      <c r="K53" s="8" t="s">
        <v>44</v>
      </c>
      <c r="L53" s="4" t="s">
        <v>45</v>
      </c>
    </row>
    <row r="54" spans="1:12" ht="15.75" thickBot="1" x14ac:dyDescent="0.3">
      <c r="A54" s="9">
        <f>$A$10</f>
        <v>0.234375</v>
      </c>
      <c r="B54" s="12">
        <f>LOG(A54)</f>
        <v>-0.63008871492820595</v>
      </c>
      <c r="C54" s="17"/>
      <c r="D54" s="18"/>
      <c r="E54" s="18"/>
      <c r="F54" s="4" t="e">
        <f>AVERAGE(C54:E54)</f>
        <v>#DIV/0!</v>
      </c>
      <c r="H54" s="5" t="e">
        <f>SLOPE(F54:F57,B54:B57)</f>
        <v>#DIV/0!</v>
      </c>
      <c r="I54" s="6" t="e">
        <f>INTERCEPT(F54:F57,B54:B57)</f>
        <v>#DIV/0!</v>
      </c>
      <c r="J54" s="7" t="e">
        <f>RSQ(F54:F57,B54:B57)</f>
        <v>#DIV/0!</v>
      </c>
      <c r="K54" s="22" t="e">
        <f>10^(-1/H54)</f>
        <v>#DIV/0!</v>
      </c>
      <c r="L54" s="7" t="e">
        <f>(K54-1)*100</f>
        <v>#DIV/0!</v>
      </c>
    </row>
    <row r="55" spans="1:12" x14ac:dyDescent="0.25">
      <c r="A55" s="9">
        <f>$A$11</f>
        <v>0.9375</v>
      </c>
      <c r="B55" s="12">
        <f>LOG(A55)</f>
        <v>-2.8028723600243537E-2</v>
      </c>
      <c r="C55" s="17"/>
      <c r="D55" s="18"/>
      <c r="E55" s="18"/>
      <c r="F55" s="4" t="e">
        <f>AVERAGE(C55:E55)</f>
        <v>#DIV/0!</v>
      </c>
    </row>
    <row r="56" spans="1:12" x14ac:dyDescent="0.25">
      <c r="A56" s="9">
        <f>$A$12</f>
        <v>3.75</v>
      </c>
      <c r="B56" s="12">
        <f t="shared" ref="B56:B57" si="10">LOG(A56)</f>
        <v>0.57403126772771884</v>
      </c>
      <c r="C56" s="17"/>
      <c r="D56" s="18"/>
      <c r="E56" s="18"/>
      <c r="F56" s="4" t="e">
        <f t="shared" ref="F56:F57" si="11">AVERAGE(C56:E56)</f>
        <v>#DIV/0!</v>
      </c>
    </row>
    <row r="57" spans="1:12" ht="15.75" thickBot="1" x14ac:dyDescent="0.3">
      <c r="A57" s="9" t="e">
        <f>#REF!</f>
        <v>#REF!</v>
      </c>
      <c r="B57" s="12" t="e">
        <f t="shared" si="10"/>
        <v>#REF!</v>
      </c>
      <c r="C57" s="19"/>
      <c r="D57" s="20"/>
      <c r="E57" s="20"/>
      <c r="F57" s="7" t="e">
        <f t="shared" si="11"/>
        <v>#DIV/0!</v>
      </c>
    </row>
    <row r="58" spans="1:12" ht="15.75" thickBot="1" x14ac:dyDescent="0.3"/>
    <row r="59" spans="1:12" x14ac:dyDescent="0.25">
      <c r="C59" s="62" t="str">
        <f>gene7</f>
        <v>gene 7</v>
      </c>
      <c r="D59" s="63"/>
      <c r="E59" s="63"/>
      <c r="F59" s="64"/>
      <c r="H59" s="55" t="s">
        <v>28</v>
      </c>
      <c r="I59" s="56"/>
      <c r="J59" s="57"/>
      <c r="K59" s="21" t="s">
        <v>29</v>
      </c>
      <c r="L59" s="14" t="s">
        <v>30</v>
      </c>
    </row>
    <row r="60" spans="1:12" ht="17.25" x14ac:dyDescent="0.25">
      <c r="A60" s="1" t="s">
        <v>8</v>
      </c>
      <c r="B60" s="2" t="s">
        <v>27</v>
      </c>
      <c r="C60" s="3" t="s">
        <v>0</v>
      </c>
      <c r="D60" s="1" t="s">
        <v>1</v>
      </c>
      <c r="E60" s="1" t="s">
        <v>2</v>
      </c>
      <c r="F60" s="13" t="s">
        <v>34</v>
      </c>
      <c r="H60" s="3" t="s">
        <v>42</v>
      </c>
      <c r="I60" s="1" t="s">
        <v>43</v>
      </c>
      <c r="J60" s="23" t="s">
        <v>46</v>
      </c>
      <c r="K60" s="8" t="s">
        <v>44</v>
      </c>
      <c r="L60" s="4" t="s">
        <v>45</v>
      </c>
    </row>
    <row r="61" spans="1:12" ht="15.75" thickBot="1" x14ac:dyDescent="0.3">
      <c r="A61" s="9">
        <f>$A$10</f>
        <v>0.234375</v>
      </c>
      <c r="B61" s="12">
        <f>LOG(A61)</f>
        <v>-0.63008871492820595</v>
      </c>
      <c r="C61" s="17"/>
      <c r="D61" s="18"/>
      <c r="E61" s="18"/>
      <c r="F61" s="4" t="e">
        <f>AVERAGE(C61:E61)</f>
        <v>#DIV/0!</v>
      </c>
      <c r="H61" s="5" t="e">
        <f>SLOPE(F61:F64,B61:B64)</f>
        <v>#DIV/0!</v>
      </c>
      <c r="I61" s="6" t="e">
        <f>INTERCEPT(F61:F64,B61:B64)</f>
        <v>#DIV/0!</v>
      </c>
      <c r="J61" s="7" t="e">
        <f>RSQ(F61:F64,B61:B64)</f>
        <v>#DIV/0!</v>
      </c>
      <c r="K61" s="22" t="e">
        <f>10^(-1/H61)</f>
        <v>#DIV/0!</v>
      </c>
      <c r="L61" s="7" t="e">
        <f>(K61-1)*100</f>
        <v>#DIV/0!</v>
      </c>
    </row>
    <row r="62" spans="1:12" x14ac:dyDescent="0.25">
      <c r="A62" s="9">
        <f>$A$11</f>
        <v>0.9375</v>
      </c>
      <c r="B62" s="12">
        <f>LOG(A62)</f>
        <v>-2.8028723600243537E-2</v>
      </c>
      <c r="C62" s="17"/>
      <c r="D62" s="18"/>
      <c r="E62" s="18"/>
      <c r="F62" s="4" t="e">
        <f t="shared" ref="F62:F64" si="12">AVERAGE(C62:E62)</f>
        <v>#DIV/0!</v>
      </c>
    </row>
    <row r="63" spans="1:12" x14ac:dyDescent="0.25">
      <c r="A63" s="9">
        <f>$A$12</f>
        <v>3.75</v>
      </c>
      <c r="B63" s="12">
        <f>LOG(A63)</f>
        <v>0.57403126772771884</v>
      </c>
      <c r="C63" s="17"/>
      <c r="D63" s="18"/>
      <c r="E63" s="18"/>
      <c r="F63" s="4" t="e">
        <f t="shared" si="12"/>
        <v>#DIV/0!</v>
      </c>
    </row>
    <row r="64" spans="1:12" ht="15.75" thickBot="1" x14ac:dyDescent="0.3">
      <c r="A64" s="9" t="e">
        <f>#REF!</f>
        <v>#REF!</v>
      </c>
      <c r="B64" s="12" t="e">
        <f>LOG(A64)</f>
        <v>#REF!</v>
      </c>
      <c r="C64" s="19"/>
      <c r="D64" s="20"/>
      <c r="E64" s="20"/>
      <c r="F64" s="7" t="e">
        <f t="shared" si="12"/>
        <v>#DIV/0!</v>
      </c>
    </row>
    <row r="65" spans="1:12" ht="15.75" thickBot="1" x14ac:dyDescent="0.3"/>
    <row r="66" spans="1:12" x14ac:dyDescent="0.25">
      <c r="C66" s="62" t="str">
        <f>gene8</f>
        <v>gene 8</v>
      </c>
      <c r="D66" s="63"/>
      <c r="E66" s="63"/>
      <c r="F66" s="64"/>
      <c r="H66" s="55" t="s">
        <v>28</v>
      </c>
      <c r="I66" s="56"/>
      <c r="J66" s="57"/>
      <c r="K66" s="21" t="s">
        <v>29</v>
      </c>
      <c r="L66" s="14" t="s">
        <v>30</v>
      </c>
    </row>
    <row r="67" spans="1:12" ht="17.25" x14ac:dyDescent="0.25">
      <c r="A67" s="1" t="s">
        <v>8</v>
      </c>
      <c r="B67" s="2" t="s">
        <v>27</v>
      </c>
      <c r="C67" s="3" t="s">
        <v>0</v>
      </c>
      <c r="D67" s="1" t="s">
        <v>1</v>
      </c>
      <c r="E67" s="1" t="s">
        <v>2</v>
      </c>
      <c r="F67" s="13" t="s">
        <v>34</v>
      </c>
      <c r="H67" s="3" t="s">
        <v>42</v>
      </c>
      <c r="I67" s="1" t="s">
        <v>43</v>
      </c>
      <c r="J67" s="23" t="s">
        <v>46</v>
      </c>
      <c r="K67" s="8" t="s">
        <v>44</v>
      </c>
      <c r="L67" s="4" t="s">
        <v>45</v>
      </c>
    </row>
    <row r="68" spans="1:12" ht="15.75" thickBot="1" x14ac:dyDescent="0.3">
      <c r="A68" s="9">
        <f>$A$10</f>
        <v>0.234375</v>
      </c>
      <c r="B68" s="12">
        <f>LOG(A68)</f>
        <v>-0.63008871492820595</v>
      </c>
      <c r="C68" s="17"/>
      <c r="D68" s="18"/>
      <c r="E68" s="18"/>
      <c r="F68" s="4" t="e">
        <f>AVERAGE(C68:E68)</f>
        <v>#DIV/0!</v>
      </c>
      <c r="H68" s="5" t="e">
        <f>SLOPE(F68:F71,B68:B71)</f>
        <v>#DIV/0!</v>
      </c>
      <c r="I68" s="6" t="e">
        <f>INTERCEPT(F68:F71,B68:B71)</f>
        <v>#DIV/0!</v>
      </c>
      <c r="J68" s="7" t="e">
        <f>RSQ(F68:F71,B68:B71)</f>
        <v>#DIV/0!</v>
      </c>
      <c r="K68" s="22" t="e">
        <f>10^(-1/H68)</f>
        <v>#DIV/0!</v>
      </c>
      <c r="L68" s="7" t="e">
        <f>(K68-1)*100</f>
        <v>#DIV/0!</v>
      </c>
    </row>
    <row r="69" spans="1:12" x14ac:dyDescent="0.25">
      <c r="A69" s="9">
        <f>$A$11</f>
        <v>0.9375</v>
      </c>
      <c r="B69" s="12">
        <f t="shared" ref="B69" si="13">LOG(A69)</f>
        <v>-2.8028723600243537E-2</v>
      </c>
      <c r="C69" s="17"/>
      <c r="D69" s="18"/>
      <c r="E69" s="18"/>
      <c r="F69" s="4" t="e">
        <f t="shared" ref="F69:F70" si="14">AVERAGE(C69:E69)</f>
        <v>#DIV/0!</v>
      </c>
    </row>
    <row r="70" spans="1:12" x14ac:dyDescent="0.25">
      <c r="A70" s="9">
        <f>$A$12</f>
        <v>3.75</v>
      </c>
      <c r="B70" s="12">
        <f>LOG(A70)</f>
        <v>0.57403126772771884</v>
      </c>
      <c r="C70" s="17"/>
      <c r="D70" s="18"/>
      <c r="E70" s="18"/>
      <c r="F70" s="4" t="e">
        <f t="shared" si="14"/>
        <v>#DIV/0!</v>
      </c>
    </row>
    <row r="71" spans="1:12" ht="15.75" thickBot="1" x14ac:dyDescent="0.3">
      <c r="A71" s="9" t="e">
        <f>#REF!</f>
        <v>#REF!</v>
      </c>
      <c r="B71" s="12" t="e">
        <f>LOG(A71)</f>
        <v>#REF!</v>
      </c>
      <c r="C71" s="19"/>
      <c r="D71" s="20"/>
      <c r="E71" s="20"/>
      <c r="F71" s="7" t="e">
        <f>AVERAGE(C71:E71)</f>
        <v>#DIV/0!</v>
      </c>
    </row>
    <row r="72" spans="1:12" ht="15.75" thickBot="1" x14ac:dyDescent="0.3"/>
    <row r="73" spans="1:12" x14ac:dyDescent="0.25">
      <c r="C73" s="62" t="str">
        <f>gene9</f>
        <v>gene 9</v>
      </c>
      <c r="D73" s="63"/>
      <c r="E73" s="63"/>
      <c r="F73" s="64"/>
      <c r="H73" s="55" t="s">
        <v>28</v>
      </c>
      <c r="I73" s="56"/>
      <c r="J73" s="57"/>
      <c r="K73" s="21" t="s">
        <v>29</v>
      </c>
      <c r="L73" s="14" t="s">
        <v>30</v>
      </c>
    </row>
    <row r="74" spans="1:12" ht="17.25" x14ac:dyDescent="0.25">
      <c r="A74" s="1" t="s">
        <v>8</v>
      </c>
      <c r="B74" s="2" t="s">
        <v>27</v>
      </c>
      <c r="C74" s="3" t="s">
        <v>0</v>
      </c>
      <c r="D74" s="1" t="s">
        <v>1</v>
      </c>
      <c r="E74" s="1" t="s">
        <v>2</v>
      </c>
      <c r="F74" s="13" t="s">
        <v>34</v>
      </c>
      <c r="H74" s="3" t="s">
        <v>42</v>
      </c>
      <c r="I74" s="1" t="s">
        <v>43</v>
      </c>
      <c r="J74" s="23" t="s">
        <v>46</v>
      </c>
      <c r="K74" s="8" t="s">
        <v>44</v>
      </c>
      <c r="L74" s="4" t="s">
        <v>45</v>
      </c>
    </row>
    <row r="75" spans="1:12" ht="15.75" thickBot="1" x14ac:dyDescent="0.3">
      <c r="A75" s="9">
        <f>$A$10</f>
        <v>0.234375</v>
      </c>
      <c r="B75" s="12">
        <f>LOG(A75)</f>
        <v>-0.63008871492820595</v>
      </c>
      <c r="C75" s="17"/>
      <c r="D75" s="18"/>
      <c r="E75" s="18"/>
      <c r="F75" s="4" t="e">
        <f>AVERAGE(C75:E75)</f>
        <v>#DIV/0!</v>
      </c>
      <c r="H75" s="5" t="e">
        <f>SLOPE(F75:F78,B75:B78)</f>
        <v>#DIV/0!</v>
      </c>
      <c r="I75" s="6" t="e">
        <f>INTERCEPT(F75:F78,B75:B78)</f>
        <v>#DIV/0!</v>
      </c>
      <c r="J75" s="7" t="e">
        <f>RSQ(F75:F78,B75:B78)</f>
        <v>#DIV/0!</v>
      </c>
      <c r="K75" s="22" t="e">
        <f>10^(-1/H75)</f>
        <v>#DIV/0!</v>
      </c>
      <c r="L75" s="7" t="e">
        <f>(K75-1)*100</f>
        <v>#DIV/0!</v>
      </c>
    </row>
    <row r="76" spans="1:12" x14ac:dyDescent="0.25">
      <c r="A76" s="9">
        <f>$A$11</f>
        <v>0.9375</v>
      </c>
      <c r="B76" s="12">
        <f>LOG(A76)</f>
        <v>-2.8028723600243537E-2</v>
      </c>
      <c r="C76" s="17"/>
      <c r="D76" s="18"/>
      <c r="E76" s="18"/>
      <c r="F76" s="4" t="e">
        <f t="shared" ref="F76:F78" si="15">AVERAGE(C76:E76)</f>
        <v>#DIV/0!</v>
      </c>
    </row>
    <row r="77" spans="1:12" x14ac:dyDescent="0.25">
      <c r="A77" s="9">
        <f>$A$12</f>
        <v>3.75</v>
      </c>
      <c r="B77" s="12">
        <f>LOG(A77)</f>
        <v>0.57403126772771884</v>
      </c>
      <c r="C77" s="17"/>
      <c r="D77" s="18"/>
      <c r="E77" s="18"/>
      <c r="F77" s="4" t="e">
        <f t="shared" si="15"/>
        <v>#DIV/0!</v>
      </c>
    </row>
    <row r="78" spans="1:12" ht="15.75" thickBot="1" x14ac:dyDescent="0.3">
      <c r="A78" s="9" t="e">
        <f>#REF!</f>
        <v>#REF!</v>
      </c>
      <c r="B78" s="12" t="e">
        <f>LOG(A78)</f>
        <v>#REF!</v>
      </c>
      <c r="C78" s="19"/>
      <c r="D78" s="20"/>
      <c r="E78" s="20"/>
      <c r="F78" s="7" t="e">
        <f t="shared" si="15"/>
        <v>#DIV/0!</v>
      </c>
    </row>
    <row r="79" spans="1:12" ht="15.75" thickBot="1" x14ac:dyDescent="0.3"/>
    <row r="80" spans="1:12" x14ac:dyDescent="0.25">
      <c r="C80" s="62" t="str">
        <f>gene10</f>
        <v>gene 10</v>
      </c>
      <c r="D80" s="63"/>
      <c r="E80" s="63"/>
      <c r="F80" s="64"/>
      <c r="H80" s="55" t="s">
        <v>28</v>
      </c>
      <c r="I80" s="56"/>
      <c r="J80" s="57"/>
      <c r="K80" s="21" t="s">
        <v>29</v>
      </c>
      <c r="L80" s="14" t="s">
        <v>30</v>
      </c>
    </row>
    <row r="81" spans="1:12" ht="17.25" x14ac:dyDescent="0.25">
      <c r="A81" s="1" t="s">
        <v>8</v>
      </c>
      <c r="B81" s="2" t="s">
        <v>27</v>
      </c>
      <c r="C81" s="3" t="s">
        <v>0</v>
      </c>
      <c r="D81" s="1" t="s">
        <v>1</v>
      </c>
      <c r="E81" s="1" t="s">
        <v>2</v>
      </c>
      <c r="F81" s="13" t="s">
        <v>34</v>
      </c>
      <c r="H81" s="3" t="s">
        <v>42</v>
      </c>
      <c r="I81" s="1" t="s">
        <v>43</v>
      </c>
      <c r="J81" s="23" t="s">
        <v>46</v>
      </c>
      <c r="K81" s="8" t="s">
        <v>44</v>
      </c>
      <c r="L81" s="4" t="s">
        <v>45</v>
      </c>
    </row>
    <row r="82" spans="1:12" ht="15.75" thickBot="1" x14ac:dyDescent="0.3">
      <c r="A82" s="9">
        <f>$A$10</f>
        <v>0.234375</v>
      </c>
      <c r="B82" s="12">
        <f>LOG(A82)</f>
        <v>-0.63008871492820595</v>
      </c>
      <c r="C82" s="17"/>
      <c r="D82" s="18"/>
      <c r="E82" s="18"/>
      <c r="F82" s="4" t="e">
        <f>AVERAGE(C82:E82)</f>
        <v>#DIV/0!</v>
      </c>
      <c r="H82" s="5" t="e">
        <f>SLOPE(F82:F85,B82:B85)</f>
        <v>#DIV/0!</v>
      </c>
      <c r="I82" s="6" t="e">
        <f>INTERCEPT(F82:F85,B82:B85)</f>
        <v>#DIV/0!</v>
      </c>
      <c r="J82" s="7" t="e">
        <f>RSQ(F82:F85,B82:B85)</f>
        <v>#DIV/0!</v>
      </c>
      <c r="K82" s="22" t="e">
        <f>10^(-1/H82)</f>
        <v>#DIV/0!</v>
      </c>
      <c r="L82" s="7" t="e">
        <f>(K82-1)*100</f>
        <v>#DIV/0!</v>
      </c>
    </row>
    <row r="83" spans="1:12" x14ac:dyDescent="0.25">
      <c r="A83" s="9">
        <f>$A$11</f>
        <v>0.9375</v>
      </c>
      <c r="B83" s="12">
        <f>LOG(A83)</f>
        <v>-2.8028723600243537E-2</v>
      </c>
      <c r="C83" s="17"/>
      <c r="D83" s="18"/>
      <c r="E83" s="18"/>
      <c r="F83" s="4" t="e">
        <f t="shared" ref="F83:F85" si="16">AVERAGE(C83:E83)</f>
        <v>#DIV/0!</v>
      </c>
    </row>
    <row r="84" spans="1:12" x14ac:dyDescent="0.25">
      <c r="A84" s="9">
        <f>$A$12</f>
        <v>3.75</v>
      </c>
      <c r="B84" s="12">
        <f>LOG(A84)</f>
        <v>0.57403126772771884</v>
      </c>
      <c r="C84" s="17"/>
      <c r="D84" s="18"/>
      <c r="E84" s="18"/>
      <c r="F84" s="4" t="e">
        <f t="shared" si="16"/>
        <v>#DIV/0!</v>
      </c>
    </row>
    <row r="85" spans="1:12" ht="15.75" thickBot="1" x14ac:dyDescent="0.3">
      <c r="A85" s="9" t="e">
        <f>#REF!</f>
        <v>#REF!</v>
      </c>
      <c r="B85" s="12" t="e">
        <f>LOG(A85)</f>
        <v>#REF!</v>
      </c>
      <c r="C85" s="19"/>
      <c r="D85" s="20"/>
      <c r="E85" s="20"/>
      <c r="F85" s="7" t="e">
        <f t="shared" si="16"/>
        <v>#DIV/0!</v>
      </c>
    </row>
    <row r="86" spans="1:12" ht="15.75" thickBot="1" x14ac:dyDescent="0.3"/>
    <row r="87" spans="1:12" x14ac:dyDescent="0.25">
      <c r="C87" s="62" t="str">
        <f>gene11</f>
        <v>gene 11</v>
      </c>
      <c r="D87" s="63"/>
      <c r="E87" s="63"/>
      <c r="F87" s="64"/>
      <c r="H87" s="55" t="s">
        <v>28</v>
      </c>
      <c r="I87" s="56"/>
      <c r="J87" s="57"/>
      <c r="K87" s="21" t="s">
        <v>29</v>
      </c>
      <c r="L87" s="14" t="s">
        <v>30</v>
      </c>
    </row>
    <row r="88" spans="1:12" ht="17.25" x14ac:dyDescent="0.25">
      <c r="A88" s="1" t="s">
        <v>8</v>
      </c>
      <c r="B88" s="2" t="s">
        <v>27</v>
      </c>
      <c r="C88" s="3" t="s">
        <v>0</v>
      </c>
      <c r="D88" s="1" t="s">
        <v>1</v>
      </c>
      <c r="E88" s="1" t="s">
        <v>2</v>
      </c>
      <c r="F88" s="13" t="s">
        <v>34</v>
      </c>
      <c r="H88" s="3" t="s">
        <v>42</v>
      </c>
      <c r="I88" s="1" t="s">
        <v>43</v>
      </c>
      <c r="J88" s="23" t="s">
        <v>46</v>
      </c>
      <c r="K88" s="8" t="s">
        <v>44</v>
      </c>
      <c r="L88" s="4" t="s">
        <v>45</v>
      </c>
    </row>
    <row r="89" spans="1:12" ht="15.75" thickBot="1" x14ac:dyDescent="0.3">
      <c r="A89" s="9">
        <f>$A$10</f>
        <v>0.234375</v>
      </c>
      <c r="B89" s="12">
        <f>LOG(A89)</f>
        <v>-0.63008871492820595</v>
      </c>
      <c r="C89" s="17"/>
      <c r="D89" s="18"/>
      <c r="E89" s="18"/>
      <c r="F89" s="4" t="e">
        <f>AVERAGE(C89:E89)</f>
        <v>#DIV/0!</v>
      </c>
      <c r="H89" s="5" t="e">
        <f>SLOPE(F89:F92,B89:B92)</f>
        <v>#DIV/0!</v>
      </c>
      <c r="I89" s="6" t="e">
        <f>INTERCEPT(F89:F92,B89:B92)</f>
        <v>#DIV/0!</v>
      </c>
      <c r="J89" s="7" t="e">
        <f>RSQ(F89:F92,B89:B92)</f>
        <v>#DIV/0!</v>
      </c>
      <c r="K89" s="22" t="e">
        <f>10^(-1/H89)</f>
        <v>#DIV/0!</v>
      </c>
      <c r="L89" s="7" t="e">
        <f>(K89-1)*100</f>
        <v>#DIV/0!</v>
      </c>
    </row>
    <row r="90" spans="1:12" x14ac:dyDescent="0.25">
      <c r="A90" s="9">
        <f>$A$11</f>
        <v>0.9375</v>
      </c>
      <c r="B90" s="12">
        <f>LOG(A90)</f>
        <v>-2.8028723600243537E-2</v>
      </c>
      <c r="C90" s="17"/>
      <c r="D90" s="18"/>
      <c r="E90" s="18"/>
      <c r="F90" s="4" t="e">
        <f>AVERAGE(C90:E90)</f>
        <v>#DIV/0!</v>
      </c>
    </row>
    <row r="91" spans="1:12" x14ac:dyDescent="0.25">
      <c r="A91" s="9">
        <f>$A$12</f>
        <v>3.75</v>
      </c>
      <c r="B91" s="12">
        <f>LOG(A91)</f>
        <v>0.57403126772771884</v>
      </c>
      <c r="C91" s="17"/>
      <c r="D91" s="18"/>
      <c r="E91" s="18"/>
      <c r="F91" s="4" t="e">
        <f>AVERAGE(C91:E91)</f>
        <v>#DIV/0!</v>
      </c>
    </row>
    <row r="92" spans="1:12" ht="15.75" thickBot="1" x14ac:dyDescent="0.3">
      <c r="A92" s="9" t="e">
        <f>#REF!</f>
        <v>#REF!</v>
      </c>
      <c r="B92" s="12" t="e">
        <f>LOG(A92)</f>
        <v>#REF!</v>
      </c>
      <c r="C92" s="19"/>
      <c r="D92" s="20"/>
      <c r="E92" s="20"/>
      <c r="F92" s="7" t="e">
        <f>AVERAGE(C92:E92)</f>
        <v>#DIV/0!</v>
      </c>
    </row>
    <row r="93" spans="1:12" ht="15.75" thickBot="1" x14ac:dyDescent="0.3"/>
    <row r="94" spans="1:12" x14ac:dyDescent="0.25">
      <c r="C94" s="62" t="str">
        <f>gene12</f>
        <v>gene 12</v>
      </c>
      <c r="D94" s="63"/>
      <c r="E94" s="63"/>
      <c r="F94" s="64"/>
      <c r="H94" s="55" t="s">
        <v>28</v>
      </c>
      <c r="I94" s="56"/>
      <c r="J94" s="57"/>
      <c r="K94" s="21" t="s">
        <v>29</v>
      </c>
      <c r="L94" s="14" t="s">
        <v>30</v>
      </c>
    </row>
    <row r="95" spans="1:12" ht="17.25" x14ac:dyDescent="0.25">
      <c r="A95" s="1" t="s">
        <v>8</v>
      </c>
      <c r="B95" s="2" t="s">
        <v>27</v>
      </c>
      <c r="C95" s="3" t="s">
        <v>0</v>
      </c>
      <c r="D95" s="1" t="s">
        <v>1</v>
      </c>
      <c r="E95" s="1" t="s">
        <v>2</v>
      </c>
      <c r="F95" s="13" t="s">
        <v>34</v>
      </c>
      <c r="H95" s="3" t="s">
        <v>42</v>
      </c>
      <c r="I95" s="1" t="s">
        <v>43</v>
      </c>
      <c r="J95" s="23" t="s">
        <v>46</v>
      </c>
      <c r="K95" s="8" t="s">
        <v>44</v>
      </c>
      <c r="L95" s="4" t="s">
        <v>45</v>
      </c>
    </row>
    <row r="96" spans="1:12" ht="15.75" thickBot="1" x14ac:dyDescent="0.3">
      <c r="A96" s="9">
        <f>$A$10</f>
        <v>0.234375</v>
      </c>
      <c r="B96" s="12">
        <f>LOG(A96)</f>
        <v>-0.63008871492820595</v>
      </c>
      <c r="C96" s="17"/>
      <c r="D96" s="18"/>
      <c r="E96" s="18"/>
      <c r="F96" s="4" t="e">
        <f>AVERAGE(C96:E96)</f>
        <v>#DIV/0!</v>
      </c>
      <c r="H96" s="5" t="e">
        <f>SLOPE(F96:F99,B96:B99)</f>
        <v>#DIV/0!</v>
      </c>
      <c r="I96" s="6" t="e">
        <f>INTERCEPT(F96:F99,B96:B99)</f>
        <v>#DIV/0!</v>
      </c>
      <c r="J96" s="7" t="e">
        <f>RSQ(F96:F99,B96:B99)</f>
        <v>#DIV/0!</v>
      </c>
      <c r="K96" s="22" t="e">
        <f>10^(-1/H96)</f>
        <v>#DIV/0!</v>
      </c>
      <c r="L96" s="7" t="e">
        <f>(K96-1)*100</f>
        <v>#DIV/0!</v>
      </c>
    </row>
    <row r="97" spans="1:9" x14ac:dyDescent="0.25">
      <c r="A97" s="9">
        <f>$A$11</f>
        <v>0.9375</v>
      </c>
      <c r="B97" s="12">
        <f t="shared" ref="B97:B99" si="17">LOG(A97)</f>
        <v>-2.8028723600243537E-2</v>
      </c>
      <c r="C97" s="17"/>
      <c r="D97" s="18"/>
      <c r="E97" s="18"/>
      <c r="F97" s="4" t="e">
        <f t="shared" ref="F97:F99" si="18">AVERAGE(C97:E97)</f>
        <v>#DIV/0!</v>
      </c>
    </row>
    <row r="98" spans="1:9" x14ac:dyDescent="0.25">
      <c r="A98" s="9">
        <f>$A$12</f>
        <v>3.75</v>
      </c>
      <c r="B98" s="12">
        <f t="shared" si="17"/>
        <v>0.57403126772771884</v>
      </c>
      <c r="C98" s="17"/>
      <c r="D98" s="18"/>
      <c r="E98" s="18"/>
      <c r="F98" s="4" t="e">
        <f t="shared" si="18"/>
        <v>#DIV/0!</v>
      </c>
    </row>
    <row r="99" spans="1:9" ht="15.75" thickBot="1" x14ac:dyDescent="0.3">
      <c r="A99" s="9" t="e">
        <f>#REF!</f>
        <v>#REF!</v>
      </c>
      <c r="B99" s="12" t="e">
        <f t="shared" si="17"/>
        <v>#REF!</v>
      </c>
      <c r="C99" s="19"/>
      <c r="D99" s="20"/>
      <c r="E99" s="20"/>
      <c r="F99" s="7" t="e">
        <f t="shared" si="18"/>
        <v>#DIV/0!</v>
      </c>
    </row>
    <row r="103" spans="1:9" x14ac:dyDescent="0.25">
      <c r="H103" s="11"/>
      <c r="I103" s="11"/>
    </row>
    <row r="109" spans="1:9" x14ac:dyDescent="0.25">
      <c r="H109" s="11"/>
      <c r="I109" s="11"/>
    </row>
    <row r="115" spans="8:9" x14ac:dyDescent="0.25">
      <c r="H115" s="11"/>
      <c r="I115" s="11"/>
    </row>
    <row r="121" spans="8:9" x14ac:dyDescent="0.25">
      <c r="H121" s="11"/>
      <c r="I121" s="11"/>
    </row>
    <row r="127" spans="8:9" x14ac:dyDescent="0.25">
      <c r="H127" s="11"/>
      <c r="I127" s="11"/>
    </row>
  </sheetData>
  <mergeCells count="31">
    <mergeCell ref="C5:E5"/>
    <mergeCell ref="C8:F8"/>
    <mergeCell ref="C14:F14"/>
    <mergeCell ref="C20:F20"/>
    <mergeCell ref="C26:F26"/>
    <mergeCell ref="C32:F32"/>
    <mergeCell ref="C38:F38"/>
    <mergeCell ref="C45:F45"/>
    <mergeCell ref="C52:F52"/>
    <mergeCell ref="C94:F94"/>
    <mergeCell ref="C59:F59"/>
    <mergeCell ref="C66:F66"/>
    <mergeCell ref="C73:F73"/>
    <mergeCell ref="C80:F80"/>
    <mergeCell ref="C87:F87"/>
    <mergeCell ref="H80:J80"/>
    <mergeCell ref="H87:J87"/>
    <mergeCell ref="H94:J94"/>
    <mergeCell ref="H45:J45"/>
    <mergeCell ref="H52:J52"/>
    <mergeCell ref="H59:J59"/>
    <mergeCell ref="H66:J66"/>
    <mergeCell ref="H73:J73"/>
    <mergeCell ref="W5:Z14"/>
    <mergeCell ref="H38:J38"/>
    <mergeCell ref="H32:J32"/>
    <mergeCell ref="H26:J26"/>
    <mergeCell ref="H20:J20"/>
    <mergeCell ref="H14:J14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zoomScale="118" zoomScaleNormal="118" workbookViewId="0">
      <selection activeCell="K27" sqref="K27:K30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17.37</v>
      </c>
      <c r="C10" s="37" t="e">
        <f>AVERAGE(C12:C23)</f>
        <v>#DIV/0!</v>
      </c>
      <c r="D10" s="38">
        <f>AVERAGE(D12:D23)</f>
        <v>30.61</v>
      </c>
      <c r="E10" s="50"/>
      <c r="F10" s="50"/>
      <c r="G10" s="38">
        <f>AVERAGE(G12:G23)</f>
        <v>28.876666666666665</v>
      </c>
      <c r="H10" s="50"/>
      <c r="I10" s="50"/>
      <c r="J10" s="38">
        <f t="shared" ref="J10" si="0">AVERAGE(J12:J23)</f>
        <v>29.72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77" t="s">
        <v>86</v>
      </c>
      <c r="B12" s="78">
        <v>17.63</v>
      </c>
      <c r="C12" s="31"/>
      <c r="D12" s="73">
        <v>30.79</v>
      </c>
      <c r="E12" s="1">
        <f>IF(ISBLANK(D12),NA(),IF($C$6="b",POWER(D$9,D$10-D12)/POWER($B$9,$B$10-$B12)/POWER($C$9,$C$10-$C12),IF($C$6=2,POWER(D$9,D$10-D12)/POWER($C$9,$C$10-$C12),POWER(D$9,D$10-D12)/POWER($B$9,$B$10-$B12))))</f>
        <v>1.0570180405613792</v>
      </c>
      <c r="F12" s="4">
        <f>LOG(E12,2)</f>
        <v>7.9999999999998336E-2</v>
      </c>
      <c r="G12" s="73">
        <v>28.83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1.2368466734094359</v>
      </c>
      <c r="I12" s="4">
        <f t="shared" ref="I12" si="10">LOG(H12,2)</f>
        <v>0.30666666666666487</v>
      </c>
      <c r="J12" s="73">
        <v>30.09</v>
      </c>
      <c r="K12" s="1">
        <f t="shared" ref="K12" si="11">IF(ISBLANK(J12),NA(),IF($C$6="b",POWER(J$9,J$10-J12)/POWER($B$9,$B$10-$B12)/POWER($C$9,$C$10-$C12),IF($C$6=2,POWER(J$9,J$10-J12)/POWER($C$9,$C$10-$C12),POWER(J$9,J$10-J12)/POWER($B$9,$B$10-$B12))))</f>
        <v>0.92658806189036891</v>
      </c>
      <c r="L12" s="4">
        <f t="shared" ref="L12" si="12">LOG(K12,2)</f>
        <v>-0.11000000000000307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77" t="s">
        <v>87</v>
      </c>
      <c r="B13" s="78">
        <v>17.14</v>
      </c>
      <c r="C13" s="31"/>
      <c r="D13" s="73">
        <v>30.6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0.85856543643775218</v>
      </c>
      <c r="F13" s="4">
        <f t="shared" ref="F13:F23" si="32">LOG(E13,2)</f>
        <v>-0.22000000000000269</v>
      </c>
      <c r="G13" s="73">
        <v>28.64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1.004631674402052</v>
      </c>
      <c r="I13" s="4">
        <f t="shared" ref="I13" si="34">LOG(H13,2)</f>
        <v>6.6666666666641752E-3</v>
      </c>
      <c r="J13" s="73">
        <v>29.34</v>
      </c>
      <c r="K13" s="1">
        <f t="shared" ref="K13" si="35">IF(ISBLANK(J13),NA(),IF($C$6="b",POWER(J$9,J$10-J13)/POWER($B$9,$B$10-$B13)/POWER($C$9,$C$10-$C13),IF($C$6=2,POWER(J$9,J$10-J13)/POWER($C$9,$C$10-$C13),POWER(J$9,J$10-J13)/POWER($B$9,$B$10-$B13))))</f>
        <v>1.109569472067844</v>
      </c>
      <c r="L13" s="4">
        <f t="shared" ref="L13" si="36">LOG(K13,2)</f>
        <v>0.14999999999999863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77" t="s">
        <v>88</v>
      </c>
      <c r="B14" s="78">
        <v>17.34</v>
      </c>
      <c r="C14" s="31"/>
      <c r="D14" s="73">
        <v>30.44</v>
      </c>
      <c r="E14" s="1">
        <f t="shared" si="31"/>
        <v>1.1019051158766084</v>
      </c>
      <c r="F14" s="4">
        <f t="shared" si="32"/>
        <v>0.13999999999999704</v>
      </c>
      <c r="G14" s="73">
        <v>29.16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0.80478017243590871</v>
      </c>
      <c r="I14" s="4">
        <f t="shared" ref="I14" si="55">LOG(H14,2)</f>
        <v>-0.31333333333333613</v>
      </c>
      <c r="J14" s="73">
        <v>29.73</v>
      </c>
      <c r="K14" s="1">
        <f t="shared" ref="K14" si="56">IF(ISBLANK(J14),NA(),IF($C$6="b",POWER(J$9,J$10-J14)/POWER($B$9,$B$10-$B14)/POWER($C$9,$C$10-$C14),IF($C$6=2,POWER(J$9,J$10-J14)/POWER($C$9,$C$10-$C14),POWER(J$9,J$10-J14)/POWER($B$9,$B$10-$B14))))</f>
        <v>0.97265494741228364</v>
      </c>
      <c r="L14" s="4">
        <f t="shared" ref="L14" si="57">LOG(K14,2)</f>
        <v>-4.0000000000002783E-2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77"/>
      <c r="B15" s="78"/>
      <c r="C15" s="31"/>
      <c r="D15" s="73"/>
      <c r="E15" s="1" t="e">
        <f t="shared" si="31"/>
        <v>#N/A</v>
      </c>
      <c r="F15" s="4" t="e">
        <f t="shared" si="32"/>
        <v>#N/A</v>
      </c>
      <c r="G15" s="73"/>
      <c r="H15" s="1" t="e">
        <f t="shared" ref="H15" si="75">IF(ISBLANK(G15),NA(),IF($C$6="b",POWER(G$9,G$10-G15)/POWER($B$9,$B$10-$B15)/POWER($C$9,$C$10-$C15),IF($C$6=2,POWER(G$9,G$10-G15)/POWER($C$9,$C$10-$C15),POWER(G$9,G$10-G15)/POWER($B$9,$B$10-$B15))))</f>
        <v>#N/A</v>
      </c>
      <c r="I15" s="4" t="e">
        <f t="shared" ref="I15" si="76">LOG(H15,2)</f>
        <v>#N/A</v>
      </c>
      <c r="J15" s="73"/>
      <c r="K15" s="1" t="e">
        <f t="shared" ref="K15" si="77">IF(ISBLANK(J15),NA(),IF($C$6="b",POWER(J$9,J$10-J15)/POWER($B$9,$B$10-$B15)/POWER($C$9,$C$10-$C15),IF($C$6=2,POWER(J$9,J$10-J15)/POWER($C$9,$C$10-$C15),POWER(J$9,J$10-J15)/POWER($B$9,$B$10-$B15))))</f>
        <v>#N/A</v>
      </c>
      <c r="L15" s="4" t="e">
        <f t="shared" ref="L15" si="78">LOG(K15,2)</f>
        <v>#N/A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mitfa</v>
      </c>
      <c r="E25" s="67"/>
      <c r="F25" s="68"/>
      <c r="G25" s="66" t="str">
        <f>gene2</f>
        <v>ltk</v>
      </c>
      <c r="H25" s="67"/>
      <c r="I25" s="68"/>
      <c r="J25" s="66" t="str">
        <f>gene3</f>
        <v>csf1ra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74" t="s">
        <v>82</v>
      </c>
      <c r="B27" s="75">
        <v>17.72</v>
      </c>
      <c r="C27" s="31"/>
      <c r="D27" s="76">
        <v>31.01</v>
      </c>
      <c r="E27" s="1">
        <f>IF(ISBLANK(D27),NA(),IF($C$6="b",POWER(D$9,D$10-D27)/POWER($B$9,$B$10-$B27)/POWER($C$9,$C$10-$C27),IF($C$6=2,POWER(D$9,D$10-D27)/POWER($C$9,$C$10-$C27),POWER(D$9,D$10-D27)/POWER($B$9,$B$10-$B27))))</f>
        <v>0.96593632892484271</v>
      </c>
      <c r="F27" s="4">
        <f>LOG(E27,2)</f>
        <v>-5.0000000000004242E-2</v>
      </c>
      <c r="G27" s="76">
        <v>29.83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0.65823135972181612</v>
      </c>
      <c r="I27" s="4">
        <f t="shared" ref="I27" si="265">LOG(H27,2)</f>
        <v>-0.6033333333333355</v>
      </c>
      <c r="J27" s="76">
        <v>29.75</v>
      </c>
      <c r="K27" s="1">
        <f t="shared" ref="K27" si="266">IF(ISBLANK(J27),NA(),IF($C$6="b",POWER(J$9,J$10-J27)/POWER($B$9,$B$10-$B27)/POWER($C$9,$C$10-$C27),IF($C$6=2,POWER(J$9,J$10-J27)/POWER($C$9,$C$10-$C27),POWER(J$9,J$10-J27)/POWER($B$9,$B$10-$B27))))</f>
        <v>1.2483305489016092</v>
      </c>
      <c r="L27" s="4">
        <f t="shared" ref="L27" si="267">LOG(K27,2)</f>
        <v>0.3199999999999969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74" t="s">
        <v>83</v>
      </c>
      <c r="B28" s="75">
        <v>17.100000000000001</v>
      </c>
      <c r="C28" s="31"/>
      <c r="D28" s="76">
        <v>30.09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1.189207115002721</v>
      </c>
      <c r="F28" s="4">
        <f t="shared" ref="F28:F38" si="287">LOG(E28,2)</f>
        <v>0.24999999999999997</v>
      </c>
      <c r="G28" s="76">
        <v>28.28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1.2541124095502594</v>
      </c>
      <c r="I28" s="4">
        <f t="shared" ref="I28" si="289">LOG(H28,2)</f>
        <v>0.32666666666666455</v>
      </c>
      <c r="J28" s="76">
        <v>28.93</v>
      </c>
      <c r="K28" s="1">
        <f t="shared" ref="K28" si="290">IF(ISBLANK(J28),NA(),IF($C$6="b",POWER(J$9,J$10-J28)/POWER($B$9,$B$10-$B28)/POWER($C$9,$C$10-$C28),IF($C$6=2,POWER(J$9,J$10-J28)/POWER($C$9,$C$10-$C28),POWER(J$9,J$10-J28)/POWER($B$9,$B$10-$B28))))</f>
        <v>1.4339552480158269</v>
      </c>
      <c r="L28" s="4">
        <f t="shared" ref="L28" si="291">LOG(K28,2)</f>
        <v>0.51999999999999946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74" t="s">
        <v>84</v>
      </c>
      <c r="B29" s="75">
        <v>17.27</v>
      </c>
      <c r="C29" s="31"/>
      <c r="D29" s="76">
        <v>30.43</v>
      </c>
      <c r="E29" s="1">
        <f t="shared" si="286"/>
        <v>1.0570180405613789</v>
      </c>
      <c r="F29" s="4">
        <f t="shared" si="287"/>
        <v>7.9999999999998045E-2</v>
      </c>
      <c r="G29" s="76">
        <v>28.81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0.9771599684342448</v>
      </c>
      <c r="I29" s="4">
        <f t="shared" ref="I29" si="310">LOG(H29,2)</f>
        <v>-3.3333333333335047E-2</v>
      </c>
      <c r="J29" s="76">
        <v>29.53</v>
      </c>
      <c r="K29" s="1">
        <f t="shared" ref="K29" si="311">IF(ISBLANK(J29),NA(),IF($C$6="b",POWER(J$9,J$10-J29)/POWER($B$9,$B$10-$B29)/POWER($C$9,$C$10-$C29),IF($C$6=2,POWER(J$9,J$10-J29)/POWER($C$9,$C$10-$C29),POWER(J$9,J$10-J29)/POWER($B$9,$B$10-$B29))))</f>
        <v>1.0643701824533571</v>
      </c>
      <c r="L29" s="4">
        <f t="shared" ref="L29" si="312">LOG(K29,2)</f>
        <v>8.9999999999996264E-2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74" t="s">
        <v>85</v>
      </c>
      <c r="B30" s="75">
        <v>17.87</v>
      </c>
      <c r="C30" s="31"/>
      <c r="D30" s="76">
        <v>30.88</v>
      </c>
      <c r="E30" s="1">
        <f t="shared" si="286"/>
        <v>1.1728349492318793</v>
      </c>
      <c r="F30" s="4">
        <f t="shared" si="287"/>
        <v>0.23000000000000054</v>
      </c>
      <c r="G30" s="76">
        <v>29.63</v>
      </c>
      <c r="H30" s="1">
        <f t="shared" ref="H30" si="330">IF(ISBLANK(G30),NA(),IF($C$6="b",POWER(G$9,G$10-G30)/POWER($B$9,$B$10-$B30)/POWER($C$9,$C$10-$C30),IF($C$6=2,POWER(G$9,G$10-G30)/POWER($C$9,$C$10-$C30),POWER(G$9,G$10-G30)/POWER($B$9,$B$10-$B30))))</f>
        <v>0.8389557747682499</v>
      </c>
      <c r="I30" s="4">
        <f t="shared" ref="I30" si="331">LOG(H30,2)</f>
        <v>-0.25333333333333363</v>
      </c>
      <c r="J30" s="76">
        <v>29.59</v>
      </c>
      <c r="K30" s="1">
        <f t="shared" ref="K30" si="332">IF(ISBLANK(J30),NA(),IF($C$6="b",POWER(J$9,J$10-J30)/POWER($B$9,$B$10-$B30)/POWER($C$9,$C$10-$C30),IF($C$6=2,POWER(J$9,J$10-J30)/POWER($C$9,$C$10-$C30),POWER(J$9,J$10-J30)/POWER($B$9,$B$10-$B30))))</f>
        <v>1.547564993542389</v>
      </c>
      <c r="L30" s="4">
        <f t="shared" ref="L30" si="333">LOG(K30,2)</f>
        <v>0.62999999999999923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/>
      <c r="B31" s="31"/>
      <c r="C31" s="31"/>
      <c r="D31" s="17"/>
      <c r="E31" s="1" t="e">
        <f t="shared" si="286"/>
        <v>#N/A</v>
      </c>
      <c r="F31" s="4" t="e">
        <f t="shared" si="287"/>
        <v>#N/A</v>
      </c>
      <c r="G31" s="17"/>
      <c r="H31" s="1" t="e">
        <f t="shared" ref="H31" si="35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352">LOG(H31,2)</f>
        <v>#N/A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/>
      <c r="B32" s="32"/>
      <c r="C32" s="32"/>
      <c r="D32" s="17"/>
      <c r="E32" s="1" t="e">
        <f t="shared" si="286"/>
        <v>#N/A</v>
      </c>
      <c r="F32" s="4" t="e">
        <f t="shared" si="287"/>
        <v>#N/A</v>
      </c>
      <c r="G32" s="17"/>
      <c r="H32" s="1" t="e">
        <f t="shared" ref="H32" si="37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373">LOG(H32,2)</f>
        <v>#N/A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/>
      <c r="B33" s="32"/>
      <c r="C33" s="32"/>
      <c r="D33" s="17"/>
      <c r="E33" s="1" t="e">
        <f t="shared" si="286"/>
        <v>#N/A</v>
      </c>
      <c r="F33" s="4" t="e">
        <f t="shared" si="287"/>
        <v>#N/A</v>
      </c>
      <c r="G33" s="17"/>
      <c r="H33" s="1" t="e">
        <f t="shared" ref="H33" si="39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394">LOG(H33,2)</f>
        <v>#N/A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/>
      <c r="B34" s="32"/>
      <c r="C34" s="32"/>
      <c r="D34" s="17"/>
      <c r="E34" s="1" t="e">
        <f t="shared" si="286"/>
        <v>#N/A</v>
      </c>
      <c r="F34" s="4" t="e">
        <f t="shared" si="287"/>
        <v>#N/A</v>
      </c>
      <c r="G34" s="17"/>
      <c r="H34" s="1" t="e">
        <f t="shared" ref="H34" si="41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415">LOG(H34,2)</f>
        <v>#N/A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mitfa</v>
      </c>
      <c r="E40" s="67"/>
      <c r="F40" s="68"/>
      <c r="G40" s="66" t="str">
        <f>gene2</f>
        <v>ltk</v>
      </c>
      <c r="H40" s="67"/>
      <c r="I40" s="68"/>
      <c r="J40" s="66" t="str">
        <f>gene3</f>
        <v>csf1ra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77"/>
      <c r="B42" s="78"/>
      <c r="C42" s="31"/>
      <c r="D42" s="73"/>
      <c r="E42" s="1" t="e">
        <f>IF(ISBLANK(D42),NA(),IF($C$6="b",POWER(D$9,D$10-D42)/POWER($B$9,$B$10-$B42)/POWER($C$9,$C$10-$C42),IF($C$6=2,POWER(D$9,D$10-D42)/POWER($C$9,$C$10-$C42),POWER(D$9,D$10-D42)/POWER($B$9,$B$10-$B42))))</f>
        <v>#N/A</v>
      </c>
      <c r="F42" s="4" t="e">
        <f>LOG(E42,2)</f>
        <v>#N/A</v>
      </c>
      <c r="G42" s="73"/>
      <c r="H42" s="1" t="e">
        <f t="shared" ref="H42" si="519">IF(ISBLANK(G42),NA(),IF($C$6="b",POWER(G$9,G$10-G42)/POWER($B$9,$B$10-$B42)/POWER($C$9,$C$10-$C42),IF($C$6=2,POWER(G$9,G$10-G42)/POWER($C$9,$C$10-$C42),POWER(G$9,G$10-G42)/POWER($B$9,$B$10-$B42))))</f>
        <v>#N/A</v>
      </c>
      <c r="I42" s="4" t="e">
        <f t="shared" ref="I42" si="520">LOG(H42,2)</f>
        <v>#N/A</v>
      </c>
      <c r="J42" s="73">
        <v>29.94</v>
      </c>
      <c r="K42" s="1">
        <f t="shared" ref="K42" si="521">IF(ISBLANK(J42),NA(),IF($C$6="b",POWER(J$9,J$10-J42)/POWER($B$9,$B$10-$B42)/POWER($C$9,$C$10-$C42),IF($C$6=2,POWER(J$9,J$10-J42)/POWER($C$9,$C$10-$C42),POWER(J$9,J$10-J42)/POWER($B$9,$B$10-$B42))))</f>
        <v>5.0685341419086816E-6</v>
      </c>
      <c r="L42" s="4">
        <f t="shared" ref="L42" si="522">LOG(K42,2)</f>
        <v>-17.590000000000003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77"/>
      <c r="B43" s="78"/>
      <c r="C43" s="31"/>
      <c r="D43" s="73"/>
      <c r="E43" s="1" t="e">
        <f t="shared" ref="E43:E53" si="541">IF(ISBLANK(D43),NA(),IF($C$6="b",POWER(D$9,D$10-D43)/POWER($B$9,$B$10-$B43)/POWER($C$9,$C$10-$C43),IF($C$6=2,POWER(D$9,D$10-D43)/POWER($C$9,$C$10-$C43),POWER(D$9,D$10-D43)/POWER($B$9,$B$10-$B43))))</f>
        <v>#N/A</v>
      </c>
      <c r="F43" s="4" t="e">
        <f t="shared" ref="F43:F53" si="542">LOG(E43,2)</f>
        <v>#N/A</v>
      </c>
      <c r="G43" s="73"/>
      <c r="H43" s="1" t="e">
        <f t="shared" ref="H43" si="543">IF(ISBLANK(G43),NA(),IF($C$6="b",POWER(G$9,G$10-G43)/POWER($B$9,$B$10-$B43)/POWER($C$9,$C$10-$C43),IF($C$6=2,POWER(G$9,G$10-G43)/POWER($C$9,$C$10-$C43),POWER(G$9,G$10-G43)/POWER($B$9,$B$10-$B43))))</f>
        <v>#N/A</v>
      </c>
      <c r="I43" s="4" t="e">
        <f t="shared" ref="I43" si="544">LOG(H43,2)</f>
        <v>#N/A</v>
      </c>
      <c r="J43" s="73">
        <v>30.53</v>
      </c>
      <c r="K43" s="1">
        <f t="shared" ref="K43" si="545">IF(ISBLANK(J43),NA(),IF($C$6="b",POWER(J$9,J$10-J43)/POWER($B$9,$B$10-$B43)/POWER($C$9,$C$10-$C43),IF($C$6=2,POWER(J$9,J$10-J43)/POWER($C$9,$C$10-$C43),POWER(J$9,J$10-J43)/POWER($B$9,$B$10-$B43))))</f>
        <v>3.3672447063089509E-6</v>
      </c>
      <c r="L43" s="4">
        <f t="shared" ref="L43" si="546">LOG(K43,2)</f>
        <v>-18.180000000000003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77"/>
      <c r="B44" s="78"/>
      <c r="C44" s="31"/>
      <c r="D44" s="73"/>
      <c r="E44" s="1" t="e">
        <f t="shared" si="541"/>
        <v>#N/A</v>
      </c>
      <c r="F44" s="4" t="e">
        <f t="shared" si="542"/>
        <v>#N/A</v>
      </c>
      <c r="G44" s="73"/>
      <c r="H44" s="1" t="e">
        <f t="shared" ref="H44" si="564">IF(ISBLANK(G44),NA(),IF($C$6="b",POWER(G$9,G$10-G44)/POWER($B$9,$B$10-$B44)/POWER($C$9,$C$10-$C44),IF($C$6=2,POWER(G$9,G$10-G44)/POWER($C$9,$C$10-$C44),POWER(G$9,G$10-G44)/POWER($B$9,$B$10-$B44))))</f>
        <v>#N/A</v>
      </c>
      <c r="I44" s="4" t="e">
        <f t="shared" ref="I44" si="565">LOG(H44,2)</f>
        <v>#N/A</v>
      </c>
      <c r="J44" s="73">
        <v>29.9</v>
      </c>
      <c r="K44" s="1">
        <f t="shared" ref="K44" si="566">IF(ISBLANK(J44),NA(),IF($C$6="b",POWER(J$9,J$10-J44)/POWER($B$9,$B$10-$B44)/POWER($C$9,$C$10-$C44),IF($C$6=2,POWER(J$9,J$10-J44)/POWER($C$9,$C$10-$C44),POWER(J$9,J$10-J44)/POWER($B$9,$B$10-$B44))))</f>
        <v>5.2110300321746678E-6</v>
      </c>
      <c r="L44" s="4">
        <f t="shared" ref="L44" si="567">LOG(K44,2)</f>
        <v>-17.55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/>
      <c r="B45" s="31"/>
      <c r="C45" s="31"/>
      <c r="D45" s="31"/>
      <c r="E45" s="1" t="e">
        <f t="shared" si="541"/>
        <v>#N/A</v>
      </c>
      <c r="F45" s="4" t="e">
        <f t="shared" si="542"/>
        <v>#N/A</v>
      </c>
      <c r="G45" s="31"/>
      <c r="H45" s="1" t="e">
        <f t="shared" ref="H45" si="585">IF(ISBLANK(G45),NA(),IF($C$6="b",POWER(G$9,G$10-G45)/POWER($B$9,$B$10-$B45)/POWER($C$9,$C$10-$C45),IF($C$6=2,POWER(G$9,G$10-G45)/POWER($C$9,$C$10-$C45),POWER(G$9,G$10-G45)/POWER($B$9,$B$10-$B45))))</f>
        <v>#N/A</v>
      </c>
      <c r="I45" s="4" t="e">
        <f t="shared" ref="I45" si="586">LOG(H45,2)</f>
        <v>#N/A</v>
      </c>
      <c r="J45" s="31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/>
      <c r="B46" s="31"/>
      <c r="C46" s="31"/>
      <c r="D46" s="17"/>
      <c r="E46" s="1" t="e">
        <f t="shared" si="541"/>
        <v>#N/A</v>
      </c>
      <c r="F46" s="4" t="e">
        <f t="shared" si="542"/>
        <v>#N/A</v>
      </c>
      <c r="G46" s="17"/>
      <c r="H46" s="1" t="e">
        <f t="shared" ref="H46" si="606">IF(ISBLANK(G46),NA(),IF($C$6="b",POWER(G$9,G$10-G46)/POWER($B$9,$B$10-$B46)/POWER($C$9,$C$10-$C46),IF($C$6=2,POWER(G$9,G$10-G46)/POWER($C$9,$C$10-$C46),POWER(G$9,G$10-G46)/POWER($B$9,$B$10-$B46))))</f>
        <v>#N/A</v>
      </c>
      <c r="I46" s="4" t="e">
        <f t="shared" ref="I46" si="607">LOG(H46,2)</f>
        <v>#N/A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/>
      <c r="B47" s="32"/>
      <c r="C47" s="32"/>
      <c r="D47" s="17"/>
      <c r="E47" s="1" t="e">
        <f t="shared" si="541"/>
        <v>#N/A</v>
      </c>
      <c r="F47" s="4" t="e">
        <f t="shared" si="542"/>
        <v>#N/A</v>
      </c>
      <c r="G47" s="17"/>
      <c r="H47" s="1" t="e">
        <f t="shared" ref="H47" si="627">IF(ISBLANK(G47),NA(),IF($C$6="b",POWER(G$9,G$10-G47)/POWER($B$9,$B$10-$B47)/POWER($C$9,$C$10-$C47),IF($C$6=2,POWER(G$9,G$10-G47)/POWER($C$9,$C$10-$C47),POWER(G$9,G$10-G47)/POWER($B$9,$B$10-$B47))))</f>
        <v>#N/A</v>
      </c>
      <c r="I47" s="4" t="e">
        <f t="shared" ref="I47" si="628">LOG(H47,2)</f>
        <v>#N/A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mitfa</v>
      </c>
      <c r="E55" s="67"/>
      <c r="F55" s="68"/>
      <c r="G55" s="66" t="str">
        <f>gene2</f>
        <v>ltk</v>
      </c>
      <c r="H55" s="67"/>
      <c r="I55" s="68"/>
      <c r="J55" s="66" t="str">
        <f>gene3</f>
        <v>csf1ra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77"/>
      <c r="B57" s="78"/>
      <c r="C57" s="31"/>
      <c r="D57" s="73"/>
      <c r="E57" s="1" t="e">
        <f>IF(ISBLANK(D57),NA(),IF($C$6="b",POWER(D$9,D$10-D57)/POWER($B$9,$B$10-$B57)/POWER($C$9,$C$10-$C57),IF($C$6=2,POWER(D$9,D$10-D57)/POWER($C$9,$C$10-$C57),POWER(D$9,D$10-D57)/POWER($B$9,$B$10-$B57))))</f>
        <v>#N/A</v>
      </c>
      <c r="F57" s="4" t="e">
        <f>LOG(E57,2)</f>
        <v>#N/A</v>
      </c>
      <c r="G57" s="73"/>
      <c r="H57" s="1" t="e">
        <f t="shared" ref="H57" si="774">IF(ISBLANK(G57),NA(),IF($C$6="b",POWER(G$9,G$10-G57)/POWER($B$9,$B$10-$B57)/POWER($C$9,$C$10-$C57),IF($C$6=2,POWER(G$9,G$10-G57)/POWER($C$9,$C$10-$C57),POWER(G$9,G$10-G57)/POWER($B$9,$B$10-$B57))))</f>
        <v>#N/A</v>
      </c>
      <c r="I57" s="4" t="e">
        <f t="shared" ref="I57" si="775">LOG(H57,2)</f>
        <v>#N/A</v>
      </c>
      <c r="J57" s="73"/>
      <c r="K57" s="1" t="e">
        <f t="shared" ref="K57" si="776">IF(ISBLANK(J57),NA(),IF($C$6="b",POWER(J$9,J$10-J57)/POWER($B$9,$B$10-$B57)/POWER($C$9,$C$10-$C57),IF($C$6=2,POWER(J$9,J$10-J57)/POWER($C$9,$C$10-$C57),POWER(J$9,J$10-J57)/POWER($B$9,$B$10-$B57))))</f>
        <v>#N/A</v>
      </c>
      <c r="L57" s="4" t="e">
        <f t="shared" ref="L57" si="777">LOG(K57,2)</f>
        <v>#N/A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77"/>
      <c r="B58" s="78"/>
      <c r="C58" s="31"/>
      <c r="D58" s="73"/>
      <c r="E58" s="1" t="e">
        <f t="shared" ref="E58:E68" si="796">IF(ISBLANK(D58),NA(),IF($C$6="b",POWER(D$9,D$10-D58)/POWER($B$9,$B$10-$B58)/POWER($C$9,$C$10-$C58),IF($C$6=2,POWER(D$9,D$10-D58)/POWER($C$9,$C$10-$C58),POWER(D$9,D$10-D58)/POWER($B$9,$B$10-$B58))))</f>
        <v>#N/A</v>
      </c>
      <c r="F58" s="4" t="e">
        <f t="shared" ref="F58:F68" si="797">LOG(E58,2)</f>
        <v>#N/A</v>
      </c>
      <c r="G58" s="73"/>
      <c r="H58" s="1" t="e">
        <f t="shared" ref="H58" si="798">IF(ISBLANK(G58),NA(),IF($C$6="b",POWER(G$9,G$10-G58)/POWER($B$9,$B$10-$B58)/POWER($C$9,$C$10-$C58),IF($C$6=2,POWER(G$9,G$10-G58)/POWER($C$9,$C$10-$C58),POWER(G$9,G$10-G58)/POWER($B$9,$B$10-$B58))))</f>
        <v>#N/A</v>
      </c>
      <c r="I58" s="4" t="e">
        <f t="shared" ref="I58" si="799">LOG(H58,2)</f>
        <v>#N/A</v>
      </c>
      <c r="J58" s="73"/>
      <c r="K58" s="1" t="e">
        <f t="shared" ref="K58" si="800">IF(ISBLANK(J58),NA(),IF($C$6="b",POWER(J$9,J$10-J58)/POWER($B$9,$B$10-$B58)/POWER($C$9,$C$10-$C58),IF($C$6=2,POWER(J$9,J$10-J58)/POWER($C$9,$C$10-$C58),POWER(J$9,J$10-J58)/POWER($B$9,$B$10-$B58))))</f>
        <v>#N/A</v>
      </c>
      <c r="L58" s="4" t="e">
        <f t="shared" ref="L58" si="801">LOG(K58,2)</f>
        <v>#N/A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77"/>
      <c r="B59" s="78"/>
      <c r="C59" s="31"/>
      <c r="D59" s="73"/>
      <c r="E59" s="1" t="e">
        <f t="shared" si="796"/>
        <v>#N/A</v>
      </c>
      <c r="F59" s="4" t="e">
        <f t="shared" si="797"/>
        <v>#N/A</v>
      </c>
      <c r="G59" s="73"/>
      <c r="H59" s="1" t="e">
        <f t="shared" ref="H59" si="819">IF(ISBLANK(G59),NA(),IF($C$6="b",POWER(G$9,G$10-G59)/POWER($B$9,$B$10-$B59)/POWER($C$9,$C$10-$C59),IF($C$6=2,POWER(G$9,G$10-G59)/POWER($C$9,$C$10-$C59),POWER(G$9,G$10-G59)/POWER($B$9,$B$10-$B59))))</f>
        <v>#N/A</v>
      </c>
      <c r="I59" s="4" t="e">
        <f t="shared" ref="I59" si="820">LOG(H59,2)</f>
        <v>#N/A</v>
      </c>
      <c r="J59" s="73"/>
      <c r="K59" s="1" t="e">
        <f t="shared" ref="K59" si="821">IF(ISBLANK(J59),NA(),IF($C$6="b",POWER(J$9,J$10-J59)/POWER($B$9,$B$10-$B59)/POWER($C$9,$C$10-$C59),IF($C$6=2,POWER(J$9,J$10-J59)/POWER($C$9,$C$10-$C59),POWER(J$9,J$10-J59)/POWER($B$9,$B$10-$B59))))</f>
        <v>#N/A</v>
      </c>
      <c r="L59" s="4" t="e">
        <f t="shared" ref="L59" si="822">LOG(K59,2)</f>
        <v>#N/A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31"/>
      <c r="E60" s="1" t="e">
        <f t="shared" si="796"/>
        <v>#N/A</v>
      </c>
      <c r="F60" s="4" t="e">
        <f t="shared" si="797"/>
        <v>#N/A</v>
      </c>
      <c r="G60" s="31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31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mitfa</v>
      </c>
      <c r="E70" s="67"/>
      <c r="F70" s="68"/>
      <c r="G70" s="66" t="str">
        <f>gene2</f>
        <v>ltk</v>
      </c>
      <c r="H70" s="67"/>
      <c r="I70" s="68"/>
      <c r="J70" s="66" t="str">
        <f>gene3</f>
        <v>csf1ra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mitfa</v>
      </c>
      <c r="E85" s="67"/>
      <c r="F85" s="68"/>
      <c r="G85" s="66" t="str">
        <f>gene2</f>
        <v>ltk</v>
      </c>
      <c r="H85" s="67"/>
      <c r="I85" s="68"/>
      <c r="J85" s="66" t="str">
        <f>gene3</f>
        <v>csf1ra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mitfa</v>
      </c>
      <c r="B3" s="53">
        <f>'(2a) fold change n&lt;=12'!E12</f>
        <v>1.0570180405613792</v>
      </c>
      <c r="C3" s="53">
        <f>'(2a) fold change n&lt;=12'!E27</f>
        <v>0.96593632892484271</v>
      </c>
      <c r="D3" s="53" t="e">
        <f>'(2a) fold change n&lt;=12'!E42</f>
        <v>#N/A</v>
      </c>
      <c r="E3" s="53" t="e">
        <f>'(2a) fold change n&lt;=12'!E57</f>
        <v>#N/A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mitfa</v>
      </c>
      <c r="B4" s="1">
        <f>'(2a) fold change n&lt;=12'!E13</f>
        <v>0.85856543643775218</v>
      </c>
      <c r="C4" s="1">
        <f>'(2a) fold change n&lt;=12'!E28</f>
        <v>1.189207115002721</v>
      </c>
      <c r="D4" s="1" t="e">
        <f>'(2a) fold change n&lt;=12'!E43</f>
        <v>#N/A</v>
      </c>
      <c r="E4" s="1" t="e">
        <f>'(2a) fold change n&lt;=12'!E58</f>
        <v>#N/A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mitfa</v>
      </c>
      <c r="B5" s="1">
        <f>'(2a) fold change n&lt;=12'!E14</f>
        <v>1.1019051158766084</v>
      </c>
      <c r="C5" s="1">
        <f>'(2a) fold change n&lt;=12'!E29</f>
        <v>1.0570180405613789</v>
      </c>
      <c r="D5" s="1" t="e">
        <f>'(2a) fold change n&lt;=12'!E44</f>
        <v>#N/A</v>
      </c>
      <c r="E5" s="1" t="e">
        <f>'(2a) fold change n&lt;=12'!E59</f>
        <v>#N/A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mitfa</v>
      </c>
      <c r="B6" s="1" t="e">
        <f>'(2a) fold change n&lt;=12'!E15</f>
        <v>#N/A</v>
      </c>
      <c r="C6" s="1">
        <f>'(2a) fold change n&lt;=12'!E30</f>
        <v>1.1728349492318793</v>
      </c>
      <c r="D6" s="1" t="e">
        <f>'(2a) fold change n&lt;=12'!E45</f>
        <v>#N/A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mitfa</v>
      </c>
      <c r="B7" s="1" t="e">
        <f>'(2a) fold change n&lt;=12'!E16</f>
        <v>#N/A</v>
      </c>
      <c r="C7" s="1" t="e">
        <f>'(2a) fold change n&lt;=12'!E31</f>
        <v>#N/A</v>
      </c>
      <c r="D7" s="1" t="e">
        <f>'(2a) fold change n&lt;=12'!E46</f>
        <v>#N/A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mitfa</v>
      </c>
      <c r="B8" s="1" t="e">
        <f>'(2a) fold change n&lt;=12'!E17</f>
        <v>#N/A</v>
      </c>
      <c r="C8" s="1" t="e">
        <f>'(2a) fold change n&lt;=12'!E32</f>
        <v>#N/A</v>
      </c>
      <c r="D8" s="1" t="e">
        <f>'(2a) fold change n&lt;=12'!E47</f>
        <v>#N/A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mitfa</v>
      </c>
      <c r="B9" s="1" t="e">
        <f>'(2a) fold change n&lt;=12'!E18</f>
        <v>#N/A</v>
      </c>
      <c r="C9" s="1" t="e">
        <f>'(2a) fold change n&lt;=12'!E33</f>
        <v>#N/A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mitfa</v>
      </c>
      <c r="B10" s="1" t="e">
        <f>'(2a) fold change n&lt;=12'!E19</f>
        <v>#N/A</v>
      </c>
      <c r="C10" s="1" t="e">
        <f>'(2a) fold change n&lt;=12'!E34</f>
        <v>#N/A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mitfa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mitfa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mitfa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mitfa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ltk</v>
      </c>
      <c r="B15" s="53">
        <f>'(2a) fold change n&lt;=12'!H12</f>
        <v>1.2368466734094359</v>
      </c>
      <c r="C15" s="53">
        <f>'(2a) fold change n&lt;=12'!H27</f>
        <v>0.65823135972181612</v>
      </c>
      <c r="D15" s="53" t="e">
        <f>'(2a) fold change n&lt;=12'!H42</f>
        <v>#N/A</v>
      </c>
      <c r="E15" s="53" t="e">
        <f>'(2a) fold change n&lt;=12'!H57</f>
        <v>#N/A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ltk</v>
      </c>
      <c r="B16" s="1">
        <f>'(2a) fold change n&lt;=12'!H13</f>
        <v>1.004631674402052</v>
      </c>
      <c r="C16" s="1">
        <f>'(2a) fold change n&lt;=12'!H28</f>
        <v>1.2541124095502594</v>
      </c>
      <c r="D16" s="1" t="e">
        <f>'(2a) fold change n&lt;=12'!H43</f>
        <v>#N/A</v>
      </c>
      <c r="E16" s="1" t="e">
        <f>'(2a) fold change n&lt;=12'!H58</f>
        <v>#N/A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ltk</v>
      </c>
      <c r="B17" s="1">
        <f>'(2a) fold change n&lt;=12'!H14</f>
        <v>0.80478017243590871</v>
      </c>
      <c r="C17" s="1">
        <f>'(2a) fold change n&lt;=12'!H29</f>
        <v>0.9771599684342448</v>
      </c>
      <c r="D17" s="1" t="e">
        <f>'(2a) fold change n&lt;=12'!H44</f>
        <v>#N/A</v>
      </c>
      <c r="E17" s="1" t="e">
        <f>'(2a) fold change n&lt;=12'!H59</f>
        <v>#N/A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ltk</v>
      </c>
      <c r="B18" s="1" t="e">
        <f>'(2a) fold change n&lt;=12'!H15</f>
        <v>#N/A</v>
      </c>
      <c r="C18" s="1">
        <f>'(2a) fold change n&lt;=12'!H30</f>
        <v>0.8389557747682499</v>
      </c>
      <c r="D18" s="1" t="e">
        <f>'(2a) fold change n&lt;=12'!H45</f>
        <v>#N/A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ltk</v>
      </c>
      <c r="B19" s="1" t="e">
        <f>'(2a) fold change n&lt;=12'!H16</f>
        <v>#N/A</v>
      </c>
      <c r="C19" s="1" t="e">
        <f>'(2a) fold change n&lt;=12'!H31</f>
        <v>#N/A</v>
      </c>
      <c r="D19" s="1" t="e">
        <f>'(2a) fold change n&lt;=12'!H46</f>
        <v>#N/A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ltk</v>
      </c>
      <c r="B20" s="1" t="e">
        <f>'(2a) fold change n&lt;=12'!H17</f>
        <v>#N/A</v>
      </c>
      <c r="C20" s="1" t="e">
        <f>'(2a) fold change n&lt;=12'!H32</f>
        <v>#N/A</v>
      </c>
      <c r="D20" s="1" t="e">
        <f>'(2a) fold change n&lt;=12'!H47</f>
        <v>#N/A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ltk</v>
      </c>
      <c r="B21" s="1" t="e">
        <f>'(2a) fold change n&lt;=12'!H18</f>
        <v>#N/A</v>
      </c>
      <c r="C21" s="1" t="e">
        <f>'(2a) fold change n&lt;=12'!H33</f>
        <v>#N/A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ltk</v>
      </c>
      <c r="B22" s="1" t="e">
        <f>'(2a) fold change n&lt;=12'!H19</f>
        <v>#N/A</v>
      </c>
      <c r="C22" s="1" t="e">
        <f>'(2a) fold change n&lt;=12'!H34</f>
        <v>#N/A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ltk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ltk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ltk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ltk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csf1ra</v>
      </c>
      <c r="B27" s="53">
        <f>'(2a) fold change n&lt;=12'!K12</f>
        <v>0.92658806189036891</v>
      </c>
      <c r="C27" s="53">
        <f>'(2a) fold change n&lt;=12'!K27</f>
        <v>1.2483305489016092</v>
      </c>
      <c r="D27" s="53">
        <f>'(2a) fold change n&lt;=12'!K42</f>
        <v>5.0685341419086816E-6</v>
      </c>
      <c r="E27" s="53" t="e">
        <f>'(2a) fold change n&lt;=12'!K57</f>
        <v>#N/A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csf1ra</v>
      </c>
      <c r="B28" s="1">
        <f>'(2a) fold change n&lt;=12'!K13</f>
        <v>1.109569472067844</v>
      </c>
      <c r="C28" s="1">
        <f>'(2a) fold change n&lt;=12'!K28</f>
        <v>1.4339552480158269</v>
      </c>
      <c r="D28" s="1">
        <f>'(2a) fold change n&lt;=12'!K43</f>
        <v>3.3672447063089509E-6</v>
      </c>
      <c r="E28" s="1" t="e">
        <f>'(2a) fold change n&lt;=12'!K58</f>
        <v>#N/A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csf1ra</v>
      </c>
      <c r="B29" s="1">
        <f>'(2a) fold change n&lt;=12'!K14</f>
        <v>0.97265494741228364</v>
      </c>
      <c r="C29" s="1">
        <f>'(2a) fold change n&lt;=12'!K29</f>
        <v>1.0643701824533571</v>
      </c>
      <c r="D29" s="1">
        <f>'(2a) fold change n&lt;=12'!K44</f>
        <v>5.2110300321746678E-6</v>
      </c>
      <c r="E29" s="1" t="e">
        <f>'(2a) fold change n&lt;=12'!K59</f>
        <v>#N/A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csf1ra</v>
      </c>
      <c r="B30" s="1" t="e">
        <f>'(2a) fold change n&lt;=12'!K15</f>
        <v>#N/A</v>
      </c>
      <c r="C30" s="1">
        <f>'(2a) fold change n&lt;=12'!K30</f>
        <v>1.547564993542389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csf1ra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csf1ra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csf1ra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csf1ra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csf1ra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csf1ra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csf1ra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csf1ra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2022-04-26T08:09:56Z</dcterms:modified>
</cp:coreProperties>
</file>