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klara_paper\ki_qPCR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n'!$B$34:$B$39</definedName>
    <definedName name="_xlchart.v1.1" hidden="1">'(3b) box plot open n'!$C$33</definedName>
    <definedName name="_xlchart.v1.10" hidden="1">'(3b) box plot open n'!$F$34:$F$39</definedName>
    <definedName name="_xlchart.v1.11" hidden="1">'(3b) box plot open n'!$G$33</definedName>
    <definedName name="_xlchart.v1.12" hidden="1">'(3b) box plot open n'!$G$34:$G$39</definedName>
    <definedName name="_xlchart.v1.13" hidden="1">'(3b) box plot open n'!$H$33</definedName>
    <definedName name="_xlchart.v1.14" hidden="1">'(3b) box plot open n'!$H$34:$H$39</definedName>
    <definedName name="_xlchart.v1.15" hidden="1">'(3b) box plot open n'!$F$25:$F$30</definedName>
    <definedName name="_xlchart.v1.16" hidden="1">'(3b) box plot open n'!$G$24</definedName>
    <definedName name="_xlchart.v1.17" hidden="1">'(3b) box plot open n'!$G$25:$G$30</definedName>
    <definedName name="_xlchart.v1.18" hidden="1">'(3b) box plot open n'!$H$24</definedName>
    <definedName name="_xlchart.v1.19" hidden="1">'(3b) box plot open n'!$H$25:$H$30</definedName>
    <definedName name="_xlchart.v1.2" hidden="1">'(3b) box plot open n'!$C$34:$C$39</definedName>
    <definedName name="_xlchart.v1.3" hidden="1">'(3b) box plot open n'!$D$33</definedName>
    <definedName name="_xlchart.v1.4" hidden="1">'(3b) box plot open n'!$D$34:$D$39</definedName>
    <definedName name="_xlchart.v1.5" hidden="1">'(3b) box plot open n'!$B$25:$B$30</definedName>
    <definedName name="_xlchart.v1.6" hidden="1">'(3b) box plot open n'!$C$24</definedName>
    <definedName name="_xlchart.v1.7" hidden="1">'(3b) box plot open n'!$C$25:$C$30</definedName>
    <definedName name="_xlchart.v1.8" hidden="1">'(3b) box plot open n'!$D$24</definedName>
    <definedName name="_xlchart.v1.9" hidden="1">'(3b) box plot open n'!$D$25:$D$30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/>
  <c r="N24" i="3"/>
  <c r="O24" i="3" s="1"/>
  <c r="Q24" i="3"/>
  <c r="R24" i="3" s="1"/>
  <c r="T24" i="3"/>
  <c r="U24" i="3"/>
  <c r="W24" i="3"/>
  <c r="X24" i="3" s="1"/>
  <c r="Z24" i="3"/>
  <c r="AA24" i="3" s="1"/>
  <c r="AC24" i="3"/>
  <c r="AD24" i="3"/>
  <c r="AF24" i="3"/>
  <c r="AG24" i="3" s="1"/>
  <c r="AI24" i="3"/>
  <c r="AJ24" i="3" s="1"/>
  <c r="AL24" i="3"/>
  <c r="AM24" i="3"/>
  <c r="E25" i="3"/>
  <c r="F25" i="3" s="1"/>
  <c r="H25" i="3"/>
  <c r="I25" i="3" s="1"/>
  <c r="K25" i="3"/>
  <c r="L25" i="3"/>
  <c r="N25" i="3"/>
  <c r="O25" i="3" s="1"/>
  <c r="Q25" i="3"/>
  <c r="R25" i="3" s="1"/>
  <c r="T25" i="3"/>
  <c r="U25" i="3"/>
  <c r="W25" i="3"/>
  <c r="X25" i="3" s="1"/>
  <c r="Z25" i="3"/>
  <c r="AA25" i="3" s="1"/>
  <c r="AC25" i="3"/>
  <c r="AD25" i="3"/>
  <c r="AF25" i="3"/>
  <c r="AG25" i="3" s="1"/>
  <c r="AI25" i="3"/>
  <c r="AJ25" i="3" s="1"/>
  <c r="AL25" i="3"/>
  <c r="AM25" i="3"/>
  <c r="E26" i="3"/>
  <c r="F26" i="3" s="1"/>
  <c r="H26" i="3"/>
  <c r="I26" i="3" s="1"/>
  <c r="K26" i="3"/>
  <c r="L26" i="3"/>
  <c r="N26" i="3"/>
  <c r="O26" i="3" s="1"/>
  <c r="Q26" i="3"/>
  <c r="R26" i="3" s="1"/>
  <c r="T26" i="3"/>
  <c r="U26" i="3"/>
  <c r="W26" i="3"/>
  <c r="X26" i="3" s="1"/>
  <c r="Z26" i="3"/>
  <c r="AA26" i="3" s="1"/>
  <c r="AC26" i="3"/>
  <c r="AD26" i="3"/>
  <c r="AF26" i="3"/>
  <c r="AG26" i="3" s="1"/>
  <c r="AI26" i="3"/>
  <c r="AJ26" i="3" s="1"/>
  <c r="AL26" i="3"/>
  <c r="AM26" i="3"/>
  <c r="E27" i="3"/>
  <c r="F27" i="3" s="1"/>
  <c r="H27" i="3"/>
  <c r="I27" i="3" s="1"/>
  <c r="K27" i="3"/>
  <c r="L27" i="3"/>
  <c r="N27" i="3"/>
  <c r="O27" i="3" s="1"/>
  <c r="Q27" i="3"/>
  <c r="R27" i="3" s="1"/>
  <c r="T27" i="3"/>
  <c r="U27" i="3"/>
  <c r="W27" i="3"/>
  <c r="X27" i="3" s="1"/>
  <c r="Z27" i="3"/>
  <c r="AA27" i="3" s="1"/>
  <c r="AC27" i="3"/>
  <c r="AD27" i="3"/>
  <c r="AF27" i="3"/>
  <c r="AG27" i="3" s="1"/>
  <c r="AI27" i="3"/>
  <c r="AJ27" i="3" s="1"/>
  <c r="AL27" i="3"/>
  <c r="AM27" i="3"/>
  <c r="E28" i="3"/>
  <c r="F28" i="3" s="1"/>
  <c r="H28" i="3"/>
  <c r="I28" i="3" s="1"/>
  <c r="K28" i="3"/>
  <c r="L28" i="3"/>
  <c r="N28" i="3"/>
  <c r="O28" i="3" s="1"/>
  <c r="Q28" i="3"/>
  <c r="R28" i="3" s="1"/>
  <c r="T28" i="3"/>
  <c r="U28" i="3"/>
  <c r="W28" i="3"/>
  <c r="X28" i="3" s="1"/>
  <c r="Z28" i="3"/>
  <c r="AA28" i="3" s="1"/>
  <c r="AC28" i="3"/>
  <c r="AD28" i="3"/>
  <c r="AF28" i="3"/>
  <c r="AG28" i="3" s="1"/>
  <c r="AI28" i="3"/>
  <c r="AJ28" i="3" s="1"/>
  <c r="AL28" i="3"/>
  <c r="AM28" i="3"/>
  <c r="E29" i="3"/>
  <c r="F29" i="3" s="1"/>
  <c r="H29" i="3"/>
  <c r="I29" i="3" s="1"/>
  <c r="K29" i="3"/>
  <c r="L29" i="3"/>
  <c r="N29" i="3"/>
  <c r="O29" i="3" s="1"/>
  <c r="Q29" i="3"/>
  <c r="R29" i="3" s="1"/>
  <c r="T29" i="3"/>
  <c r="U29" i="3"/>
  <c r="W29" i="3"/>
  <c r="X29" i="3" s="1"/>
  <c r="Z29" i="3"/>
  <c r="AA29" i="3" s="1"/>
  <c r="AC29" i="3"/>
  <c r="AD29" i="3"/>
  <c r="AF29" i="3"/>
  <c r="AG29" i="3" s="1"/>
  <c r="AI29" i="3"/>
  <c r="AJ29" i="3" s="1"/>
  <c r="AL29" i="3"/>
  <c r="AM29" i="3"/>
  <c r="E30" i="3"/>
  <c r="F30" i="3" s="1"/>
  <c r="H30" i="3"/>
  <c r="I30" i="3" s="1"/>
  <c r="K30" i="3"/>
  <c r="L30" i="3"/>
  <c r="N30" i="3"/>
  <c r="O30" i="3" s="1"/>
  <c r="Q30" i="3"/>
  <c r="R30" i="3" s="1"/>
  <c r="T30" i="3"/>
  <c r="U30" i="3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/>
  <c r="E31" i="3"/>
  <c r="F31" i="3" s="1"/>
  <c r="H31" i="3"/>
  <c r="I31" i="3" s="1"/>
  <c r="K31" i="3"/>
  <c r="L31" i="3"/>
  <c r="N31" i="3"/>
  <c r="O31" i="3" s="1"/>
  <c r="Q31" i="3"/>
  <c r="R31" i="3" s="1"/>
  <c r="T31" i="3"/>
  <c r="U31" i="3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K59" i="6"/>
  <c r="L59" i="6" s="1"/>
  <c r="H59" i="6"/>
  <c r="I59" i="6" s="1"/>
  <c r="E59" i="6"/>
  <c r="F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K58" i="6"/>
  <c r="L58" i="6" s="1"/>
  <c r="H58" i="6"/>
  <c r="I58" i="6" s="1"/>
  <c r="E58" i="6"/>
  <c r="F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K57" i="6"/>
  <c r="L57" i="6" s="1"/>
  <c r="H57" i="6"/>
  <c r="I57" i="6" s="1"/>
  <c r="E57" i="6"/>
  <c r="F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K44" i="6"/>
  <c r="L44" i="6" s="1"/>
  <c r="H44" i="6"/>
  <c r="I44" i="6" s="1"/>
  <c r="E44" i="6"/>
  <c r="F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K43" i="6"/>
  <c r="L43" i="6" s="1"/>
  <c r="H43" i="6"/>
  <c r="I43" i="6" s="1"/>
  <c r="E43" i="6"/>
  <c r="F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K42" i="6"/>
  <c r="L42" i="6" s="1"/>
  <c r="H42" i="6"/>
  <c r="I42" i="6" s="1"/>
  <c r="E42" i="6"/>
  <c r="F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K30" i="6"/>
  <c r="L30" i="6" s="1"/>
  <c r="H30" i="6"/>
  <c r="I30" i="6" s="1"/>
  <c r="E30" i="6"/>
  <c r="F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K29" i="6"/>
  <c r="L29" i="6" s="1"/>
  <c r="H29" i="6"/>
  <c r="I29" i="6" s="1"/>
  <c r="E29" i="6"/>
  <c r="F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K28" i="6"/>
  <c r="L28" i="6" s="1"/>
  <c r="H28" i="6"/>
  <c r="I28" i="6" s="1"/>
  <c r="E28" i="6"/>
  <c r="F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K27" i="6"/>
  <c r="L27" i="6" s="1"/>
  <c r="H27" i="6"/>
  <c r="I27" i="6" s="1"/>
  <c r="E27" i="6"/>
  <c r="F27" i="6" s="1"/>
  <c r="K13" i="6"/>
  <c r="L13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E14" i="6"/>
  <c r="F14" i="6" s="1"/>
  <c r="H14" i="6"/>
  <c r="I14" i="6" s="1"/>
  <c r="K14" i="6"/>
  <c r="L14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E15" i="6"/>
  <c r="F15" i="6" s="1"/>
  <c r="H15" i="6"/>
  <c r="I15" i="6" s="1"/>
  <c r="K15" i="6"/>
  <c r="L15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E16" i="6"/>
  <c r="F16" i="6" s="1"/>
  <c r="H16" i="6"/>
  <c r="I16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E17" i="6"/>
  <c r="F17" i="6" s="1"/>
  <c r="H17" i="6"/>
  <c r="I17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K12" i="6"/>
  <c r="L12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3" i="6" s="1"/>
  <c r="F13" i="6" s="1"/>
  <c r="B11" i="5" l="1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9" i="1"/>
  <c r="C92" i="1"/>
  <c r="C85" i="1"/>
  <c r="C78" i="1"/>
  <c r="C71" i="1"/>
  <c r="C64" i="1"/>
  <c r="C57" i="1"/>
  <c r="C50" i="1"/>
  <c r="C43" i="1"/>
  <c r="C36" i="1"/>
  <c r="C29" i="1"/>
  <c r="C22" i="1"/>
  <c r="C15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101" i="1"/>
  <c r="A101" i="1"/>
  <c r="B101" i="1" s="1"/>
  <c r="F94" i="1"/>
  <c r="A94" i="1"/>
  <c r="B94" i="1" s="1"/>
  <c r="F87" i="1"/>
  <c r="A87" i="1"/>
  <c r="B87" i="1" s="1"/>
  <c r="F80" i="1"/>
  <c r="A80" i="1"/>
  <c r="B80" i="1" s="1"/>
  <c r="F73" i="1"/>
  <c r="A73" i="1"/>
  <c r="B73" i="1" s="1"/>
  <c r="F66" i="1"/>
  <c r="A66" i="1"/>
  <c r="B66" i="1" s="1"/>
  <c r="F59" i="1"/>
  <c r="A59" i="1"/>
  <c r="B59" i="1" s="1"/>
  <c r="F52" i="1"/>
  <c r="A52" i="1"/>
  <c r="B52" i="1" s="1"/>
  <c r="F45" i="1"/>
  <c r="A45" i="1"/>
  <c r="B45" i="1" s="1"/>
  <c r="F38" i="1"/>
  <c r="A38" i="1"/>
  <c r="B38" i="1" s="1"/>
  <c r="F31" i="1"/>
  <c r="A31" i="1"/>
  <c r="B31" i="1" s="1"/>
  <c r="F24" i="1"/>
  <c r="A24" i="1"/>
  <c r="B24" i="1" s="1"/>
  <c r="F17" i="1"/>
  <c r="A17" i="1"/>
  <c r="B17" i="1"/>
  <c r="B10" i="1"/>
  <c r="F10" i="1"/>
  <c r="AK10" i="6"/>
  <c r="J10" i="6"/>
  <c r="M10" i="6"/>
  <c r="P10" i="6"/>
  <c r="S10" i="6"/>
  <c r="V10" i="6"/>
  <c r="Y10" i="6"/>
  <c r="AB10" i="6"/>
  <c r="AE10" i="6"/>
  <c r="AH10" i="6"/>
  <c r="G10" i="6"/>
  <c r="C10" i="6"/>
  <c r="G9" i="4"/>
  <c r="H12" i="6" l="1"/>
  <c r="I12" i="6" s="1"/>
  <c r="H13" i="6"/>
  <c r="I13" i="6" s="1"/>
  <c r="E12" i="6"/>
  <c r="B3" i="5" s="1"/>
  <c r="B76" i="5"/>
  <c r="B53" i="5"/>
  <c r="B87" i="5"/>
  <c r="D3" i="5"/>
  <c r="H17" i="1"/>
  <c r="K17" i="1" s="1"/>
  <c r="L17" i="1" s="1"/>
  <c r="I52" i="1"/>
  <c r="H38" i="1"/>
  <c r="K38" i="1" s="1"/>
  <c r="L38" i="1" s="1"/>
  <c r="H66" i="1"/>
  <c r="K66" i="1" s="1"/>
  <c r="L66" i="1" s="1"/>
  <c r="J38" i="1"/>
  <c r="J17" i="1"/>
  <c r="J52" i="1"/>
  <c r="I38" i="1"/>
  <c r="J59" i="1"/>
  <c r="H80" i="1"/>
  <c r="K80" i="1" s="1"/>
  <c r="L80" i="1" s="1"/>
  <c r="J87" i="1"/>
  <c r="I87" i="1"/>
  <c r="H87" i="1"/>
  <c r="K87" i="1" s="1"/>
  <c r="L87" i="1" s="1"/>
  <c r="H45" i="1"/>
  <c r="K45" i="1" s="1"/>
  <c r="L45" i="1" s="1"/>
  <c r="I66" i="1"/>
  <c r="J73" i="1"/>
  <c r="I73" i="1"/>
  <c r="H73" i="1"/>
  <c r="K73" i="1" s="1"/>
  <c r="L73" i="1" s="1"/>
  <c r="J94" i="1"/>
  <c r="I59" i="1"/>
  <c r="H59" i="1"/>
  <c r="K59" i="1" s="1"/>
  <c r="L59" i="1" s="1"/>
  <c r="I101" i="1"/>
  <c r="H101" i="1"/>
  <c r="K101" i="1" s="1"/>
  <c r="L101" i="1" s="1"/>
  <c r="J101" i="1"/>
  <c r="I45" i="1"/>
  <c r="J66" i="1"/>
  <c r="H94" i="1"/>
  <c r="K94" i="1" s="1"/>
  <c r="L94" i="1" s="1"/>
  <c r="J45" i="1"/>
  <c r="I80" i="1"/>
  <c r="I94" i="1"/>
  <c r="J80" i="1"/>
  <c r="I17" i="1"/>
  <c r="H52" i="1"/>
  <c r="K52" i="1" s="1"/>
  <c r="L52" i="1" s="1"/>
  <c r="C8" i="4"/>
  <c r="C10" i="4"/>
  <c r="C9" i="4"/>
  <c r="H8" i="4"/>
  <c r="A95" i="1"/>
  <c r="B95" i="1" s="1"/>
  <c r="F95" i="1"/>
  <c r="A96" i="1"/>
  <c r="B96" i="1" s="1"/>
  <c r="F96" i="1"/>
  <c r="A97" i="1"/>
  <c r="B97" i="1" s="1"/>
  <c r="F97" i="1"/>
  <c r="A102" i="1"/>
  <c r="B102" i="1"/>
  <c r="F102" i="1"/>
  <c r="A103" i="1"/>
  <c r="B103" i="1"/>
  <c r="F103" i="1"/>
  <c r="A104" i="1"/>
  <c r="B104" i="1"/>
  <c r="F104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81" i="1"/>
  <c r="B81" i="1" s="1"/>
  <c r="F81" i="1"/>
  <c r="A82" i="1"/>
  <c r="B82" i="1"/>
  <c r="F82" i="1"/>
  <c r="A83" i="1"/>
  <c r="B83" i="1" s="1"/>
  <c r="F83" i="1"/>
  <c r="A88" i="1"/>
  <c r="B88" i="1" s="1"/>
  <c r="F88" i="1"/>
  <c r="A89" i="1"/>
  <c r="B89" i="1" s="1"/>
  <c r="F89" i="1"/>
  <c r="A90" i="1"/>
  <c r="B90" i="1" s="1"/>
  <c r="F90" i="1"/>
  <c r="F76" i="1"/>
  <c r="A67" i="1"/>
  <c r="B67" i="1" s="1"/>
  <c r="F67" i="1"/>
  <c r="A68" i="1"/>
  <c r="B68" i="1" s="1"/>
  <c r="F68" i="1"/>
  <c r="A69" i="1"/>
  <c r="B69" i="1" s="1"/>
  <c r="F69" i="1"/>
  <c r="A74" i="1"/>
  <c r="B74" i="1" s="1"/>
  <c r="F74" i="1"/>
  <c r="A75" i="1"/>
  <c r="B75" i="1" s="1"/>
  <c r="F75" i="1"/>
  <c r="A76" i="1"/>
  <c r="B76" i="1" s="1"/>
  <c r="F60" i="1"/>
  <c r="A60" i="1"/>
  <c r="B60" i="1" s="1"/>
  <c r="A61" i="1"/>
  <c r="B61" i="1" s="1"/>
  <c r="F61" i="1"/>
  <c r="A62" i="1"/>
  <c r="B62" i="1" s="1"/>
  <c r="F62" i="1"/>
  <c r="A25" i="1"/>
  <c r="B25" i="1"/>
  <c r="F25" i="1"/>
  <c r="A26" i="1"/>
  <c r="B26" i="1" s="1"/>
  <c r="F26" i="1"/>
  <c r="A27" i="1"/>
  <c r="B27" i="1" s="1"/>
  <c r="F27" i="1"/>
  <c r="A32" i="1"/>
  <c r="B32" i="1" s="1"/>
  <c r="F32" i="1"/>
  <c r="A33" i="1"/>
  <c r="B33" i="1" s="1"/>
  <c r="F33" i="1"/>
  <c r="A34" i="1"/>
  <c r="B34" i="1"/>
  <c r="F34" i="1"/>
  <c r="A39" i="1"/>
  <c r="B39" i="1" s="1"/>
  <c r="F39" i="1"/>
  <c r="A40" i="1"/>
  <c r="B40" i="1" s="1"/>
  <c r="F40" i="1"/>
  <c r="A41" i="1"/>
  <c r="B41" i="1" s="1"/>
  <c r="F41" i="1"/>
  <c r="A46" i="1"/>
  <c r="B46" i="1" s="1"/>
  <c r="F46" i="1"/>
  <c r="A47" i="1"/>
  <c r="B47" i="1"/>
  <c r="F47" i="1"/>
  <c r="A48" i="1"/>
  <c r="B48" i="1" s="1"/>
  <c r="F48" i="1"/>
  <c r="A53" i="1"/>
  <c r="B53" i="1" s="1"/>
  <c r="F53" i="1"/>
  <c r="A54" i="1"/>
  <c r="B54" i="1" s="1"/>
  <c r="F54" i="1"/>
  <c r="A55" i="1"/>
  <c r="B55" i="1" s="1"/>
  <c r="F55" i="1"/>
  <c r="A20" i="1"/>
  <c r="B20" i="1" s="1"/>
  <c r="A18" i="1"/>
  <c r="B18" i="1" s="1"/>
  <c r="A19" i="1"/>
  <c r="B19" i="1" s="1"/>
  <c r="B11" i="1"/>
  <c r="F18" i="1"/>
  <c r="F19" i="1"/>
  <c r="F20" i="1"/>
  <c r="F12" i="1"/>
  <c r="F13" i="1"/>
  <c r="F11" i="1"/>
  <c r="J31" i="1" l="1"/>
  <c r="G9" i="6" s="1"/>
  <c r="I31" i="1"/>
  <c r="H31" i="1"/>
  <c r="K31" i="1" s="1"/>
  <c r="L31" i="1" s="1"/>
  <c r="I24" i="1"/>
  <c r="J24" i="1"/>
  <c r="H24" i="1"/>
  <c r="K24" i="1" s="1"/>
  <c r="L24" i="1" s="1"/>
  <c r="P9" i="6"/>
  <c r="P9" i="3"/>
  <c r="S9" i="6"/>
  <c r="S9" i="3"/>
  <c r="AB9" i="6"/>
  <c r="AB9" i="3"/>
  <c r="C9" i="6"/>
  <c r="C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B13" i="1"/>
  <c r="H10" i="1" s="1"/>
  <c r="K10" i="1" s="1"/>
  <c r="L10" i="1" s="1"/>
  <c r="G9" i="3" l="1"/>
  <c r="D9" i="3"/>
  <c r="D9" i="6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<sst xmlns="http://schemas.openxmlformats.org/spreadsheetml/2006/main" count="649" uniqueCount="97">
  <si>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</si>
  <si>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</si>
  <si>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</si>
  <si>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</si>
  <si>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</si>
  <si>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</si>
  <si>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</si>
  <si>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</si>
  <si>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</si>
  <si>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</si>
  <si>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</si>
  <si>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</si>
  <si>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</si>
  <si>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</si>
  <si>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</si>
  <si>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</si>
  <si>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</si>
  <si>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</si>
  <si>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</si>
  <si>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</si>
  <si>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</si>
  <si>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</si>
  <si>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</si>
  <si>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</si>
  <si>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</si>
  <si>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</si>
  <si>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</si>
  <si>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</si>
  <si>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</si>
  <si>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</si>
  <si>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</si>
  <si>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</si>
  <si>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</si>
  <si>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</si>
  <si>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</si>
  <si>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</si>
  <si>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</si>
  <si>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</si>
  <si>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</si>
  <si>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</si>
  <si>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</si>
  <si>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</si>
  <si>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</si>
  <si>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</si>
  <si>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</si>
  <si>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</si>
  <si>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</si>
  <si>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</si>
  <si>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</si>
  <si>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</si>
  <si>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</si>
  <si>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</si>
  <si>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</si>
  <si>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</si>
  <si>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</si>
  <si>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</si>
  <si>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</si>
  <si>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</si>
  <si>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</si>
  <si>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</si>
  <si>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</si>
  <si>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</si>
  <si>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</si>
  <si>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</si>
  <si>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</si>
  <si>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</si>
  <si>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</si>
  <si>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</si>
  <si>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</si>
  <si>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</si>
  <si>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</si>
  <si>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</si>
  <si>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</si>
  <si>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</si>
  <si>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</si>
  <si>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</si>
  <si>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</si>
  <si>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</si>
  <si>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</si>
  <si>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GFP</t>
  </si>
  <si>
    <t>NTR</t>
  </si>
  <si>
    <t>Ctrl_A1</t>
  </si>
  <si>
    <t>Ctrl_B1</t>
  </si>
  <si>
    <t>A1_24</t>
  </si>
  <si>
    <t>A2_24</t>
  </si>
  <si>
    <t>A3_24</t>
  </si>
  <si>
    <t>A4_24</t>
  </si>
  <si>
    <t>B1_24</t>
  </si>
  <si>
    <t>B4_24</t>
  </si>
  <si>
    <t>C1_24</t>
  </si>
  <si>
    <t>C2_24</t>
  </si>
  <si>
    <t>B1_48</t>
  </si>
  <si>
    <t>B2_48</t>
  </si>
  <si>
    <t>C1_48</t>
  </si>
  <si>
    <t>C2_48</t>
  </si>
  <si>
    <t>C3_48</t>
  </si>
  <si>
    <t>C4_48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</si>
</sst>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efficiency'!$B$10:$B$13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efficiency'!$F$10:$F$13</c:f>
              <c:numCache>
                <c:formatCode>General</c:formatCode>
                <c:ptCount val="4"/>
                <c:pt idx="0">
                  <c:v>21.95</c:v>
                </c:pt>
                <c:pt idx="1">
                  <c:v>22.97</c:v>
                </c:pt>
                <c:pt idx="2">
                  <c:v>24.04</c:v>
                </c:pt>
                <c:pt idx="3">
                  <c:v>25.18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efficiency'!$C$71:$F$71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efficiency'!$B$73:$B$76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efficiency'!$F$73:$F$76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efficiency'!$C$78:$F$78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efficiency'!$B$80:$B$83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efficiency'!$F$80:$F$83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efficiency'!$C$85:$F$85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efficiency'!$B$87:$B$90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efficiency'!$F$87:$F$90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efficiency'!$C$92:$F$92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efficiency'!$B$94:$B$97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efficiency'!$F$94:$F$97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efficiency'!$C$99:$F$99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efficiency'!$B$101:$B$104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efficiency'!$F$101:$F$104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efficiency'!$C$15:$F$15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efficiency'!$B$17:$B$20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efficiency'!$F$17:$F$20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efficiency'!$C$22:$F$22</c:f>
              <c:strCache>
                <c:ptCount val="1"/>
                <c:pt idx="0">
                  <c:v>GFP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efficiency'!$B$24:$B$27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efficiency'!$F$24:$F$27</c:f>
              <c:numCache>
                <c:formatCode>General</c:formatCode>
                <c:ptCount val="4"/>
                <c:pt idx="0">
                  <c:v>26.52</c:v>
                </c:pt>
                <c:pt idx="1">
                  <c:v>27.72</c:v>
                </c:pt>
                <c:pt idx="2">
                  <c:v>28.49</c:v>
                </c:pt>
                <c:pt idx="3">
                  <c:v>29.59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efficiency'!$C$29:$F$29</c:f>
              <c:strCache>
                <c:ptCount val="1"/>
                <c:pt idx="0">
                  <c:v>NTR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efficiency'!$B$31:$B$34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efficiency'!$F$31:$F$34</c:f>
              <c:numCache>
                <c:formatCode>General</c:formatCode>
                <c:ptCount val="4"/>
                <c:pt idx="0">
                  <c:v>27.13</c:v>
                </c:pt>
                <c:pt idx="1">
                  <c:v>27.99</c:v>
                </c:pt>
                <c:pt idx="2">
                  <c:v>29.24</c:v>
                </c:pt>
                <c:pt idx="3">
                  <c:v>30.44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efficiency'!$C$36:$F$36</c:f>
              <c:strCache>
                <c:ptCount val="1"/>
                <c:pt idx="0">
                  <c:v>gene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efficiency'!$B$38:$B$41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efficiency'!$F$38:$F$41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efficiency'!$C$43:$F$43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efficiency'!$B$45:$B$48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efficiency'!$F$45:$F$48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efficiency'!$C$50:$F$50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efficiency'!$B$52:$B$55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efficiency'!$F$52:$F$55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efficiency'!$C$57:$F$57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efficiency'!$B$59:$B$62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efficiency'!$F$59:$F$62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efficiency'!$C$64:$F$64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efficiency'!$B$66:$B$69</c:f>
              <c:numCache>
                <c:formatCode>General</c:formatCode>
                <c:ptCount val="4"/>
                <c:pt idx="0">
                  <c:v>-2.8028723600243537E-2</c:v>
                </c:pt>
                <c:pt idx="1">
                  <c:v>0.27300127206373764</c:v>
                </c:pt>
                <c:pt idx="2">
                  <c:v>0.57403126772771884</c:v>
                </c:pt>
                <c:pt idx="3">
                  <c:v>0.87506126339170009</c:v>
                </c:pt>
              </c:numCache>
            </c:numRef>
          </c:xVal>
          <c:yVal>
            <c:numRef>
              <c:f>'(1) primer efficiency'!$F$66:$F$69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10027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14</xdr:row>
      <xdr:rowOff>0</xdr:rowOff>
    </xdr:from>
    <xdr:to>
      <xdr:col>21</xdr:col>
      <xdr:colOff>88733</xdr:colOff>
      <xdr:row>19</xdr:row>
      <xdr:rowOff>27343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21</xdr:col>
      <xdr:colOff>88733</xdr:colOff>
      <xdr:row>26</xdr:row>
      <xdr:rowOff>27343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28</xdr:row>
      <xdr:rowOff>1</xdr:rowOff>
    </xdr:from>
    <xdr:to>
      <xdr:col>21</xdr:col>
      <xdr:colOff>88733</xdr:colOff>
      <xdr:row>33</xdr:row>
      <xdr:rowOff>27346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35</xdr:row>
      <xdr:rowOff>-1</xdr:rowOff>
    </xdr:from>
    <xdr:to>
      <xdr:col>21</xdr:col>
      <xdr:colOff>88733</xdr:colOff>
      <xdr:row>40</xdr:row>
      <xdr:rowOff>27344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42</xdr:row>
      <xdr:rowOff>0</xdr:rowOff>
    </xdr:from>
    <xdr:to>
      <xdr:col>21</xdr:col>
      <xdr:colOff>88733</xdr:colOff>
      <xdr:row>47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49</xdr:row>
      <xdr:rowOff>-1</xdr:rowOff>
    </xdr:from>
    <xdr:to>
      <xdr:col>21</xdr:col>
      <xdr:colOff>88733</xdr:colOff>
      <xdr:row>54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56</xdr:row>
      <xdr:rowOff>-1</xdr:rowOff>
    </xdr:from>
    <xdr:to>
      <xdr:col>21</xdr:col>
      <xdr:colOff>88733</xdr:colOff>
      <xdr:row>61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63</xdr:row>
      <xdr:rowOff>0</xdr:rowOff>
    </xdr:from>
    <xdr:to>
      <xdr:col>21</xdr:col>
      <xdr:colOff>88733</xdr:colOff>
      <xdr:row>68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70</xdr:row>
      <xdr:rowOff>0</xdr:rowOff>
    </xdr:from>
    <xdr:to>
      <xdr:col>21</xdr:col>
      <xdr:colOff>88733</xdr:colOff>
      <xdr:row>75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77</xdr:row>
      <xdr:rowOff>1</xdr:rowOff>
    </xdr:from>
    <xdr:to>
      <xdr:col>21</xdr:col>
      <xdr:colOff>88733</xdr:colOff>
      <xdr:row>82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84</xdr:row>
      <xdr:rowOff>0</xdr:rowOff>
    </xdr:from>
    <xdr:to>
      <xdr:col>21</xdr:col>
      <xdr:colOff>88733</xdr:colOff>
      <xdr:row>89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91</xdr:row>
      <xdr:rowOff>1</xdr:rowOff>
    </xdr:from>
    <xdr:to>
      <xdr:col>21</xdr:col>
      <xdr:colOff>88733</xdr:colOff>
      <xdr:row>96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98</xdr:row>
      <xdr:rowOff>0</xdr:rowOff>
    </xdr:from>
    <xdr:to>
      <xdr:col>21</xdr:col>
      <xdr:colOff>88733</xdr:colOff>
      <xdr:row>103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32"/>
  <sheetViews>
    <sheetView zoomScale="112" zoomScaleNormal="112" workbookViewId="0">
      <selection activeCell="C31" sqref="C31:C34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33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0.9375</v>
      </c>
      <c r="B10" s="12">
        <f>LOG(A10)</f>
        <v>-2.8028723600243537E-2</v>
      </c>
      <c r="C10">
        <v>21.95</v>
      </c>
      <c r="D10" s="18"/>
      <c r="E10" s="18"/>
      <c r="F10" s="4">
        <f>AVERAGE(C10:E10)</f>
        <v>21.95</v>
      </c>
      <c r="H10" s="5">
        <f>SLOPE(F10:F13,B10:B13)</f>
        <v>3.5743946300988019</v>
      </c>
      <c r="I10" s="6">
        <f>INTERCEPT(F10:F13,B10:B13)</f>
        <v>22.021185719125238</v>
      </c>
      <c r="J10" s="7">
        <f>RSQ(F10:F13,B10:B13)</f>
        <v>0.999375053949072</v>
      </c>
      <c r="K10" s="22">
        <f>10^(-1/H10)</f>
        <v>0.52508830553447139</v>
      </c>
      <c r="L10" s="7">
        <f>(K10-1)*100</f>
        <v>-47.49116944655286</v>
      </c>
      <c r="W10" s="54"/>
      <c r="X10" s="54"/>
      <c r="Y10" s="54"/>
      <c r="Z10" s="54"/>
    </row>
    <row r="11" spans="1:42" x14ac:dyDescent="0.25">
      <c r="A11" s="16">
        <v>1.875</v>
      </c>
      <c r="B11" s="12">
        <f>LOG(A11)</f>
        <v>0.27300127206373764</v>
      </c>
      <c r="C11">
        <v>22.97</v>
      </c>
      <c r="D11" s="18"/>
      <c r="E11" s="18"/>
      <c r="F11" s="4">
        <f>AVERAGE(C11:E11)</f>
        <v>22.97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>
        <v>24.04</v>
      </c>
      <c r="D12" s="18"/>
      <c r="E12" s="18"/>
      <c r="F12" s="4">
        <f>AVERAGE(C12:E12)</f>
        <v>24.04</v>
      </c>
      <c r="W12" s="54"/>
      <c r="X12" s="54"/>
      <c r="Y12" s="54"/>
      <c r="Z12" s="54"/>
    </row>
    <row r="13" spans="1:42" ht="15.75" thickBot="1" x14ac:dyDescent="0.3">
      <c r="A13" s="16">
        <v>7.5</v>
      </c>
      <c r="B13" s="12">
        <f>LOG(A13)</f>
        <v>0.87506126339170009</v>
      </c>
      <c r="C13">
        <v>25.18</v>
      </c>
      <c r="D13" s="20"/>
      <c r="E13" s="20"/>
      <c r="F13" s="7">
        <f t="shared" ref="F13" si="0">AVERAGE(C13:E13)</f>
        <v>25.18</v>
      </c>
      <c r="W13" s="54"/>
      <c r="X13" s="54"/>
      <c r="Y13" s="54"/>
      <c r="Z13" s="54"/>
    </row>
    <row r="14" spans="1:42" ht="15.75" thickBot="1" x14ac:dyDescent="0.3">
      <c r="W14" s="54"/>
      <c r="X14" s="54"/>
      <c r="Y14" s="54"/>
      <c r="Z14" s="54"/>
    </row>
    <row r="15" spans="1:42" x14ac:dyDescent="0.25">
      <c r="C15" s="62" t="str">
        <f>C3</f>
        <v>ref. gene 2</v>
      </c>
      <c r="D15" s="63"/>
      <c r="E15" s="63"/>
      <c r="F15" s="64"/>
      <c r="H15" s="55" t="s">
        <v>28</v>
      </c>
      <c r="I15" s="56"/>
      <c r="J15" s="57"/>
      <c r="K15" s="21" t="s">
        <v>29</v>
      </c>
      <c r="L15" s="14" t="s">
        <v>30</v>
      </c>
      <c r="W15" s="54"/>
      <c r="X15" s="54"/>
      <c r="Y15" s="54"/>
      <c r="Z15" s="54"/>
    </row>
    <row r="16" spans="1:42" ht="17.25" x14ac:dyDescent="0.25">
      <c r="A16" s="1" t="s">
        <v>8</v>
      </c>
      <c r="B16" s="2" t="s">
        <v>27</v>
      </c>
      <c r="C16" s="3" t="s">
        <v>0</v>
      </c>
      <c r="D16" s="1" t="s">
        <v>1</v>
      </c>
      <c r="E16" s="1" t="s">
        <v>2</v>
      </c>
      <c r="F16" s="13" t="s">
        <v>34</v>
      </c>
      <c r="H16" s="3" t="s">
        <v>42</v>
      </c>
      <c r="I16" s="1" t="s">
        <v>43</v>
      </c>
      <c r="J16" s="23" t="s">
        <v>46</v>
      </c>
      <c r="K16" s="8" t="s">
        <v>44</v>
      </c>
      <c r="L16" s="4" t="s">
        <v>45</v>
      </c>
    </row>
    <row r="17" spans="1:34" ht="15.75" thickBot="1" x14ac:dyDescent="0.3">
      <c r="A17" s="9">
        <f>$A$10</f>
        <v>0.9375</v>
      </c>
      <c r="B17" s="12">
        <f>LOG(A17)</f>
        <v>-2.8028723600243537E-2</v>
      </c>
      <c r="C17" s="17"/>
      <c r="D17" s="18"/>
      <c r="E17" s="18"/>
      <c r="F17" s="4" t="e">
        <f>AVERAGE(C17:E17)</f>
        <v>#DIV/0!</v>
      </c>
      <c r="H17" s="5" t="e">
        <f>SLOPE(F17:F20,B17:B20)</f>
        <v>#DIV/0!</v>
      </c>
      <c r="I17" s="6" t="e">
        <f>INTERCEPT(F17:F20,B17:B20)</f>
        <v>#DIV/0!</v>
      </c>
      <c r="J17" s="7" t="e">
        <f>RSQ(F17:F20,B17:B20)</f>
        <v>#DIV/0!</v>
      </c>
      <c r="K17" s="22" t="e">
        <f>10^(-1/H17)</f>
        <v>#DIV/0!</v>
      </c>
      <c r="L17" s="7" t="e">
        <f>(K17-1)*100</f>
        <v>#DIV/0!</v>
      </c>
    </row>
    <row r="18" spans="1:34" x14ac:dyDescent="0.25">
      <c r="A18" s="9">
        <f>$A$11</f>
        <v>1.875</v>
      </c>
      <c r="B18" s="12">
        <f>LOG(A18)</f>
        <v>0.27300127206373764</v>
      </c>
      <c r="C18" s="17"/>
      <c r="D18" s="18"/>
      <c r="E18" s="18"/>
      <c r="F18" s="4" t="e">
        <f>AVERAGE(C18:E18)</f>
        <v>#DIV/0!</v>
      </c>
    </row>
    <row r="19" spans="1:34" x14ac:dyDescent="0.25">
      <c r="A19" s="9">
        <f>$A$12</f>
        <v>3.75</v>
      </c>
      <c r="B19" s="12">
        <f>LOG(A19)</f>
        <v>0.57403126772771884</v>
      </c>
      <c r="C19" s="17"/>
      <c r="D19" s="18"/>
      <c r="E19" s="18"/>
      <c r="F19" s="4" t="e">
        <f>AVERAGE(C19:E19)</f>
        <v>#DIV/0!</v>
      </c>
    </row>
    <row r="20" spans="1:34" ht="15.75" thickBot="1" x14ac:dyDescent="0.3">
      <c r="A20" s="9">
        <f>$A$13</f>
        <v>7.5</v>
      </c>
      <c r="B20" s="12">
        <f>LOG(A20)</f>
        <v>0.87506126339170009</v>
      </c>
      <c r="C20" s="19"/>
      <c r="D20" s="20"/>
      <c r="E20" s="20"/>
      <c r="F20" s="7" t="e">
        <f>AVERAGE(C20:E20)</f>
        <v>#DIV/0!</v>
      </c>
    </row>
    <row r="21" spans="1:34" ht="15.75" thickBot="1" x14ac:dyDescent="0.3">
      <c r="AH21" s="11"/>
    </row>
    <row r="22" spans="1:34" x14ac:dyDescent="0.25">
      <c r="C22" s="62" t="str">
        <f>gene1</f>
        <v>GFP</v>
      </c>
      <c r="D22" s="63"/>
      <c r="E22" s="63"/>
      <c r="F22" s="64"/>
      <c r="H22" s="55" t="s">
        <v>28</v>
      </c>
      <c r="I22" s="56"/>
      <c r="J22" s="57"/>
      <c r="K22" s="21" t="s">
        <v>29</v>
      </c>
      <c r="L22" s="14" t="s">
        <v>30</v>
      </c>
    </row>
    <row r="23" spans="1:34" ht="17.25" x14ac:dyDescent="0.25">
      <c r="A23" s="1" t="s">
        <v>8</v>
      </c>
      <c r="B23" s="2" t="s">
        <v>27</v>
      </c>
      <c r="C23" s="3" t="s">
        <v>0</v>
      </c>
      <c r="D23" s="1" t="s">
        <v>1</v>
      </c>
      <c r="E23" s="1" t="s">
        <v>2</v>
      </c>
      <c r="F23" s="13" t="s">
        <v>34</v>
      </c>
      <c r="H23" s="3" t="s">
        <v>42</v>
      </c>
      <c r="I23" s="1" t="s">
        <v>43</v>
      </c>
      <c r="J23" s="23" t="s">
        <v>46</v>
      </c>
      <c r="K23" s="8" t="s">
        <v>44</v>
      </c>
      <c r="L23" s="4" t="s">
        <v>45</v>
      </c>
    </row>
    <row r="24" spans="1:34" ht="15.75" thickBot="1" x14ac:dyDescent="0.3">
      <c r="A24" s="9">
        <f>$A$10</f>
        <v>0.9375</v>
      </c>
      <c r="B24" s="12">
        <f>LOG(A24)</f>
        <v>-2.8028723600243537E-2</v>
      </c>
      <c r="C24">
        <v>26.52</v>
      </c>
      <c r="D24" s="18"/>
      <c r="E24" s="18"/>
      <c r="F24" s="4">
        <f>AVERAGE(C24:E24)</f>
        <v>26.52</v>
      </c>
      <c r="H24" s="5">
        <f>SLOPE(F24:F27,B24:B27)</f>
        <v>3.315284238697588</v>
      </c>
      <c r="I24" s="6">
        <f>INTERCEPT(F24:F27,B24:B27)</f>
        <v>26.675923185582697</v>
      </c>
      <c r="J24" s="7">
        <f>RSQ(F24:F27,B24:B27)</f>
        <v>0.99373827672905812</v>
      </c>
      <c r="K24" s="22">
        <f>10^(-1/H24)</f>
        <v>0.49930594590426447</v>
      </c>
      <c r="L24" s="7">
        <f>(K24-1)*100</f>
        <v>-50.069405409573555</v>
      </c>
    </row>
    <row r="25" spans="1:34" x14ac:dyDescent="0.25">
      <c r="A25" s="9">
        <f>$A$11</f>
        <v>1.875</v>
      </c>
      <c r="B25" s="12">
        <f t="shared" ref="B25:B27" si="1">LOG(A25)</f>
        <v>0.27300127206373764</v>
      </c>
      <c r="C25">
        <v>27.72</v>
      </c>
      <c r="D25" s="18"/>
      <c r="E25" s="18"/>
      <c r="F25" s="4">
        <f t="shared" ref="F25:F27" si="2">AVERAGE(C25:E25)</f>
        <v>27.72</v>
      </c>
    </row>
    <row r="26" spans="1:34" x14ac:dyDescent="0.25">
      <c r="A26" s="9">
        <f>$A$12</f>
        <v>3.75</v>
      </c>
      <c r="B26" s="12">
        <f t="shared" si="1"/>
        <v>0.57403126772771884</v>
      </c>
      <c r="C26">
        <v>28.49</v>
      </c>
      <c r="D26" s="18"/>
      <c r="E26" s="18"/>
      <c r="F26" s="4">
        <f t="shared" si="2"/>
        <v>28.49</v>
      </c>
    </row>
    <row r="27" spans="1:34" ht="15.75" thickBot="1" x14ac:dyDescent="0.3">
      <c r="A27" s="9">
        <f>$A$13</f>
        <v>7.5</v>
      </c>
      <c r="B27" s="12">
        <f t="shared" si="1"/>
        <v>0.87506126339170009</v>
      </c>
      <c r="C27">
        <v>29.59</v>
      </c>
      <c r="D27" s="20"/>
      <c r="E27" s="20"/>
      <c r="F27" s="7">
        <f t="shared" si="2"/>
        <v>29.59</v>
      </c>
    </row>
    <row r="28" spans="1:34" ht="15.75" thickBot="1" x14ac:dyDescent="0.3"/>
    <row r="29" spans="1:34" x14ac:dyDescent="0.25">
      <c r="C29" s="62" t="str">
        <f>gene2</f>
        <v>NTR</v>
      </c>
      <c r="D29" s="63"/>
      <c r="E29" s="63"/>
      <c r="F29" s="64"/>
      <c r="G29" s="46"/>
      <c r="H29" s="55" t="s">
        <v>28</v>
      </c>
      <c r="I29" s="56"/>
      <c r="J29" s="57"/>
      <c r="K29" s="21" t="s">
        <v>29</v>
      </c>
      <c r="L29" s="14" t="s">
        <v>30</v>
      </c>
    </row>
    <row r="30" spans="1:34" ht="17.25" x14ac:dyDescent="0.25">
      <c r="A30" s="1" t="s">
        <v>8</v>
      </c>
      <c r="B30" s="2" t="s">
        <v>27</v>
      </c>
      <c r="C30" s="3" t="s">
        <v>0</v>
      </c>
      <c r="D30" s="1" t="s">
        <v>1</v>
      </c>
      <c r="E30" s="1" t="s">
        <v>2</v>
      </c>
      <c r="F30" s="13" t="s">
        <v>34</v>
      </c>
      <c r="H30" s="3" t="s">
        <v>42</v>
      </c>
      <c r="I30" s="1" t="s">
        <v>43</v>
      </c>
      <c r="J30" s="23" t="s">
        <v>46</v>
      </c>
      <c r="K30" s="8" t="s">
        <v>44</v>
      </c>
      <c r="L30" s="4" t="s">
        <v>45</v>
      </c>
    </row>
    <row r="31" spans="1:34" ht="15.75" thickBot="1" x14ac:dyDescent="0.3">
      <c r="A31" s="9">
        <f>$A$10</f>
        <v>0.9375</v>
      </c>
      <c r="B31" s="12">
        <f>LOG(A31)</f>
        <v>-2.8028723600243537E-2</v>
      </c>
      <c r="C31">
        <v>27.13</v>
      </c>
      <c r="D31" s="18"/>
      <c r="E31" s="18"/>
      <c r="F31" s="4">
        <f>AVERAGE(C31:E31)</f>
        <v>27.13</v>
      </c>
      <c r="H31" s="5">
        <f>SLOPE(F31:F34,B31:B34)</f>
        <v>3.7139156100840727</v>
      </c>
      <c r="I31" s="6">
        <f>INTERCEPT(F31:F34,B31:B34)</f>
        <v>27.127096314109675</v>
      </c>
      <c r="J31" s="7">
        <f>RSQ(F31:F34,B31:B34)</f>
        <v>0.99386469895995688</v>
      </c>
      <c r="K31" s="22">
        <f>10^(-1/H31)</f>
        <v>0.53795060591847388</v>
      </c>
      <c r="L31" s="7">
        <f>(K31-1)*100</f>
        <v>-46.204939408152612</v>
      </c>
    </row>
    <row r="32" spans="1:34" x14ac:dyDescent="0.25">
      <c r="A32" s="9">
        <f>$A$11</f>
        <v>1.875</v>
      </c>
      <c r="B32" s="12">
        <f t="shared" ref="B32:B34" si="3">LOG(A32)</f>
        <v>0.27300127206373764</v>
      </c>
      <c r="C32">
        <v>27.99</v>
      </c>
      <c r="D32" s="18"/>
      <c r="E32" s="18"/>
      <c r="F32" s="4">
        <f t="shared" ref="F32:F34" si="4">AVERAGE(C32:E32)</f>
        <v>27.99</v>
      </c>
      <c r="N32" s="10"/>
    </row>
    <row r="33" spans="1:14" x14ac:dyDescent="0.25">
      <c r="A33" s="9">
        <f>$A$12</f>
        <v>3.75</v>
      </c>
      <c r="B33" s="12">
        <f t="shared" si="3"/>
        <v>0.57403126772771884</v>
      </c>
      <c r="C33">
        <v>29.24</v>
      </c>
      <c r="D33" s="18"/>
      <c r="E33" s="18"/>
      <c r="F33" s="4">
        <f t="shared" si="4"/>
        <v>29.24</v>
      </c>
      <c r="N33" s="10"/>
    </row>
    <row r="34" spans="1:14" ht="15.75" thickBot="1" x14ac:dyDescent="0.3">
      <c r="A34" s="9">
        <f>$A$13</f>
        <v>7.5</v>
      </c>
      <c r="B34" s="12">
        <f t="shared" si="3"/>
        <v>0.87506126339170009</v>
      </c>
      <c r="C34">
        <v>30.44</v>
      </c>
      <c r="D34" s="20"/>
      <c r="E34" s="20"/>
      <c r="F34" s="7">
        <f t="shared" si="4"/>
        <v>30.44</v>
      </c>
    </row>
    <row r="35" spans="1:14" ht="15.75" thickBot="1" x14ac:dyDescent="0.3"/>
    <row r="36" spans="1:14" x14ac:dyDescent="0.25">
      <c r="C36" s="62" t="str">
        <f>gene3</f>
        <v>gene 3</v>
      </c>
      <c r="D36" s="63"/>
      <c r="E36" s="63"/>
      <c r="F36" s="64"/>
      <c r="H36" s="55" t="s">
        <v>28</v>
      </c>
      <c r="I36" s="56"/>
      <c r="J36" s="57"/>
      <c r="K36" s="21" t="s">
        <v>29</v>
      </c>
      <c r="L36" s="14" t="s">
        <v>30</v>
      </c>
    </row>
    <row r="37" spans="1:14" ht="17.25" x14ac:dyDescent="0.25">
      <c r="A37" s="1" t="s">
        <v>8</v>
      </c>
      <c r="B37" s="2" t="s">
        <v>27</v>
      </c>
      <c r="C37" s="3" t="s">
        <v>0</v>
      </c>
      <c r="D37" s="1" t="s">
        <v>1</v>
      </c>
      <c r="E37" s="1" t="s">
        <v>2</v>
      </c>
      <c r="F37" s="13" t="s">
        <v>34</v>
      </c>
      <c r="H37" s="3" t="s">
        <v>42</v>
      </c>
      <c r="I37" s="1" t="s">
        <v>43</v>
      </c>
      <c r="J37" s="23" t="s">
        <v>46</v>
      </c>
      <c r="K37" s="8" t="s">
        <v>44</v>
      </c>
      <c r="L37" s="4" t="s">
        <v>45</v>
      </c>
    </row>
    <row r="38" spans="1:14" ht="15.75" thickBot="1" x14ac:dyDescent="0.3">
      <c r="A38" s="9">
        <f>$A$10</f>
        <v>0.9375</v>
      </c>
      <c r="B38" s="12">
        <f>LOG(A38)</f>
        <v>-2.8028723600243537E-2</v>
      </c>
      <c r="C38" s="17"/>
      <c r="D38" s="18"/>
      <c r="E38" s="18"/>
      <c r="F38" s="4" t="e">
        <f>AVERAGE(C38:E38)</f>
        <v>#DIV/0!</v>
      </c>
      <c r="H38" s="5" t="e">
        <f>SLOPE(F38:F41,B38:B41)</f>
        <v>#DIV/0!</v>
      </c>
      <c r="I38" s="6" t="e">
        <f>INTERCEPT(F38:F41,B38:B41)</f>
        <v>#DIV/0!</v>
      </c>
      <c r="J38" s="7" t="e">
        <f>RSQ(F38:F41,B38:B41)</f>
        <v>#DIV/0!</v>
      </c>
      <c r="K38" s="22" t="e">
        <f>10^(-1/H38)</f>
        <v>#DIV/0!</v>
      </c>
      <c r="L38" s="7" t="e">
        <f>(K38-1)*100</f>
        <v>#DIV/0!</v>
      </c>
    </row>
    <row r="39" spans="1:14" x14ac:dyDescent="0.25">
      <c r="A39" s="9">
        <f>$A$11</f>
        <v>1.875</v>
      </c>
      <c r="B39" s="12">
        <f t="shared" ref="B39:B41" si="5">LOG(A39)</f>
        <v>0.27300127206373764</v>
      </c>
      <c r="C39" s="17"/>
      <c r="D39" s="18"/>
      <c r="E39" s="18"/>
      <c r="F39" s="4" t="e">
        <f t="shared" ref="F39:F41" si="6">AVERAGE(C39:E39)</f>
        <v>#DIV/0!</v>
      </c>
    </row>
    <row r="40" spans="1:14" x14ac:dyDescent="0.25">
      <c r="A40" s="9">
        <f>$A$12</f>
        <v>3.75</v>
      </c>
      <c r="B40" s="12">
        <f t="shared" si="5"/>
        <v>0.57403126772771884</v>
      </c>
      <c r="C40" s="17"/>
      <c r="D40" s="18"/>
      <c r="E40" s="18"/>
      <c r="F40" s="4" t="e">
        <f t="shared" si="6"/>
        <v>#DIV/0!</v>
      </c>
    </row>
    <row r="41" spans="1:14" ht="15.75" thickBot="1" x14ac:dyDescent="0.3">
      <c r="A41" s="9">
        <f>$A$13</f>
        <v>7.5</v>
      </c>
      <c r="B41" s="12">
        <f t="shared" si="5"/>
        <v>0.87506126339170009</v>
      </c>
      <c r="C41" s="19"/>
      <c r="D41" s="20"/>
      <c r="E41" s="20"/>
      <c r="F41" s="7" t="e">
        <f t="shared" si="6"/>
        <v>#DIV/0!</v>
      </c>
    </row>
    <row r="42" spans="1:14" ht="15.75" thickBot="1" x14ac:dyDescent="0.3"/>
    <row r="43" spans="1:14" x14ac:dyDescent="0.25">
      <c r="C43" s="62" t="str">
        <f>gene4</f>
        <v>gene 4</v>
      </c>
      <c r="D43" s="63"/>
      <c r="E43" s="63"/>
      <c r="F43" s="64"/>
      <c r="H43" s="55" t="s">
        <v>28</v>
      </c>
      <c r="I43" s="56"/>
      <c r="J43" s="57"/>
      <c r="K43" s="21" t="s">
        <v>29</v>
      </c>
      <c r="L43" s="14" t="s">
        <v>30</v>
      </c>
    </row>
    <row r="44" spans="1:14" ht="17.25" x14ac:dyDescent="0.25">
      <c r="A44" s="1" t="s">
        <v>8</v>
      </c>
      <c r="B44" s="2" t="s">
        <v>27</v>
      </c>
      <c r="C44" s="3" t="s">
        <v>0</v>
      </c>
      <c r="D44" s="1" t="s">
        <v>1</v>
      </c>
      <c r="E44" s="1" t="s">
        <v>2</v>
      </c>
      <c r="F44" s="13" t="s">
        <v>34</v>
      </c>
      <c r="H44" s="3" t="s">
        <v>42</v>
      </c>
      <c r="I44" s="1" t="s">
        <v>43</v>
      </c>
      <c r="J44" s="23" t="s">
        <v>46</v>
      </c>
      <c r="K44" s="8" t="s">
        <v>44</v>
      </c>
      <c r="L44" s="4" t="s">
        <v>45</v>
      </c>
    </row>
    <row r="45" spans="1:14" ht="15.75" thickBot="1" x14ac:dyDescent="0.3">
      <c r="A45" s="9">
        <f>$A$10</f>
        <v>0.9375</v>
      </c>
      <c r="B45" s="12">
        <f>LOG(A45)</f>
        <v>-2.8028723600243537E-2</v>
      </c>
      <c r="C45" s="17"/>
      <c r="D45" s="18"/>
      <c r="E45" s="18"/>
      <c r="F45" s="4" t="e">
        <f>AVERAGE(C45:E45)</f>
        <v>#DIV/0!</v>
      </c>
      <c r="H45" s="5" t="e">
        <f>SLOPE(F45:F48,B45:B48)</f>
        <v>#DIV/0!</v>
      </c>
      <c r="I45" s="6" t="e">
        <f>INTERCEPT(F45:F48,B45:B48)</f>
        <v>#DIV/0!</v>
      </c>
      <c r="J45" s="7" t="e">
        <f>RSQ(F45:F48,B45:B48)</f>
        <v>#DIV/0!</v>
      </c>
      <c r="K45" s="22" t="e">
        <f>10^(-1/H45)</f>
        <v>#DIV/0!</v>
      </c>
      <c r="L45" s="7" t="e">
        <f>(K45-1)*100</f>
        <v>#DIV/0!</v>
      </c>
    </row>
    <row r="46" spans="1:14" x14ac:dyDescent="0.25">
      <c r="A46" s="9">
        <f>$A$11</f>
        <v>1.875</v>
      </c>
      <c r="B46" s="12">
        <f t="shared" ref="B46:B48" si="7">LOG(A46)</f>
        <v>0.27300127206373764</v>
      </c>
      <c r="C46" s="17"/>
      <c r="D46" s="18"/>
      <c r="E46" s="18"/>
      <c r="F46" s="4" t="e">
        <f t="shared" ref="F46:F48" si="8">AVERAGE(C46:E46)</f>
        <v>#DIV/0!</v>
      </c>
    </row>
    <row r="47" spans="1:14" x14ac:dyDescent="0.25">
      <c r="A47" s="9">
        <f>$A$12</f>
        <v>3.75</v>
      </c>
      <c r="B47" s="12">
        <f t="shared" si="7"/>
        <v>0.57403126772771884</v>
      </c>
      <c r="C47" s="17"/>
      <c r="D47" s="18"/>
      <c r="E47" s="18"/>
      <c r="F47" s="4" t="e">
        <f t="shared" si="8"/>
        <v>#DIV/0!</v>
      </c>
    </row>
    <row r="48" spans="1:14" ht="15.75" thickBot="1" x14ac:dyDescent="0.3">
      <c r="A48" s="9">
        <f>$A$13</f>
        <v>7.5</v>
      </c>
      <c r="B48" s="12">
        <f t="shared" si="7"/>
        <v>0.87506126339170009</v>
      </c>
      <c r="C48" s="19"/>
      <c r="D48" s="20"/>
      <c r="E48" s="20"/>
      <c r="F48" s="7" t="e">
        <f t="shared" si="8"/>
        <v>#DIV/0!</v>
      </c>
    </row>
    <row r="49" spans="1:12" ht="15.75" thickBot="1" x14ac:dyDescent="0.3"/>
    <row r="50" spans="1:12" x14ac:dyDescent="0.25">
      <c r="C50" s="62" t="str">
        <f>gene5</f>
        <v>gene 5</v>
      </c>
      <c r="D50" s="63"/>
      <c r="E50" s="63"/>
      <c r="F50" s="64"/>
      <c r="H50" s="55" t="s">
        <v>28</v>
      </c>
      <c r="I50" s="56"/>
      <c r="J50" s="57"/>
      <c r="K50" s="21" t="s">
        <v>29</v>
      </c>
      <c r="L50" s="14" t="s">
        <v>30</v>
      </c>
    </row>
    <row r="51" spans="1:12" ht="17.25" x14ac:dyDescent="0.25">
      <c r="A51" s="1" t="s">
        <v>8</v>
      </c>
      <c r="B51" s="2" t="s">
        <v>27</v>
      </c>
      <c r="C51" s="3" t="s">
        <v>0</v>
      </c>
      <c r="D51" s="1" t="s">
        <v>1</v>
      </c>
      <c r="E51" s="1" t="s">
        <v>2</v>
      </c>
      <c r="F51" s="13" t="s">
        <v>34</v>
      </c>
      <c r="H51" s="3" t="s">
        <v>42</v>
      </c>
      <c r="I51" s="1" t="s">
        <v>43</v>
      </c>
      <c r="J51" s="23" t="s">
        <v>46</v>
      </c>
      <c r="K51" s="8" t="s">
        <v>44</v>
      </c>
      <c r="L51" s="4" t="s">
        <v>45</v>
      </c>
    </row>
    <row r="52" spans="1:12" ht="15.75" thickBot="1" x14ac:dyDescent="0.3">
      <c r="A52" s="9">
        <f>$A$10</f>
        <v>0.9375</v>
      </c>
      <c r="B52" s="12">
        <f>LOG(A52)</f>
        <v>-2.8028723600243537E-2</v>
      </c>
      <c r="C52" s="17"/>
      <c r="D52" s="18"/>
      <c r="E52" s="18"/>
      <c r="F52" s="4" t="e">
        <f>AVERAGE(C52:E52)</f>
        <v>#DIV/0!</v>
      </c>
      <c r="H52" s="5" t="e">
        <f>SLOPE(F52:F55,B52:B55)</f>
        <v>#DIV/0!</v>
      </c>
      <c r="I52" s="6" t="e">
        <f>INTERCEPT(F52:F55,B52:B55)</f>
        <v>#DIV/0!</v>
      </c>
      <c r="J52" s="7" t="e">
        <f>RSQ(F52:F55,B52:B55)</f>
        <v>#DIV/0!</v>
      </c>
      <c r="K52" s="22" t="e">
        <f>10^(-1/H52)</f>
        <v>#DIV/0!</v>
      </c>
      <c r="L52" s="7" t="e">
        <f>(K52-1)*100</f>
        <v>#DIV/0!</v>
      </c>
    </row>
    <row r="53" spans="1:12" x14ac:dyDescent="0.25">
      <c r="A53" s="9">
        <f>$A$11</f>
        <v>1.875</v>
      </c>
      <c r="B53" s="12">
        <f t="shared" ref="B53:B55" si="9">LOG(A53)</f>
        <v>0.27300127206373764</v>
      </c>
      <c r="C53" s="17"/>
      <c r="D53" s="18"/>
      <c r="E53" s="18"/>
      <c r="F53" s="4" t="e">
        <f t="shared" ref="F53:F55" si="10">AVERAGE(C53:E53)</f>
        <v>#DIV/0!</v>
      </c>
    </row>
    <row r="54" spans="1:12" x14ac:dyDescent="0.25">
      <c r="A54" s="9">
        <f>$A$12</f>
        <v>3.75</v>
      </c>
      <c r="B54" s="12">
        <f t="shared" si="9"/>
        <v>0.57403126772771884</v>
      </c>
      <c r="C54" s="17"/>
      <c r="D54" s="18"/>
      <c r="E54" s="18"/>
      <c r="F54" s="4" t="e">
        <f t="shared" si="10"/>
        <v>#DIV/0!</v>
      </c>
    </row>
    <row r="55" spans="1:12" ht="15.75" thickBot="1" x14ac:dyDescent="0.3">
      <c r="A55" s="9">
        <f>$A$13</f>
        <v>7.5</v>
      </c>
      <c r="B55" s="12">
        <f t="shared" si="9"/>
        <v>0.87506126339170009</v>
      </c>
      <c r="C55" s="19"/>
      <c r="D55" s="20"/>
      <c r="E55" s="20"/>
      <c r="F55" s="7" t="e">
        <f t="shared" si="10"/>
        <v>#DIV/0!</v>
      </c>
    </row>
    <row r="56" spans="1:12" ht="15.75" thickBot="1" x14ac:dyDescent="0.3"/>
    <row r="57" spans="1:12" x14ac:dyDescent="0.25">
      <c r="C57" s="62" t="str">
        <f>gene6</f>
        <v>gene 6</v>
      </c>
      <c r="D57" s="63"/>
      <c r="E57" s="63"/>
      <c r="F57" s="64"/>
      <c r="H57" s="55" t="s">
        <v>28</v>
      </c>
      <c r="I57" s="56"/>
      <c r="J57" s="57"/>
      <c r="K57" s="21" t="s">
        <v>29</v>
      </c>
      <c r="L57" s="14" t="s">
        <v>30</v>
      </c>
    </row>
    <row r="58" spans="1:12" ht="17.25" x14ac:dyDescent="0.25">
      <c r="A58" s="1" t="s">
        <v>8</v>
      </c>
      <c r="B58" s="2" t="s">
        <v>27</v>
      </c>
      <c r="C58" s="3" t="s">
        <v>0</v>
      </c>
      <c r="D58" s="1" t="s">
        <v>1</v>
      </c>
      <c r="E58" s="1" t="s">
        <v>2</v>
      </c>
      <c r="F58" s="13" t="s">
        <v>34</v>
      </c>
      <c r="H58" s="3" t="s">
        <v>42</v>
      </c>
      <c r="I58" s="1" t="s">
        <v>43</v>
      </c>
      <c r="J58" s="23" t="s">
        <v>46</v>
      </c>
      <c r="K58" s="8" t="s">
        <v>44</v>
      </c>
      <c r="L58" s="4" t="s">
        <v>45</v>
      </c>
    </row>
    <row r="59" spans="1:12" ht="15.75" thickBot="1" x14ac:dyDescent="0.3">
      <c r="A59" s="9">
        <f>$A$10</f>
        <v>0.9375</v>
      </c>
      <c r="B59" s="12">
        <f>LOG(A59)</f>
        <v>-2.8028723600243537E-2</v>
      </c>
      <c r="C59" s="17"/>
      <c r="D59" s="18"/>
      <c r="E59" s="18"/>
      <c r="F59" s="4" t="e">
        <f>AVERAGE(C59:E59)</f>
        <v>#DIV/0!</v>
      </c>
      <c r="H59" s="5" t="e">
        <f>SLOPE(F59:F62,B59:B62)</f>
        <v>#DIV/0!</v>
      </c>
      <c r="I59" s="6" t="e">
        <f>INTERCEPT(F59:F62,B59:B62)</f>
        <v>#DIV/0!</v>
      </c>
      <c r="J59" s="7" t="e">
        <f>RSQ(F59:F62,B59:B62)</f>
        <v>#DIV/0!</v>
      </c>
      <c r="K59" s="22" t="e">
        <f>10^(-1/H59)</f>
        <v>#DIV/0!</v>
      </c>
      <c r="L59" s="7" t="e">
        <f>(K59-1)*100</f>
        <v>#DIV/0!</v>
      </c>
    </row>
    <row r="60" spans="1:12" x14ac:dyDescent="0.25">
      <c r="A60" s="9">
        <f>$A$11</f>
        <v>1.875</v>
      </c>
      <c r="B60" s="12">
        <f>LOG(A60)</f>
        <v>0.27300127206373764</v>
      </c>
      <c r="C60" s="17"/>
      <c r="D60" s="18"/>
      <c r="E60" s="18"/>
      <c r="F60" s="4" t="e">
        <f>AVERAGE(C60:E60)</f>
        <v>#DIV/0!</v>
      </c>
    </row>
    <row r="61" spans="1:12" x14ac:dyDescent="0.25">
      <c r="A61" s="9">
        <f>$A$12</f>
        <v>3.75</v>
      </c>
      <c r="B61" s="12">
        <f t="shared" ref="B61:B62" si="11">LOG(A61)</f>
        <v>0.57403126772771884</v>
      </c>
      <c r="C61" s="17"/>
      <c r="D61" s="18"/>
      <c r="E61" s="18"/>
      <c r="F61" s="4" t="e">
        <f t="shared" ref="F61:F62" si="12">AVERAGE(C61:E61)</f>
        <v>#DIV/0!</v>
      </c>
    </row>
    <row r="62" spans="1:12" ht="15.75" thickBot="1" x14ac:dyDescent="0.3">
      <c r="A62" s="9">
        <f>$A$13</f>
        <v>7.5</v>
      </c>
      <c r="B62" s="12">
        <f t="shared" si="11"/>
        <v>0.87506126339170009</v>
      </c>
      <c r="C62" s="19"/>
      <c r="D62" s="20"/>
      <c r="E62" s="20"/>
      <c r="F62" s="7" t="e">
        <f t="shared" si="12"/>
        <v>#DIV/0!</v>
      </c>
    </row>
    <row r="63" spans="1:12" ht="15.75" thickBot="1" x14ac:dyDescent="0.3"/>
    <row r="64" spans="1:12" x14ac:dyDescent="0.25">
      <c r="C64" s="62" t="str">
        <f>gene7</f>
        <v>gene 7</v>
      </c>
      <c r="D64" s="63"/>
      <c r="E64" s="63"/>
      <c r="F64" s="64"/>
      <c r="H64" s="55" t="s">
        <v>28</v>
      </c>
      <c r="I64" s="56"/>
      <c r="J64" s="57"/>
      <c r="K64" s="21" t="s">
        <v>29</v>
      </c>
      <c r="L64" s="14" t="s">
        <v>30</v>
      </c>
    </row>
    <row r="65" spans="1:12" ht="17.25" x14ac:dyDescent="0.25">
      <c r="A65" s="1" t="s">
        <v>8</v>
      </c>
      <c r="B65" s="2" t="s">
        <v>27</v>
      </c>
      <c r="C65" s="3" t="s">
        <v>0</v>
      </c>
      <c r="D65" s="1" t="s">
        <v>1</v>
      </c>
      <c r="E65" s="1" t="s">
        <v>2</v>
      </c>
      <c r="F65" s="13" t="s">
        <v>34</v>
      </c>
      <c r="H65" s="3" t="s">
        <v>42</v>
      </c>
      <c r="I65" s="1" t="s">
        <v>43</v>
      </c>
      <c r="J65" s="23" t="s">
        <v>46</v>
      </c>
      <c r="K65" s="8" t="s">
        <v>44</v>
      </c>
      <c r="L65" s="4" t="s">
        <v>45</v>
      </c>
    </row>
    <row r="66" spans="1:12" ht="15.75" thickBot="1" x14ac:dyDescent="0.3">
      <c r="A66" s="9">
        <f>$A$10</f>
        <v>0.9375</v>
      </c>
      <c r="B66" s="12">
        <f>LOG(A66)</f>
        <v>-2.8028723600243537E-2</v>
      </c>
      <c r="C66" s="17"/>
      <c r="D66" s="18"/>
      <c r="E66" s="18"/>
      <c r="F66" s="4" t="e">
        <f>AVERAGE(C66:E66)</f>
        <v>#DIV/0!</v>
      </c>
      <c r="H66" s="5" t="e">
        <f>SLOPE(F66:F69,B66:B69)</f>
        <v>#DIV/0!</v>
      </c>
      <c r="I66" s="6" t="e">
        <f>INTERCEPT(F66:F69,B66:B69)</f>
        <v>#DIV/0!</v>
      </c>
      <c r="J66" s="7" t="e">
        <f>RSQ(F66:F69,B66:B69)</f>
        <v>#DIV/0!</v>
      </c>
      <c r="K66" s="22" t="e">
        <f>10^(-1/H66)</f>
        <v>#DIV/0!</v>
      </c>
      <c r="L66" s="7" t="e">
        <f>(K66-1)*100</f>
        <v>#DIV/0!</v>
      </c>
    </row>
    <row r="67" spans="1:12" x14ac:dyDescent="0.25">
      <c r="A67" s="9">
        <f>$A$11</f>
        <v>1.875</v>
      </c>
      <c r="B67" s="12">
        <f>LOG(A67)</f>
        <v>0.27300127206373764</v>
      </c>
      <c r="C67" s="17"/>
      <c r="D67" s="18"/>
      <c r="E67" s="18"/>
      <c r="F67" s="4" t="e">
        <f t="shared" ref="F67:F69" si="13">AVERAGE(C67:E67)</f>
        <v>#DIV/0!</v>
      </c>
    </row>
    <row r="68" spans="1:12" x14ac:dyDescent="0.25">
      <c r="A68" s="9">
        <f>$A$12</f>
        <v>3.75</v>
      </c>
      <c r="B68" s="12">
        <f>LOG(A68)</f>
        <v>0.57403126772771884</v>
      </c>
      <c r="C68" s="17"/>
      <c r="D68" s="18"/>
      <c r="E68" s="18"/>
      <c r="F68" s="4" t="e">
        <f t="shared" si="13"/>
        <v>#DIV/0!</v>
      </c>
    </row>
    <row r="69" spans="1:12" ht="15.75" thickBot="1" x14ac:dyDescent="0.3">
      <c r="A69" s="9">
        <f>$A$13</f>
        <v>7.5</v>
      </c>
      <c r="B69" s="12">
        <f>LOG(A69)</f>
        <v>0.87506126339170009</v>
      </c>
      <c r="C69" s="19"/>
      <c r="D69" s="20"/>
      <c r="E69" s="20"/>
      <c r="F69" s="7" t="e">
        <f t="shared" si="13"/>
        <v>#DIV/0!</v>
      </c>
    </row>
    <row r="70" spans="1:12" ht="15.75" thickBot="1" x14ac:dyDescent="0.3"/>
    <row r="71" spans="1:12" x14ac:dyDescent="0.25">
      <c r="C71" s="62" t="str">
        <f>gene8</f>
        <v>gene 8</v>
      </c>
      <c r="D71" s="63"/>
      <c r="E71" s="63"/>
      <c r="F71" s="64"/>
      <c r="H71" s="55" t="s">
        <v>28</v>
      </c>
      <c r="I71" s="56"/>
      <c r="J71" s="57"/>
      <c r="K71" s="21" t="s">
        <v>29</v>
      </c>
      <c r="L71" s="14" t="s">
        <v>30</v>
      </c>
    </row>
    <row r="72" spans="1:12" ht="17.25" x14ac:dyDescent="0.25">
      <c r="A72" s="1" t="s">
        <v>8</v>
      </c>
      <c r="B72" s="2" t="s">
        <v>27</v>
      </c>
      <c r="C72" s="3" t="s">
        <v>0</v>
      </c>
      <c r="D72" s="1" t="s">
        <v>1</v>
      </c>
      <c r="E72" s="1" t="s">
        <v>2</v>
      </c>
      <c r="F72" s="13" t="s">
        <v>34</v>
      </c>
      <c r="H72" s="3" t="s">
        <v>42</v>
      </c>
      <c r="I72" s="1" t="s">
        <v>43</v>
      </c>
      <c r="J72" s="23" t="s">
        <v>46</v>
      </c>
      <c r="K72" s="8" t="s">
        <v>44</v>
      </c>
      <c r="L72" s="4" t="s">
        <v>45</v>
      </c>
    </row>
    <row r="73" spans="1:12" ht="15.75" thickBot="1" x14ac:dyDescent="0.3">
      <c r="A73" s="9">
        <f>$A$10</f>
        <v>0.9375</v>
      </c>
      <c r="B73" s="12">
        <f>LOG(A73)</f>
        <v>-2.8028723600243537E-2</v>
      </c>
      <c r="C73" s="17"/>
      <c r="D73" s="18"/>
      <c r="E73" s="18"/>
      <c r="F73" s="4" t="e">
        <f>AVERAGE(C73:E73)</f>
        <v>#DIV/0!</v>
      </c>
      <c r="H73" s="5" t="e">
        <f>SLOPE(F73:F76,B73:B76)</f>
        <v>#DIV/0!</v>
      </c>
      <c r="I73" s="6" t="e">
        <f>INTERCEPT(F73:F76,B73:B76)</f>
        <v>#DIV/0!</v>
      </c>
      <c r="J73" s="7" t="e">
        <f>RSQ(F73:F76,B73:B76)</f>
        <v>#DIV/0!</v>
      </c>
      <c r="K73" s="22" t="e">
        <f>10^(-1/H73)</f>
        <v>#DIV/0!</v>
      </c>
      <c r="L73" s="7" t="e">
        <f>(K73-1)*100</f>
        <v>#DIV/0!</v>
      </c>
    </row>
    <row r="74" spans="1:12" x14ac:dyDescent="0.25">
      <c r="A74" s="9">
        <f>$A$11</f>
        <v>1.875</v>
      </c>
      <c r="B74" s="12">
        <f t="shared" ref="B74" si="14">LOG(A74)</f>
        <v>0.27300127206373764</v>
      </c>
      <c r="C74" s="17"/>
      <c r="D74" s="18"/>
      <c r="E74" s="18"/>
      <c r="F74" s="4" t="e">
        <f t="shared" ref="F74:F75" si="15">AVERAGE(C74:E74)</f>
        <v>#DIV/0!</v>
      </c>
    </row>
    <row r="75" spans="1:12" x14ac:dyDescent="0.25">
      <c r="A75" s="9">
        <f>$A$12</f>
        <v>3.75</v>
      </c>
      <c r="B75" s="12">
        <f>LOG(A75)</f>
        <v>0.57403126772771884</v>
      </c>
      <c r="C75" s="17"/>
      <c r="D75" s="18"/>
      <c r="E75" s="18"/>
      <c r="F75" s="4" t="e">
        <f t="shared" si="15"/>
        <v>#DIV/0!</v>
      </c>
    </row>
    <row r="76" spans="1:12" ht="15.75" thickBot="1" x14ac:dyDescent="0.3">
      <c r="A76" s="9">
        <f>$A$13</f>
        <v>7.5</v>
      </c>
      <c r="B76" s="12">
        <f>LOG(A76)</f>
        <v>0.87506126339170009</v>
      </c>
      <c r="C76" s="19"/>
      <c r="D76" s="20"/>
      <c r="E76" s="20"/>
      <c r="F76" s="7" t="e">
        <f>AVERAGE(C76:E76)</f>
        <v>#DIV/0!</v>
      </c>
    </row>
    <row r="77" spans="1:12" ht="15.75" thickBot="1" x14ac:dyDescent="0.3"/>
    <row r="78" spans="1:12" x14ac:dyDescent="0.25">
      <c r="C78" s="62" t="str">
        <f>gene9</f>
        <v>gene 9</v>
      </c>
      <c r="D78" s="63"/>
      <c r="E78" s="63"/>
      <c r="F78" s="64"/>
      <c r="H78" s="55" t="s">
        <v>28</v>
      </c>
      <c r="I78" s="56"/>
      <c r="J78" s="57"/>
      <c r="K78" s="21" t="s">
        <v>29</v>
      </c>
      <c r="L78" s="14" t="s">
        <v>30</v>
      </c>
    </row>
    <row r="79" spans="1:12" ht="17.25" x14ac:dyDescent="0.25">
      <c r="A79" s="1" t="s">
        <v>8</v>
      </c>
      <c r="B79" s="2" t="s">
        <v>27</v>
      </c>
      <c r="C79" s="3" t="s">
        <v>0</v>
      </c>
      <c r="D79" s="1" t="s">
        <v>1</v>
      </c>
      <c r="E79" s="1" t="s">
        <v>2</v>
      </c>
      <c r="F79" s="13" t="s">
        <v>34</v>
      </c>
      <c r="H79" s="3" t="s">
        <v>42</v>
      </c>
      <c r="I79" s="1" t="s">
        <v>43</v>
      </c>
      <c r="J79" s="23" t="s">
        <v>46</v>
      </c>
      <c r="K79" s="8" t="s">
        <v>44</v>
      </c>
      <c r="L79" s="4" t="s">
        <v>45</v>
      </c>
    </row>
    <row r="80" spans="1:12" ht="15.75" thickBot="1" x14ac:dyDescent="0.3">
      <c r="A80" s="9">
        <f>$A$10</f>
        <v>0.9375</v>
      </c>
      <c r="B80" s="12">
        <f>LOG(A80)</f>
        <v>-2.8028723600243537E-2</v>
      </c>
      <c r="C80" s="17"/>
      <c r="D80" s="18"/>
      <c r="E80" s="18"/>
      <c r="F80" s="4" t="e">
        <f>AVERAGE(C80:E80)</f>
        <v>#DIV/0!</v>
      </c>
      <c r="H80" s="5" t="e">
        <f>SLOPE(F80:F83,B80:B83)</f>
        <v>#DIV/0!</v>
      </c>
      <c r="I80" s="6" t="e">
        <f>INTERCEPT(F80:F83,B80:B83)</f>
        <v>#DIV/0!</v>
      </c>
      <c r="J80" s="7" t="e">
        <f>RSQ(F80:F83,B80:B83)</f>
        <v>#DIV/0!</v>
      </c>
      <c r="K80" s="22" t="e">
        <f>10^(-1/H80)</f>
        <v>#DIV/0!</v>
      </c>
      <c r="L80" s="7" t="e">
        <f>(K80-1)*100</f>
        <v>#DIV/0!</v>
      </c>
    </row>
    <row r="81" spans="1:12" x14ac:dyDescent="0.25">
      <c r="A81" s="9">
        <f>$A$11</f>
        <v>1.875</v>
      </c>
      <c r="B81" s="12">
        <f>LOG(A81)</f>
        <v>0.27300127206373764</v>
      </c>
      <c r="C81" s="17"/>
      <c r="D81" s="18"/>
      <c r="E81" s="18"/>
      <c r="F81" s="4" t="e">
        <f t="shared" ref="F81:F83" si="16">AVERAGE(C81:E81)</f>
        <v>#DIV/0!</v>
      </c>
    </row>
    <row r="82" spans="1:12" x14ac:dyDescent="0.25">
      <c r="A82" s="9">
        <f>$A$12</f>
        <v>3.75</v>
      </c>
      <c r="B82" s="12">
        <f>LOG(A82)</f>
        <v>0.57403126772771884</v>
      </c>
      <c r="C82" s="17"/>
      <c r="D82" s="18"/>
      <c r="E82" s="18"/>
      <c r="F82" s="4" t="e">
        <f t="shared" si="16"/>
        <v>#DIV/0!</v>
      </c>
    </row>
    <row r="83" spans="1:12" ht="15.75" thickBot="1" x14ac:dyDescent="0.3">
      <c r="A83" s="9">
        <f>$A$13</f>
        <v>7.5</v>
      </c>
      <c r="B83" s="12">
        <f>LOG(A83)</f>
        <v>0.87506126339170009</v>
      </c>
      <c r="C83" s="19"/>
      <c r="D83" s="20"/>
      <c r="E83" s="20"/>
      <c r="F83" s="7" t="e">
        <f t="shared" si="16"/>
        <v>#DIV/0!</v>
      </c>
    </row>
    <row r="84" spans="1:12" ht="15.75" thickBot="1" x14ac:dyDescent="0.3"/>
    <row r="85" spans="1:12" x14ac:dyDescent="0.25">
      <c r="C85" s="62" t="str">
        <f>gene10</f>
        <v>gene 10</v>
      </c>
      <c r="D85" s="63"/>
      <c r="E85" s="63"/>
      <c r="F85" s="64"/>
      <c r="H85" s="55" t="s">
        <v>28</v>
      </c>
      <c r="I85" s="56"/>
      <c r="J85" s="57"/>
      <c r="K85" s="21" t="s">
        <v>29</v>
      </c>
      <c r="L85" s="14" t="s">
        <v>30</v>
      </c>
    </row>
    <row r="86" spans="1:12" ht="17.25" x14ac:dyDescent="0.25">
      <c r="A86" s="1" t="s">
        <v>8</v>
      </c>
      <c r="B86" s="2" t="s">
        <v>27</v>
      </c>
      <c r="C86" s="3" t="s">
        <v>0</v>
      </c>
      <c r="D86" s="1" t="s">
        <v>1</v>
      </c>
      <c r="E86" s="1" t="s">
        <v>2</v>
      </c>
      <c r="F86" s="13" t="s">
        <v>34</v>
      </c>
      <c r="H86" s="3" t="s">
        <v>42</v>
      </c>
      <c r="I86" s="1" t="s">
        <v>43</v>
      </c>
      <c r="J86" s="23" t="s">
        <v>46</v>
      </c>
      <c r="K86" s="8" t="s">
        <v>44</v>
      </c>
      <c r="L86" s="4" t="s">
        <v>45</v>
      </c>
    </row>
    <row r="87" spans="1:12" ht="15.75" thickBot="1" x14ac:dyDescent="0.3">
      <c r="A87" s="9">
        <f>$A$10</f>
        <v>0.9375</v>
      </c>
      <c r="B87" s="12">
        <f>LOG(A87)</f>
        <v>-2.8028723600243537E-2</v>
      </c>
      <c r="C87" s="17"/>
      <c r="D87" s="18"/>
      <c r="E87" s="18"/>
      <c r="F87" s="4" t="e">
        <f>AVERAGE(C87:E87)</f>
        <v>#DIV/0!</v>
      </c>
      <c r="H87" s="5" t="e">
        <f>SLOPE(F87:F90,B87:B90)</f>
        <v>#DIV/0!</v>
      </c>
      <c r="I87" s="6" t="e">
        <f>INTERCEPT(F87:F90,B87:B90)</f>
        <v>#DIV/0!</v>
      </c>
      <c r="J87" s="7" t="e">
        <f>RSQ(F87:F90,B87:B90)</f>
        <v>#DIV/0!</v>
      </c>
      <c r="K87" s="22" t="e">
        <f>10^(-1/H87)</f>
        <v>#DIV/0!</v>
      </c>
      <c r="L87" s="7" t="e">
        <f>(K87-1)*100</f>
        <v>#DIV/0!</v>
      </c>
    </row>
    <row r="88" spans="1:12" x14ac:dyDescent="0.25">
      <c r="A88" s="9">
        <f>$A$11</f>
        <v>1.875</v>
      </c>
      <c r="B88" s="12">
        <f>LOG(A88)</f>
        <v>0.27300127206373764</v>
      </c>
      <c r="C88" s="17"/>
      <c r="D88" s="18"/>
      <c r="E88" s="18"/>
      <c r="F88" s="4" t="e">
        <f t="shared" ref="F88:F90" si="17">AVERAGE(C88:E88)</f>
        <v>#DIV/0!</v>
      </c>
    </row>
    <row r="89" spans="1:12" x14ac:dyDescent="0.25">
      <c r="A89" s="9">
        <f>$A$12</f>
        <v>3.75</v>
      </c>
      <c r="B89" s="12">
        <f>LOG(A89)</f>
        <v>0.57403126772771884</v>
      </c>
      <c r="C89" s="17"/>
      <c r="D89" s="18"/>
      <c r="E89" s="18"/>
      <c r="F89" s="4" t="e">
        <f t="shared" si="17"/>
        <v>#DIV/0!</v>
      </c>
    </row>
    <row r="90" spans="1:12" ht="15.75" thickBot="1" x14ac:dyDescent="0.3">
      <c r="A90" s="9">
        <f>$A$13</f>
        <v>7.5</v>
      </c>
      <c r="B90" s="12">
        <f>LOG(A90)</f>
        <v>0.87506126339170009</v>
      </c>
      <c r="C90" s="19"/>
      <c r="D90" s="20"/>
      <c r="E90" s="20"/>
      <c r="F90" s="7" t="e">
        <f t="shared" si="17"/>
        <v>#DIV/0!</v>
      </c>
    </row>
    <row r="91" spans="1:12" ht="15.75" thickBot="1" x14ac:dyDescent="0.3"/>
    <row r="92" spans="1:12" x14ac:dyDescent="0.25">
      <c r="C92" s="62" t="str">
        <f>gene11</f>
        <v>gene 11</v>
      </c>
      <c r="D92" s="63"/>
      <c r="E92" s="63"/>
      <c r="F92" s="64"/>
      <c r="H92" s="55" t="s">
        <v>28</v>
      </c>
      <c r="I92" s="56"/>
      <c r="J92" s="57"/>
      <c r="K92" s="21" t="s">
        <v>29</v>
      </c>
      <c r="L92" s="14" t="s">
        <v>30</v>
      </c>
    </row>
    <row r="93" spans="1:12" ht="17.25" x14ac:dyDescent="0.25">
      <c r="A93" s="1" t="s">
        <v>8</v>
      </c>
      <c r="B93" s="2" t="s">
        <v>27</v>
      </c>
      <c r="C93" s="3" t="s">
        <v>0</v>
      </c>
      <c r="D93" s="1" t="s">
        <v>1</v>
      </c>
      <c r="E93" s="1" t="s">
        <v>2</v>
      </c>
      <c r="F93" s="13" t="s">
        <v>34</v>
      </c>
      <c r="H93" s="3" t="s">
        <v>42</v>
      </c>
      <c r="I93" s="1" t="s">
        <v>43</v>
      </c>
      <c r="J93" s="23" t="s">
        <v>46</v>
      </c>
      <c r="K93" s="8" t="s">
        <v>44</v>
      </c>
      <c r="L93" s="4" t="s">
        <v>45</v>
      </c>
    </row>
    <row r="94" spans="1:12" ht="15.75" thickBot="1" x14ac:dyDescent="0.3">
      <c r="A94" s="9">
        <f>$A$10</f>
        <v>0.9375</v>
      </c>
      <c r="B94" s="12">
        <f>LOG(A94)</f>
        <v>-2.8028723600243537E-2</v>
      </c>
      <c r="C94" s="17"/>
      <c r="D94" s="18"/>
      <c r="E94" s="18"/>
      <c r="F94" s="4" t="e">
        <f>AVERAGE(C94:E94)</f>
        <v>#DIV/0!</v>
      </c>
      <c r="H94" s="5" t="e">
        <f>SLOPE(F94:F97,B94:B97)</f>
        <v>#DIV/0!</v>
      </c>
      <c r="I94" s="6" t="e">
        <f>INTERCEPT(F94:F97,B94:B97)</f>
        <v>#DIV/0!</v>
      </c>
      <c r="J94" s="7" t="e">
        <f>RSQ(F94:F97,B94:B97)</f>
        <v>#DIV/0!</v>
      </c>
      <c r="K94" s="22" t="e">
        <f>10^(-1/H94)</f>
        <v>#DIV/0!</v>
      </c>
      <c r="L94" s="7" t="e">
        <f>(K94-1)*100</f>
        <v>#DIV/0!</v>
      </c>
    </row>
    <row r="95" spans="1:12" x14ac:dyDescent="0.25">
      <c r="A95" s="9">
        <f>$A$11</f>
        <v>1.875</v>
      </c>
      <c r="B95" s="12">
        <f>LOG(A95)</f>
        <v>0.27300127206373764</v>
      </c>
      <c r="C95" s="17"/>
      <c r="D95" s="18"/>
      <c r="E95" s="18"/>
      <c r="F95" s="4" t="e">
        <f>AVERAGE(C95:E95)</f>
        <v>#DIV/0!</v>
      </c>
    </row>
    <row r="96" spans="1:12" x14ac:dyDescent="0.25">
      <c r="A96" s="9">
        <f>$A$12</f>
        <v>3.75</v>
      </c>
      <c r="B96" s="12">
        <f>LOG(A96)</f>
        <v>0.57403126772771884</v>
      </c>
      <c r="C96" s="17"/>
      <c r="D96" s="18"/>
      <c r="E96" s="18"/>
      <c r="F96" s="4" t="e">
        <f>AVERAGE(C96:E96)</f>
        <v>#DIV/0!</v>
      </c>
    </row>
    <row r="97" spans="1:12" ht="15.75" thickBot="1" x14ac:dyDescent="0.3">
      <c r="A97" s="9">
        <f>$A$13</f>
        <v>7.5</v>
      </c>
      <c r="B97" s="12">
        <f>LOG(A97)</f>
        <v>0.87506126339170009</v>
      </c>
      <c r="C97" s="19"/>
      <c r="D97" s="20"/>
      <c r="E97" s="20"/>
      <c r="F97" s="7" t="e">
        <f>AVERAGE(C97:E97)</f>
        <v>#DIV/0!</v>
      </c>
    </row>
    <row r="98" spans="1:12" ht="15.75" thickBot="1" x14ac:dyDescent="0.3"/>
    <row r="99" spans="1:12" x14ac:dyDescent="0.25">
      <c r="C99" s="62" t="str">
        <f>gene12</f>
        <v>gene 12</v>
      </c>
      <c r="D99" s="63"/>
      <c r="E99" s="63"/>
      <c r="F99" s="64"/>
      <c r="H99" s="55" t="s">
        <v>28</v>
      </c>
      <c r="I99" s="56"/>
      <c r="J99" s="57"/>
      <c r="K99" s="21" t="s">
        <v>29</v>
      </c>
      <c r="L99" s="14" t="s">
        <v>30</v>
      </c>
    </row>
    <row r="100" spans="1:12" ht="17.25" x14ac:dyDescent="0.25">
      <c r="A100" s="1" t="s">
        <v>8</v>
      </c>
      <c r="B100" s="2" t="s">
        <v>27</v>
      </c>
      <c r="C100" s="3" t="s">
        <v>0</v>
      </c>
      <c r="D100" s="1" t="s">
        <v>1</v>
      </c>
      <c r="E100" s="1" t="s">
        <v>2</v>
      </c>
      <c r="F100" s="13" t="s">
        <v>34</v>
      </c>
      <c r="H100" s="3" t="s">
        <v>42</v>
      </c>
      <c r="I100" s="1" t="s">
        <v>43</v>
      </c>
      <c r="J100" s="23" t="s">
        <v>46</v>
      </c>
      <c r="K100" s="8" t="s">
        <v>44</v>
      </c>
      <c r="L100" s="4" t="s">
        <v>45</v>
      </c>
    </row>
    <row r="101" spans="1:12" ht="15.75" thickBot="1" x14ac:dyDescent="0.3">
      <c r="A101" s="9">
        <f>$A$10</f>
        <v>0.9375</v>
      </c>
      <c r="B101" s="12">
        <f>LOG(A101)</f>
        <v>-2.8028723600243537E-2</v>
      </c>
      <c r="C101" s="17"/>
      <c r="D101" s="18"/>
      <c r="E101" s="18"/>
      <c r="F101" s="4" t="e">
        <f>AVERAGE(C101:E101)</f>
        <v>#DIV/0!</v>
      </c>
      <c r="H101" s="5" t="e">
        <f>SLOPE(F101:F104,B101:B104)</f>
        <v>#DIV/0!</v>
      </c>
      <c r="I101" s="6" t="e">
        <f>INTERCEPT(F101:F104,B101:B104)</f>
        <v>#DIV/0!</v>
      </c>
      <c r="J101" s="7" t="e">
        <f>RSQ(F101:F104,B101:B104)</f>
        <v>#DIV/0!</v>
      </c>
      <c r="K101" s="22" t="e">
        <f>10^(-1/H101)</f>
        <v>#DIV/0!</v>
      </c>
      <c r="L101" s="7" t="e">
        <f>(K101-1)*100</f>
        <v>#DIV/0!</v>
      </c>
    </row>
    <row r="102" spans="1:12" x14ac:dyDescent="0.25">
      <c r="A102" s="9">
        <f>$A$11</f>
        <v>1.875</v>
      </c>
      <c r="B102" s="12">
        <f t="shared" ref="B102:B104" si="18">LOG(A102)</f>
        <v>0.27300127206373764</v>
      </c>
      <c r="C102" s="17"/>
      <c r="D102" s="18"/>
      <c r="E102" s="18"/>
      <c r="F102" s="4" t="e">
        <f t="shared" ref="F102:F104" si="19">AVERAGE(C102:E102)</f>
        <v>#DIV/0!</v>
      </c>
    </row>
    <row r="103" spans="1:12" x14ac:dyDescent="0.25">
      <c r="A103" s="9">
        <f>$A$12</f>
        <v>3.75</v>
      </c>
      <c r="B103" s="12">
        <f t="shared" si="18"/>
        <v>0.57403126772771884</v>
      </c>
      <c r="C103" s="17"/>
      <c r="D103" s="18"/>
      <c r="E103" s="18"/>
      <c r="F103" s="4" t="e">
        <f t="shared" si="19"/>
        <v>#DIV/0!</v>
      </c>
    </row>
    <row r="104" spans="1:12" ht="15.75" thickBot="1" x14ac:dyDescent="0.3">
      <c r="A104" s="9">
        <f>$A$13</f>
        <v>7.5</v>
      </c>
      <c r="B104" s="12">
        <f t="shared" si="18"/>
        <v>0.87506126339170009</v>
      </c>
      <c r="C104" s="19"/>
      <c r="D104" s="20"/>
      <c r="E104" s="20"/>
      <c r="F104" s="7" t="e">
        <f t="shared" si="19"/>
        <v>#DIV/0!</v>
      </c>
    </row>
    <row r="108" spans="1:12" x14ac:dyDescent="0.25">
      <c r="H108" s="11"/>
      <c r="I108" s="11"/>
    </row>
    <row r="114" spans="8:9" x14ac:dyDescent="0.25">
      <c r="H114" s="11"/>
      <c r="I114" s="11"/>
    </row>
    <row r="120" spans="8:9" x14ac:dyDescent="0.25">
      <c r="H120" s="11"/>
      <c r="I120" s="11"/>
    </row>
    <row r="126" spans="8:9" x14ac:dyDescent="0.25">
      <c r="H126" s="11"/>
      <c r="I126" s="11"/>
    </row>
    <row r="132" spans="8:9" x14ac:dyDescent="0.25">
      <c r="H132" s="11"/>
      <c r="I132" s="11"/>
    </row>
  </sheetData>
  <mergeCells count="31">
    <mergeCell ref="C5:E5"/>
    <mergeCell ref="C8:F8"/>
    <mergeCell ref="C15:F15"/>
    <mergeCell ref="C22:F22"/>
    <mergeCell ref="C29:F29"/>
    <mergeCell ref="C36:F36"/>
    <mergeCell ref="C43:F43"/>
    <mergeCell ref="C50:F50"/>
    <mergeCell ref="C57:F57"/>
    <mergeCell ref="C99:F99"/>
    <mergeCell ref="C64:F64"/>
    <mergeCell ref="C71:F71"/>
    <mergeCell ref="C78:F78"/>
    <mergeCell ref="C85:F85"/>
    <mergeCell ref="C92:F92"/>
    <mergeCell ref="H85:J85"/>
    <mergeCell ref="H92:J92"/>
    <mergeCell ref="H99:J99"/>
    <mergeCell ref="H50:J50"/>
    <mergeCell ref="H57:J57"/>
    <mergeCell ref="H64:J64"/>
    <mergeCell ref="H71:J71"/>
    <mergeCell ref="H78:J78"/>
    <mergeCell ref="W5:Z15"/>
    <mergeCell ref="H43:J43"/>
    <mergeCell ref="H36:J36"/>
    <mergeCell ref="H29:J29"/>
    <mergeCell ref="H22:J22"/>
    <mergeCell ref="H15:J15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topLeftCell="A25" zoomScale="124" zoomScaleNormal="124" workbookViewId="0">
      <selection activeCell="H42" sqref="H42:H47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GFP</v>
      </c>
      <c r="E8" s="67"/>
      <c r="F8" s="68"/>
      <c r="G8" s="66" t="str">
        <f>gene2</f>
        <v>NTR</v>
      </c>
      <c r="H8" s="67"/>
      <c r="I8" s="68"/>
      <c r="J8" s="66" t="str">
        <f>gene3</f>
        <v>gene 3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efficiency'!$K17)=TRUE,2,IF(AND('(1) primer efficiency'!$K17&gt;1.5,'(1) primer efficiency'!$K17&lt;2.3,'(1) primer efficiency'!$J17&gt;0.7),'(1) primer efficiency'!$K17,2))</f>
        <v>2</v>
      </c>
      <c r="D9" s="33">
        <f>IF(ISERROR('(1) primer efficiency'!$K24)=TRUE,2,IF(AND('(1) primer efficiency'!$K24&gt;1.5,'(1) primer efficiency'!$K24&lt;2.3,'(1) primer efficiency'!$J24&gt;0.7),'(1) primer efficiency'!$K24,2))</f>
        <v>2</v>
      </c>
      <c r="E9" s="1" t="s">
        <v>63</v>
      </c>
      <c r="F9" s="34">
        <v>24</v>
      </c>
      <c r="G9" s="33">
        <f>IF(ISERROR('(1) primer efficiency'!$K31)=TRUE,2,IF(AND('(1) primer efficiency'!$K31&gt;1.5,'(1) primer efficiency'!$K31&lt;2.3,'(1) primer efficiency'!$J31&gt;0.7),'(1) primer efficiency'!$K31,2))</f>
        <v>2</v>
      </c>
      <c r="H9" s="1" t="s">
        <v>63</v>
      </c>
      <c r="I9" s="34">
        <f>F9+7</f>
        <v>31</v>
      </c>
      <c r="J9" s="33">
        <f>IF(ISERROR('(1) primer efficiency'!$K38)=TRUE,2,IF(AND('(1) primer efficiency'!$K38&gt;1.5,'(1) primer efficiency'!$K38&lt;2.3,'(1) primer efficiency'!$J38&gt;0.7),'(1) primer efficiency'!$K38,2))</f>
        <v>2</v>
      </c>
      <c r="K9" s="1" t="s">
        <v>63</v>
      </c>
      <c r="L9" s="34">
        <f>I9+7</f>
        <v>38</v>
      </c>
      <c r="M9" s="33">
        <f>IF(ISERROR('(1) primer efficiency'!$K45)=TRUE,2,IF(AND('(1) primer efficiency'!$K45&gt;1.5,'(1) primer efficiency'!$K45&lt;2.3,'(1) primer efficiency'!$J45&gt;0.7),'(1) primer efficiency'!$K45,2))</f>
        <v>2</v>
      </c>
      <c r="N9" s="1" t="s">
        <v>63</v>
      </c>
      <c r="O9" s="34">
        <f>L9+7</f>
        <v>45</v>
      </c>
      <c r="P9" s="33">
        <f>IF(ISERROR('(1) primer efficiency'!$K52)=TRUE,2,IF(AND('(1) primer efficiency'!$K52&gt;1.5,'(1) primer efficiency'!$K52&lt;2.3,'(1) primer efficiency'!$J52&gt;0.7),'(1) primer efficiency'!$K52,2))</f>
        <v>2</v>
      </c>
      <c r="Q9" s="1" t="s">
        <v>63</v>
      </c>
      <c r="R9" s="34">
        <f>O9+7</f>
        <v>52</v>
      </c>
      <c r="S9" s="33">
        <f>IF(ISERROR('(1) primer efficiency'!$K59)=TRUE,2,IF(AND('(1) primer efficiency'!$K59&gt;1.5,'(1) primer efficiency'!$K59&lt;2.3,'(1) primer efficiency'!$J59&gt;0.7),'(1) primer efficiency'!$K59,2))</f>
        <v>2</v>
      </c>
      <c r="T9" s="1" t="s">
        <v>63</v>
      </c>
      <c r="U9" s="34">
        <f>R9+7</f>
        <v>59</v>
      </c>
      <c r="V9" s="33">
        <f>IF(ISERROR('(1) primer efficiency'!$K66)=TRUE,2,IF(AND('(1) primer efficiency'!$K66&gt;1.5,'(1) primer efficiency'!$K66&lt;2.3,'(1) primer efficiency'!$J66&gt;0.7),'(1) primer efficiency'!$K66,2))</f>
        <v>2</v>
      </c>
      <c r="W9" s="1" t="s">
        <v>63</v>
      </c>
      <c r="X9" s="34">
        <f>U9+7</f>
        <v>66</v>
      </c>
      <c r="Y9" s="33">
        <f>IF(ISERROR('(1) primer efficiency'!$K73)=TRUE,2,IF(AND('(1) primer efficiency'!$K73&gt;1.5,'(1) primer efficiency'!$K73&lt;2.3,'(1) primer efficiency'!$J73&gt;0.7),'(1) primer efficiency'!$K73,2))</f>
        <v>2</v>
      </c>
      <c r="Z9" s="1" t="s">
        <v>63</v>
      </c>
      <c r="AA9" s="34">
        <f>X9+7</f>
        <v>73</v>
      </c>
      <c r="AB9" s="33">
        <f>IF(ISERROR('(1) primer efficiency'!$K80)=TRUE,2,IF(AND('(1) primer efficiency'!$K80&gt;1.5,'(1) primer efficiency'!$K80&lt;2.3,'(1) primer efficiency'!$J80&gt;0.7),'(1) primer efficiency'!$K80,2))</f>
        <v>2</v>
      </c>
      <c r="AC9" s="1" t="s">
        <v>63</v>
      </c>
      <c r="AD9" s="34">
        <f>AA9+7</f>
        <v>80</v>
      </c>
      <c r="AE9" s="33">
        <f>IF(ISERROR('(1) primer efficiency'!$K87)=TRUE,2,IF(AND('(1) primer efficiency'!$K87&gt;1.5,'(1) primer efficiency'!$K87&lt;2.3,'(1) primer efficiency'!$J87&gt;0.7),'(1) primer efficiency'!$K87,2))</f>
        <v>2</v>
      </c>
      <c r="AF9" s="1" t="s">
        <v>63</v>
      </c>
      <c r="AG9" s="34">
        <f>AD9+7</f>
        <v>87</v>
      </c>
      <c r="AH9" s="33">
        <f>IF(ISERROR('(1) primer efficiency'!$K94)=TRUE,2,IF(AND('(1) primer efficiency'!$K94&gt;1.5,'(1) primer efficiency'!$K94&lt;2.3,'(1) primer efficiency'!$J94&gt;0.7),'(1) primer efficiency'!$K94,2))</f>
        <v>2</v>
      </c>
      <c r="AI9" s="1" t="s">
        <v>63</v>
      </c>
      <c r="AJ9" s="34">
        <f>AG9+7</f>
        <v>94</v>
      </c>
      <c r="AK9" s="33">
        <f>IF(ISERROR('(1) primer efficiency'!$K101)=TRUE,2,IF(AND('(1) primer efficiency'!$K101&gt;1.5,'(1) primer efficiency'!$K101&lt;2.3,'(1) primer efficiency'!$J101&gt;0.7),'(1) primer efficiency'!$K101,2))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20.984999999999999</v>
      </c>
      <c r="C10" s="37" t="e">
        <f>AVERAGE(C12:C23)</f>
        <v>#DIV/0!</v>
      </c>
      <c r="D10" s="38">
        <f>AVERAGE(D12:D23)</f>
        <v>27.245000000000001</v>
      </c>
      <c r="E10" s="50"/>
      <c r="F10" s="50"/>
      <c r="G10" s="38">
        <f>AVERAGE(G12:G23)</f>
        <v>27.975000000000001</v>
      </c>
      <c r="H10" s="50"/>
      <c r="I10" s="50"/>
      <c r="J10" s="38" t="e">
        <f t="shared" ref="J10" si="0">AVERAGE(J12:J23)</f>
        <v>#DIV/0!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1" t="s">
        <v>81</v>
      </c>
      <c r="B12" s="31">
        <v>21.33</v>
      </c>
      <c r="C12" s="31"/>
      <c r="D12" s="17">
        <v>26.76</v>
      </c>
      <c r="E12" s="1">
        <f>IF(ISBLANK(D12),NA(),IF($C$6="b",POWER(D$9,D$10-D12)/POWER($B$9,$B$10-$B12)/POWER($C$9,$C$10-$C12),IF($C$6=2,POWER(D$9,D$10-D12)/POWER($C$9,$C$10-$C12),POWER(D$9,D$10-D12)/POWER($B$9,$B$10-$B12))))</f>
        <v>1.7776853623331386</v>
      </c>
      <c r="F12" s="4">
        <f>LOG(E12,2)</f>
        <v>0.82999999999999852</v>
      </c>
      <c r="G12" s="17">
        <v>27.45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1.8276629004588025</v>
      </c>
      <c r="I12" s="4">
        <f t="shared" ref="I12" si="10">LOG(H12,2)</f>
        <v>0.87000000000000122</v>
      </c>
      <c r="J12" s="17"/>
      <c r="K12" s="1" t="e">
        <f t="shared" ref="K12" si="11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" si="12">LOG(K12,2)</f>
        <v>#N/A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31" t="s">
        <v>82</v>
      </c>
      <c r="B13" s="31">
        <v>20.64</v>
      </c>
      <c r="C13" s="31"/>
      <c r="D13" s="17">
        <v>27.73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0.56252924234440527</v>
      </c>
      <c r="F13" s="4">
        <f t="shared" ref="F13:F23" si="32">LOG(E13,2)</f>
        <v>-0.82999999999999852</v>
      </c>
      <c r="G13" s="17">
        <v>28.5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0.54714685063037072</v>
      </c>
      <c r="I13" s="4">
        <f t="shared" ref="I13" si="34">LOG(H13,2)</f>
        <v>-0.86999999999999755</v>
      </c>
      <c r="J13" s="17"/>
      <c r="K13" s="1" t="e">
        <f t="shared" ref="K13" si="35">IF(ISBLANK(J13),NA(),IF($C$6="b",POWER(J$9,J$10-J13)/POWER($B$9,$B$10-$B13)/POWER($C$9,$C$10-$C13),IF($C$6=2,POWER(J$9,J$10-J13)/POWER($C$9,$C$10-$C13),POWER(J$9,J$10-J13)/POWER($B$9,$B$10-$B13))))</f>
        <v>#N/A</v>
      </c>
      <c r="L13" s="4" t="e">
        <f t="shared" ref="L13" si="36">LOG(K13,2)</f>
        <v>#N/A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31"/>
      <c r="B14" s="31"/>
      <c r="C14" s="31"/>
      <c r="D14" s="17"/>
      <c r="E14" s="1" t="e">
        <f t="shared" si="31"/>
        <v>#N/A</v>
      </c>
      <c r="F14" s="4" t="e">
        <f t="shared" si="32"/>
        <v>#N/A</v>
      </c>
      <c r="G14" s="17"/>
      <c r="H14" s="1" t="e">
        <f t="shared" ref="H14" si="54">IF(ISBLANK(G14),NA(),IF($C$6="b",POWER(G$9,G$10-G14)/POWER($B$9,$B$10-$B14)/POWER($C$9,$C$10-$C14),IF($C$6=2,POWER(G$9,G$10-G14)/POWER($C$9,$C$10-$C14),POWER(G$9,G$10-G14)/POWER($B$9,$B$10-$B14))))</f>
        <v>#N/A</v>
      </c>
      <c r="I14" s="4" t="e">
        <f t="shared" ref="I14" si="55">LOG(H14,2)</f>
        <v>#N/A</v>
      </c>
      <c r="J14" s="17"/>
      <c r="K14" s="1" t="e">
        <f t="shared" ref="K14" si="56">IF(ISBLANK(J14),NA(),IF($C$6="b",POWER(J$9,J$10-J14)/POWER($B$9,$B$10-$B14)/POWER($C$9,$C$10-$C14),IF($C$6=2,POWER(J$9,J$10-J14)/POWER($C$9,$C$10-$C14),POWER(J$9,J$10-J14)/POWER($B$9,$B$10-$B14))))</f>
        <v>#N/A</v>
      </c>
      <c r="L14" s="4" t="e">
        <f t="shared" ref="L14" si="57">LOG(K14,2)</f>
        <v>#N/A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31"/>
      <c r="B15" s="31"/>
      <c r="C15" s="31"/>
      <c r="D15" s="17"/>
      <c r="E15" s="1" t="e">
        <f t="shared" si="31"/>
        <v>#N/A</v>
      </c>
      <c r="F15" s="4" t="e">
        <f t="shared" si="32"/>
        <v>#N/A</v>
      </c>
      <c r="G15" s="17"/>
      <c r="H15" s="1" t="e">
        <f t="shared" ref="H15" si="75">IF(ISBLANK(G15),NA(),IF($C$6="b",POWER(G$9,G$10-G15)/POWER($B$9,$B$10-$B15)/POWER($C$9,$C$10-$C15),IF($C$6=2,POWER(G$9,G$10-G15)/POWER($C$9,$C$10-$C15),POWER(G$9,G$10-G15)/POWER($B$9,$B$10-$B15))))</f>
        <v>#N/A</v>
      </c>
      <c r="I15" s="4" t="e">
        <f t="shared" ref="I15" si="76">LOG(H15,2)</f>
        <v>#N/A</v>
      </c>
      <c r="J15" s="17"/>
      <c r="K15" s="1" t="e">
        <f t="shared" ref="K15" si="77">IF(ISBLANK(J15),NA(),IF($C$6="b",POWER(J$9,J$10-J15)/POWER($B$9,$B$10-$B15)/POWER($C$9,$C$10-$C15),IF($C$6=2,POWER(J$9,J$10-J15)/POWER($C$9,$C$10-$C15),POWER(J$9,J$10-J15)/POWER($B$9,$B$10-$B15))))</f>
        <v>#N/A</v>
      </c>
      <c r="L15" s="4" t="e">
        <f t="shared" ref="L15" si="78">LOG(K15,2)</f>
        <v>#N/A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/>
      <c r="B16" s="31"/>
      <c r="C16" s="31"/>
      <c r="D16" s="17"/>
      <c r="E16" s="1" t="e">
        <f t="shared" si="31"/>
        <v>#N/A</v>
      </c>
      <c r="F16" s="4" t="e">
        <f t="shared" si="32"/>
        <v>#N/A</v>
      </c>
      <c r="G16" s="17"/>
      <c r="H16" s="1" t="e">
        <f t="shared" ref="H16" si="96">IF(ISBLANK(G16),NA(),IF($C$6="b",POWER(G$9,G$10-G16)/POWER($B$9,$B$10-$B16)/POWER($C$9,$C$10-$C16),IF($C$6=2,POWER(G$9,G$10-G16)/POWER($C$9,$C$10-$C16),POWER(G$9,G$10-G16)/POWER($B$9,$B$10-$B16))))</f>
        <v>#N/A</v>
      </c>
      <c r="I16" s="4" t="e">
        <f t="shared" ref="I16" si="97">LOG(H16,2)</f>
        <v>#N/A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/>
      <c r="B17" s="32"/>
      <c r="C17" s="32"/>
      <c r="D17" s="17"/>
      <c r="E17" s="1" t="e">
        <f t="shared" si="31"/>
        <v>#N/A</v>
      </c>
      <c r="F17" s="4" t="e">
        <f t="shared" si="32"/>
        <v>#N/A</v>
      </c>
      <c r="G17" s="17"/>
      <c r="H17" s="1" t="e">
        <f t="shared" ref="H17" si="117">IF(ISBLANK(G17),NA(),IF($C$6="b",POWER(G$9,G$10-G17)/POWER($B$9,$B$10-$B17)/POWER($C$9,$C$10-$C17),IF($C$6=2,POWER(G$9,G$10-G17)/POWER($C$9,$C$10-$C17),POWER(G$9,G$10-G17)/POWER($B$9,$B$10-$B17))))</f>
        <v>#N/A</v>
      </c>
      <c r="I17" s="4" t="e">
        <f t="shared" ref="I17" si="118">LOG(H17,2)</f>
        <v>#N/A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GFP</v>
      </c>
      <c r="E25" s="67"/>
      <c r="F25" s="68"/>
      <c r="G25" s="66" t="str">
        <f>gene2</f>
        <v>NTR</v>
      </c>
      <c r="H25" s="67"/>
      <c r="I25" s="68"/>
      <c r="J25" s="66" t="str">
        <f>gene3</f>
        <v>gene 3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31" t="s">
        <v>83</v>
      </c>
      <c r="B27" s="31">
        <v>21.11</v>
      </c>
      <c r="C27" s="31"/>
      <c r="D27" s="17">
        <v>26.21</v>
      </c>
      <c r="E27" s="1">
        <f>IF(ISBLANK(D27),NA(),IF($C$6="b",POWER(D$9,D$10-D27)/POWER($B$9,$B$10-$B27)/POWER($C$9,$C$10-$C27),IF($C$6=2,POWER(D$9,D$10-D27)/POWER($C$9,$C$10-$C27),POWER(D$9,D$10-D27)/POWER($B$9,$B$10-$B27))))</f>
        <v>2.23457427614444</v>
      </c>
      <c r="F27" s="4">
        <f>LOG(E27,2)</f>
        <v>1.1600000000000001</v>
      </c>
      <c r="G27" s="17">
        <v>26.82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2.4283897687900953</v>
      </c>
      <c r="I27" s="4">
        <f t="shared" ref="I27" si="265">LOG(H27,2)</f>
        <v>1.2800000000000011</v>
      </c>
      <c r="J27" s="17"/>
      <c r="K27" s="1" t="e">
        <f t="shared" ref="K27" si="266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267">LOG(K27,2)</f>
        <v>#N/A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31" t="s">
        <v>84</v>
      </c>
      <c r="B28" s="31">
        <v>21.32</v>
      </c>
      <c r="C28" s="31"/>
      <c r="D28" s="17">
        <v>26.9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1.602139755179248</v>
      </c>
      <c r="F28" s="4">
        <f t="shared" ref="F28:F38" si="287">LOG(E28,2)</f>
        <v>0.68000000000000349</v>
      </c>
      <c r="G28" s="17">
        <v>27.3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2.01391110011344</v>
      </c>
      <c r="I28" s="4">
        <f t="shared" ref="I28" si="289">LOG(H28,2)</f>
        <v>1.0100000000000016</v>
      </c>
      <c r="J28" s="17"/>
      <c r="K28" s="1" t="e">
        <f t="shared" ref="K28" si="29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291">LOG(K28,2)</f>
        <v>#N/A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31" t="s">
        <v>85</v>
      </c>
      <c r="B29" s="31">
        <v>21.46</v>
      </c>
      <c r="C29" s="31"/>
      <c r="D29" s="17">
        <v>27.02</v>
      </c>
      <c r="E29" s="1">
        <f t="shared" si="286"/>
        <v>1.6245047927124741</v>
      </c>
      <c r="F29" s="4">
        <f t="shared" si="287"/>
        <v>0.70000000000000262</v>
      </c>
      <c r="G29" s="17">
        <v>27.35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2.143546925072588</v>
      </c>
      <c r="I29" s="4">
        <f t="shared" ref="I29" si="310">LOG(H29,2)</f>
        <v>1.1000000000000012</v>
      </c>
      <c r="J29" s="17"/>
      <c r="K29" s="1" t="e">
        <f t="shared" ref="K29" si="31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312">LOG(K29,2)</f>
        <v>#N/A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31" t="s">
        <v>86</v>
      </c>
      <c r="B30" s="31">
        <v>20.190000000000001</v>
      </c>
      <c r="C30" s="31"/>
      <c r="D30" s="17">
        <v>25.79</v>
      </c>
      <c r="E30" s="1">
        <f t="shared" si="286"/>
        <v>1.5800826237267582</v>
      </c>
      <c r="F30" s="4">
        <f t="shared" si="287"/>
        <v>0.66000000000000358</v>
      </c>
      <c r="G30" s="17">
        <v>26.22</v>
      </c>
      <c r="H30" s="1">
        <f t="shared" ref="H30" si="330">IF(ISBLANK(G30),NA(),IF($C$6="b",POWER(G$9,G$10-G30)/POWER($B$9,$B$10-$B30)/POWER($C$9,$C$10-$C30),IF($C$6=2,POWER(G$9,G$10-G30)/POWER($C$9,$C$10-$C30),POWER(G$9,G$10-G30)/POWER($B$9,$B$10-$B30))))</f>
        <v>1.9453098948245773</v>
      </c>
      <c r="I30" s="4">
        <f t="shared" ref="I30" si="331">LOG(H30,2)</f>
        <v>0.96000000000000474</v>
      </c>
      <c r="J30" s="17"/>
      <c r="K30" s="1" t="e">
        <f t="shared" ref="K30" si="33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333">LOG(K30,2)</f>
        <v>#N/A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 t="s">
        <v>87</v>
      </c>
      <c r="B31" s="31">
        <v>21.38</v>
      </c>
      <c r="C31" s="31"/>
      <c r="D31" s="17">
        <v>26.34</v>
      </c>
      <c r="E31" s="1">
        <f t="shared" si="286"/>
        <v>2.462288826689834</v>
      </c>
      <c r="F31" s="4">
        <f t="shared" si="287"/>
        <v>1.3000000000000009</v>
      </c>
      <c r="G31" s="17">
        <v>26.94</v>
      </c>
      <c r="H31" s="1">
        <f t="shared" ref="H31" si="351">IF(ISBLANK(G31),NA(),IF($C$6="b",POWER(G$9,G$10-G31)/POWER($B$9,$B$10-$B31)/POWER($C$9,$C$10-$C31),IF($C$6=2,POWER(G$9,G$10-G31)/POWER($C$9,$C$10-$C31),POWER(G$9,G$10-G31)/POWER($B$9,$B$10-$B31))))</f>
        <v>2.69446715373138</v>
      </c>
      <c r="I31" s="4">
        <f t="shared" ref="I31" si="352">LOG(H31,2)</f>
        <v>1.4299999999999997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 t="s">
        <v>88</v>
      </c>
      <c r="B32" s="32">
        <v>20.32</v>
      </c>
      <c r="C32" s="32"/>
      <c r="D32" s="17">
        <v>25.74</v>
      </c>
      <c r="E32" s="1">
        <f t="shared" si="286"/>
        <v>1.7900501418559491</v>
      </c>
      <c r="F32" s="4">
        <f t="shared" si="287"/>
        <v>0.84000000000000341</v>
      </c>
      <c r="G32" s="17">
        <v>26.55</v>
      </c>
      <c r="H32" s="1">
        <f t="shared" ref="H32" si="372">IF(ISBLANK(G32),NA(),IF($C$6="b",POWER(G$9,G$10-G32)/POWER($B$9,$B$10-$B32)/POWER($C$9,$C$10-$C32),IF($C$6=2,POWER(G$9,G$10-G32)/POWER($C$9,$C$10-$C32),POWER(G$9,G$10-G32)/POWER($B$9,$B$10-$B32))))</f>
        <v>1.6934906247250558</v>
      </c>
      <c r="I32" s="4">
        <f t="shared" ref="I32" si="373">LOG(H32,2)</f>
        <v>0.76000000000000134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 t="s">
        <v>89</v>
      </c>
      <c r="B33" s="32">
        <v>22.66</v>
      </c>
      <c r="C33" s="32"/>
      <c r="D33" s="17">
        <v>26.87</v>
      </c>
      <c r="E33" s="1">
        <f t="shared" si="286"/>
        <v>4.1410596953655112</v>
      </c>
      <c r="F33" s="4">
        <f t="shared" si="287"/>
        <v>2.0500000000000003</v>
      </c>
      <c r="G33" s="17">
        <v>27.21</v>
      </c>
      <c r="H33" s="1">
        <f t="shared" ref="H33" si="393">IF(ISBLANK(G33),NA(),IF($C$6="b",POWER(G$9,G$10-G33)/POWER($B$9,$B$10-$B33)/POWER($C$9,$C$10-$C33),IF($C$6=2,POWER(G$9,G$10-G33)/POWER($C$9,$C$10-$C33),POWER(G$9,G$10-G33)/POWER($B$9,$B$10-$B33))))</f>
        <v>5.4264173097906916</v>
      </c>
      <c r="I33" s="4">
        <f t="shared" ref="I33" si="394">LOG(H33,2)</f>
        <v>2.4400000000000013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 t="s">
        <v>90</v>
      </c>
      <c r="B34" s="32">
        <v>22.27</v>
      </c>
      <c r="C34" s="32"/>
      <c r="D34" s="17">
        <v>26.67</v>
      </c>
      <c r="E34" s="1">
        <f t="shared" si="286"/>
        <v>3.6300766212686413</v>
      </c>
      <c r="F34" s="4">
        <f t="shared" si="287"/>
        <v>1.859999999999999</v>
      </c>
      <c r="G34" s="17">
        <v>27.53</v>
      </c>
      <c r="H34" s="1">
        <f t="shared" ref="H34" si="414">IF(ISBLANK(G34),NA(),IF($C$6="b",POWER(G$9,G$10-G34)/POWER($B$9,$B$10-$B34)/POWER($C$9,$C$10-$C34),IF($C$6=2,POWER(G$9,G$10-G34)/POWER($C$9,$C$10-$C34),POWER(G$9,G$10-G34)/POWER($B$9,$B$10-$B34))))</f>
        <v>3.3172781832577671</v>
      </c>
      <c r="I34" s="4">
        <f t="shared" ref="I34" si="415">LOG(H34,2)</f>
        <v>1.7300000000000002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/>
      <c r="B35" s="32"/>
      <c r="C35" s="32"/>
      <c r="D35" s="17"/>
      <c r="E35" s="1" t="e">
        <f t="shared" si="286"/>
        <v>#N/A</v>
      </c>
      <c r="F35" s="4" t="e">
        <f t="shared" si="287"/>
        <v>#N/A</v>
      </c>
      <c r="G35" s="17"/>
      <c r="H35" s="1" t="e">
        <f t="shared" ref="H35" si="435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436">LOG(H35,2)</f>
        <v>#N/A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/>
      <c r="B36" s="32"/>
      <c r="C36" s="32"/>
      <c r="D36" s="17"/>
      <c r="E36" s="1" t="e">
        <f t="shared" si="286"/>
        <v>#N/A</v>
      </c>
      <c r="F36" s="4" t="e">
        <f t="shared" si="287"/>
        <v>#N/A</v>
      </c>
      <c r="G36" s="17"/>
      <c r="H36" s="1" t="e">
        <f t="shared" ref="H36" si="456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457">LOG(H36,2)</f>
        <v>#N/A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/>
      <c r="B37" s="32"/>
      <c r="C37" s="32"/>
      <c r="D37" s="17"/>
      <c r="E37" s="1" t="e">
        <f t="shared" si="286"/>
        <v>#N/A</v>
      </c>
      <c r="F37" s="4" t="e">
        <f t="shared" si="287"/>
        <v>#N/A</v>
      </c>
      <c r="G37" s="17"/>
      <c r="H37" s="1" t="e">
        <f t="shared" ref="H37" si="477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478">LOG(H37,2)</f>
        <v>#N/A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/>
      <c r="B38" s="35"/>
      <c r="C38" s="35"/>
      <c r="D38" s="19"/>
      <c r="E38" s="6" t="e">
        <f t="shared" si="286"/>
        <v>#N/A</v>
      </c>
      <c r="F38" s="7" t="e">
        <f t="shared" si="287"/>
        <v>#N/A</v>
      </c>
      <c r="G38" s="19"/>
      <c r="H38" s="6" t="e">
        <f t="shared" ref="H38" si="498">IF(ISBLANK(G38),NA(),IF($C$6="b",POWER(G$9,G$10-G38)/POWER($B$9,$B$10-$B38)/POWER($C$9,$C$10-$C38),IF($C$6=2,POWER(G$9,G$10-G38)/POWER($C$9,$C$10-$C38),POWER(G$9,G$10-G38)/POWER($B$9,$B$10-$B38))))</f>
        <v>#N/A</v>
      </c>
      <c r="I38" s="7" t="e">
        <f t="shared" ref="I38" si="499">LOG(H38,2)</f>
        <v>#N/A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GFP</v>
      </c>
      <c r="E40" s="67"/>
      <c r="F40" s="68"/>
      <c r="G40" s="66" t="str">
        <f>gene2</f>
        <v>NTR</v>
      </c>
      <c r="H40" s="67"/>
      <c r="I40" s="68"/>
      <c r="J40" s="66" t="str">
        <f>gene3</f>
        <v>gene 3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31" t="s">
        <v>91</v>
      </c>
      <c r="B42" s="31">
        <v>22.64</v>
      </c>
      <c r="C42" s="31"/>
      <c r="D42" s="17">
        <v>27.29</v>
      </c>
      <c r="E42" s="1">
        <f>IF(ISBLANK(D42),NA(),IF($C$6="b",POWER(D$9,D$10-D42)/POWER($B$9,$B$10-$B42)/POWER($C$9,$C$10-$C42),IF($C$6=2,POWER(D$9,D$10-D42)/POWER($C$9,$C$10-$C42),POWER(D$9,D$10-D42)/POWER($B$9,$B$10-$B42))))</f>
        <v>3.052518417921124</v>
      </c>
      <c r="F42" s="4">
        <f>LOG(E42,2)</f>
        <v>1.610000000000003</v>
      </c>
      <c r="G42" s="17">
        <v>27.53</v>
      </c>
      <c r="H42" s="1">
        <f t="shared" ref="H42" si="519">IF(ISBLANK(G42),NA(),IF($C$6="b",POWER(G$9,G$10-G42)/POWER($B$9,$B$10-$B42)/POWER($C$9,$C$10-$C42),IF($C$6=2,POWER(G$9,G$10-G42)/POWER($C$9,$C$10-$C42),POWER(G$9,G$10-G42)/POWER($B$9,$B$10-$B42))))</f>
        <v>4.2870938501451761</v>
      </c>
      <c r="I42" s="4">
        <f t="shared" ref="I42" si="520">LOG(H42,2)</f>
        <v>2.1000000000000014</v>
      </c>
      <c r="J42" s="17"/>
      <c r="K42" s="1" t="e">
        <f t="shared" ref="K42" si="521">IF(ISBLANK(J42),NA(),IF($C$6="b",POWER(J$9,J$10-J42)/POWER($B$9,$B$10-$B42)/POWER($C$9,$C$10-$C42),IF($C$6=2,POWER(J$9,J$10-J42)/POWER($C$9,$C$10-$C42),POWER(J$9,J$10-J42)/POWER($B$9,$B$10-$B42))))</f>
        <v>#N/A</v>
      </c>
      <c r="L42" s="4" t="e">
        <f t="shared" ref="L42" si="522">LOG(K42,2)</f>
        <v>#N/A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31" t="s">
        <v>92</v>
      </c>
      <c r="B43" s="31">
        <v>23.04</v>
      </c>
      <c r="C43" s="31"/>
      <c r="D43" s="17">
        <v>26.24</v>
      </c>
      <c r="E43" s="1">
        <f t="shared" ref="E43:E53" si="541">IF(ISBLANK(D43),NA(),IF($C$6="b",POWER(D$9,D$10-D43)/POWER($B$9,$B$10-$B43)/POWER($C$9,$C$10-$C43),IF($C$6=2,POWER(D$9,D$10-D43)/POWER($C$9,$C$10-$C43),POWER(D$9,D$10-D43)/POWER($B$9,$B$10-$B43))))</f>
        <v>8.3397260867289837</v>
      </c>
      <c r="F43" s="4">
        <f t="shared" ref="F43:F53" si="542">LOG(E43,2)</f>
        <v>3.0600000000000023</v>
      </c>
      <c r="G43" s="17">
        <v>27.14</v>
      </c>
      <c r="H43" s="1">
        <f t="shared" ref="H43" si="543">IF(ISBLANK(G43),NA(),IF($C$6="b",POWER(G$9,G$10-G43)/POWER($B$9,$B$10-$B43)/POWER($C$9,$C$10-$C43),IF($C$6=2,POWER(G$9,G$10-G43)/POWER($C$9,$C$10-$C43),POWER(G$9,G$10-G43)/POWER($B$9,$B$10-$B43))))</f>
        <v>7.412704495122969</v>
      </c>
      <c r="I43" s="4">
        <f t="shared" ref="I43" si="544">LOG(H43,2)</f>
        <v>2.8900000000000006</v>
      </c>
      <c r="J43" s="17"/>
      <c r="K43" s="1" t="e">
        <f t="shared" ref="K43" si="545">IF(ISBLANK(J43),NA(),IF($C$6="b",POWER(J$9,J$10-J43)/POWER($B$9,$B$10-$B43)/POWER($C$9,$C$10-$C43),IF($C$6=2,POWER(J$9,J$10-J43)/POWER($C$9,$C$10-$C43),POWER(J$9,J$10-J43)/POWER($B$9,$B$10-$B43))))</f>
        <v>#N/A</v>
      </c>
      <c r="L43" s="4" t="e">
        <f t="shared" ref="L43" si="546">LOG(K43,2)</f>
        <v>#N/A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31" t="s">
        <v>93</v>
      </c>
      <c r="B44" s="31">
        <v>22.43</v>
      </c>
      <c r="C44" s="31"/>
      <c r="D44" s="17">
        <v>26.4</v>
      </c>
      <c r="E44" s="1">
        <f t="shared" si="541"/>
        <v>4.8905611107682834</v>
      </c>
      <c r="F44" s="4">
        <f t="shared" si="542"/>
        <v>2.2900000000000027</v>
      </c>
      <c r="G44" s="17">
        <v>27.09</v>
      </c>
      <c r="H44" s="1">
        <f t="shared" ref="H44" si="564">IF(ISBLANK(G44),NA(),IF($C$6="b",POWER(G$9,G$10-G44)/POWER($B$9,$B$10-$B44)/POWER($C$9,$C$10-$C44),IF($C$6=2,POWER(G$9,G$10-G44)/POWER($C$9,$C$10-$C44),POWER(G$9,G$10-G44)/POWER($B$9,$B$10-$B44))))</f>
        <v>5.0280534980873206</v>
      </c>
      <c r="I44" s="4">
        <f t="shared" ref="I44" si="565">LOG(H44,2)</f>
        <v>2.3300000000000023</v>
      </c>
      <c r="J44" s="17"/>
      <c r="K44" s="1" t="e">
        <f t="shared" ref="K44" si="566">IF(ISBLANK(J44),NA(),IF($C$6="b",POWER(J$9,J$10-J44)/POWER($B$9,$B$10-$B44)/POWER($C$9,$C$10-$C44),IF($C$6=2,POWER(J$9,J$10-J44)/POWER($C$9,$C$10-$C44),POWER(J$9,J$10-J44)/POWER($B$9,$B$10-$B44))))</f>
        <v>#N/A</v>
      </c>
      <c r="L44" s="4" t="e">
        <f t="shared" ref="L44" si="567">LOG(K44,2)</f>
        <v>#N/A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31" t="s">
        <v>94</v>
      </c>
      <c r="B45" s="31">
        <v>21.98</v>
      </c>
      <c r="C45" s="31"/>
      <c r="D45" s="17">
        <v>26.25</v>
      </c>
      <c r="E45" s="1">
        <f t="shared" si="541"/>
        <v>3.9723699817481486</v>
      </c>
      <c r="F45" s="4">
        <f t="shared" si="542"/>
        <v>1.9900000000000018</v>
      </c>
      <c r="G45" s="17">
        <v>27.14</v>
      </c>
      <c r="H45" s="1">
        <f t="shared" ref="H45" si="585">IF(ISBLANK(G45),NA(),IF($C$6="b",POWER(G$9,G$10-G45)/POWER($B$9,$B$10-$B45)/POWER($C$9,$C$10-$C45),IF($C$6=2,POWER(G$9,G$10-G45)/POWER($C$9,$C$10-$C45),POWER(G$9,G$10-G45)/POWER($B$9,$B$10-$B45))))</f>
        <v>3.5553707246662851</v>
      </c>
      <c r="I45" s="4">
        <f t="shared" ref="I45" si="586">LOG(H45,2)</f>
        <v>1.8300000000000018</v>
      </c>
      <c r="J45" s="17"/>
      <c r="K45" s="1" t="e">
        <f t="shared" ref="K45" si="587">IF(ISBLANK(J45),NA(),IF($C$6="b",POWER(J$9,J$10-J45)/POWER($B$9,$B$10-$B45)/POWER($C$9,$C$10-$C45),IF($C$6=2,POWER(J$9,J$10-J45)/POWER($C$9,$C$10-$C45),POWER(J$9,J$10-J45)/POWER($B$9,$B$10-$B45))))</f>
        <v>#N/A</v>
      </c>
      <c r="L45" s="4" t="e">
        <f t="shared" ref="L45" si="588">LOG(K45,2)</f>
        <v>#N/A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 t="s">
        <v>95</v>
      </c>
      <c r="B46" s="31">
        <v>22.13</v>
      </c>
      <c r="C46" s="31"/>
      <c r="D46" s="17">
        <v>26.56</v>
      </c>
      <c r="E46" s="1">
        <f t="shared" si="541"/>
        <v>3.5553707246662851</v>
      </c>
      <c r="F46" s="4">
        <f t="shared" si="542"/>
        <v>1.8300000000000018</v>
      </c>
      <c r="G46" s="17">
        <v>26.99</v>
      </c>
      <c r="H46" s="1">
        <f t="shared" ref="H46" si="606">IF(ISBLANK(G46),NA(),IF($C$6="b",POWER(G$9,G$10-G46)/POWER($B$9,$B$10-$B46)/POWER($C$9,$C$10-$C46),IF($C$6=2,POWER(G$9,G$10-G46)/POWER($C$9,$C$10-$C46),POWER(G$9,G$10-G46)/POWER($B$9,$B$10-$B46))))</f>
        <v>4.3771748050429657</v>
      </c>
      <c r="I46" s="4">
        <f t="shared" ref="I46" si="607">LOG(H46,2)</f>
        <v>2.1300000000000026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 t="s">
        <v>96</v>
      </c>
      <c r="B47" s="32">
        <v>22.35</v>
      </c>
      <c r="C47" s="32"/>
      <c r="D47" s="17">
        <v>26.27</v>
      </c>
      <c r="E47" s="1">
        <f t="shared" si="541"/>
        <v>5.0630263758811314</v>
      </c>
      <c r="F47" s="4">
        <f t="shared" si="542"/>
        <v>2.3400000000000034</v>
      </c>
      <c r="G47" s="17">
        <v>26.98</v>
      </c>
      <c r="H47" s="1">
        <f t="shared" ref="H47" si="627">IF(ISBLANK(G47),NA(),IF($C$6="b",POWER(G$9,G$10-G47)/POWER($B$9,$B$10-$B47)/POWER($C$9,$C$10-$C47),IF($C$6=2,POWER(G$9,G$10-G47)/POWER($C$9,$C$10-$C47),POWER(G$9,G$10-G47)/POWER($B$9,$B$10-$B47))))</f>
        <v>5.1337035902516268</v>
      </c>
      <c r="I47" s="4">
        <f t="shared" ref="I47" si="628">LOG(H47,2)</f>
        <v>2.360000000000003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/>
      <c r="B48" s="32"/>
      <c r="C48" s="32"/>
      <c r="D48" s="17"/>
      <c r="E48" s="1" t="e">
        <f t="shared" si="541"/>
        <v>#N/A</v>
      </c>
      <c r="F48" s="4" t="e">
        <f t="shared" si="542"/>
        <v>#N/A</v>
      </c>
      <c r="G48" s="17"/>
      <c r="H48" s="1" t="e">
        <f t="shared" ref="H48" si="648">IF(ISBLANK(G48),NA(),IF($C$6="b",POWER(G$9,G$10-G48)/POWER($B$9,$B$10-$B48)/POWER($C$9,$C$10-$C48),IF($C$6=2,POWER(G$9,G$10-G48)/POWER($C$9,$C$10-$C48),POWER(G$9,G$10-G48)/POWER($B$9,$B$10-$B48))))</f>
        <v>#N/A</v>
      </c>
      <c r="I48" s="4" t="e">
        <f t="shared" ref="I48" si="649">LOG(H48,2)</f>
        <v>#N/A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/>
      <c r="B49" s="32"/>
      <c r="C49" s="32"/>
      <c r="D49" s="17"/>
      <c r="E49" s="1" t="e">
        <f t="shared" si="541"/>
        <v>#N/A</v>
      </c>
      <c r="F49" s="4" t="e">
        <f t="shared" si="542"/>
        <v>#N/A</v>
      </c>
      <c r="G49" s="17"/>
      <c r="H49" s="1" t="e">
        <f t="shared" ref="H49" si="669">IF(ISBLANK(G49),NA(),IF($C$6="b",POWER(G$9,G$10-G49)/POWER($B$9,$B$10-$B49)/POWER($C$9,$C$10-$C49),IF($C$6=2,POWER(G$9,G$10-G49)/POWER($C$9,$C$10-$C49),POWER(G$9,G$10-G49)/POWER($B$9,$B$10-$B49))))</f>
        <v>#N/A</v>
      </c>
      <c r="I49" s="4" t="e">
        <f t="shared" ref="I49" si="670">LOG(H49,2)</f>
        <v>#N/A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/>
      <c r="B50" s="32"/>
      <c r="C50" s="32"/>
      <c r="D50" s="17"/>
      <c r="E50" s="1" t="e">
        <f t="shared" si="541"/>
        <v>#N/A</v>
      </c>
      <c r="F50" s="4" t="e">
        <f t="shared" si="542"/>
        <v>#N/A</v>
      </c>
      <c r="G50" s="17"/>
      <c r="H50" s="1" t="e">
        <f t="shared" ref="H50" si="690">IF(ISBLANK(G50),NA(),IF($C$6="b",POWER(G$9,G$10-G50)/POWER($B$9,$B$10-$B50)/POWER($C$9,$C$10-$C50),IF($C$6=2,POWER(G$9,G$10-G50)/POWER($C$9,$C$10-$C50),POWER(G$9,G$10-G50)/POWER($B$9,$B$10-$B50))))</f>
        <v>#N/A</v>
      </c>
      <c r="I50" s="4" t="e">
        <f t="shared" ref="I50" si="691">LOG(H50,2)</f>
        <v>#N/A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/>
      <c r="B51" s="32"/>
      <c r="C51" s="32"/>
      <c r="D51" s="17"/>
      <c r="E51" s="1" t="e">
        <f t="shared" si="541"/>
        <v>#N/A</v>
      </c>
      <c r="F51" s="4" t="e">
        <f t="shared" si="542"/>
        <v>#N/A</v>
      </c>
      <c r="G51" s="17"/>
      <c r="H51" s="1" t="e">
        <f t="shared" ref="H51" si="711">IF(ISBLANK(G51),NA(),IF($C$6="b",POWER(G$9,G$10-G51)/POWER($B$9,$B$10-$B51)/POWER($C$9,$C$10-$C51),IF($C$6=2,POWER(G$9,G$10-G51)/POWER($C$9,$C$10-$C51),POWER(G$9,G$10-G51)/POWER($B$9,$B$10-$B51))))</f>
        <v>#N/A</v>
      </c>
      <c r="I51" s="4" t="e">
        <f t="shared" ref="I51" si="712">LOG(H51,2)</f>
        <v>#N/A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/>
      <c r="B52" s="32"/>
      <c r="C52" s="32"/>
      <c r="D52" s="17"/>
      <c r="E52" s="1" t="e">
        <f t="shared" si="541"/>
        <v>#N/A</v>
      </c>
      <c r="F52" s="4" t="e">
        <f t="shared" si="542"/>
        <v>#N/A</v>
      </c>
      <c r="G52" s="17"/>
      <c r="H52" s="1" t="e">
        <f t="shared" ref="H52" si="732">IF(ISBLANK(G52),NA(),IF($C$6="b",POWER(G$9,G$10-G52)/POWER($B$9,$B$10-$B52)/POWER($C$9,$C$10-$C52),IF($C$6=2,POWER(G$9,G$10-G52)/POWER($C$9,$C$10-$C52),POWER(G$9,G$10-G52)/POWER($B$9,$B$10-$B52))))</f>
        <v>#N/A</v>
      </c>
      <c r="I52" s="4" t="e">
        <f t="shared" ref="I52" si="733">LOG(H52,2)</f>
        <v>#N/A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/>
      <c r="B53" s="35"/>
      <c r="C53" s="35"/>
      <c r="D53" s="19"/>
      <c r="E53" s="6" t="e">
        <f t="shared" si="541"/>
        <v>#N/A</v>
      </c>
      <c r="F53" s="7" t="e">
        <f t="shared" si="542"/>
        <v>#N/A</v>
      </c>
      <c r="G53" s="19"/>
      <c r="H53" s="6" t="e">
        <f t="shared" ref="H53" si="753">IF(ISBLANK(G53),NA(),IF($C$6="b",POWER(G$9,G$10-G53)/POWER($B$9,$B$10-$B53)/POWER($C$9,$C$10-$C53),IF($C$6=2,POWER(G$9,G$10-G53)/POWER($C$9,$C$10-$C53),POWER(G$9,G$10-G53)/POWER($B$9,$B$10-$B53))))</f>
        <v>#N/A</v>
      </c>
      <c r="I53" s="7" t="e">
        <f t="shared" ref="I53" si="754">LOG(H53,2)</f>
        <v>#N/A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GFP</v>
      </c>
      <c r="E55" s="67"/>
      <c r="F55" s="68"/>
      <c r="G55" s="66" t="str">
        <f>gene2</f>
        <v>NTR</v>
      </c>
      <c r="H55" s="67"/>
      <c r="I55" s="68"/>
      <c r="J55" s="66" t="str">
        <f>gene3</f>
        <v>gene 3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31"/>
      <c r="B57" s="31"/>
      <c r="C57" s="31"/>
      <c r="D57" s="17"/>
      <c r="E57" s="1" t="e">
        <f>IF(ISBLANK(D57),NA(),IF($C$6="b",POWER(D$9,D$10-D57)/POWER($B$9,$B$10-$B57)/POWER($C$9,$C$10-$C57),IF($C$6=2,POWER(D$9,D$10-D57)/POWER($C$9,$C$10-$C57),POWER(D$9,D$10-D57)/POWER($B$9,$B$10-$B57))))</f>
        <v>#N/A</v>
      </c>
      <c r="F57" s="4" t="e">
        <f>LOG(E57,2)</f>
        <v>#N/A</v>
      </c>
      <c r="G57" s="17"/>
      <c r="H57" s="1" t="e">
        <f t="shared" ref="H57" si="774">IF(ISBLANK(G57),NA(),IF($C$6="b",POWER(G$9,G$10-G57)/POWER($B$9,$B$10-$B57)/POWER($C$9,$C$10-$C57),IF($C$6=2,POWER(G$9,G$10-G57)/POWER($C$9,$C$10-$C57),POWER(G$9,G$10-G57)/POWER($B$9,$B$10-$B57))))</f>
        <v>#N/A</v>
      </c>
      <c r="I57" s="4" t="e">
        <f t="shared" ref="I57" si="775">LOG(H57,2)</f>
        <v>#N/A</v>
      </c>
      <c r="J57" s="17"/>
      <c r="K57" s="1" t="e">
        <f t="shared" ref="K57" si="776">IF(ISBLANK(J57),NA(),IF($C$6="b",POWER(J$9,J$10-J57)/POWER($B$9,$B$10-$B57)/POWER($C$9,$C$10-$C57),IF($C$6=2,POWER(J$9,J$10-J57)/POWER($C$9,$C$10-$C57),POWER(J$9,J$10-J57)/POWER($B$9,$B$10-$B57))))</f>
        <v>#N/A</v>
      </c>
      <c r="L57" s="4" t="e">
        <f t="shared" ref="L57" si="777">LOG(K57,2)</f>
        <v>#N/A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31"/>
      <c r="B58" s="31"/>
      <c r="C58" s="31"/>
      <c r="D58" s="17"/>
      <c r="E58" s="1" t="e">
        <f t="shared" ref="E58:E68" si="796">IF(ISBLANK(D58),NA(),IF($C$6="b",POWER(D$9,D$10-D58)/POWER($B$9,$B$10-$B58)/POWER($C$9,$C$10-$C58),IF($C$6=2,POWER(D$9,D$10-D58)/POWER($C$9,$C$10-$C58),POWER(D$9,D$10-D58)/POWER($B$9,$B$10-$B58))))</f>
        <v>#N/A</v>
      </c>
      <c r="F58" s="4" t="e">
        <f t="shared" ref="F58:F68" si="797">LOG(E58,2)</f>
        <v>#N/A</v>
      </c>
      <c r="G58" s="17"/>
      <c r="H58" s="1" t="e">
        <f t="shared" ref="H58" si="798">IF(ISBLANK(G58),NA(),IF($C$6="b",POWER(G$9,G$10-G58)/POWER($B$9,$B$10-$B58)/POWER($C$9,$C$10-$C58),IF($C$6=2,POWER(G$9,G$10-G58)/POWER($C$9,$C$10-$C58),POWER(G$9,G$10-G58)/POWER($B$9,$B$10-$B58))))</f>
        <v>#N/A</v>
      </c>
      <c r="I58" s="4" t="e">
        <f t="shared" ref="I58" si="799">LOG(H58,2)</f>
        <v>#N/A</v>
      </c>
      <c r="J58" s="17"/>
      <c r="K58" s="1" t="e">
        <f t="shared" ref="K58" si="800">IF(ISBLANK(J58),NA(),IF($C$6="b",POWER(J$9,J$10-J58)/POWER($B$9,$B$10-$B58)/POWER($C$9,$C$10-$C58),IF($C$6=2,POWER(J$9,J$10-J58)/POWER($C$9,$C$10-$C58),POWER(J$9,J$10-J58)/POWER($B$9,$B$10-$B58))))</f>
        <v>#N/A</v>
      </c>
      <c r="L58" s="4" t="e">
        <f t="shared" ref="L58" si="801">LOG(K58,2)</f>
        <v>#N/A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31"/>
      <c r="B59" s="31"/>
      <c r="C59" s="31"/>
      <c r="D59" s="17"/>
      <c r="E59" s="1" t="e">
        <f t="shared" si="796"/>
        <v>#N/A</v>
      </c>
      <c r="F59" s="4" t="e">
        <f t="shared" si="797"/>
        <v>#N/A</v>
      </c>
      <c r="G59" s="17"/>
      <c r="H59" s="1" t="e">
        <f t="shared" ref="H59" si="819">IF(ISBLANK(G59),NA(),IF($C$6="b",POWER(G$9,G$10-G59)/POWER($B$9,$B$10-$B59)/POWER($C$9,$C$10-$C59),IF($C$6=2,POWER(G$9,G$10-G59)/POWER($C$9,$C$10-$C59),POWER(G$9,G$10-G59)/POWER($B$9,$B$10-$B59))))</f>
        <v>#N/A</v>
      </c>
      <c r="I59" s="4" t="e">
        <f t="shared" ref="I59" si="820">LOG(H59,2)</f>
        <v>#N/A</v>
      </c>
      <c r="J59" s="17"/>
      <c r="K59" s="1" t="e">
        <f t="shared" ref="K59" si="821">IF(ISBLANK(J59),NA(),IF($C$6="b",POWER(J$9,J$10-J59)/POWER($B$9,$B$10-$B59)/POWER($C$9,$C$10-$C59),IF($C$6=2,POWER(J$9,J$10-J59)/POWER($C$9,$C$10-$C59),POWER(J$9,J$10-J59)/POWER($B$9,$B$10-$B59))))</f>
        <v>#N/A</v>
      </c>
      <c r="L59" s="4" t="e">
        <f t="shared" ref="L59" si="822">LOG(K59,2)</f>
        <v>#N/A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31"/>
      <c r="B60" s="31"/>
      <c r="C60" s="31"/>
      <c r="D60" s="17"/>
      <c r="E60" s="1" t="e">
        <f t="shared" si="796"/>
        <v>#N/A</v>
      </c>
      <c r="F60" s="4" t="e">
        <f t="shared" si="797"/>
        <v>#N/A</v>
      </c>
      <c r="G60" s="17"/>
      <c r="H60" s="1" t="e">
        <f t="shared" ref="H60" si="840">IF(ISBLANK(G60),NA(),IF($C$6="b",POWER(G$9,G$10-G60)/POWER($B$9,$B$10-$B60)/POWER($C$9,$C$10-$C60),IF($C$6=2,POWER(G$9,G$10-G60)/POWER($C$9,$C$10-$C60),POWER(G$9,G$10-G60)/POWER($B$9,$B$10-$B60))))</f>
        <v>#N/A</v>
      </c>
      <c r="I60" s="4" t="e">
        <f t="shared" ref="I60" si="841">LOG(H60,2)</f>
        <v>#N/A</v>
      </c>
      <c r="J60" s="17"/>
      <c r="K60" s="1" t="e">
        <f t="shared" ref="K60" si="842">IF(ISBLANK(J60),NA(),IF($C$6="b",POWER(J$9,J$10-J60)/POWER($B$9,$B$10-$B60)/POWER($C$9,$C$10-$C60),IF($C$6=2,POWER(J$9,J$10-J60)/POWER($C$9,$C$10-$C60),POWER(J$9,J$10-J60)/POWER($B$9,$B$10-$B60))))</f>
        <v>#N/A</v>
      </c>
      <c r="L60" s="4" t="e">
        <f t="shared" ref="L60" si="843">LOG(K60,2)</f>
        <v>#N/A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GFP</v>
      </c>
      <c r="E70" s="67"/>
      <c r="F70" s="68"/>
      <c r="G70" s="66" t="str">
        <f>gene2</f>
        <v>NTR</v>
      </c>
      <c r="H70" s="67"/>
      <c r="I70" s="68"/>
      <c r="J70" s="66" t="str">
        <f>gene3</f>
        <v>gene 3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GFP</v>
      </c>
      <c r="E85" s="67"/>
      <c r="F85" s="68"/>
      <c r="G85" s="66" t="str">
        <f>gene2</f>
        <v>NTR</v>
      </c>
      <c r="H85" s="67"/>
      <c r="I85" s="68"/>
      <c r="J85" s="66" t="str">
        <f>gene3</f>
        <v>gene 3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GFP</v>
      </c>
      <c r="B3" s="53">
        <f>'(2a) fold change n&lt;=12'!E12</f>
        <v>1.7776853623331386</v>
      </c>
      <c r="C3" s="53">
        <f>'(2a) fold change n&lt;=12'!E27</f>
        <v>2.23457427614444</v>
      </c>
      <c r="D3" s="53">
        <f>'(2a) fold change n&lt;=12'!E42</f>
        <v>3.052518417921124</v>
      </c>
      <c r="E3" s="53" t="e">
        <f>'(2a) fold change n&lt;=12'!E57</f>
        <v>#N/A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GFP</v>
      </c>
      <c r="B4" s="1">
        <f>'(2a) fold change n&lt;=12'!E13</f>
        <v>0.56252924234440527</v>
      </c>
      <c r="C4" s="1">
        <f>'(2a) fold change n&lt;=12'!E28</f>
        <v>1.602139755179248</v>
      </c>
      <c r="D4" s="1">
        <f>'(2a) fold change n&lt;=12'!E43</f>
        <v>8.3397260867289837</v>
      </c>
      <c r="E4" s="1" t="e">
        <f>'(2a) fold change n&lt;=12'!E58</f>
        <v>#N/A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GFP</v>
      </c>
      <c r="B5" s="1" t="e">
        <f>'(2a) fold change n&lt;=12'!E14</f>
        <v>#N/A</v>
      </c>
      <c r="C5" s="1">
        <f>'(2a) fold change n&lt;=12'!E29</f>
        <v>1.6245047927124741</v>
      </c>
      <c r="D5" s="1">
        <f>'(2a) fold change n&lt;=12'!E44</f>
        <v>4.8905611107682834</v>
      </c>
      <c r="E5" s="1" t="e">
        <f>'(2a) fold change n&lt;=12'!E59</f>
        <v>#N/A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GFP</v>
      </c>
      <c r="B6" s="1" t="e">
        <f>'(2a) fold change n&lt;=12'!E15</f>
        <v>#N/A</v>
      </c>
      <c r="C6" s="1">
        <f>'(2a) fold change n&lt;=12'!E30</f>
        <v>1.5800826237267582</v>
      </c>
      <c r="D6" s="1">
        <f>'(2a) fold change n&lt;=12'!E45</f>
        <v>3.9723699817481486</v>
      </c>
      <c r="E6" s="1" t="e">
        <f>'(2a) fold change n&lt;=12'!E60</f>
        <v>#N/A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GFP</v>
      </c>
      <c r="B7" s="1" t="e">
        <f>'(2a) fold change n&lt;=12'!E16</f>
        <v>#N/A</v>
      </c>
      <c r="C7" s="1">
        <f>'(2a) fold change n&lt;=12'!E31</f>
        <v>2.462288826689834</v>
      </c>
      <c r="D7" s="1">
        <f>'(2a) fold change n&lt;=12'!E46</f>
        <v>3.5553707246662851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GFP</v>
      </c>
      <c r="B8" s="1" t="e">
        <f>'(2a) fold change n&lt;=12'!E17</f>
        <v>#N/A</v>
      </c>
      <c r="C8" s="1">
        <f>'(2a) fold change n&lt;=12'!E32</f>
        <v>1.7900501418559491</v>
      </c>
      <c r="D8" s="1">
        <f>'(2a) fold change n&lt;=12'!E47</f>
        <v>5.0630263758811314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GFP</v>
      </c>
      <c r="B9" s="1" t="e">
        <f>'(2a) fold change n&lt;=12'!E18</f>
        <v>#N/A</v>
      </c>
      <c r="C9" s="1">
        <f>'(2a) fold change n&lt;=12'!E33</f>
        <v>4.1410596953655112</v>
      </c>
      <c r="D9" s="1" t="e">
        <f>'(2a) fold change n&lt;=12'!E48</f>
        <v>#N/A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GFP</v>
      </c>
      <c r="B10" s="1" t="e">
        <f>'(2a) fold change n&lt;=12'!E19</f>
        <v>#N/A</v>
      </c>
      <c r="C10" s="1">
        <f>'(2a) fold change n&lt;=12'!E34</f>
        <v>3.6300766212686413</v>
      </c>
      <c r="D10" s="1" t="e">
        <f>'(2a) fold change n&lt;=12'!E49</f>
        <v>#N/A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GFP</v>
      </c>
      <c r="B11" s="1" t="e">
        <f>'(2a) fold change n&lt;=12'!E20</f>
        <v>#N/A</v>
      </c>
      <c r="C11" s="1" t="e">
        <f>'(2a) fold change n&lt;=12'!E35</f>
        <v>#N/A</v>
      </c>
      <c r="D11" s="1" t="e">
        <f>'(2a) fold change n&lt;=12'!E50</f>
        <v>#N/A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GFP</v>
      </c>
      <c r="B12" s="1" t="e">
        <f>'(2a) fold change n&lt;=12'!E21</f>
        <v>#N/A</v>
      </c>
      <c r="C12" s="1" t="e">
        <f>'(2a) fold change n&lt;=12'!E36</f>
        <v>#N/A</v>
      </c>
      <c r="D12" s="1" t="e">
        <f>'(2a) fold change n&lt;=12'!E51</f>
        <v>#N/A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GFP</v>
      </c>
      <c r="B13" s="1" t="e">
        <f>'(2a) fold change n&lt;=12'!E22</f>
        <v>#N/A</v>
      </c>
      <c r="C13" s="1" t="e">
        <f>'(2a) fold change n&lt;=12'!E37</f>
        <v>#N/A</v>
      </c>
      <c r="D13" s="1" t="e">
        <f>'(2a) fold change n&lt;=12'!E52</f>
        <v>#N/A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GFP</v>
      </c>
      <c r="B14" s="6" t="e">
        <f>'(2a) fold change n&lt;=12'!E23</f>
        <v>#N/A</v>
      </c>
      <c r="C14" s="6" t="e">
        <f>'(2a) fold change n&lt;=12'!E38</f>
        <v>#N/A</v>
      </c>
      <c r="D14" s="6" t="e">
        <f>'(2a) fold change n&lt;=12'!E53</f>
        <v>#N/A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NTR</v>
      </c>
      <c r="B15" s="53">
        <f>'(2a) fold change n&lt;=12'!H12</f>
        <v>1.8276629004588025</v>
      </c>
      <c r="C15" s="53">
        <f>'(2a) fold change n&lt;=12'!H27</f>
        <v>2.4283897687900953</v>
      </c>
      <c r="D15" s="53">
        <f>'(2a) fold change n&lt;=12'!H42</f>
        <v>4.2870938501451761</v>
      </c>
      <c r="E15" s="53" t="e">
        <f>'(2a) fold change n&lt;=12'!H57</f>
        <v>#N/A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NTR</v>
      </c>
      <c r="B16" s="1">
        <f>'(2a) fold change n&lt;=12'!H13</f>
        <v>0.54714685063037072</v>
      </c>
      <c r="C16" s="1">
        <f>'(2a) fold change n&lt;=12'!H28</f>
        <v>2.01391110011344</v>
      </c>
      <c r="D16" s="1">
        <f>'(2a) fold change n&lt;=12'!H43</f>
        <v>7.412704495122969</v>
      </c>
      <c r="E16" s="1" t="e">
        <f>'(2a) fold change n&lt;=12'!H58</f>
        <v>#N/A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NTR</v>
      </c>
      <c r="B17" s="1" t="e">
        <f>'(2a) fold change n&lt;=12'!H14</f>
        <v>#N/A</v>
      </c>
      <c r="C17" s="1">
        <f>'(2a) fold change n&lt;=12'!H29</f>
        <v>2.143546925072588</v>
      </c>
      <c r="D17" s="1">
        <f>'(2a) fold change n&lt;=12'!H44</f>
        <v>5.0280534980873206</v>
      </c>
      <c r="E17" s="1" t="e">
        <f>'(2a) fold change n&lt;=12'!H59</f>
        <v>#N/A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NTR</v>
      </c>
      <c r="B18" s="1" t="e">
        <f>'(2a) fold change n&lt;=12'!H15</f>
        <v>#N/A</v>
      </c>
      <c r="C18" s="1">
        <f>'(2a) fold change n&lt;=12'!H30</f>
        <v>1.9453098948245773</v>
      </c>
      <c r="D18" s="1">
        <f>'(2a) fold change n&lt;=12'!H45</f>
        <v>3.5553707246662851</v>
      </c>
      <c r="E18" s="1" t="e">
        <f>'(2a) fold change n&lt;=12'!H60</f>
        <v>#N/A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NTR</v>
      </c>
      <c r="B19" s="1" t="e">
        <f>'(2a) fold change n&lt;=12'!H16</f>
        <v>#N/A</v>
      </c>
      <c r="C19" s="1">
        <f>'(2a) fold change n&lt;=12'!H31</f>
        <v>2.69446715373138</v>
      </c>
      <c r="D19" s="1">
        <f>'(2a) fold change n&lt;=12'!H46</f>
        <v>4.3771748050429657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NTR</v>
      </c>
      <c r="B20" s="1" t="e">
        <f>'(2a) fold change n&lt;=12'!H17</f>
        <v>#N/A</v>
      </c>
      <c r="C20" s="1">
        <f>'(2a) fold change n&lt;=12'!H32</f>
        <v>1.6934906247250558</v>
      </c>
      <c r="D20" s="1">
        <f>'(2a) fold change n&lt;=12'!H47</f>
        <v>5.1337035902516268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NTR</v>
      </c>
      <c r="B21" s="1" t="e">
        <f>'(2a) fold change n&lt;=12'!H18</f>
        <v>#N/A</v>
      </c>
      <c r="C21" s="1">
        <f>'(2a) fold change n&lt;=12'!H33</f>
        <v>5.4264173097906916</v>
      </c>
      <c r="D21" s="1" t="e">
        <f>'(2a) fold change n&lt;=12'!H48</f>
        <v>#N/A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NTR</v>
      </c>
      <c r="B22" s="1" t="e">
        <f>'(2a) fold change n&lt;=12'!H19</f>
        <v>#N/A</v>
      </c>
      <c r="C22" s="1">
        <f>'(2a) fold change n&lt;=12'!H34</f>
        <v>3.3172781832577671</v>
      </c>
      <c r="D22" s="1" t="e">
        <f>'(2a) fold change n&lt;=12'!H49</f>
        <v>#N/A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NTR</v>
      </c>
      <c r="B23" s="1" t="e">
        <f>'(2a) fold change n&lt;=12'!H20</f>
        <v>#N/A</v>
      </c>
      <c r="C23" s="1" t="e">
        <f>'(2a) fold change n&lt;=12'!H35</f>
        <v>#N/A</v>
      </c>
      <c r="D23" s="1" t="e">
        <f>'(2a) fold change n&lt;=12'!H50</f>
        <v>#N/A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NTR</v>
      </c>
      <c r="B24" s="1" t="e">
        <f>'(2a) fold change n&lt;=12'!H21</f>
        <v>#N/A</v>
      </c>
      <c r="C24" s="1" t="e">
        <f>'(2a) fold change n&lt;=12'!H36</f>
        <v>#N/A</v>
      </c>
      <c r="D24" s="1" t="e">
        <f>'(2a) fold change n&lt;=12'!H51</f>
        <v>#N/A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NTR</v>
      </c>
      <c r="B25" s="1" t="e">
        <f>'(2a) fold change n&lt;=12'!H22</f>
        <v>#N/A</v>
      </c>
      <c r="C25" s="1" t="e">
        <f>'(2a) fold change n&lt;=12'!H37</f>
        <v>#N/A</v>
      </c>
      <c r="D25" s="1" t="e">
        <f>'(2a) fold change n&lt;=12'!H52</f>
        <v>#N/A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NTR</v>
      </c>
      <c r="B26" s="6" t="e">
        <f>'(2a) fold change n&lt;=12'!H23</f>
        <v>#N/A</v>
      </c>
      <c r="C26" s="6" t="e">
        <f>'(2a) fold change n&lt;=12'!H38</f>
        <v>#N/A</v>
      </c>
      <c r="D26" s="6" t="e">
        <f>'(2a) fold change n&lt;=12'!H53</f>
        <v>#N/A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gene 3</v>
      </c>
      <c r="B27" s="53" t="e">
        <f>'(2a) fold change n&lt;=12'!K12</f>
        <v>#N/A</v>
      </c>
      <c r="C27" s="53" t="e">
        <f>'(2a) fold change n&lt;=12'!K27</f>
        <v>#N/A</v>
      </c>
      <c r="D27" s="53" t="e">
        <f>'(2a) fold change n&lt;=12'!K42</f>
        <v>#N/A</v>
      </c>
      <c r="E27" s="53" t="e">
        <f>'(2a) fold change n&lt;=12'!K57</f>
        <v>#N/A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gene 3</v>
      </c>
      <c r="B28" s="1" t="e">
        <f>'(2a) fold change n&lt;=12'!K13</f>
        <v>#N/A</v>
      </c>
      <c r="C28" s="1" t="e">
        <f>'(2a) fold change n&lt;=12'!K28</f>
        <v>#N/A</v>
      </c>
      <c r="D28" s="1" t="e">
        <f>'(2a) fold change n&lt;=12'!K43</f>
        <v>#N/A</v>
      </c>
      <c r="E28" s="1" t="e">
        <f>'(2a) fold change n&lt;=12'!K58</f>
        <v>#N/A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gene 3</v>
      </c>
      <c r="B29" s="1" t="e">
        <f>'(2a) fold change n&lt;=12'!K14</f>
        <v>#N/A</v>
      </c>
      <c r="C29" s="1" t="e">
        <f>'(2a) fold change n&lt;=12'!K29</f>
        <v>#N/A</v>
      </c>
      <c r="D29" s="1" t="e">
        <f>'(2a) fold change n&lt;=12'!K44</f>
        <v>#N/A</v>
      </c>
      <c r="E29" s="1" t="e">
        <f>'(2a) fold change n&lt;=12'!K59</f>
        <v>#N/A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gene 3</v>
      </c>
      <c r="B30" s="1" t="e">
        <f>'(2a) fold change n&lt;=12'!K15</f>
        <v>#N/A</v>
      </c>
      <c r="C30" s="1" t="e">
        <f>'(2a) fold change n&lt;=12'!K30</f>
        <v>#N/A</v>
      </c>
      <c r="D30" s="1" t="e">
        <f>'(2a) fold change n&lt;=12'!K45</f>
        <v>#N/A</v>
      </c>
      <c r="E30" s="1" t="e">
        <f>'(2a) fold change n&lt;=12'!K60</f>
        <v>#N/A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gene 3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gene 3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gene 3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gene 3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gene 3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gene 3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gene 3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gene 3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GFP</v>
      </c>
      <c r="E8" s="67"/>
      <c r="F8" s="68"/>
      <c r="G8" s="66" t="str">
        <f>gene2</f>
        <v>NTR</v>
      </c>
      <c r="H8" s="67"/>
      <c r="I8" s="68"/>
      <c r="J8" s="66" t="str">
        <f>gene3</f>
        <v>gene 3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efficiency'!$K17)=TRUE,2,IF(AND('(1) primer efficiency'!$K17&gt;1.5,'(1) primer efficiency'!$K17&lt;2.3,'(1) primer efficiency'!$J17&gt;0.7),'(1) primer efficiency'!$K17,2))</f>
        <v>2</v>
      </c>
      <c r="D9" s="33">
        <f>IF(ISERROR('(1) primer efficiency'!$K24)=TRUE,2,IF(AND('(1) primer efficiency'!$K24&gt;1.5,'(1) primer efficiency'!$K24&lt;2.3,'(1) primer efficiency'!$J24&gt;0.7),'(1) primer efficiency'!$K24,2))</f>
        <v>2</v>
      </c>
      <c r="E9" s="1" t="s">
        <v>63</v>
      </c>
      <c r="F9" s="34">
        <v>24</v>
      </c>
      <c r="G9" s="33">
        <f>IF(ISERROR('(1) primer efficiency'!$K31)=TRUE,2,IF(AND('(1) primer efficiency'!$K31&gt;1.5,'(1) primer efficiency'!$K31&lt;2.3,'(1) primer efficiency'!$J31&gt;0.7),'(1) primer efficiency'!$K31,2))</f>
        <v>2</v>
      </c>
      <c r="H9" s="1" t="s">
        <v>63</v>
      </c>
      <c r="I9" s="34">
        <f>F9+7</f>
        <v>31</v>
      </c>
      <c r="J9" s="33">
        <f>IF(ISERROR('(1) primer efficiency'!$K38)=TRUE,2,IF(AND('(1) primer efficiency'!$K38&gt;1.5,'(1) primer efficiency'!$K38&lt;2.3,'(1) primer efficiency'!$J38&gt;0.7),'(1) primer efficiency'!$K38,2))</f>
        <v>2</v>
      </c>
      <c r="K9" s="1" t="s">
        <v>63</v>
      </c>
      <c r="L9" s="34">
        <f>I9+7</f>
        <v>38</v>
      </c>
      <c r="M9" s="33">
        <f>IF(ISERROR('(1) primer efficiency'!$K45)=TRUE,2,IF(AND('(1) primer efficiency'!$K45&gt;1.5,'(1) primer efficiency'!$K45&lt;2.3,'(1) primer efficiency'!$J45&gt;0.7),'(1) primer efficiency'!$K45,2))</f>
        <v>2</v>
      </c>
      <c r="N9" s="1" t="s">
        <v>63</v>
      </c>
      <c r="O9" s="34">
        <f>L9+7</f>
        <v>45</v>
      </c>
      <c r="P9" s="33">
        <f>IF(ISERROR('(1) primer efficiency'!$K52)=TRUE,2,IF(AND('(1) primer efficiency'!$K52&gt;1.5,'(1) primer efficiency'!$K52&lt;2.3,'(1) primer efficiency'!$J52&gt;0.7),'(1) primer efficiency'!$K52,2))</f>
        <v>2</v>
      </c>
      <c r="Q9" s="1" t="s">
        <v>63</v>
      </c>
      <c r="R9" s="34">
        <f>O9+7</f>
        <v>52</v>
      </c>
      <c r="S9" s="33">
        <f>IF(ISERROR('(1) primer efficiency'!$K59)=TRUE,2,IF(AND('(1) primer efficiency'!$K59&gt;1.5,'(1) primer efficiency'!$K59&lt;2.3,'(1) primer efficiency'!$J59&gt;0.7),'(1) primer efficiency'!$K59,2))</f>
        <v>2</v>
      </c>
      <c r="T9" s="1" t="s">
        <v>63</v>
      </c>
      <c r="U9" s="34">
        <f>R9+7</f>
        <v>59</v>
      </c>
      <c r="V9" s="33">
        <f>IF(ISERROR('(1) primer efficiency'!$K66)=TRUE,2,IF(AND('(1) primer efficiency'!$K66&gt;1.5,'(1) primer efficiency'!$K66&lt;2.3,'(1) primer efficiency'!$J66&gt;0.7),'(1) primer efficiency'!$K66,2))</f>
        <v>2</v>
      </c>
      <c r="W9" s="1" t="s">
        <v>63</v>
      </c>
      <c r="X9" s="34">
        <f>U9+7</f>
        <v>66</v>
      </c>
      <c r="Y9" s="33">
        <f>IF(ISERROR('(1) primer efficiency'!$K73)=TRUE,2,IF(AND('(1) primer efficiency'!$K73&gt;1.5,'(1) primer efficiency'!$K73&lt;2.3,'(1) primer efficiency'!$J73&gt;0.7),'(1) primer efficiency'!$K73,2))</f>
        <v>2</v>
      </c>
      <c r="Z9" s="1" t="s">
        <v>63</v>
      </c>
      <c r="AA9" s="34">
        <f>X9+7</f>
        <v>73</v>
      </c>
      <c r="AB9" s="33">
        <f>IF(ISERROR('(1) primer efficiency'!$K80)=TRUE,2,IF(AND('(1) primer efficiency'!$K80&gt;1.5,'(1) primer efficiency'!$K80&lt;2.3,'(1) primer efficiency'!$J80&gt;0.7),'(1) primer efficiency'!$K80,2))</f>
        <v>2</v>
      </c>
      <c r="AC9" s="1" t="s">
        <v>63</v>
      </c>
      <c r="AD9" s="34">
        <f>AA9+7</f>
        <v>80</v>
      </c>
      <c r="AE9" s="33">
        <f>IF(ISERROR('(1) primer efficiency'!$K87)=TRUE,2,IF(AND('(1) primer efficiency'!$K87&gt;1.5,'(1) primer efficiency'!$K87&lt;2.3,'(1) primer efficiency'!$J87&gt;0.7),'(1) primer efficiency'!$K87,2))</f>
        <v>2</v>
      </c>
      <c r="AF9" s="1" t="s">
        <v>63</v>
      </c>
      <c r="AG9" s="34">
        <f>AD9+7</f>
        <v>87</v>
      </c>
      <c r="AH9" s="33">
        <f>IF(ISERROR('(1) primer efficiency'!$K94)=TRUE,2,IF(AND('(1) primer efficiency'!$K94&gt;1.5,'(1) primer efficiency'!$K94&lt;2.3,'(1) primer efficiency'!$J94&gt;0.7),'(1) primer efficiency'!$K94,2))</f>
        <v>2</v>
      </c>
      <c r="AI9" s="1" t="s">
        <v>63</v>
      </c>
      <c r="AJ9" s="34">
        <f>AG9+7</f>
        <v>94</v>
      </c>
      <c r="AK9" s="33">
        <f>IF(ISERROR('(1) primer efficiency'!$K101)=TRUE,2,IF(AND('(1) primer efficiency'!$K101&gt;1.5,'(1) primer efficiency'!$K101&lt;2.3,'(1) primer efficiency'!$J101&gt;0.7),'(1) primer efficiency'!$K101,2))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2022-05-24T14:35:57Z</dcterms:modified>
</cp:coreProperties>
</file>