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jsohn10_jh_edu/Documents/Inflammasomes/POPs/POP paper 1/eLife Submit/"/>
    </mc:Choice>
  </mc:AlternateContent>
  <xr:revisionPtr revIDLastSave="30" documentId="8_{47503A7A-CD92-9D48-9501-DD6C6F751FA8}" xr6:coauthVersionLast="47" xr6:coauthVersionMax="47" xr10:uidLastSave="{727D966B-7871-AE4A-B1E8-4DDADB150951}"/>
  <bookViews>
    <workbookView xWindow="-1960" yWindow="-22960" windowWidth="26320" windowHeight="15440" xr2:uid="{40ABC3AB-283A-224D-9086-6D15025FD289}"/>
  </bookViews>
  <sheets>
    <sheet name="Fig3-B" sheetId="1" r:id="rId1"/>
    <sheet name="Fig3-D" sheetId="2" r:id="rId2"/>
    <sheet name="Fig3-E" sheetId="3" r:id="rId3"/>
    <sheet name="Fig3-S1D" sheetId="4" r:id="rId4"/>
    <sheet name="Fig3-S2" sheetId="5" r:id="rId5"/>
    <sheet name="Fig3-S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8" i="6" l="1"/>
  <c r="L88" i="6" s="1"/>
  <c r="L87" i="6"/>
  <c r="J87" i="6"/>
  <c r="J86" i="6"/>
  <c r="L86" i="6" s="1"/>
  <c r="J81" i="6"/>
  <c r="L81" i="6" s="1"/>
  <c r="J80" i="6"/>
  <c r="L80" i="6" s="1"/>
  <c r="L79" i="6"/>
  <c r="J79" i="6"/>
  <c r="T78" i="6"/>
  <c r="S78" i="6"/>
  <c r="R78" i="6"/>
  <c r="T77" i="6"/>
  <c r="S77" i="6"/>
  <c r="R77" i="6"/>
  <c r="Q77" i="6"/>
  <c r="T76" i="6"/>
  <c r="S76" i="6"/>
  <c r="R76" i="6"/>
  <c r="Q76" i="6"/>
  <c r="L74" i="6"/>
  <c r="J74" i="6"/>
  <c r="J73" i="6"/>
  <c r="L73" i="6" s="1"/>
  <c r="J72" i="6"/>
  <c r="L72" i="6" s="1"/>
  <c r="J68" i="6"/>
  <c r="M66" i="6" s="1"/>
  <c r="L67" i="6"/>
  <c r="J67" i="6"/>
  <c r="L66" i="6"/>
  <c r="J66" i="6"/>
  <c r="J56" i="6"/>
  <c r="L56" i="6" s="1"/>
  <c r="L55" i="6"/>
  <c r="J55" i="6"/>
  <c r="J54" i="6"/>
  <c r="L54" i="6" s="1"/>
  <c r="J49" i="6"/>
  <c r="L49" i="6" s="1"/>
  <c r="J48" i="6"/>
  <c r="L48" i="6" s="1"/>
  <c r="L47" i="6"/>
  <c r="J47" i="6"/>
  <c r="T46" i="6"/>
  <c r="S46" i="6"/>
  <c r="R46" i="6"/>
  <c r="T45" i="6"/>
  <c r="S45" i="6"/>
  <c r="R45" i="6"/>
  <c r="Q45" i="6"/>
  <c r="T44" i="6"/>
  <c r="S44" i="6"/>
  <c r="R44" i="6"/>
  <c r="Q44" i="6"/>
  <c r="L42" i="6"/>
  <c r="J42" i="6"/>
  <c r="J41" i="6"/>
  <c r="L41" i="6" s="1"/>
  <c r="J40" i="6"/>
  <c r="L40" i="6" s="1"/>
  <c r="J36" i="6"/>
  <c r="L36" i="6" s="1"/>
  <c r="L35" i="6"/>
  <c r="J35" i="6"/>
  <c r="L34" i="6"/>
  <c r="J34" i="6"/>
  <c r="M34" i="6" s="1"/>
  <c r="J26" i="6"/>
  <c r="J25" i="6"/>
  <c r="J24" i="6"/>
  <c r="J19" i="6"/>
  <c r="J18" i="6"/>
  <c r="J17" i="6"/>
  <c r="T16" i="6"/>
  <c r="S16" i="6"/>
  <c r="R16" i="6"/>
  <c r="T15" i="6"/>
  <c r="S15" i="6"/>
  <c r="R15" i="6"/>
  <c r="Q15" i="6"/>
  <c r="T14" i="6"/>
  <c r="S14" i="6"/>
  <c r="R14" i="6"/>
  <c r="Q14" i="6"/>
  <c r="J12" i="6"/>
  <c r="J11" i="6"/>
  <c r="J10" i="6"/>
  <c r="J6" i="6"/>
  <c r="J5" i="6"/>
  <c r="J4" i="6"/>
  <c r="M4" i="6" s="1"/>
  <c r="E21" i="5"/>
  <c r="D21" i="5"/>
  <c r="G21" i="5" s="1"/>
  <c r="N20" i="5"/>
  <c r="M20" i="5"/>
  <c r="O20" i="5" s="1"/>
  <c r="E20" i="5"/>
  <c r="D20" i="5"/>
  <c r="G20" i="5" s="1"/>
  <c r="N19" i="5"/>
  <c r="M19" i="5"/>
  <c r="E19" i="5"/>
  <c r="D19" i="5"/>
  <c r="G19" i="5" s="1"/>
  <c r="N18" i="5"/>
  <c r="M18" i="5"/>
  <c r="E18" i="5"/>
  <c r="D18" i="5"/>
  <c r="G18" i="5" s="1"/>
  <c r="N17" i="5"/>
  <c r="M17" i="5"/>
  <c r="E17" i="5"/>
  <c r="G17" i="5" s="1"/>
  <c r="N14" i="5"/>
  <c r="M14" i="5"/>
  <c r="E14" i="5"/>
  <c r="D14" i="5"/>
  <c r="F14" i="5" s="1"/>
  <c r="G14" i="5" s="1"/>
  <c r="N13" i="5"/>
  <c r="M13" i="5"/>
  <c r="O13" i="5" s="1"/>
  <c r="E13" i="5"/>
  <c r="D13" i="5"/>
  <c r="F13" i="5" s="1"/>
  <c r="G13" i="5" s="1"/>
  <c r="N12" i="5"/>
  <c r="M12" i="5"/>
  <c r="E12" i="5"/>
  <c r="D12" i="5"/>
  <c r="F12" i="5" s="1"/>
  <c r="G12" i="5" s="1"/>
  <c r="N11" i="5"/>
  <c r="M11" i="5"/>
  <c r="E11" i="5"/>
  <c r="D11" i="5"/>
  <c r="F11" i="5" s="1"/>
  <c r="G11" i="5" s="1"/>
  <c r="N8" i="5"/>
  <c r="M8" i="5"/>
  <c r="O8" i="5" s="1"/>
  <c r="E8" i="5"/>
  <c r="D8" i="5"/>
  <c r="F8" i="5" s="1"/>
  <c r="G8" i="5" s="1"/>
  <c r="N7" i="5"/>
  <c r="M7" i="5"/>
  <c r="P7" i="5" s="1"/>
  <c r="E7" i="5"/>
  <c r="D7" i="5"/>
  <c r="F7" i="5" s="1"/>
  <c r="G7" i="5" s="1"/>
  <c r="N6" i="5"/>
  <c r="M6" i="5"/>
  <c r="P6" i="5" s="1"/>
  <c r="E6" i="5"/>
  <c r="D6" i="5"/>
  <c r="F6" i="5" s="1"/>
  <c r="G6" i="5" s="1"/>
  <c r="N5" i="5"/>
  <c r="M5" i="5"/>
  <c r="P5" i="5" s="1"/>
  <c r="E5" i="5"/>
  <c r="D5" i="5"/>
  <c r="F5" i="5" s="1"/>
  <c r="G5" i="5" s="1"/>
  <c r="M4" i="4"/>
  <c r="L4" i="4" s="1"/>
  <c r="L5" i="4"/>
  <c r="L6" i="4"/>
  <c r="L7" i="4"/>
  <c r="L8" i="4"/>
  <c r="L9" i="4"/>
  <c r="L10" i="4"/>
  <c r="L12" i="4"/>
  <c r="L20" i="4"/>
  <c r="L21" i="4"/>
  <c r="L22" i="4"/>
  <c r="L23" i="4"/>
  <c r="L24" i="4"/>
  <c r="L25" i="4"/>
  <c r="M34" i="4"/>
  <c r="L34" i="4" s="1"/>
  <c r="R34" i="4"/>
  <c r="S34" i="4"/>
  <c r="T34" i="4"/>
  <c r="U34" i="4"/>
  <c r="R35" i="4"/>
  <c r="S35" i="4"/>
  <c r="T35" i="4"/>
  <c r="U35" i="4"/>
  <c r="F24" i="3"/>
  <c r="F25" i="3"/>
  <c r="F27" i="3"/>
  <c r="F28" i="3"/>
  <c r="F29" i="3"/>
  <c r="L68" i="6" l="1"/>
  <c r="L12" i="6"/>
  <c r="L5" i="6"/>
  <c r="L17" i="6"/>
  <c r="L6" i="6"/>
  <c r="L18" i="6"/>
  <c r="L10" i="6"/>
  <c r="L19" i="6"/>
  <c r="L11" i="6"/>
  <c r="L24" i="6"/>
  <c r="L25" i="6"/>
  <c r="L26" i="6"/>
  <c r="L4" i="6"/>
  <c r="P12" i="5"/>
  <c r="P14" i="5"/>
  <c r="O18" i="5"/>
  <c r="P18" i="5" s="1"/>
  <c r="O19" i="5"/>
  <c r="P19" i="5" s="1"/>
  <c r="O5" i="5"/>
  <c r="O7" i="5"/>
  <c r="O11" i="5"/>
  <c r="P11" i="5" s="1"/>
  <c r="O12" i="5"/>
  <c r="O14" i="5"/>
  <c r="P20" i="5"/>
  <c r="P8" i="5"/>
  <c r="P13" i="5"/>
  <c r="F17" i="5"/>
  <c r="F18" i="5"/>
  <c r="F19" i="5"/>
  <c r="F20" i="5"/>
  <c r="F21" i="5"/>
  <c r="O17" i="5"/>
  <c r="P17" i="5" s="1"/>
  <c r="O6" i="5"/>
  <c r="L39" i="4"/>
  <c r="L35" i="4"/>
  <c r="L38" i="4"/>
  <c r="L37" i="4"/>
  <c r="L36" i="4"/>
  <c r="L26" i="4"/>
  <c r="L11" i="4"/>
  <c r="H30" i="3"/>
  <c r="G30" i="3"/>
  <c r="H29" i="3"/>
  <c r="G29" i="3"/>
  <c r="L28" i="3"/>
  <c r="L27" i="3"/>
  <c r="H26" i="3"/>
  <c r="G26" i="3"/>
  <c r="H23" i="3"/>
  <c r="G23" i="3"/>
  <c r="F23" i="3"/>
  <c r="L19" i="3"/>
  <c r="G19" i="3"/>
  <c r="F19" i="3"/>
  <c r="L18" i="3"/>
  <c r="H18" i="3"/>
  <c r="G18" i="3"/>
  <c r="F18" i="3"/>
  <c r="H17" i="3"/>
  <c r="G17" i="3"/>
  <c r="F17" i="3"/>
  <c r="H16" i="3"/>
  <c r="G16" i="3"/>
  <c r="F16" i="3"/>
  <c r="H15" i="3"/>
  <c r="F15" i="3"/>
  <c r="H14" i="3"/>
  <c r="G14" i="3"/>
  <c r="F14" i="3"/>
  <c r="L9" i="3"/>
  <c r="H9" i="3"/>
  <c r="G9" i="3"/>
  <c r="F9" i="3"/>
  <c r="L8" i="3"/>
  <c r="H8" i="3"/>
  <c r="H7" i="3"/>
  <c r="G7" i="3"/>
  <c r="F7" i="3"/>
  <c r="H6" i="3"/>
  <c r="G5" i="3"/>
  <c r="F5" i="3"/>
  <c r="H4" i="3"/>
  <c r="G4" i="3"/>
  <c r="F4" i="3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0" i="1"/>
  <c r="K100" i="1" s="1"/>
  <c r="J99" i="1"/>
  <c r="K99" i="1" s="1"/>
  <c r="J98" i="1"/>
  <c r="K98" i="1" s="1"/>
  <c r="J97" i="1"/>
  <c r="K97" i="1" s="1"/>
  <c r="S96" i="1"/>
  <c r="R96" i="1"/>
  <c r="Q96" i="1"/>
  <c r="P96" i="1"/>
  <c r="J96" i="1"/>
  <c r="K96" i="1" s="1"/>
  <c r="S95" i="1"/>
  <c r="R95" i="1"/>
  <c r="Q95" i="1"/>
  <c r="P95" i="1"/>
  <c r="J95" i="1"/>
  <c r="K95" i="1" s="1"/>
  <c r="J90" i="1"/>
  <c r="K90" i="1" s="1"/>
  <c r="J89" i="1"/>
  <c r="K89" i="1" s="1"/>
  <c r="J88" i="1"/>
  <c r="K88" i="1" s="1"/>
  <c r="K87" i="1"/>
  <c r="J87" i="1"/>
  <c r="J86" i="1"/>
  <c r="K86" i="1" s="1"/>
  <c r="J85" i="1"/>
  <c r="K85" i="1" s="1"/>
  <c r="J84" i="1"/>
  <c r="K84" i="1" s="1"/>
  <c r="K82" i="1"/>
  <c r="J82" i="1"/>
  <c r="J81" i="1"/>
  <c r="K81" i="1" s="1"/>
  <c r="J80" i="1"/>
  <c r="K80" i="1" s="1"/>
  <c r="J79" i="1"/>
  <c r="J78" i="1"/>
  <c r="K78" i="1" s="1"/>
  <c r="J77" i="1"/>
  <c r="K77" i="1" s="1"/>
  <c r="J70" i="1"/>
  <c r="J69" i="1"/>
  <c r="J68" i="1"/>
  <c r="J67" i="1"/>
  <c r="J66" i="1"/>
  <c r="J65" i="1"/>
  <c r="J61" i="1"/>
  <c r="J60" i="1"/>
  <c r="J59" i="1"/>
  <c r="J58" i="1"/>
  <c r="J57" i="1"/>
  <c r="S56" i="1"/>
  <c r="R56" i="1"/>
  <c r="Q56" i="1"/>
  <c r="P56" i="1"/>
  <c r="J56" i="1"/>
  <c r="S55" i="1"/>
  <c r="R55" i="1"/>
  <c r="Q55" i="1"/>
  <c r="P55" i="1"/>
  <c r="J52" i="1"/>
  <c r="J51" i="1"/>
  <c r="J50" i="1"/>
  <c r="J49" i="1"/>
  <c r="J48" i="1"/>
  <c r="J47" i="1"/>
  <c r="J45" i="1"/>
  <c r="J44" i="1"/>
  <c r="J43" i="1"/>
  <c r="J42" i="1"/>
  <c r="J41" i="1"/>
  <c r="J40" i="1"/>
  <c r="J130" i="2"/>
  <c r="J129" i="2"/>
  <c r="J128" i="2"/>
  <c r="J127" i="2"/>
  <c r="J126" i="2"/>
  <c r="J125" i="2"/>
  <c r="J122" i="2"/>
  <c r="J121" i="2"/>
  <c r="J120" i="2"/>
  <c r="J119" i="2"/>
  <c r="J118" i="2"/>
  <c r="J117" i="2"/>
  <c r="J116" i="2"/>
  <c r="T115" i="2"/>
  <c r="S115" i="2"/>
  <c r="R115" i="2"/>
  <c r="Q115" i="2"/>
  <c r="J115" i="2"/>
  <c r="T114" i="2"/>
  <c r="S114" i="2"/>
  <c r="R114" i="2"/>
  <c r="Q114" i="2"/>
  <c r="J111" i="2"/>
  <c r="J110" i="2"/>
  <c r="J109" i="2"/>
  <c r="J108" i="2"/>
  <c r="J107" i="2"/>
  <c r="J106" i="2"/>
  <c r="J105" i="2"/>
  <c r="J104" i="2"/>
  <c r="J101" i="2"/>
  <c r="J100" i="2"/>
  <c r="J99" i="2"/>
  <c r="J98" i="2"/>
  <c r="J97" i="2"/>
  <c r="J96" i="2"/>
  <c r="J95" i="2"/>
  <c r="J94" i="2"/>
  <c r="M94" i="2" s="1"/>
  <c r="M56" i="1" l="1"/>
  <c r="M115" i="2"/>
  <c r="M40" i="1"/>
  <c r="M77" i="1"/>
  <c r="M95" i="1"/>
  <c r="J85" i="2" l="1"/>
  <c r="J84" i="2"/>
  <c r="J83" i="2"/>
  <c r="J82" i="2"/>
  <c r="K82" i="2" s="1"/>
  <c r="J81" i="2"/>
  <c r="J80" i="2"/>
  <c r="J77" i="2"/>
  <c r="J76" i="2"/>
  <c r="K76" i="2" s="1"/>
  <c r="J75" i="2"/>
  <c r="K75" i="2" s="1"/>
  <c r="J74" i="2"/>
  <c r="J73" i="2"/>
  <c r="S72" i="2"/>
  <c r="R72" i="2"/>
  <c r="Q72" i="2"/>
  <c r="P72" i="2"/>
  <c r="J72" i="2"/>
  <c r="S71" i="2"/>
  <c r="R71" i="2"/>
  <c r="Q71" i="2"/>
  <c r="P71" i="2"/>
  <c r="J71" i="2"/>
  <c r="K71" i="2" s="1"/>
  <c r="J70" i="2"/>
  <c r="J66" i="2"/>
  <c r="J65" i="2"/>
  <c r="J64" i="2"/>
  <c r="J63" i="2"/>
  <c r="J62" i="2"/>
  <c r="J61" i="2"/>
  <c r="J60" i="2"/>
  <c r="J59" i="2"/>
  <c r="J56" i="2"/>
  <c r="J55" i="2"/>
  <c r="J54" i="2"/>
  <c r="J53" i="2"/>
  <c r="J52" i="2"/>
  <c r="J51" i="2"/>
  <c r="J50" i="2"/>
  <c r="J49" i="2"/>
  <c r="M49" i="2" s="1"/>
  <c r="J42" i="2"/>
  <c r="J41" i="2"/>
  <c r="J40" i="2"/>
  <c r="J39" i="2"/>
  <c r="J38" i="2"/>
  <c r="J37" i="2"/>
  <c r="J36" i="2"/>
  <c r="J35" i="2"/>
  <c r="J32" i="2"/>
  <c r="J31" i="2"/>
  <c r="J30" i="2"/>
  <c r="J29" i="2"/>
  <c r="S28" i="2"/>
  <c r="R28" i="2"/>
  <c r="Q28" i="2"/>
  <c r="P28" i="2"/>
  <c r="J28" i="2"/>
  <c r="S27" i="2"/>
  <c r="R27" i="2"/>
  <c r="Q27" i="2"/>
  <c r="P27" i="2"/>
  <c r="J27" i="2"/>
  <c r="J26" i="2"/>
  <c r="M25" i="2"/>
  <c r="K81" i="2" s="1"/>
  <c r="J25" i="2"/>
  <c r="J21" i="2"/>
  <c r="J20" i="2"/>
  <c r="J19" i="2"/>
  <c r="J18" i="2"/>
  <c r="J17" i="2"/>
  <c r="J16" i="2"/>
  <c r="J15" i="2"/>
  <c r="J14" i="2"/>
  <c r="J11" i="2"/>
  <c r="J10" i="2"/>
  <c r="J9" i="2"/>
  <c r="J8" i="2"/>
  <c r="J7" i="2"/>
  <c r="J6" i="2"/>
  <c r="J5" i="2"/>
  <c r="J4" i="2"/>
  <c r="J32" i="1"/>
  <c r="J31" i="1"/>
  <c r="J30" i="1"/>
  <c r="J29" i="1"/>
  <c r="J25" i="1"/>
  <c r="J24" i="1"/>
  <c r="T23" i="1"/>
  <c r="S23" i="1"/>
  <c r="R23" i="1"/>
  <c r="Q23" i="1"/>
  <c r="J23" i="1"/>
  <c r="T22" i="1"/>
  <c r="S22" i="1"/>
  <c r="R22" i="1"/>
  <c r="Q22" i="1"/>
  <c r="J22" i="1"/>
  <c r="J21" i="1"/>
  <c r="J20" i="1"/>
  <c r="J16" i="1"/>
  <c r="J15" i="1"/>
  <c r="J14" i="1"/>
  <c r="J13" i="1"/>
  <c r="K13" i="1" s="1"/>
  <c r="J12" i="1"/>
  <c r="K12" i="1" s="1"/>
  <c r="J11" i="1"/>
  <c r="J8" i="1"/>
  <c r="J7" i="1"/>
  <c r="J6" i="1"/>
  <c r="J5" i="1"/>
  <c r="J4" i="1"/>
  <c r="M4" i="1" s="1"/>
  <c r="K74" i="2" l="1"/>
  <c r="K26" i="2"/>
  <c r="K36" i="2"/>
  <c r="L43" i="1"/>
  <c r="L45" i="1"/>
  <c r="L44" i="1"/>
  <c r="L49" i="1"/>
  <c r="L50" i="1"/>
  <c r="L51" i="1"/>
  <c r="L48" i="1"/>
  <c r="L40" i="1"/>
  <c r="L42" i="1"/>
  <c r="L52" i="1"/>
  <c r="L47" i="1"/>
  <c r="L41" i="1"/>
  <c r="K27" i="2"/>
  <c r="K37" i="2"/>
  <c r="K72" i="2"/>
  <c r="K38" i="2"/>
  <c r="K70" i="2"/>
  <c r="K83" i="2"/>
  <c r="K84" i="2"/>
  <c r="M20" i="1"/>
  <c r="K30" i="2"/>
  <c r="K40" i="2"/>
  <c r="K77" i="2"/>
  <c r="K85" i="2"/>
  <c r="K31" i="2"/>
  <c r="K41" i="2"/>
  <c r="K80" i="2"/>
  <c r="K11" i="1"/>
  <c r="K25" i="2"/>
  <c r="K28" i="2"/>
  <c r="K32" i="2"/>
  <c r="K42" i="2"/>
  <c r="K73" i="2"/>
  <c r="K39" i="2"/>
  <c r="K122" i="2"/>
  <c r="K116" i="2"/>
  <c r="K115" i="2"/>
  <c r="K127" i="2"/>
  <c r="K129" i="2"/>
  <c r="K118" i="2"/>
  <c r="K120" i="2"/>
  <c r="K126" i="2"/>
  <c r="K121" i="2"/>
  <c r="K128" i="2"/>
  <c r="K119" i="2"/>
  <c r="K130" i="2"/>
  <c r="K125" i="2"/>
  <c r="K117" i="2"/>
  <c r="M70" i="2"/>
  <c r="M4" i="2"/>
  <c r="K35" i="2"/>
  <c r="K29" i="2"/>
  <c r="K14" i="1"/>
  <c r="K6" i="1"/>
  <c r="K16" i="1"/>
  <c r="K5" i="1"/>
  <c r="K15" i="1"/>
  <c r="K7" i="1"/>
  <c r="K8" i="1"/>
  <c r="K4" i="1"/>
  <c r="K100" i="2" l="1"/>
  <c r="K106" i="2"/>
  <c r="K110" i="2"/>
  <c r="K105" i="2"/>
  <c r="K107" i="2"/>
  <c r="K94" i="2"/>
  <c r="K95" i="2"/>
  <c r="K101" i="2"/>
  <c r="K109" i="2"/>
  <c r="K96" i="2"/>
  <c r="K111" i="2"/>
  <c r="K108" i="2"/>
  <c r="K104" i="2"/>
  <c r="K98" i="2"/>
  <c r="K97" i="2"/>
  <c r="K99" i="2"/>
  <c r="K63" i="2"/>
  <c r="K22" i="1"/>
  <c r="L65" i="1"/>
  <c r="L61" i="1"/>
  <c r="L70" i="1"/>
  <c r="L69" i="1"/>
  <c r="L58" i="1"/>
  <c r="L66" i="1"/>
  <c r="L57" i="1"/>
  <c r="L60" i="1"/>
  <c r="L67" i="1"/>
  <c r="L56" i="1"/>
  <c r="L68" i="1"/>
  <c r="L59" i="1"/>
  <c r="K24" i="1"/>
  <c r="K31" i="1"/>
  <c r="K9" i="2"/>
  <c r="K29" i="1"/>
  <c r="K16" i="2"/>
  <c r="K52" i="2"/>
  <c r="K64" i="2"/>
  <c r="K20" i="1"/>
  <c r="K19" i="2"/>
  <c r="K30" i="1"/>
  <c r="K66" i="2"/>
  <c r="K55" i="2"/>
  <c r="K32" i="1"/>
  <c r="K8" i="2"/>
  <c r="K61" i="2"/>
  <c r="K23" i="1"/>
  <c r="K59" i="2"/>
  <c r="K65" i="2"/>
  <c r="K54" i="2"/>
  <c r="K21" i="1"/>
  <c r="K7" i="2"/>
  <c r="K53" i="2"/>
  <c r="K56" i="2"/>
  <c r="K60" i="2"/>
  <c r="K50" i="2"/>
  <c r="K49" i="2"/>
  <c r="K62" i="2"/>
  <c r="K51" i="2"/>
  <c r="K25" i="1"/>
  <c r="K17" i="2"/>
  <c r="K14" i="2"/>
  <c r="K18" i="2"/>
  <c r="K4" i="2"/>
  <c r="K6" i="2"/>
  <c r="K20" i="2"/>
  <c r="K5" i="2"/>
  <c r="K10" i="2"/>
  <c r="K15" i="2"/>
</calcChain>
</file>

<file path=xl/sharedStrings.xml><?xml version="1.0" encoding="utf-8"?>
<sst xmlns="http://schemas.openxmlformats.org/spreadsheetml/2006/main" count="596" uniqueCount="72">
  <si>
    <t>mCherry</t>
  </si>
  <si>
    <t>DAPI</t>
  </si>
  <si>
    <t>GFP vector 600</t>
    <phoneticPr fontId="0" type="noConversion"/>
  </si>
  <si>
    <t>Cell count</t>
  </si>
  <si>
    <t>Objective size</t>
  </si>
  <si>
    <t>Detection threshold</t>
  </si>
  <si>
    <t>R/B*100</t>
  </si>
  <si>
    <t>%</t>
  </si>
  <si>
    <t>mean R/B*100 of control</t>
  </si>
  <si>
    <t>POP1 600</t>
    <phoneticPr fontId="0" type="noConversion"/>
  </si>
  <si>
    <t>AIM2PYD</t>
  </si>
  <si>
    <t>(-)</t>
  </si>
  <si>
    <t>(+)</t>
  </si>
  <si>
    <t>GFP vector 1200</t>
    <phoneticPr fontId="0" type="noConversion"/>
  </si>
  <si>
    <t>average</t>
  </si>
  <si>
    <t>stdev</t>
  </si>
  <si>
    <t>POP1 1200</t>
    <phoneticPr fontId="0" type="noConversion"/>
  </si>
  <si>
    <t>IFI16PYD</t>
  </si>
  <si>
    <t>IFI16 PYD-GFP vector 600</t>
  </si>
  <si>
    <t>IFI16 PYD-POP2 600</t>
    <phoneticPr fontId="0" type="noConversion"/>
  </si>
  <si>
    <t>IFI16 PYD-GFP vector 1200</t>
  </si>
  <si>
    <t>IFI16 PYD-POP2 1200</t>
    <phoneticPr fontId="0" type="noConversion"/>
  </si>
  <si>
    <t>IFI16 PYD-POP3 600</t>
    <phoneticPr fontId="0" type="noConversion"/>
  </si>
  <si>
    <t>IFI16 PYD-POP3 1200</t>
    <phoneticPr fontId="0" type="noConversion"/>
  </si>
  <si>
    <t>GFP vector 600</t>
    <phoneticPr fontId="0" type="noConversion"/>
  </si>
  <si>
    <t>POP2 600</t>
    <phoneticPr fontId="0" type="noConversion"/>
  </si>
  <si>
    <t>GFP vector 1200</t>
    <phoneticPr fontId="0" type="noConversion"/>
  </si>
  <si>
    <t>GFP POP2 1200</t>
    <phoneticPr fontId="0" type="noConversion"/>
  </si>
  <si>
    <t>GFP POP3 600</t>
  </si>
  <si>
    <t>GFP POP3 1200</t>
    <phoneticPr fontId="0" type="noConversion"/>
  </si>
  <si>
    <t>d</t>
  </si>
  <si>
    <t>[POP1]</t>
  </si>
  <si>
    <t>t1/2 (1)</t>
  </si>
  <si>
    <t>t1/2 (2)</t>
  </si>
  <si>
    <t>t1/2 (3)</t>
  </si>
  <si>
    <t>Fraction 1</t>
  </si>
  <si>
    <t>Fraction 2</t>
  </si>
  <si>
    <t>Fraction 3</t>
  </si>
  <si>
    <t>IC50</t>
  </si>
  <si>
    <t>mean</t>
  </si>
  <si>
    <t>[POP2]</t>
  </si>
  <si>
    <t>[POP3]</t>
  </si>
  <si>
    <t>POP3 1200</t>
  </si>
  <si>
    <t>Vector 1200</t>
  </si>
  <si>
    <t>ASCFL</t>
  </si>
  <si>
    <t>POP3 600</t>
  </si>
  <si>
    <t>Vector 600</t>
  </si>
  <si>
    <t>POP2 1200</t>
  </si>
  <si>
    <t>POP2 600</t>
  </si>
  <si>
    <t>AIM2FL</t>
  </si>
  <si>
    <t>Vector 1200</t>
    <phoneticPr fontId="1" type="noConversion"/>
  </si>
  <si>
    <r>
      <t>P</t>
    </r>
    <r>
      <rPr>
        <b/>
        <sz val="11"/>
        <color theme="1"/>
        <rFont val="Times New Roman"/>
        <family val="1"/>
      </rPr>
      <t>OP1 600</t>
    </r>
  </si>
  <si>
    <t>Vector 600</t>
    <phoneticPr fontId="1" type="noConversion"/>
  </si>
  <si>
    <t>AIM2</t>
  </si>
  <si>
    <t>IFI16</t>
  </si>
  <si>
    <t>[POP1] µM</t>
  </si>
  <si>
    <t>∆FA run 1</t>
  </si>
  <si>
    <t>∆FA run 2</t>
  </si>
  <si>
    <t>[POP2] µM</t>
  </si>
  <si>
    <t>[POP3] µM</t>
  </si>
  <si>
    <t>fraction1</t>
  </si>
  <si>
    <t xml:space="preserve">Fraction </t>
  </si>
  <si>
    <t>AIM2 PYD</t>
  </si>
  <si>
    <t>vector</t>
  </si>
  <si>
    <t>POP1 1200</t>
  </si>
  <si>
    <t>Vector</t>
  </si>
  <si>
    <t>POP1</t>
  </si>
  <si>
    <t>POP2</t>
  </si>
  <si>
    <t>POP3</t>
  </si>
  <si>
    <t>p values</t>
  </si>
  <si>
    <t>IFI16 PYD</t>
  </si>
  <si>
    <t>AIM2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</si>
</sst>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2991-1B83-A64E-B89B-1C66A7415385}">
  <dimension ref="A1:T116"/>
  <sheetViews>
    <sheetView tabSelected="1" zoomScale="63" workbookViewId="0">
      <selection activeCell="H37" sqref="G37:I38"/>
    </sheetView>
  </sheetViews>
  <sheetFormatPr baseColWidth="10" defaultColWidth="9.1640625" defaultRowHeight="16" x14ac:dyDescent="0.2"/>
  <cols>
    <col min="1" max="1" width="32.33203125" style="1" bestFit="1" customWidth="1"/>
    <col min="2" max="2" width="9.83203125" style="2" bestFit="1" customWidth="1"/>
    <col min="3" max="3" width="13.5" style="2" bestFit="1" customWidth="1"/>
    <col min="4" max="4" width="19" style="2" bestFit="1" customWidth="1"/>
    <col min="5" max="6" width="9.1640625" style="2"/>
    <col min="7" max="7" width="9.83203125" style="2" bestFit="1" customWidth="1"/>
    <col min="8" max="8" width="13.5" style="2" bestFit="1" customWidth="1"/>
    <col min="9" max="9" width="19" style="2" bestFit="1" customWidth="1"/>
    <col min="10" max="10" width="8.1640625" style="2" bestFit="1" customWidth="1"/>
    <col min="11" max="11" width="13" style="2" bestFit="1" customWidth="1"/>
    <col min="12" max="16384" width="9.1640625" style="2"/>
  </cols>
  <sheetData>
    <row r="1" spans="1:20" x14ac:dyDescent="0.2">
      <c r="A1" s="18" t="s">
        <v>10</v>
      </c>
    </row>
    <row r="2" spans="1:20" x14ac:dyDescent="0.2">
      <c r="B2" s="20" t="s">
        <v>0</v>
      </c>
      <c r="C2" s="20"/>
      <c r="D2" s="20"/>
      <c r="G2" s="21" t="s">
        <v>1</v>
      </c>
      <c r="H2" s="21"/>
      <c r="I2" s="21"/>
    </row>
    <row r="3" spans="1:20" ht="19" x14ac:dyDescent="0.25">
      <c r="A3" s="3" t="s">
        <v>2</v>
      </c>
      <c r="B3" s="2" t="s">
        <v>3</v>
      </c>
      <c r="C3" s="2" t="s">
        <v>4</v>
      </c>
      <c r="D3" s="2" t="s">
        <v>5</v>
      </c>
      <c r="G3" s="2" t="s">
        <v>3</v>
      </c>
      <c r="H3" s="2" t="s">
        <v>4</v>
      </c>
      <c r="I3" s="2" t="s">
        <v>5</v>
      </c>
      <c r="J3" s="2" t="s">
        <v>6</v>
      </c>
      <c r="K3" s="1" t="s">
        <v>7</v>
      </c>
      <c r="L3" s="4"/>
      <c r="M3" s="1" t="s">
        <v>8</v>
      </c>
    </row>
    <row r="4" spans="1:20" x14ac:dyDescent="0.2">
      <c r="B4" s="2">
        <v>454</v>
      </c>
      <c r="C4" s="2">
        <v>7.9</v>
      </c>
      <c r="D4" s="2">
        <v>8000</v>
      </c>
      <c r="G4" s="2">
        <v>1653</v>
      </c>
      <c r="H4" s="2">
        <v>8.9</v>
      </c>
      <c r="I4" s="2">
        <v>5340</v>
      </c>
      <c r="J4">
        <f>B4/G4*100</f>
        <v>27.465214761040535</v>
      </c>
      <c r="K4" s="2">
        <f>J4/$M$4*100</f>
        <v>94.175942043128686</v>
      </c>
      <c r="M4" s="2">
        <f>AVERAGE(J4:J8)</f>
        <v>29.163727131566787</v>
      </c>
    </row>
    <row r="5" spans="1:20" x14ac:dyDescent="0.2">
      <c r="B5" s="2">
        <v>437</v>
      </c>
      <c r="C5" s="2">
        <v>8.3000000000000007</v>
      </c>
      <c r="D5" s="2">
        <v>8000</v>
      </c>
      <c r="G5" s="2">
        <v>1464</v>
      </c>
      <c r="H5" s="2">
        <v>9.1999999999999993</v>
      </c>
      <c r="I5" s="2">
        <v>5278</v>
      </c>
      <c r="J5">
        <f t="shared" ref="J5:J8" si="0">B5/G5*100</f>
        <v>29.849726775956288</v>
      </c>
      <c r="K5" s="2">
        <f>J5/$M$4*100</f>
        <v>102.35223584864424</v>
      </c>
    </row>
    <row r="6" spans="1:20" x14ac:dyDescent="0.2">
      <c r="B6" s="2">
        <v>472</v>
      </c>
      <c r="C6" s="2">
        <v>8.3000000000000007</v>
      </c>
      <c r="D6" s="2">
        <v>8000</v>
      </c>
      <c r="G6" s="2">
        <v>1325</v>
      </c>
      <c r="H6" s="2">
        <v>8.4</v>
      </c>
      <c r="I6" s="2">
        <v>5578</v>
      </c>
      <c r="J6">
        <f t="shared" si="0"/>
        <v>35.622641509433961</v>
      </c>
      <c r="K6" s="2">
        <f>J6/$M$4*100</f>
        <v>122.14708136833461</v>
      </c>
    </row>
    <row r="7" spans="1:20" x14ac:dyDescent="0.2">
      <c r="B7" s="2">
        <v>442</v>
      </c>
      <c r="C7" s="2">
        <v>8.5</v>
      </c>
      <c r="D7" s="2">
        <v>8000</v>
      </c>
      <c r="G7" s="2">
        <v>1767</v>
      </c>
      <c r="H7" s="2">
        <v>9.6999999999999993</v>
      </c>
      <c r="I7" s="2">
        <v>5302</v>
      </c>
      <c r="J7">
        <f t="shared" si="0"/>
        <v>25.014148273910582</v>
      </c>
      <c r="K7" s="2">
        <f>J7/$M$4*100</f>
        <v>85.771438475829427</v>
      </c>
    </row>
    <row r="8" spans="1:20" x14ac:dyDescent="0.2">
      <c r="B8" s="2">
        <v>469</v>
      </c>
      <c r="C8" s="2">
        <v>8.3000000000000007</v>
      </c>
      <c r="D8" s="2">
        <v>8000</v>
      </c>
      <c r="G8" s="2">
        <v>1683</v>
      </c>
      <c r="H8" s="2">
        <v>9.8000000000000007</v>
      </c>
      <c r="I8" s="2">
        <v>5278</v>
      </c>
      <c r="J8">
        <f t="shared" si="0"/>
        <v>27.866904337492571</v>
      </c>
      <c r="K8" s="2">
        <f>J8/$M$4*100</f>
        <v>95.553302264063021</v>
      </c>
    </row>
    <row r="10" spans="1:20" ht="19" x14ac:dyDescent="0.25">
      <c r="A10" s="3" t="s">
        <v>9</v>
      </c>
      <c r="B10" s="2" t="s">
        <v>3</v>
      </c>
      <c r="C10" s="2" t="s">
        <v>4</v>
      </c>
      <c r="D10" s="2" t="s">
        <v>5</v>
      </c>
      <c r="G10" s="2" t="s">
        <v>3</v>
      </c>
      <c r="H10" s="2" t="s">
        <v>4</v>
      </c>
      <c r="I10" s="2" t="s">
        <v>5</v>
      </c>
      <c r="J10" s="2" t="s">
        <v>6</v>
      </c>
    </row>
    <row r="11" spans="1:20" x14ac:dyDescent="0.2">
      <c r="B11" s="2">
        <v>238</v>
      </c>
      <c r="C11" s="2">
        <v>7.6</v>
      </c>
      <c r="D11" s="2">
        <v>8000</v>
      </c>
      <c r="G11" s="2">
        <v>1308</v>
      </c>
      <c r="H11" s="2">
        <v>8.6999999999999993</v>
      </c>
      <c r="I11" s="2">
        <v>5516</v>
      </c>
      <c r="J11">
        <f t="shared" ref="J11:J16" si="1">B11/G11*100</f>
        <v>18.195718654434252</v>
      </c>
      <c r="K11" s="2">
        <f t="shared" ref="K11:K16" si="2">J11/$M$4*100</f>
        <v>62.391609180635989</v>
      </c>
      <c r="P11"/>
      <c r="Q11" s="16" t="s">
        <v>10</v>
      </c>
      <c r="R11"/>
      <c r="S11"/>
      <c r="T11"/>
    </row>
    <row r="12" spans="1:20" x14ac:dyDescent="0.2">
      <c r="B12" s="2">
        <v>285</v>
      </c>
      <c r="C12" s="2">
        <v>7.4</v>
      </c>
      <c r="D12" s="2">
        <v>8000</v>
      </c>
      <c r="G12" s="2">
        <v>1394</v>
      </c>
      <c r="H12" s="2">
        <v>8.3000000000000007</v>
      </c>
      <c r="I12" s="2">
        <v>5523</v>
      </c>
      <c r="J12">
        <f t="shared" si="1"/>
        <v>20.444763271162124</v>
      </c>
      <c r="K12" s="2">
        <f t="shared" si="2"/>
        <v>70.103396520373877</v>
      </c>
      <c r="P12"/>
      <c r="Q12" s="6">
        <v>600</v>
      </c>
      <c r="R12" s="6"/>
      <c r="S12" s="6">
        <v>1200</v>
      </c>
      <c r="T12"/>
    </row>
    <row r="13" spans="1:20" x14ac:dyDescent="0.2">
      <c r="B13" s="2">
        <v>238</v>
      </c>
      <c r="C13" s="2">
        <v>7.7</v>
      </c>
      <c r="D13" s="2">
        <v>8000</v>
      </c>
      <c r="G13" s="2">
        <v>1455</v>
      </c>
      <c r="H13" s="2">
        <v>8.9</v>
      </c>
      <c r="I13" s="2">
        <v>5356</v>
      </c>
      <c r="J13">
        <f t="shared" si="1"/>
        <v>16.357388316151201</v>
      </c>
      <c r="K13" s="2">
        <f t="shared" si="2"/>
        <v>56.088127015994402</v>
      </c>
      <c r="P13"/>
      <c r="Q13" s="2" t="s">
        <v>11</v>
      </c>
      <c r="R13" s="2" t="s">
        <v>12</v>
      </c>
      <c r="S13" s="2" t="s">
        <v>11</v>
      </c>
      <c r="T13" s="2" t="s">
        <v>12</v>
      </c>
    </row>
    <row r="14" spans="1:20" x14ac:dyDescent="0.2">
      <c r="B14" s="2">
        <v>257</v>
      </c>
      <c r="C14" s="2">
        <v>7.5</v>
      </c>
      <c r="D14" s="2">
        <v>8000</v>
      </c>
      <c r="G14" s="2">
        <v>1571</v>
      </c>
      <c r="H14" s="2">
        <v>9.1999999999999993</v>
      </c>
      <c r="I14" s="2">
        <v>5271</v>
      </c>
      <c r="J14">
        <f t="shared" si="1"/>
        <v>16.35900700190961</v>
      </c>
      <c r="K14" s="2">
        <f t="shared" si="2"/>
        <v>56.093677355123241</v>
      </c>
      <c r="P14"/>
      <c r="Q14">
        <v>94.176000000000002</v>
      </c>
      <c r="R14">
        <v>62.392000000000003</v>
      </c>
      <c r="S14">
        <v>80.638000000000005</v>
      </c>
      <c r="T14">
        <v>44.107611588988291</v>
      </c>
    </row>
    <row r="15" spans="1:20" x14ac:dyDescent="0.2">
      <c r="B15" s="2">
        <v>298</v>
      </c>
      <c r="C15" s="2">
        <v>8.3000000000000007</v>
      </c>
      <c r="D15" s="2">
        <v>8000</v>
      </c>
      <c r="G15" s="2">
        <v>1528</v>
      </c>
      <c r="H15" s="2">
        <v>8.6999999999999993</v>
      </c>
      <c r="I15" s="2">
        <v>5346</v>
      </c>
      <c r="J15">
        <f t="shared" si="1"/>
        <v>19.502617801047119</v>
      </c>
      <c r="K15" s="2">
        <f t="shared" si="2"/>
        <v>66.872857893178903</v>
      </c>
      <c r="P15"/>
      <c r="Q15">
        <v>102.35</v>
      </c>
      <c r="R15">
        <v>70.102999999999994</v>
      </c>
      <c r="S15">
        <v>117.3</v>
      </c>
      <c r="T15">
        <v>49.441318424356872</v>
      </c>
    </row>
    <row r="16" spans="1:20" x14ac:dyDescent="0.2">
      <c r="B16" s="2">
        <v>241</v>
      </c>
      <c r="C16" s="2">
        <v>8</v>
      </c>
      <c r="D16" s="2">
        <v>8000</v>
      </c>
      <c r="G16" s="2">
        <v>1415</v>
      </c>
      <c r="H16" s="2">
        <v>8.6999999999999993</v>
      </c>
      <c r="I16" s="2">
        <v>5513</v>
      </c>
      <c r="J16">
        <f t="shared" si="1"/>
        <v>17.031802120141343</v>
      </c>
      <c r="K16" s="2">
        <f t="shared" si="2"/>
        <v>58.400635979432614</v>
      </c>
      <c r="P16"/>
      <c r="Q16">
        <v>122.15</v>
      </c>
      <c r="R16">
        <v>56.094000000000001</v>
      </c>
      <c r="S16">
        <v>101.16</v>
      </c>
      <c r="T16">
        <v>36.824251627619191</v>
      </c>
    </row>
    <row r="17" spans="1:20" x14ac:dyDescent="0.2">
      <c r="P17"/>
      <c r="Q17">
        <v>85.771000000000001</v>
      </c>
      <c r="R17">
        <v>66.873000000000005</v>
      </c>
      <c r="S17">
        <v>77.942999999999998</v>
      </c>
      <c r="T17">
        <v>0</v>
      </c>
    </row>
    <row r="18" spans="1:20" x14ac:dyDescent="0.2">
      <c r="B18" s="20" t="s">
        <v>0</v>
      </c>
      <c r="C18" s="20"/>
      <c r="D18" s="20"/>
      <c r="G18" s="21" t="s">
        <v>1</v>
      </c>
      <c r="H18" s="21"/>
      <c r="I18" s="21"/>
      <c r="P18"/>
      <c r="Q18">
        <v>95.552999999999997</v>
      </c>
      <c r="R18">
        <v>58.401000000000003</v>
      </c>
      <c r="S18">
        <v>109.19</v>
      </c>
      <c r="T18">
        <v>46.280580719063188</v>
      </c>
    </row>
    <row r="19" spans="1:20" ht="19" x14ac:dyDescent="0.25">
      <c r="A19" s="3" t="s">
        <v>13</v>
      </c>
      <c r="B19" s="2" t="s">
        <v>3</v>
      </c>
      <c r="C19" s="2" t="s">
        <v>4</v>
      </c>
      <c r="D19" s="2" t="s">
        <v>5</v>
      </c>
      <c r="G19" s="2" t="s">
        <v>3</v>
      </c>
      <c r="H19" s="2" t="s">
        <v>4</v>
      </c>
      <c r="I19" s="2" t="s">
        <v>5</v>
      </c>
      <c r="J19" s="2" t="s">
        <v>6</v>
      </c>
      <c r="P19"/>
      <c r="Q19"/>
      <c r="R19"/>
      <c r="S19">
        <v>113.78</v>
      </c>
      <c r="T19">
        <v>29.321999999999999</v>
      </c>
    </row>
    <row r="20" spans="1:20" x14ac:dyDescent="0.2">
      <c r="B20" s="2">
        <v>272</v>
      </c>
      <c r="C20" s="2">
        <v>9</v>
      </c>
      <c r="D20" s="2">
        <v>8009</v>
      </c>
      <c r="G20" s="2">
        <v>1802</v>
      </c>
      <c r="H20" s="2">
        <v>11.4</v>
      </c>
      <c r="I20" s="2">
        <v>5200</v>
      </c>
      <c r="J20">
        <f t="shared" ref="J20:J25" si="3">B20/G20*100</f>
        <v>15.09433962264151</v>
      </c>
      <c r="K20" s="2">
        <f t="shared" ref="K20:K25" si="4">J20/$M$20*100</f>
        <v>80.63795569033141</v>
      </c>
      <c r="M20" s="2">
        <f>AVERAGE(J20:J25)</f>
        <v>18.718653633293112</v>
      </c>
      <c r="P20"/>
      <c r="Q20"/>
      <c r="R20"/>
      <c r="S20"/>
      <c r="T20"/>
    </row>
    <row r="21" spans="1:20" x14ac:dyDescent="0.2">
      <c r="B21" s="2">
        <v>422</v>
      </c>
      <c r="C21" s="2">
        <v>9.9</v>
      </c>
      <c r="D21" s="2">
        <v>8127</v>
      </c>
      <c r="G21" s="2">
        <v>1922</v>
      </c>
      <c r="H21" s="2">
        <v>10</v>
      </c>
      <c r="I21" s="2">
        <v>5740</v>
      </c>
      <c r="J21">
        <f t="shared" si="3"/>
        <v>21.956295525494276</v>
      </c>
      <c r="K21" s="2">
        <f t="shared" si="4"/>
        <v>117.29633955319669</v>
      </c>
      <c r="P21"/>
      <c r="Q21"/>
      <c r="R21"/>
      <c r="S21"/>
      <c r="T21"/>
    </row>
    <row r="22" spans="1:20" x14ac:dyDescent="0.2">
      <c r="B22" s="2">
        <v>338</v>
      </c>
      <c r="C22" s="2">
        <v>9.6999999999999993</v>
      </c>
      <c r="D22" s="2">
        <v>8057</v>
      </c>
      <c r="G22" s="2">
        <v>1785</v>
      </c>
      <c r="H22" s="2">
        <v>10.6</v>
      </c>
      <c r="I22" s="2">
        <v>5342</v>
      </c>
      <c r="J22">
        <f t="shared" si="3"/>
        <v>18.935574229691877</v>
      </c>
      <c r="K22" s="2">
        <f t="shared" si="4"/>
        <v>101.15884721544796</v>
      </c>
      <c r="P22" s="7" t="s">
        <v>14</v>
      </c>
      <c r="Q22" s="5">
        <f>AVERAGE(Q13:Q20)</f>
        <v>100.00000000000001</v>
      </c>
      <c r="R22" s="5">
        <f t="shared" ref="R22:T22" si="5">AVERAGE(R13:R20)</f>
        <v>62.772599999999997</v>
      </c>
      <c r="S22" s="5">
        <f t="shared" si="5"/>
        <v>100.00183333333332</v>
      </c>
      <c r="T22" s="5">
        <f t="shared" si="5"/>
        <v>34.32929372667126</v>
      </c>
    </row>
    <row r="23" spans="1:20" x14ac:dyDescent="0.2">
      <c r="B23" s="2">
        <v>233</v>
      </c>
      <c r="C23" s="2">
        <v>8.4</v>
      </c>
      <c r="D23" s="2">
        <v>8000</v>
      </c>
      <c r="G23" s="2">
        <v>1597</v>
      </c>
      <c r="H23" s="2">
        <v>10.8</v>
      </c>
      <c r="I23" s="2">
        <v>5118</v>
      </c>
      <c r="J23">
        <f t="shared" si="3"/>
        <v>14.589855979962429</v>
      </c>
      <c r="K23" s="2">
        <f t="shared" si="4"/>
        <v>77.94287060268492</v>
      </c>
      <c r="P23" s="7" t="s">
        <v>15</v>
      </c>
      <c r="Q23" s="5">
        <f>STDEV(Q13:Q20)</f>
        <v>13.714082415531722</v>
      </c>
      <c r="R23" s="5">
        <f t="shared" ref="R23:T23" si="6">STDEV(R13:R20)</f>
        <v>5.7967121111885467</v>
      </c>
      <c r="S23" s="5">
        <f t="shared" si="6"/>
        <v>16.949208670810147</v>
      </c>
      <c r="T23" s="5">
        <f t="shared" si="6"/>
        <v>18.311855529242354</v>
      </c>
    </row>
    <row r="24" spans="1:20" x14ac:dyDescent="0.2">
      <c r="B24" s="2">
        <v>317</v>
      </c>
      <c r="C24" s="2">
        <v>9.6999999999999993</v>
      </c>
      <c r="D24" s="2">
        <v>8020</v>
      </c>
      <c r="G24" s="2">
        <v>1551</v>
      </c>
      <c r="H24" s="2">
        <v>11.3</v>
      </c>
      <c r="I24" s="2">
        <v>5162</v>
      </c>
      <c r="J24">
        <f t="shared" si="3"/>
        <v>20.438426821405546</v>
      </c>
      <c r="K24" s="2">
        <f t="shared" si="4"/>
        <v>109.1874833618035</v>
      </c>
    </row>
    <row r="25" spans="1:20" x14ac:dyDescent="0.2">
      <c r="B25" s="2">
        <v>348</v>
      </c>
      <c r="C25" s="2">
        <v>9.1</v>
      </c>
      <c r="D25" s="2">
        <v>8046</v>
      </c>
      <c r="G25" s="2">
        <v>1634</v>
      </c>
      <c r="H25" s="2">
        <v>10</v>
      </c>
      <c r="I25" s="2">
        <v>5291</v>
      </c>
      <c r="J25">
        <f t="shared" si="3"/>
        <v>21.297429620563037</v>
      </c>
      <c r="K25" s="2">
        <f t="shared" si="4"/>
        <v>113.77650357653553</v>
      </c>
    </row>
    <row r="26" spans="1:20" x14ac:dyDescent="0.2">
      <c r="J26"/>
    </row>
    <row r="28" spans="1:20" ht="19" x14ac:dyDescent="0.25">
      <c r="A28" s="3" t="s">
        <v>16</v>
      </c>
      <c r="B28" s="2" t="s">
        <v>3</v>
      </c>
      <c r="C28" s="2" t="s">
        <v>4</v>
      </c>
      <c r="D28" s="2" t="s">
        <v>5</v>
      </c>
      <c r="G28" s="2" t="s">
        <v>3</v>
      </c>
      <c r="H28" s="2" t="s">
        <v>4</v>
      </c>
      <c r="I28" s="2" t="s">
        <v>5</v>
      </c>
      <c r="J28" s="2" t="s">
        <v>6</v>
      </c>
    </row>
    <row r="29" spans="1:20" x14ac:dyDescent="0.2">
      <c r="B29" s="2">
        <v>143</v>
      </c>
      <c r="C29" s="2">
        <v>8.6</v>
      </c>
      <c r="D29" s="2">
        <v>8000</v>
      </c>
      <c r="G29" s="2">
        <v>1732</v>
      </c>
      <c r="H29" s="2">
        <v>10.8</v>
      </c>
      <c r="I29" s="2">
        <v>5055</v>
      </c>
      <c r="J29">
        <f t="shared" ref="J29:J32" si="7">B29/G29*100</f>
        <v>8.25635103926097</v>
      </c>
      <c r="K29" s="2">
        <f>J29/$M$20*100</f>
        <v>44.107611588988291</v>
      </c>
    </row>
    <row r="30" spans="1:20" x14ac:dyDescent="0.2">
      <c r="B30" s="2">
        <v>190</v>
      </c>
      <c r="C30" s="2">
        <v>8</v>
      </c>
      <c r="D30" s="2">
        <v>8000</v>
      </c>
      <c r="G30" s="2">
        <v>2053</v>
      </c>
      <c r="H30" s="2">
        <v>9.6</v>
      </c>
      <c r="I30" s="2">
        <v>5298</v>
      </c>
      <c r="J30">
        <f t="shared" si="7"/>
        <v>9.2547491475888943</v>
      </c>
      <c r="K30" s="2">
        <f>J30/$M$20*100</f>
        <v>49.441318424356872</v>
      </c>
    </row>
    <row r="31" spans="1:20" x14ac:dyDescent="0.2">
      <c r="B31" s="2">
        <v>134</v>
      </c>
      <c r="C31" s="2">
        <v>7.6</v>
      </c>
      <c r="D31" s="2">
        <v>8000</v>
      </c>
      <c r="G31" s="2">
        <v>1944</v>
      </c>
      <c r="H31" s="2">
        <v>9.5</v>
      </c>
      <c r="I31" s="2">
        <v>5262</v>
      </c>
      <c r="J31">
        <f t="shared" si="7"/>
        <v>6.8930041152263382</v>
      </c>
      <c r="K31" s="2">
        <f>J31/$M$20*100</f>
        <v>36.824251627619191</v>
      </c>
    </row>
    <row r="32" spans="1:20" x14ac:dyDescent="0.2">
      <c r="B32" s="2">
        <v>162</v>
      </c>
      <c r="C32" s="2">
        <v>9.3000000000000007</v>
      </c>
      <c r="D32" s="2">
        <v>8000</v>
      </c>
      <c r="G32" s="2">
        <v>1870</v>
      </c>
      <c r="H32" s="2">
        <v>10.4</v>
      </c>
      <c r="I32" s="2">
        <v>5187</v>
      </c>
      <c r="J32">
        <f t="shared" si="7"/>
        <v>8.663101604278074</v>
      </c>
      <c r="K32" s="2">
        <f>J32/$M$20*100</f>
        <v>46.280580719063188</v>
      </c>
    </row>
    <row r="33" spans="1:19" x14ac:dyDescent="0.2">
      <c r="J33"/>
    </row>
    <row r="34" spans="1:19" s="13" customFormat="1" x14ac:dyDescent="0.2">
      <c r="A34" s="12"/>
      <c r="J34" s="14"/>
    </row>
    <row r="35" spans="1:19" s="13" customFormat="1" x14ac:dyDescent="0.2">
      <c r="A35" s="12"/>
    </row>
    <row r="36" spans="1:19" s="13" customFormat="1" x14ac:dyDescent="0.2">
      <c r="A36" s="12"/>
    </row>
    <row r="38" spans="1:19" x14ac:dyDescent="0.2">
      <c r="A38" s="17"/>
      <c r="B38" s="20" t="s">
        <v>0</v>
      </c>
      <c r="C38" s="20"/>
      <c r="D38" s="20"/>
      <c r="E38"/>
      <c r="F38"/>
      <c r="G38" s="21" t="s">
        <v>1</v>
      </c>
      <c r="H38" s="21"/>
      <c r="I38" s="21"/>
      <c r="J38"/>
      <c r="K38"/>
      <c r="L38"/>
      <c r="M38"/>
      <c r="N38"/>
      <c r="O38"/>
      <c r="P38"/>
      <c r="Q38"/>
      <c r="R38"/>
      <c r="S38"/>
    </row>
    <row r="39" spans="1:19" x14ac:dyDescent="0.2">
      <c r="A39" s="17"/>
      <c r="B39" t="s">
        <v>3</v>
      </c>
      <c r="C39" t="s">
        <v>4</v>
      </c>
      <c r="D39" t="s">
        <v>5</v>
      </c>
      <c r="E39"/>
      <c r="F39"/>
      <c r="G39" t="s">
        <v>3</v>
      </c>
      <c r="H39" t="s">
        <v>4</v>
      </c>
      <c r="I39" t="s">
        <v>5</v>
      </c>
      <c r="J39" t="s">
        <v>6</v>
      </c>
      <c r="K39"/>
      <c r="L39" s="1" t="s">
        <v>7</v>
      </c>
      <c r="M39" s="10" t="s">
        <v>8</v>
      </c>
      <c r="N39"/>
      <c r="O39"/>
      <c r="P39"/>
      <c r="Q39"/>
      <c r="R39"/>
      <c r="S39"/>
    </row>
    <row r="40" spans="1:19" ht="19" x14ac:dyDescent="0.25">
      <c r="A40" s="3" t="s">
        <v>24</v>
      </c>
      <c r="B40" s="2">
        <v>454</v>
      </c>
      <c r="C40" s="2">
        <v>7.9</v>
      </c>
      <c r="D40" s="2">
        <v>8000</v>
      </c>
      <c r="G40" s="2">
        <v>1653</v>
      </c>
      <c r="H40" s="2">
        <v>8.9</v>
      </c>
      <c r="I40" s="2">
        <v>5340</v>
      </c>
      <c r="J40">
        <f t="shared" ref="J40:J45" si="8">B40/G40*100</f>
        <v>27.465214761040535</v>
      </c>
      <c r="K40"/>
      <c r="L40" s="2">
        <f t="shared" ref="L40:L45" si="9">J40/$M$4*100</f>
        <v>94.175942043128686</v>
      </c>
      <c r="M40" s="2">
        <f>AVERAGE(J40:J45)</f>
        <v>31.698429488377439</v>
      </c>
      <c r="N40"/>
      <c r="O40"/>
      <c r="P40"/>
      <c r="Q40"/>
      <c r="R40"/>
      <c r="S40"/>
    </row>
    <row r="41" spans="1:19" x14ac:dyDescent="0.2">
      <c r="A41" s="17"/>
      <c r="B41" s="2">
        <v>437</v>
      </c>
      <c r="C41" s="2">
        <v>8.3000000000000007</v>
      </c>
      <c r="D41" s="2">
        <v>8000</v>
      </c>
      <c r="G41" s="2">
        <v>1464</v>
      </c>
      <c r="H41" s="2">
        <v>9.1999999999999993</v>
      </c>
      <c r="I41" s="2">
        <v>5278</v>
      </c>
      <c r="J41">
        <f t="shared" si="8"/>
        <v>29.849726775956288</v>
      </c>
      <c r="K41"/>
      <c r="L41" s="2">
        <f t="shared" si="9"/>
        <v>102.35223584864424</v>
      </c>
      <c r="N41"/>
      <c r="O41"/>
      <c r="P41"/>
      <c r="Q41"/>
      <c r="R41"/>
      <c r="S41"/>
    </row>
    <row r="42" spans="1:19" x14ac:dyDescent="0.2">
      <c r="A42" s="17"/>
      <c r="B42" s="2">
        <v>544</v>
      </c>
      <c r="C42" s="2">
        <v>8.1</v>
      </c>
      <c r="D42" s="2">
        <v>8000</v>
      </c>
      <c r="G42" s="2">
        <v>1226</v>
      </c>
      <c r="H42" s="2">
        <v>8.5</v>
      </c>
      <c r="I42" s="2">
        <v>5408</v>
      </c>
      <c r="J42">
        <f t="shared" si="8"/>
        <v>44.371941272430668</v>
      </c>
      <c r="K42"/>
      <c r="L42" s="2">
        <f t="shared" si="9"/>
        <v>152.14770414033441</v>
      </c>
      <c r="N42"/>
      <c r="O42"/>
      <c r="P42"/>
      <c r="Q42"/>
      <c r="R42"/>
      <c r="S42"/>
    </row>
    <row r="43" spans="1:19" x14ac:dyDescent="0.2">
      <c r="A43" s="17"/>
      <c r="B43" s="2">
        <v>472</v>
      </c>
      <c r="C43" s="2">
        <v>8.3000000000000007</v>
      </c>
      <c r="D43" s="2">
        <v>8000</v>
      </c>
      <c r="G43" s="2">
        <v>1325</v>
      </c>
      <c r="H43" s="2">
        <v>8.4</v>
      </c>
      <c r="I43" s="2">
        <v>5578</v>
      </c>
      <c r="J43">
        <f t="shared" si="8"/>
        <v>35.622641509433961</v>
      </c>
      <c r="K43"/>
      <c r="L43" s="2">
        <f t="shared" si="9"/>
        <v>122.14708136833461</v>
      </c>
      <c r="N43"/>
      <c r="O43"/>
      <c r="P43"/>
      <c r="Q43"/>
      <c r="R43"/>
      <c r="S43"/>
    </row>
    <row r="44" spans="1:19" x14ac:dyDescent="0.2">
      <c r="A44" s="17"/>
      <c r="B44" s="2">
        <v>442</v>
      </c>
      <c r="C44" s="2">
        <v>8.5</v>
      </c>
      <c r="D44" s="2">
        <v>8000</v>
      </c>
      <c r="G44" s="2">
        <v>1767</v>
      </c>
      <c r="H44" s="2">
        <v>9.6999999999999993</v>
      </c>
      <c r="I44" s="2">
        <v>5302</v>
      </c>
      <c r="J44">
        <f t="shared" si="8"/>
        <v>25.014148273910582</v>
      </c>
      <c r="K44"/>
      <c r="L44" s="2">
        <f t="shared" si="9"/>
        <v>85.771438475829427</v>
      </c>
      <c r="N44"/>
      <c r="O44"/>
      <c r="P44"/>
      <c r="Q44"/>
      <c r="R44"/>
      <c r="S44"/>
    </row>
    <row r="45" spans="1:19" x14ac:dyDescent="0.2">
      <c r="A45" s="17"/>
      <c r="B45" s="2">
        <v>469</v>
      </c>
      <c r="C45" s="2">
        <v>8.3000000000000007</v>
      </c>
      <c r="D45" s="2">
        <v>8000</v>
      </c>
      <c r="G45" s="2">
        <v>1683</v>
      </c>
      <c r="H45" s="2">
        <v>9.8000000000000007</v>
      </c>
      <c r="I45" s="2">
        <v>5278</v>
      </c>
      <c r="J45">
        <f t="shared" si="8"/>
        <v>27.866904337492571</v>
      </c>
      <c r="K45"/>
      <c r="L45" s="2">
        <f t="shared" si="9"/>
        <v>95.553302264063021</v>
      </c>
      <c r="N45"/>
      <c r="O45"/>
      <c r="P45" s="5" t="s">
        <v>10</v>
      </c>
      <c r="Q45"/>
      <c r="R45"/>
      <c r="S45"/>
    </row>
    <row r="46" spans="1:19" x14ac:dyDescent="0.2">
      <c r="A46" s="1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6">
        <v>600</v>
      </c>
      <c r="Q46" s="6"/>
      <c r="R46" s="6">
        <v>1200</v>
      </c>
      <c r="S46"/>
    </row>
    <row r="47" spans="1:19" ht="19" x14ac:dyDescent="0.25">
      <c r="A47" s="3" t="s">
        <v>25</v>
      </c>
      <c r="B47" s="2">
        <v>60</v>
      </c>
      <c r="C47" s="2">
        <v>8.6999999999999993</v>
      </c>
      <c r="D47" s="2">
        <v>8000</v>
      </c>
      <c r="G47" s="2">
        <v>2000</v>
      </c>
      <c r="H47" s="2">
        <v>9.4</v>
      </c>
      <c r="I47" s="2">
        <v>5355</v>
      </c>
      <c r="J47">
        <f t="shared" ref="J47:J52" si="10">B47/G47*100</f>
        <v>3</v>
      </c>
      <c r="L47" s="2">
        <f t="shared" ref="L47:L52" si="11">J47/$M$4*100</f>
        <v>10.286751026252757</v>
      </c>
      <c r="O47"/>
      <c r="P47" s="2" t="s">
        <v>11</v>
      </c>
      <c r="Q47" s="2" t="s">
        <v>12</v>
      </c>
      <c r="R47" s="2" t="s">
        <v>11</v>
      </c>
      <c r="S47" s="2" t="s">
        <v>12</v>
      </c>
    </row>
    <row r="48" spans="1:19" x14ac:dyDescent="0.2">
      <c r="A48" s="17"/>
      <c r="B48" s="2">
        <v>42</v>
      </c>
      <c r="C48" s="2">
        <v>9</v>
      </c>
      <c r="D48" s="2">
        <v>8000</v>
      </c>
      <c r="G48" s="2">
        <v>2054</v>
      </c>
      <c r="H48" s="2">
        <v>9</v>
      </c>
      <c r="I48" s="2">
        <v>5382</v>
      </c>
      <c r="J48">
        <f t="shared" si="10"/>
        <v>2.044790652385589</v>
      </c>
      <c r="L48" s="2">
        <f t="shared" si="11"/>
        <v>7.0114174472998334</v>
      </c>
      <c r="O48"/>
      <c r="P48">
        <v>86.645348694991171</v>
      </c>
      <c r="Q48">
        <v>9.4641912814639024</v>
      </c>
      <c r="R48">
        <v>80.63795569033141</v>
      </c>
      <c r="S48">
        <v>2.4235808134407772</v>
      </c>
    </row>
    <row r="49" spans="1:19" x14ac:dyDescent="0.2">
      <c r="A49" s="17"/>
      <c r="B49" s="2">
        <v>78</v>
      </c>
      <c r="C49" s="2">
        <v>8</v>
      </c>
      <c r="D49" s="2">
        <v>8000</v>
      </c>
      <c r="G49" s="2">
        <v>1787</v>
      </c>
      <c r="H49" s="2">
        <v>9.8000000000000007</v>
      </c>
      <c r="I49" s="2">
        <v>5199</v>
      </c>
      <c r="J49">
        <f t="shared" si="10"/>
        <v>4.3648573027420259</v>
      </c>
      <c r="L49" s="2">
        <f t="shared" si="11"/>
        <v>14.966733446142792</v>
      </c>
      <c r="O49"/>
      <c r="P49">
        <v>94.167841302361694</v>
      </c>
      <c r="Q49">
        <v>6.4507632882421921</v>
      </c>
      <c r="R49">
        <v>117.29633955319669</v>
      </c>
      <c r="S49">
        <v>1.830796629364104</v>
      </c>
    </row>
    <row r="50" spans="1:19" x14ac:dyDescent="0.2">
      <c r="A50" s="17"/>
      <c r="B50" s="2">
        <v>36</v>
      </c>
      <c r="C50" s="2">
        <v>10.4</v>
      </c>
      <c r="D50" s="2">
        <v>8000</v>
      </c>
      <c r="G50" s="2">
        <v>1897</v>
      </c>
      <c r="H50" s="2">
        <v>9.4</v>
      </c>
      <c r="I50" s="2">
        <v>5221</v>
      </c>
      <c r="J50">
        <f t="shared" si="10"/>
        <v>1.8977332630469164</v>
      </c>
      <c r="L50" s="2">
        <f t="shared" si="11"/>
        <v>6.507169863733953</v>
      </c>
      <c r="O50"/>
      <c r="P50">
        <v>139.98151324405552</v>
      </c>
      <c r="Q50">
        <v>13.769948143148374</v>
      </c>
      <c r="R50">
        <v>101.15884721544796</v>
      </c>
      <c r="S50">
        <v>4.7438141624520442</v>
      </c>
    </row>
    <row r="51" spans="1:19" x14ac:dyDescent="0.2">
      <c r="A51" s="17"/>
      <c r="B51" s="2">
        <v>38</v>
      </c>
      <c r="C51" s="2">
        <v>8.5</v>
      </c>
      <c r="D51" s="2">
        <v>8000</v>
      </c>
      <c r="G51" s="2">
        <v>1670</v>
      </c>
      <c r="H51" s="2">
        <v>10.199999999999999</v>
      </c>
      <c r="I51" s="2">
        <v>5044</v>
      </c>
      <c r="J51">
        <f t="shared" si="10"/>
        <v>2.2754491017964074</v>
      </c>
      <c r="L51" s="2">
        <f t="shared" si="11"/>
        <v>7.802326127696702</v>
      </c>
      <c r="O51"/>
      <c r="P51">
        <v>112.379831065433</v>
      </c>
      <c r="Q51">
        <v>5.9868368675575558</v>
      </c>
      <c r="R51">
        <v>77.94287060268492</v>
      </c>
      <c r="S51">
        <v>1.5318321331855069</v>
      </c>
    </row>
    <row r="52" spans="1:19" x14ac:dyDescent="0.2">
      <c r="A52" s="17"/>
      <c r="B52" s="2">
        <v>59</v>
      </c>
      <c r="C52" s="2">
        <v>8.6999999999999993</v>
      </c>
      <c r="D52" s="2">
        <v>8000</v>
      </c>
      <c r="G52" s="2">
        <v>1894</v>
      </c>
      <c r="H52" s="2">
        <v>10</v>
      </c>
      <c r="I52" s="2">
        <v>5184</v>
      </c>
      <c r="J52">
        <f t="shared" si="10"/>
        <v>3.1151003167898628</v>
      </c>
      <c r="L52" s="2">
        <f t="shared" si="11"/>
        <v>10.681420460206136</v>
      </c>
      <c r="O52"/>
      <c r="P52">
        <v>78.912894669063277</v>
      </c>
      <c r="Q52">
        <v>7.1784285168788085</v>
      </c>
      <c r="R52">
        <v>109.1874833618035</v>
      </c>
      <c r="S52">
        <v>1.9540104478728806</v>
      </c>
    </row>
    <row r="53" spans="1:19" x14ac:dyDescent="0.2">
      <c r="A53" s="17"/>
      <c r="O53"/>
      <c r="P53">
        <v>87.912571024095257</v>
      </c>
      <c r="Q53">
        <v>9.8273017530160178</v>
      </c>
      <c r="R53">
        <v>113.77650357653553</v>
      </c>
      <c r="S53">
        <v>3.6311059061916438</v>
      </c>
    </row>
    <row r="54" spans="1:19" x14ac:dyDescent="0.2">
      <c r="A54" s="17"/>
      <c r="O54"/>
      <c r="P54"/>
      <c r="Q54"/>
      <c r="R54"/>
      <c r="S54"/>
    </row>
    <row r="55" spans="1:19" x14ac:dyDescent="0.2">
      <c r="A55" s="17"/>
      <c r="B55"/>
      <c r="C55"/>
      <c r="D55"/>
      <c r="E55"/>
      <c r="F55"/>
      <c r="G55"/>
      <c r="H55"/>
      <c r="I55"/>
      <c r="J55"/>
      <c r="K55"/>
      <c r="L55"/>
      <c r="M55"/>
      <c r="N55"/>
      <c r="O55" s="5" t="s">
        <v>14</v>
      </c>
      <c r="P55" s="5">
        <f>AVERAGE(P48:P53)</f>
        <v>100</v>
      </c>
      <c r="Q55" s="5">
        <f t="shared" ref="Q55:S55" si="12">AVERAGE(Q48:Q53)</f>
        <v>8.7795783083844743</v>
      </c>
      <c r="R55" s="5">
        <f t="shared" si="12"/>
        <v>100</v>
      </c>
      <c r="S55" s="5">
        <f t="shared" si="12"/>
        <v>2.6858566820844927</v>
      </c>
    </row>
    <row r="56" spans="1:19" ht="19" x14ac:dyDescent="0.25">
      <c r="A56" s="3" t="s">
        <v>26</v>
      </c>
      <c r="B56" s="2">
        <v>272</v>
      </c>
      <c r="C56" s="2">
        <v>9</v>
      </c>
      <c r="D56" s="2">
        <v>8009</v>
      </c>
      <c r="G56" s="2">
        <v>1802</v>
      </c>
      <c r="H56" s="2">
        <v>11.4</v>
      </c>
      <c r="I56" s="2">
        <v>5200</v>
      </c>
      <c r="J56">
        <f>B56/G56*100</f>
        <v>15.09433962264151</v>
      </c>
      <c r="K56"/>
      <c r="L56" s="11">
        <f t="shared" ref="L56:L61" si="13">J56/$M$20*100</f>
        <v>80.63795569033141</v>
      </c>
      <c r="M56" s="2">
        <f>AVERAGE(J56:J61)</f>
        <v>18.718653633293112</v>
      </c>
      <c r="O56" s="5" t="s">
        <v>15</v>
      </c>
      <c r="P56" s="5">
        <f>STDEV(P48:P53)</f>
        <v>22.604930238917369</v>
      </c>
      <c r="Q56" s="5">
        <f t="shared" ref="Q56:S56" si="14">STDEV(Q48:Q53)</f>
        <v>2.9071179967538878</v>
      </c>
      <c r="R56" s="5">
        <f t="shared" si="14"/>
        <v>16.947648257061601</v>
      </c>
      <c r="S56" s="5">
        <f t="shared" si="14"/>
        <v>1.2486771385508881</v>
      </c>
    </row>
    <row r="57" spans="1:19" x14ac:dyDescent="0.2">
      <c r="A57" s="17"/>
      <c r="B57" s="2">
        <v>422</v>
      </c>
      <c r="C57" s="2">
        <v>9.9</v>
      </c>
      <c r="D57" s="2">
        <v>8127</v>
      </c>
      <c r="G57" s="2">
        <v>1922</v>
      </c>
      <c r="H57" s="2">
        <v>10</v>
      </c>
      <c r="I57" s="2">
        <v>5740</v>
      </c>
      <c r="J57">
        <f t="shared" ref="J57:J61" si="15">B57/G57*100</f>
        <v>21.956295525494276</v>
      </c>
      <c r="K57"/>
      <c r="L57" s="11">
        <f t="shared" si="13"/>
        <v>117.29633955319669</v>
      </c>
      <c r="O57"/>
      <c r="P57"/>
      <c r="Q57"/>
      <c r="R57"/>
      <c r="S57"/>
    </row>
    <row r="58" spans="1:19" x14ac:dyDescent="0.2">
      <c r="A58" s="17"/>
      <c r="B58" s="2">
        <v>338</v>
      </c>
      <c r="C58" s="2">
        <v>9.6999999999999993</v>
      </c>
      <c r="D58" s="2">
        <v>8057</v>
      </c>
      <c r="G58" s="2">
        <v>1785</v>
      </c>
      <c r="H58" s="2">
        <v>10.6</v>
      </c>
      <c r="I58" s="2">
        <v>5342</v>
      </c>
      <c r="J58">
        <f t="shared" si="15"/>
        <v>18.935574229691877</v>
      </c>
      <c r="K58"/>
      <c r="L58" s="11">
        <f t="shared" si="13"/>
        <v>101.15884721544796</v>
      </c>
      <c r="O58"/>
      <c r="P58"/>
      <c r="Q58"/>
      <c r="R58"/>
      <c r="S58"/>
    </row>
    <row r="59" spans="1:19" x14ac:dyDescent="0.2">
      <c r="A59" s="17"/>
      <c r="B59" s="2">
        <v>233</v>
      </c>
      <c r="C59" s="2">
        <v>8.4</v>
      </c>
      <c r="D59" s="2">
        <v>8000</v>
      </c>
      <c r="G59" s="2">
        <v>1597</v>
      </c>
      <c r="H59" s="2">
        <v>10.8</v>
      </c>
      <c r="I59" s="2">
        <v>5118</v>
      </c>
      <c r="J59">
        <f t="shared" si="15"/>
        <v>14.589855979962429</v>
      </c>
      <c r="K59"/>
      <c r="L59" s="11">
        <f t="shared" si="13"/>
        <v>77.94287060268492</v>
      </c>
      <c r="O59"/>
      <c r="P59"/>
      <c r="Q59"/>
      <c r="R59"/>
      <c r="S59"/>
    </row>
    <row r="60" spans="1:19" x14ac:dyDescent="0.2">
      <c r="A60" s="17"/>
      <c r="B60" s="2">
        <v>317</v>
      </c>
      <c r="C60" s="2">
        <v>9.6999999999999993</v>
      </c>
      <c r="D60" s="2">
        <v>8020</v>
      </c>
      <c r="G60" s="2">
        <v>1551</v>
      </c>
      <c r="H60" s="2">
        <v>11.3</v>
      </c>
      <c r="I60" s="2">
        <v>5162</v>
      </c>
      <c r="J60">
        <f t="shared" si="15"/>
        <v>20.438426821405546</v>
      </c>
      <c r="K60"/>
      <c r="L60" s="11">
        <f t="shared" si="13"/>
        <v>109.1874833618035</v>
      </c>
      <c r="O60"/>
      <c r="P60"/>
      <c r="Q60"/>
      <c r="R60"/>
      <c r="S60"/>
    </row>
    <row r="61" spans="1:19" x14ac:dyDescent="0.2">
      <c r="A61" s="17"/>
      <c r="B61" s="2">
        <v>348</v>
      </c>
      <c r="C61" s="2">
        <v>9.1</v>
      </c>
      <c r="D61" s="2">
        <v>8046</v>
      </c>
      <c r="G61" s="2">
        <v>1634</v>
      </c>
      <c r="H61" s="2">
        <v>10</v>
      </c>
      <c r="I61" s="2">
        <v>5291</v>
      </c>
      <c r="J61">
        <f t="shared" si="15"/>
        <v>21.297429620563037</v>
      </c>
      <c r="K61"/>
      <c r="L61" s="11">
        <f t="shared" si="13"/>
        <v>113.77650357653553</v>
      </c>
      <c r="O61"/>
      <c r="P61"/>
      <c r="Q61"/>
      <c r="R61"/>
      <c r="S61"/>
    </row>
    <row r="62" spans="1:19" x14ac:dyDescent="0.2">
      <c r="A62" s="1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">
      <c r="A63" s="17"/>
    </row>
    <row r="64" spans="1:19" x14ac:dyDescent="0.2">
      <c r="A64" s="17"/>
    </row>
    <row r="65" spans="1:19" ht="19" x14ac:dyDescent="0.25">
      <c r="A65" s="3" t="s">
        <v>27</v>
      </c>
      <c r="B65" s="2">
        <v>7</v>
      </c>
      <c r="C65" s="2">
        <v>9.6999999999999993</v>
      </c>
      <c r="D65" s="2">
        <v>8000</v>
      </c>
      <c r="G65" s="2">
        <v>1543</v>
      </c>
      <c r="H65" s="2">
        <v>9</v>
      </c>
      <c r="I65" s="2">
        <v>5115</v>
      </c>
      <c r="J65">
        <f t="shared" ref="J65:J70" si="16">B65/G65*100</f>
        <v>0.45366169799092676</v>
      </c>
      <c r="L65" s="11">
        <f t="shared" ref="L65:L70" si="17">J65/$M$20*100</f>
        <v>2.4235808134407772</v>
      </c>
    </row>
    <row r="66" spans="1:19" x14ac:dyDescent="0.2">
      <c r="A66" s="17"/>
      <c r="B66" s="2">
        <v>5</v>
      </c>
      <c r="C66" s="2">
        <v>8.1999999999999993</v>
      </c>
      <c r="D66" s="2">
        <v>8000</v>
      </c>
      <c r="G66" s="2">
        <v>1459</v>
      </c>
      <c r="H66" s="2">
        <v>8.4</v>
      </c>
      <c r="I66" s="2">
        <v>5150</v>
      </c>
      <c r="J66">
        <f t="shared" si="16"/>
        <v>0.3427004797806717</v>
      </c>
      <c r="L66" s="11">
        <f t="shared" si="17"/>
        <v>1.830796629364104</v>
      </c>
    </row>
    <row r="67" spans="1:19" x14ac:dyDescent="0.2">
      <c r="A67" s="17"/>
      <c r="B67" s="2">
        <v>13</v>
      </c>
      <c r="C67" s="2">
        <v>9.3000000000000007</v>
      </c>
      <c r="D67" s="2">
        <v>8000</v>
      </c>
      <c r="G67" s="2">
        <v>1464</v>
      </c>
      <c r="H67" s="2">
        <v>8.8000000000000007</v>
      </c>
      <c r="I67" s="2">
        <v>5118</v>
      </c>
      <c r="J67">
        <f t="shared" si="16"/>
        <v>0.88797814207650272</v>
      </c>
      <c r="L67" s="11">
        <f t="shared" si="17"/>
        <v>4.7438141624520442</v>
      </c>
    </row>
    <row r="68" spans="1:19" x14ac:dyDescent="0.2">
      <c r="A68" s="17"/>
      <c r="B68" s="2">
        <v>4</v>
      </c>
      <c r="C68" s="2">
        <v>6.6</v>
      </c>
      <c r="D68" s="2">
        <v>8000</v>
      </c>
      <c r="G68" s="2">
        <v>1395</v>
      </c>
      <c r="H68" s="2">
        <v>8.6</v>
      </c>
      <c r="I68" s="2">
        <v>5165</v>
      </c>
      <c r="J68">
        <f t="shared" si="16"/>
        <v>0.28673835125448027</v>
      </c>
      <c r="L68" s="11">
        <f t="shared" si="17"/>
        <v>1.5318321331855069</v>
      </c>
    </row>
    <row r="69" spans="1:19" x14ac:dyDescent="0.2">
      <c r="A69" s="17"/>
      <c r="B69" s="2">
        <v>5</v>
      </c>
      <c r="C69" s="2">
        <v>8.6</v>
      </c>
      <c r="D69" s="2">
        <v>8000</v>
      </c>
      <c r="G69" s="2">
        <v>1367</v>
      </c>
      <c r="H69" s="2">
        <v>8</v>
      </c>
      <c r="I69" s="2">
        <v>5380</v>
      </c>
      <c r="J69">
        <f t="shared" si="16"/>
        <v>0.36576444769568395</v>
      </c>
      <c r="L69" s="11">
        <f t="shared" si="17"/>
        <v>1.9540104478728806</v>
      </c>
    </row>
    <row r="70" spans="1:19" x14ac:dyDescent="0.2">
      <c r="A70" s="17"/>
      <c r="B70" s="2">
        <v>8</v>
      </c>
      <c r="C70" s="2">
        <v>7.6</v>
      </c>
      <c r="D70" s="2">
        <v>8000</v>
      </c>
      <c r="G70" s="2">
        <v>1177</v>
      </c>
      <c r="H70" s="2">
        <v>7.9</v>
      </c>
      <c r="I70" s="2">
        <v>5429</v>
      </c>
      <c r="J70">
        <f t="shared" si="16"/>
        <v>0.67969413763806286</v>
      </c>
      <c r="L70" s="11">
        <f t="shared" si="17"/>
        <v>3.6311059061916438</v>
      </c>
    </row>
    <row r="71" spans="1:19" s="13" customFormat="1" ht="35" customHeight="1" x14ac:dyDescent="0.2">
      <c r="A71" s="18"/>
      <c r="K71" s="14"/>
      <c r="M71" s="14"/>
      <c r="N71" s="14"/>
      <c r="O71" s="14"/>
      <c r="P71" s="14"/>
      <c r="Q71" s="14"/>
      <c r="R71" s="14"/>
      <c r="S71" s="14"/>
    </row>
    <row r="72" spans="1:19" s="13" customFormat="1" x14ac:dyDescent="0.2">
      <c r="A72" s="18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N72" s="14"/>
      <c r="O72" s="14"/>
      <c r="P72" s="14"/>
      <c r="Q72" s="14"/>
      <c r="R72" s="14"/>
      <c r="S72" s="14"/>
    </row>
    <row r="73" spans="1:19" x14ac:dyDescent="0.2">
      <c r="A73" s="1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">
      <c r="A74" s="17"/>
      <c r="B74" s="20" t="s">
        <v>0</v>
      </c>
      <c r="C74" s="20"/>
      <c r="D74" s="20"/>
      <c r="G74" s="21" t="s">
        <v>1</v>
      </c>
      <c r="H74" s="21"/>
      <c r="I74" s="21"/>
    </row>
    <row r="75" spans="1:19" ht="19" x14ac:dyDescent="0.25">
      <c r="A75" s="3" t="s">
        <v>24</v>
      </c>
      <c r="B75" s="2" t="s">
        <v>3</v>
      </c>
      <c r="C75" s="2" t="s">
        <v>4</v>
      </c>
      <c r="D75" s="2" t="s">
        <v>5</v>
      </c>
      <c r="G75" s="2" t="s">
        <v>3</v>
      </c>
      <c r="H75" s="2" t="s">
        <v>4</v>
      </c>
      <c r="I75" s="2" t="s">
        <v>5</v>
      </c>
      <c r="J75" s="2" t="s">
        <v>6</v>
      </c>
      <c r="K75" s="4" t="s">
        <v>7</v>
      </c>
      <c r="L75"/>
      <c r="M75" s="4" t="s">
        <v>8</v>
      </c>
    </row>
    <row r="76" spans="1:19" x14ac:dyDescent="0.2">
      <c r="A76" s="17"/>
    </row>
    <row r="77" spans="1:19" x14ac:dyDescent="0.2">
      <c r="A77" s="17"/>
      <c r="B77" s="2">
        <v>454</v>
      </c>
      <c r="C77" s="2">
        <v>7.9</v>
      </c>
      <c r="D77" s="2">
        <v>8000</v>
      </c>
      <c r="G77" s="2">
        <v>1653</v>
      </c>
      <c r="H77" s="2">
        <v>8.9</v>
      </c>
      <c r="I77" s="2">
        <v>5340</v>
      </c>
      <c r="J77" s="2">
        <f>B77/G77*100</f>
        <v>27.465214761040535</v>
      </c>
      <c r="K77" s="2" t="e">
        <f>J77/$O$5*100</f>
        <v>#DIV/0!</v>
      </c>
      <c r="M77" s="2">
        <f>AVERAGE(J77:J82)</f>
        <v>31.698429488377439</v>
      </c>
    </row>
    <row r="78" spans="1:19" x14ac:dyDescent="0.2">
      <c r="A78" s="17"/>
      <c r="B78" s="2">
        <v>437</v>
      </c>
      <c r="C78" s="2">
        <v>8.3000000000000007</v>
      </c>
      <c r="D78" s="2">
        <v>8000</v>
      </c>
      <c r="G78" s="2">
        <v>1464</v>
      </c>
      <c r="H78" s="2">
        <v>9.1999999999999993</v>
      </c>
      <c r="I78" s="2">
        <v>5278</v>
      </c>
      <c r="J78" s="2">
        <f t="shared" ref="J78:J82" si="18">B78/G78*100</f>
        <v>29.849726775956288</v>
      </c>
      <c r="K78" s="2" t="e">
        <f t="shared" ref="K78:K82" si="19">J78/$O$5*100</f>
        <v>#DIV/0!</v>
      </c>
    </row>
    <row r="79" spans="1:19" x14ac:dyDescent="0.2">
      <c r="A79" s="17"/>
      <c r="B79" s="2">
        <v>544</v>
      </c>
      <c r="C79" s="2">
        <v>8.1</v>
      </c>
      <c r="D79" s="2">
        <v>8000</v>
      </c>
      <c r="G79" s="2">
        <v>1226</v>
      </c>
      <c r="H79" s="2">
        <v>8.5</v>
      </c>
      <c r="I79" s="2">
        <v>5408</v>
      </c>
      <c r="J79" s="2">
        <f t="shared" si="18"/>
        <v>44.371941272430668</v>
      </c>
      <c r="K79" s="2" t="s">
        <v>30</v>
      </c>
    </row>
    <row r="80" spans="1:19" x14ac:dyDescent="0.2">
      <c r="A80" s="17"/>
      <c r="B80" s="2">
        <v>472</v>
      </c>
      <c r="C80" s="2">
        <v>8.3000000000000007</v>
      </c>
      <c r="D80" s="2">
        <v>8000</v>
      </c>
      <c r="G80" s="2">
        <v>1325</v>
      </c>
      <c r="H80" s="2">
        <v>8.4</v>
      </c>
      <c r="I80" s="2">
        <v>5578</v>
      </c>
      <c r="J80" s="2">
        <f t="shared" si="18"/>
        <v>35.622641509433961</v>
      </c>
      <c r="K80" s="2" t="e">
        <f t="shared" si="19"/>
        <v>#DIV/0!</v>
      </c>
    </row>
    <row r="81" spans="1:19" x14ac:dyDescent="0.2">
      <c r="A81" s="17"/>
      <c r="B81" s="2">
        <v>442</v>
      </c>
      <c r="C81" s="2">
        <v>8.5</v>
      </c>
      <c r="D81" s="2">
        <v>8000</v>
      </c>
      <c r="G81" s="2">
        <v>1767</v>
      </c>
      <c r="H81" s="2">
        <v>9.6999999999999993</v>
      </c>
      <c r="I81" s="2">
        <v>5302</v>
      </c>
      <c r="J81" s="2">
        <f>B81/G81*100</f>
        <v>25.014148273910582</v>
      </c>
      <c r="K81" s="2" t="e">
        <f t="shared" si="19"/>
        <v>#DIV/0!</v>
      </c>
    </row>
    <row r="82" spans="1:19" x14ac:dyDescent="0.2">
      <c r="A82" s="17"/>
      <c r="B82" s="2">
        <v>469</v>
      </c>
      <c r="C82" s="2">
        <v>8.3000000000000007</v>
      </c>
      <c r="D82" s="2">
        <v>8000</v>
      </c>
      <c r="G82" s="2">
        <v>1683</v>
      </c>
      <c r="H82" s="2">
        <v>9.8000000000000007</v>
      </c>
      <c r="I82" s="2">
        <v>5278</v>
      </c>
      <c r="J82" s="2">
        <f t="shared" si="18"/>
        <v>27.866904337492571</v>
      </c>
      <c r="K82" s="2" t="e">
        <f t="shared" si="19"/>
        <v>#DIV/0!</v>
      </c>
    </row>
    <row r="83" spans="1:19" x14ac:dyDescent="0.2">
      <c r="A83" s="17"/>
    </row>
    <row r="84" spans="1:19" ht="19" x14ac:dyDescent="0.25">
      <c r="A84" s="3" t="s">
        <v>28</v>
      </c>
      <c r="B84" s="2">
        <v>159</v>
      </c>
      <c r="C84" s="2">
        <v>8.6999999999999993</v>
      </c>
      <c r="D84" s="2">
        <v>8000</v>
      </c>
      <c r="G84" s="2">
        <v>1616</v>
      </c>
      <c r="H84" s="2">
        <v>11.2</v>
      </c>
      <c r="I84" s="2">
        <v>5051</v>
      </c>
      <c r="J84" s="2">
        <f>B84/G84*100</f>
        <v>9.8391089108910901</v>
      </c>
      <c r="K84" s="2" t="e">
        <f>J84/$O$5*100</f>
        <v>#DIV/0!</v>
      </c>
      <c r="O84"/>
      <c r="P84" s="5" t="s">
        <v>10</v>
      </c>
      <c r="Q84"/>
      <c r="R84"/>
      <c r="S84"/>
    </row>
    <row r="85" spans="1:19" x14ac:dyDescent="0.2">
      <c r="A85" s="17"/>
      <c r="B85" s="2">
        <v>168</v>
      </c>
      <c r="C85" s="2">
        <v>8.1</v>
      </c>
      <c r="D85" s="2">
        <v>8000</v>
      </c>
      <c r="G85" s="2">
        <v>1540</v>
      </c>
      <c r="H85" s="2">
        <v>11.1</v>
      </c>
      <c r="I85" s="2">
        <v>5020</v>
      </c>
      <c r="J85" s="2">
        <f t="shared" ref="J85:J89" si="20">B85/G85*100</f>
        <v>10.909090909090908</v>
      </c>
      <c r="K85" s="2" t="e">
        <f t="shared" ref="K85:K90" si="21">J85/$O$5*100</f>
        <v>#DIV/0!</v>
      </c>
      <c r="O85"/>
      <c r="P85" s="6">
        <v>600</v>
      </c>
      <c r="Q85" s="6"/>
      <c r="R85" s="6">
        <v>1200</v>
      </c>
      <c r="S85"/>
    </row>
    <row r="86" spans="1:19" x14ac:dyDescent="0.2">
      <c r="A86" s="17"/>
      <c r="B86" s="2">
        <v>146</v>
      </c>
      <c r="C86" s="2">
        <v>8.6</v>
      </c>
      <c r="D86" s="2">
        <v>8000</v>
      </c>
      <c r="G86" s="2">
        <v>1518</v>
      </c>
      <c r="H86" s="2">
        <v>11.3</v>
      </c>
      <c r="I86" s="2">
        <v>5012</v>
      </c>
      <c r="J86" s="2">
        <f t="shared" si="20"/>
        <v>9.6179183135704882</v>
      </c>
      <c r="K86" s="2" t="e">
        <f t="shared" si="21"/>
        <v>#DIV/0!</v>
      </c>
      <c r="O86"/>
      <c r="P86" s="2" t="s">
        <v>11</v>
      </c>
      <c r="Q86" s="2" t="s">
        <v>12</v>
      </c>
      <c r="R86" s="2" t="s">
        <v>11</v>
      </c>
      <c r="S86" s="2" t="s">
        <v>12</v>
      </c>
    </row>
    <row r="87" spans="1:19" x14ac:dyDescent="0.2">
      <c r="A87" s="17"/>
      <c r="B87" s="2">
        <v>128</v>
      </c>
      <c r="C87" s="2">
        <v>8.8000000000000007</v>
      </c>
      <c r="D87" s="2">
        <v>8000</v>
      </c>
      <c r="G87" s="2">
        <v>1752</v>
      </c>
      <c r="H87" s="2">
        <v>10.6</v>
      </c>
      <c r="I87" s="2">
        <v>5113</v>
      </c>
      <c r="J87" s="2">
        <f t="shared" si="20"/>
        <v>7.3059360730593603</v>
      </c>
      <c r="K87" s="2" t="e">
        <f t="shared" si="21"/>
        <v>#DIV/0!</v>
      </c>
      <c r="O87"/>
      <c r="P87">
        <v>86.645348694991171</v>
      </c>
      <c r="Q87">
        <v>31.039736257276413</v>
      </c>
      <c r="R87">
        <v>80.63795569033141</v>
      </c>
      <c r="S87">
        <v>14.391876520701658</v>
      </c>
    </row>
    <row r="88" spans="1:19" x14ac:dyDescent="0.2">
      <c r="A88" s="17"/>
      <c r="B88" s="2">
        <v>173</v>
      </c>
      <c r="C88" s="2">
        <v>8</v>
      </c>
      <c r="D88" s="2">
        <v>8000</v>
      </c>
      <c r="G88" s="2">
        <v>1960</v>
      </c>
      <c r="H88" s="2">
        <v>10.1</v>
      </c>
      <c r="I88" s="2">
        <v>5249</v>
      </c>
      <c r="J88" s="2">
        <f>B88/G88*100</f>
        <v>8.8265306122448983</v>
      </c>
      <c r="K88" s="2" t="e">
        <f t="shared" si="21"/>
        <v>#DIV/0!</v>
      </c>
      <c r="O88"/>
      <c r="P88">
        <v>94.167841302361694</v>
      </c>
      <c r="Q88">
        <v>34.415241023505097</v>
      </c>
      <c r="R88">
        <v>117.29633955319669</v>
      </c>
      <c r="S88">
        <v>10.318943695196245</v>
      </c>
    </row>
    <row r="89" spans="1:19" x14ac:dyDescent="0.2">
      <c r="A89" s="17"/>
      <c r="B89" s="2">
        <v>210</v>
      </c>
      <c r="C89" s="2">
        <v>8.5</v>
      </c>
      <c r="D89" s="2">
        <v>8000</v>
      </c>
      <c r="G89" s="2">
        <v>1856</v>
      </c>
      <c r="H89" s="2">
        <v>10.6</v>
      </c>
      <c r="I89" s="2">
        <v>5258</v>
      </c>
      <c r="J89" s="2">
        <f t="shared" si="20"/>
        <v>11.314655172413794</v>
      </c>
      <c r="K89" s="2" t="e">
        <f t="shared" si="21"/>
        <v>#DIV/0!</v>
      </c>
      <c r="O89"/>
      <c r="P89">
        <v>139.98151324405552</v>
      </c>
      <c r="Q89">
        <v>30.341939549708602</v>
      </c>
      <c r="R89">
        <v>101.15884721544796</v>
      </c>
      <c r="S89">
        <v>8.410562288109638</v>
      </c>
    </row>
    <row r="90" spans="1:19" x14ac:dyDescent="0.2">
      <c r="A90" s="17"/>
      <c r="B90" s="2">
        <v>173</v>
      </c>
      <c r="C90" s="2">
        <v>8.9</v>
      </c>
      <c r="D90" s="2">
        <v>8000</v>
      </c>
      <c r="G90" s="2">
        <v>1966</v>
      </c>
      <c r="H90" s="2">
        <v>10.7</v>
      </c>
      <c r="I90" s="2">
        <v>5202</v>
      </c>
      <c r="J90" s="2">
        <f>B90/G90*100</f>
        <v>8.7995930824008148</v>
      </c>
      <c r="K90" s="2" t="e">
        <f t="shared" si="21"/>
        <v>#DIV/0!</v>
      </c>
      <c r="O90"/>
      <c r="P90">
        <v>112.379831065433</v>
      </c>
      <c r="Q90">
        <v>23.048258828527004</v>
      </c>
      <c r="R90">
        <v>77.94287060268492</v>
      </c>
      <c r="S90">
        <v>11.797753001975863</v>
      </c>
    </row>
    <row r="91" spans="1:19" x14ac:dyDescent="0.2">
      <c r="A91" s="17"/>
      <c r="O91"/>
      <c r="P91">
        <v>78.912894669063277</v>
      </c>
      <c r="Q91">
        <v>27.845324688660799</v>
      </c>
      <c r="R91">
        <v>109.1874833618035</v>
      </c>
      <c r="S91">
        <v>17.028468299294204</v>
      </c>
    </row>
    <row r="92" spans="1:19" x14ac:dyDescent="0.2">
      <c r="A92" s="17"/>
      <c r="O92"/>
      <c r="P92">
        <v>87.912571024095257</v>
      </c>
      <c r="Q92">
        <v>35.694686945176358</v>
      </c>
      <c r="R92">
        <v>113.77650357653553</v>
      </c>
      <c r="S92">
        <v>13.689114192831392</v>
      </c>
    </row>
    <row r="93" spans="1:19" ht="19" x14ac:dyDescent="0.25">
      <c r="A93" s="3" t="s">
        <v>26</v>
      </c>
      <c r="B93" s="2" t="s">
        <v>3</v>
      </c>
      <c r="C93" s="2" t="s">
        <v>4</v>
      </c>
      <c r="D93" s="2" t="s">
        <v>5</v>
      </c>
      <c r="G93" s="2" t="s">
        <v>3</v>
      </c>
      <c r="H93" s="2" t="s">
        <v>4</v>
      </c>
      <c r="I93" s="2" t="s">
        <v>5</v>
      </c>
      <c r="J93" s="2" t="s">
        <v>6</v>
      </c>
      <c r="O93"/>
      <c r="P93"/>
      <c r="Q93">
        <v>27.760344043629281</v>
      </c>
      <c r="R93"/>
      <c r="S93"/>
    </row>
    <row r="94" spans="1:19" x14ac:dyDescent="0.2">
      <c r="A94" s="17"/>
      <c r="O94"/>
      <c r="P94"/>
      <c r="Q94"/>
      <c r="R94"/>
      <c r="S94"/>
    </row>
    <row r="95" spans="1:19" x14ac:dyDescent="0.2">
      <c r="A95" s="17"/>
      <c r="B95" s="2">
        <v>272</v>
      </c>
      <c r="C95" s="2">
        <v>9</v>
      </c>
      <c r="D95" s="2">
        <v>8009</v>
      </c>
      <c r="G95" s="2">
        <v>1802</v>
      </c>
      <c r="H95" s="2">
        <v>11.4</v>
      </c>
      <c r="I95" s="2">
        <v>5200</v>
      </c>
      <c r="J95" s="2">
        <f>B95/G95*100</f>
        <v>15.09433962264151</v>
      </c>
      <c r="K95" s="2" t="e">
        <f>J95/$O$23*100</f>
        <v>#DIV/0!</v>
      </c>
      <c r="M95" s="2">
        <f>AVERAGE(J95:J100)</f>
        <v>18.718653633293112</v>
      </c>
      <c r="O95" s="5" t="s">
        <v>14</v>
      </c>
      <c r="P95" s="5">
        <f>AVERAGE(P87:P92)</f>
        <v>100</v>
      </c>
      <c r="Q95" s="5">
        <f>AVERAGE(Q87:Q92)</f>
        <v>30.397531215475713</v>
      </c>
      <c r="R95" s="5">
        <f>AVERAGE(R87:R92)</f>
        <v>100</v>
      </c>
      <c r="S95" s="5">
        <f>AVERAGE(S87:S92)</f>
        <v>12.606119666351502</v>
      </c>
    </row>
    <row r="96" spans="1:19" x14ac:dyDescent="0.2">
      <c r="A96" s="17"/>
      <c r="B96" s="2">
        <v>422</v>
      </c>
      <c r="C96" s="2">
        <v>9.9</v>
      </c>
      <c r="D96" s="2">
        <v>8127</v>
      </c>
      <c r="G96" s="2">
        <v>1922</v>
      </c>
      <c r="H96" s="2">
        <v>10</v>
      </c>
      <c r="I96" s="2">
        <v>5740</v>
      </c>
      <c r="J96" s="2">
        <f t="shared" ref="J96:J100" si="22">B96/G96*100</f>
        <v>21.956295525494276</v>
      </c>
      <c r="K96" s="2" t="e">
        <f t="shared" ref="K96:K100" si="23">J96/$O$23*100</f>
        <v>#DIV/0!</v>
      </c>
      <c r="O96" s="5" t="s">
        <v>15</v>
      </c>
      <c r="P96" s="5">
        <f>STDEV(P87:P92)</f>
        <v>22.604930238917369</v>
      </c>
      <c r="Q96" s="5">
        <f>STDEV(Q87:Q92)</f>
        <v>4.585693654145155</v>
      </c>
      <c r="R96" s="5">
        <f>STDEV(R87:R92)</f>
        <v>16.947648257061601</v>
      </c>
      <c r="S96" s="5">
        <f>STDEV(S87:S92)</f>
        <v>3.0791656148949662</v>
      </c>
    </row>
    <row r="97" spans="1:19" x14ac:dyDescent="0.2">
      <c r="A97" s="17"/>
      <c r="B97" s="2">
        <v>338</v>
      </c>
      <c r="C97" s="2">
        <v>9.6999999999999993</v>
      </c>
      <c r="D97" s="2">
        <v>8057</v>
      </c>
      <c r="G97" s="2">
        <v>1785</v>
      </c>
      <c r="H97" s="2">
        <v>10.6</v>
      </c>
      <c r="I97" s="2">
        <v>5342</v>
      </c>
      <c r="J97" s="2">
        <f t="shared" si="22"/>
        <v>18.935574229691877</v>
      </c>
      <c r="K97" s="2" t="e">
        <f t="shared" si="23"/>
        <v>#DIV/0!</v>
      </c>
      <c r="O97"/>
      <c r="P97"/>
      <c r="Q97"/>
      <c r="R97"/>
      <c r="S97"/>
    </row>
    <row r="98" spans="1:19" x14ac:dyDescent="0.2">
      <c r="A98" s="17"/>
      <c r="B98" s="2">
        <v>233</v>
      </c>
      <c r="C98" s="2">
        <v>8.4</v>
      </c>
      <c r="D98" s="2">
        <v>8000</v>
      </c>
      <c r="G98" s="2">
        <v>1597</v>
      </c>
      <c r="H98" s="2">
        <v>10.8</v>
      </c>
      <c r="I98" s="2">
        <v>5118</v>
      </c>
      <c r="J98" s="2">
        <f t="shared" si="22"/>
        <v>14.589855979962429</v>
      </c>
      <c r="K98" s="2" t="e">
        <f t="shared" si="23"/>
        <v>#DIV/0!</v>
      </c>
    </row>
    <row r="99" spans="1:19" x14ac:dyDescent="0.2">
      <c r="A99" s="17"/>
      <c r="B99" s="2">
        <v>317</v>
      </c>
      <c r="C99" s="2">
        <v>9.6999999999999993</v>
      </c>
      <c r="D99" s="2">
        <v>8020</v>
      </c>
      <c r="G99" s="2">
        <v>1551</v>
      </c>
      <c r="H99" s="2">
        <v>11.3</v>
      </c>
      <c r="I99" s="2">
        <v>5162</v>
      </c>
      <c r="J99" s="2">
        <f>B99/G99*100</f>
        <v>20.438426821405546</v>
      </c>
      <c r="K99" s="2" t="e">
        <f t="shared" si="23"/>
        <v>#DIV/0!</v>
      </c>
    </row>
    <row r="100" spans="1:19" x14ac:dyDescent="0.2">
      <c r="A100" s="17"/>
      <c r="B100" s="2">
        <v>348</v>
      </c>
      <c r="C100" s="2">
        <v>9.1</v>
      </c>
      <c r="D100" s="2">
        <v>8046</v>
      </c>
      <c r="G100" s="2">
        <v>1634</v>
      </c>
      <c r="H100" s="2">
        <v>10</v>
      </c>
      <c r="I100" s="2">
        <v>5291</v>
      </c>
      <c r="J100" s="2">
        <f t="shared" si="22"/>
        <v>21.297429620563037</v>
      </c>
      <c r="K100" s="2" t="e">
        <f t="shared" si="23"/>
        <v>#DIV/0!</v>
      </c>
    </row>
    <row r="101" spans="1:19" x14ac:dyDescent="0.2">
      <c r="A101" s="17"/>
    </row>
    <row r="102" spans="1:19" x14ac:dyDescent="0.2">
      <c r="A102" s="17"/>
    </row>
    <row r="103" spans="1:19" x14ac:dyDescent="0.2">
      <c r="A103" s="17"/>
    </row>
    <row r="104" spans="1:19" ht="19" x14ac:dyDescent="0.25">
      <c r="A104" s="3" t="s">
        <v>29</v>
      </c>
      <c r="B104" s="2">
        <v>50</v>
      </c>
      <c r="C104" s="2">
        <v>8</v>
      </c>
      <c r="D104" s="2">
        <v>8000</v>
      </c>
      <c r="G104" s="2">
        <v>1856</v>
      </c>
      <c r="H104" s="2">
        <v>10</v>
      </c>
      <c r="I104" s="2">
        <v>5307</v>
      </c>
      <c r="J104" s="2">
        <f>B104/G104*100</f>
        <v>2.693965517241379</v>
      </c>
      <c r="K104" s="2" t="e">
        <f>J104/$O$23*100</f>
        <v>#DIV/0!</v>
      </c>
    </row>
    <row r="105" spans="1:19" x14ac:dyDescent="0.2">
      <c r="A105" s="17"/>
      <c r="B105" s="2">
        <v>35</v>
      </c>
      <c r="C105" s="2">
        <v>8.8000000000000007</v>
      </c>
      <c r="D105" s="2">
        <v>8000</v>
      </c>
      <c r="G105" s="2">
        <v>1812</v>
      </c>
      <c r="H105" s="2">
        <v>9.9</v>
      </c>
      <c r="I105" s="2">
        <v>5320</v>
      </c>
      <c r="J105" s="2">
        <f t="shared" ref="J105:J109" si="24">B105/G105*100</f>
        <v>1.9315673289183224</v>
      </c>
      <c r="K105" s="2" t="e">
        <f t="shared" ref="K105:K109" si="25">J105/$O$23*100</f>
        <v>#DIV/0!</v>
      </c>
    </row>
    <row r="106" spans="1:19" x14ac:dyDescent="0.2">
      <c r="A106" s="17"/>
      <c r="B106" s="2">
        <v>27</v>
      </c>
      <c r="C106" s="2">
        <v>9.1</v>
      </c>
      <c r="D106" s="2">
        <v>8000</v>
      </c>
      <c r="G106" s="2">
        <v>1715</v>
      </c>
      <c r="H106" s="2">
        <v>9.9</v>
      </c>
      <c r="I106" s="2">
        <v>5222</v>
      </c>
      <c r="J106" s="2">
        <f t="shared" si="24"/>
        <v>1.574344023323615</v>
      </c>
      <c r="K106" s="2" t="e">
        <f t="shared" si="25"/>
        <v>#DIV/0!</v>
      </c>
    </row>
    <row r="107" spans="1:19" x14ac:dyDescent="0.2">
      <c r="A107" s="17"/>
      <c r="B107" s="2">
        <v>39</v>
      </c>
      <c r="C107" s="2">
        <v>9.3000000000000007</v>
      </c>
      <c r="D107" s="2">
        <v>8000</v>
      </c>
      <c r="G107" s="2">
        <v>1766</v>
      </c>
      <c r="H107" s="2">
        <v>9.1999999999999993</v>
      </c>
      <c r="I107" s="2">
        <v>5515</v>
      </c>
      <c r="J107" s="2">
        <f t="shared" si="24"/>
        <v>2.2083805209513021</v>
      </c>
      <c r="K107" s="2" t="e">
        <f t="shared" si="25"/>
        <v>#DIV/0!</v>
      </c>
    </row>
    <row r="108" spans="1:19" x14ac:dyDescent="0.2">
      <c r="A108" s="17"/>
      <c r="B108" s="2">
        <v>51</v>
      </c>
      <c r="C108" s="2">
        <v>7.7</v>
      </c>
      <c r="D108" s="2">
        <v>8000</v>
      </c>
      <c r="G108" s="2">
        <v>1600</v>
      </c>
      <c r="H108" s="2">
        <v>9.1</v>
      </c>
      <c r="I108" s="2">
        <v>5442</v>
      </c>
      <c r="J108" s="2">
        <f>B108/G108*100</f>
        <v>3.1875</v>
      </c>
      <c r="K108" s="2" t="e">
        <f t="shared" si="25"/>
        <v>#DIV/0!</v>
      </c>
    </row>
    <row r="109" spans="1:19" x14ac:dyDescent="0.2">
      <c r="A109" s="17"/>
      <c r="B109" s="2">
        <v>39</v>
      </c>
      <c r="C109" s="2">
        <v>7.9</v>
      </c>
      <c r="D109" s="2">
        <v>8000</v>
      </c>
      <c r="G109" s="2">
        <v>1522</v>
      </c>
      <c r="H109" s="2">
        <v>9.1</v>
      </c>
      <c r="I109" s="2">
        <v>5631</v>
      </c>
      <c r="J109" s="2">
        <f t="shared" si="24"/>
        <v>2.5624178712220762</v>
      </c>
      <c r="K109" s="2" t="e">
        <f t="shared" si="25"/>
        <v>#DIV/0!</v>
      </c>
    </row>
    <row r="110" spans="1:19" x14ac:dyDescent="0.2">
      <c r="A110" s="17"/>
    </row>
    <row r="111" spans="1:19" x14ac:dyDescent="0.2">
      <c r="A111" s="17"/>
    </row>
    <row r="112" spans="1:19" x14ac:dyDescent="0.2">
      <c r="A112" s="17"/>
    </row>
    <row r="113" spans="1:1" x14ac:dyDescent="0.2">
      <c r="A113" s="17"/>
    </row>
    <row r="114" spans="1:1" x14ac:dyDescent="0.2">
      <c r="A114" s="17"/>
    </row>
    <row r="115" spans="1:1" x14ac:dyDescent="0.2">
      <c r="A115" s="17"/>
    </row>
    <row r="116" spans="1:1" x14ac:dyDescent="0.2">
      <c r="A116" s="17"/>
    </row>
  </sheetData>
  <mergeCells count="8">
    <mergeCell ref="B74:D74"/>
    <mergeCell ref="G74:I74"/>
    <mergeCell ref="B2:D2"/>
    <mergeCell ref="G2:I2"/>
    <mergeCell ref="B18:D18"/>
    <mergeCell ref="G18:I18"/>
    <mergeCell ref="B38:D38"/>
    <mergeCell ref="G38:I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D2C4-3FB4-2941-AA14-108BB22AE672}">
  <dimension ref="A1:T130"/>
  <sheetViews>
    <sheetView zoomScale="69" workbookViewId="0">
      <selection activeCell="E18" sqref="E18"/>
    </sheetView>
  </sheetViews>
  <sheetFormatPr baseColWidth="10" defaultRowHeight="16" x14ac:dyDescent="0.2"/>
  <cols>
    <col min="1" max="1" width="26" style="17" customWidth="1"/>
  </cols>
  <sheetData>
    <row r="1" spans="1:19" x14ac:dyDescent="0.2">
      <c r="A1" s="16" t="s">
        <v>17</v>
      </c>
      <c r="K1" s="8"/>
    </row>
    <row r="2" spans="1:19" x14ac:dyDescent="0.2">
      <c r="B2" s="20" t="s">
        <v>0</v>
      </c>
      <c r="C2" s="20"/>
      <c r="D2" s="20"/>
      <c r="E2" s="2"/>
      <c r="F2" s="2"/>
      <c r="G2" s="21" t="s">
        <v>1</v>
      </c>
      <c r="H2" s="21"/>
      <c r="I2" s="21"/>
      <c r="J2" s="2"/>
      <c r="K2" s="9"/>
    </row>
    <row r="3" spans="1:19" ht="19" x14ac:dyDescent="0.25">
      <c r="A3" s="3" t="s">
        <v>2</v>
      </c>
      <c r="B3" s="2" t="s">
        <v>3</v>
      </c>
      <c r="C3" s="2" t="s">
        <v>4</v>
      </c>
      <c r="D3" s="2" t="s">
        <v>5</v>
      </c>
      <c r="E3" s="2"/>
      <c r="F3" s="2"/>
      <c r="G3" s="2" t="s">
        <v>3</v>
      </c>
      <c r="H3" s="2" t="s">
        <v>4</v>
      </c>
      <c r="I3" s="2" t="s">
        <v>5</v>
      </c>
      <c r="J3" s="2" t="s">
        <v>6</v>
      </c>
      <c r="K3" s="1" t="s">
        <v>7</v>
      </c>
      <c r="L3" s="4"/>
      <c r="M3" s="1" t="s">
        <v>8</v>
      </c>
    </row>
    <row r="4" spans="1:19" x14ac:dyDescent="0.2">
      <c r="B4">
        <v>480</v>
      </c>
      <c r="C4">
        <v>8.5</v>
      </c>
      <c r="D4">
        <v>5000</v>
      </c>
      <c r="G4">
        <v>1721</v>
      </c>
      <c r="H4">
        <v>10.8</v>
      </c>
      <c r="I4">
        <v>5196</v>
      </c>
      <c r="J4">
        <f t="shared" ref="J4:J11" si="0">B4/G4*100</f>
        <v>27.890761185357348</v>
      </c>
      <c r="K4" s="8">
        <f t="shared" ref="K4:K10" si="1">J4/$M$4*100</f>
        <v>97.408652854462602</v>
      </c>
      <c r="M4">
        <f>AVERAGE(J4:J10)</f>
        <v>28.632734739724494</v>
      </c>
    </row>
    <row r="5" spans="1:19" x14ac:dyDescent="0.2">
      <c r="B5">
        <v>523</v>
      </c>
      <c r="C5">
        <v>8.4</v>
      </c>
      <c r="D5">
        <v>5000</v>
      </c>
      <c r="G5">
        <v>1957</v>
      </c>
      <c r="H5">
        <v>10.1</v>
      </c>
      <c r="I5">
        <v>5386</v>
      </c>
      <c r="J5">
        <f t="shared" si="0"/>
        <v>26.724578436382217</v>
      </c>
      <c r="K5" s="8">
        <f t="shared" si="1"/>
        <v>93.335752520017095</v>
      </c>
    </row>
    <row r="6" spans="1:19" x14ac:dyDescent="0.2">
      <c r="B6">
        <v>614</v>
      </c>
      <c r="C6">
        <v>8.3000000000000007</v>
      </c>
      <c r="D6">
        <v>5010</v>
      </c>
      <c r="G6">
        <v>2075</v>
      </c>
      <c r="H6">
        <v>9.1999999999999993</v>
      </c>
      <c r="I6">
        <v>5761</v>
      </c>
      <c r="J6">
        <f t="shared" si="0"/>
        <v>29.590361445783131</v>
      </c>
      <c r="K6" s="8">
        <f t="shared" si="1"/>
        <v>103.34451708774448</v>
      </c>
    </row>
    <row r="7" spans="1:19" x14ac:dyDescent="0.2">
      <c r="B7">
        <v>504</v>
      </c>
      <c r="C7">
        <v>8.3000000000000007</v>
      </c>
      <c r="D7">
        <v>5007</v>
      </c>
      <c r="G7">
        <v>2063</v>
      </c>
      <c r="H7">
        <v>9.6</v>
      </c>
      <c r="I7">
        <v>5675</v>
      </c>
      <c r="J7">
        <f t="shared" si="0"/>
        <v>24.43044110518662</v>
      </c>
      <c r="K7" s="8">
        <f t="shared" si="1"/>
        <v>85.323463955723042</v>
      </c>
    </row>
    <row r="8" spans="1:19" x14ac:dyDescent="0.2">
      <c r="B8">
        <v>547</v>
      </c>
      <c r="C8">
        <v>8.1999999999999993</v>
      </c>
      <c r="D8">
        <v>5002</v>
      </c>
      <c r="G8">
        <v>2021</v>
      </c>
      <c r="H8">
        <v>10.5</v>
      </c>
      <c r="I8">
        <v>5507</v>
      </c>
      <c r="J8">
        <f t="shared" si="0"/>
        <v>27.065809005442848</v>
      </c>
      <c r="K8" s="8">
        <f t="shared" si="1"/>
        <v>94.527502355170697</v>
      </c>
    </row>
    <row r="9" spans="1:19" x14ac:dyDescent="0.2">
      <c r="B9">
        <v>598</v>
      </c>
      <c r="C9">
        <v>8.5</v>
      </c>
      <c r="D9">
        <v>5000</v>
      </c>
      <c r="G9">
        <v>1694</v>
      </c>
      <c r="H9">
        <v>11.2</v>
      </c>
      <c r="I9">
        <v>5327</v>
      </c>
      <c r="J9">
        <f t="shared" si="0"/>
        <v>35.301062573789849</v>
      </c>
      <c r="K9" s="8">
        <f t="shared" si="1"/>
        <v>123.28917546535941</v>
      </c>
    </row>
    <row r="10" spans="1:19" x14ac:dyDescent="0.2">
      <c r="B10">
        <v>482</v>
      </c>
      <c r="C10">
        <v>8.6</v>
      </c>
      <c r="D10">
        <v>5000</v>
      </c>
      <c r="G10">
        <v>1638</v>
      </c>
      <c r="H10">
        <v>11.4</v>
      </c>
      <c r="I10">
        <v>5128</v>
      </c>
      <c r="J10">
        <f t="shared" si="0"/>
        <v>29.426129426129428</v>
      </c>
      <c r="K10" s="8">
        <f t="shared" si="1"/>
        <v>102.77093576152261</v>
      </c>
    </row>
    <row r="11" spans="1:19" x14ac:dyDescent="0.2">
      <c r="B11">
        <v>498</v>
      </c>
      <c r="C11">
        <v>9</v>
      </c>
      <c r="D11">
        <v>5000</v>
      </c>
      <c r="G11">
        <v>1583</v>
      </c>
      <c r="H11">
        <v>10.9</v>
      </c>
      <c r="I11">
        <v>5021</v>
      </c>
      <c r="J11">
        <f t="shared" si="0"/>
        <v>31.459254579911562</v>
      </c>
      <c r="K11" s="8"/>
    </row>
    <row r="12" spans="1:19" x14ac:dyDescent="0.2">
      <c r="K12" s="8"/>
    </row>
    <row r="13" spans="1:19" ht="19" x14ac:dyDescent="0.25">
      <c r="A13" s="3" t="s">
        <v>9</v>
      </c>
      <c r="B13" s="2" t="s">
        <v>3</v>
      </c>
      <c r="C13" s="2" t="s">
        <v>4</v>
      </c>
      <c r="D13" s="2" t="s">
        <v>5</v>
      </c>
      <c r="E13" s="2"/>
      <c r="F13" s="2"/>
      <c r="G13" s="2" t="s">
        <v>3</v>
      </c>
      <c r="H13" s="2" t="s">
        <v>4</v>
      </c>
      <c r="I13" s="2" t="s">
        <v>5</v>
      </c>
      <c r="J13" s="2" t="s">
        <v>6</v>
      </c>
      <c r="K13" s="8"/>
      <c r="P13" s="16" t="s">
        <v>17</v>
      </c>
    </row>
    <row r="14" spans="1:19" x14ac:dyDescent="0.2">
      <c r="B14">
        <v>365</v>
      </c>
      <c r="C14">
        <v>8</v>
      </c>
      <c r="D14">
        <v>5003</v>
      </c>
      <c r="G14">
        <v>2123</v>
      </c>
      <c r="H14">
        <v>9.6999999999999993</v>
      </c>
      <c r="I14">
        <v>5687</v>
      </c>
      <c r="J14">
        <f t="shared" ref="J14:J21" si="2">B14/G14*100</f>
        <v>17.192651907677813</v>
      </c>
      <c r="K14" s="8">
        <f t="shared" ref="K14:K20" si="3">J14/$M$4*100</f>
        <v>60.045441219504148</v>
      </c>
    </row>
    <row r="15" spans="1:19" x14ac:dyDescent="0.2">
      <c r="B15">
        <v>407</v>
      </c>
      <c r="C15">
        <v>8.3000000000000007</v>
      </c>
      <c r="D15">
        <v>5005</v>
      </c>
      <c r="G15">
        <v>2262</v>
      </c>
      <c r="H15">
        <v>10</v>
      </c>
      <c r="I15">
        <v>5778</v>
      </c>
      <c r="J15">
        <f t="shared" si="2"/>
        <v>17.99292661361627</v>
      </c>
      <c r="K15" s="8">
        <f t="shared" si="3"/>
        <v>62.840405491038332</v>
      </c>
      <c r="P15" s="6">
        <v>600</v>
      </c>
      <c r="Q15" s="6"/>
      <c r="R15" s="6">
        <v>1200</v>
      </c>
    </row>
    <row r="16" spans="1:19" x14ac:dyDescent="0.2">
      <c r="B16">
        <v>351</v>
      </c>
      <c r="C16">
        <v>8.4</v>
      </c>
      <c r="D16">
        <v>5000</v>
      </c>
      <c r="G16">
        <v>1956</v>
      </c>
      <c r="H16">
        <v>11.1</v>
      </c>
      <c r="I16">
        <v>5478</v>
      </c>
      <c r="J16">
        <f t="shared" si="2"/>
        <v>17.94478527607362</v>
      </c>
      <c r="K16" s="8">
        <f t="shared" si="3"/>
        <v>62.672271577249582</v>
      </c>
      <c r="P16" s="2" t="s">
        <v>11</v>
      </c>
      <c r="Q16" s="2" t="s">
        <v>12</v>
      </c>
      <c r="R16" s="2" t="s">
        <v>11</v>
      </c>
      <c r="S16" s="2" t="s">
        <v>12</v>
      </c>
    </row>
    <row r="17" spans="1:19" x14ac:dyDescent="0.2">
      <c r="B17">
        <v>371</v>
      </c>
      <c r="C17">
        <v>8.1</v>
      </c>
      <c r="D17">
        <v>5000</v>
      </c>
      <c r="G17">
        <v>1551</v>
      </c>
      <c r="H17">
        <v>12.2</v>
      </c>
      <c r="I17">
        <v>5179</v>
      </c>
      <c r="J17">
        <f t="shared" si="2"/>
        <v>23.920051579626048</v>
      </c>
      <c r="K17" s="8">
        <f t="shared" si="3"/>
        <v>83.540925437484802</v>
      </c>
      <c r="P17">
        <v>97.408652854462602</v>
      </c>
      <c r="Q17">
        <v>60.045441219504148</v>
      </c>
      <c r="R17">
        <v>112.32718279612178</v>
      </c>
      <c r="S17">
        <v>19.97176032944121</v>
      </c>
    </row>
    <row r="18" spans="1:19" x14ac:dyDescent="0.2">
      <c r="B18">
        <v>294</v>
      </c>
      <c r="C18">
        <v>8.6999999999999993</v>
      </c>
      <c r="D18">
        <v>5000</v>
      </c>
      <c r="G18">
        <v>1372</v>
      </c>
      <c r="H18">
        <v>12.3</v>
      </c>
      <c r="I18">
        <v>5000</v>
      </c>
      <c r="J18">
        <f t="shared" si="2"/>
        <v>21.428571428571427</v>
      </c>
      <c r="K18" s="8">
        <f t="shared" si="3"/>
        <v>74.839415876129522</v>
      </c>
      <c r="P18">
        <v>93.335752520017095</v>
      </c>
      <c r="Q18">
        <v>62.840405491038332</v>
      </c>
      <c r="R18">
        <v>81.518577399892678</v>
      </c>
      <c r="S18">
        <v>40.757591174283107</v>
      </c>
    </row>
    <row r="19" spans="1:19" x14ac:dyDescent="0.2">
      <c r="B19">
        <v>379</v>
      </c>
      <c r="C19">
        <v>8.3000000000000007</v>
      </c>
      <c r="D19">
        <v>5000</v>
      </c>
      <c r="G19">
        <v>1479</v>
      </c>
      <c r="H19">
        <v>12.8</v>
      </c>
      <c r="I19">
        <v>5128</v>
      </c>
      <c r="J19">
        <f t="shared" si="2"/>
        <v>25.625422582826236</v>
      </c>
      <c r="K19" s="8">
        <f t="shared" si="3"/>
        <v>89.496944024959063</v>
      </c>
      <c r="P19">
        <v>103.34451708774448</v>
      </c>
      <c r="Q19">
        <v>62.672271577249582</v>
      </c>
      <c r="R19">
        <v>80.049429527289377</v>
      </c>
      <c r="S19">
        <v>44.633170791752789</v>
      </c>
    </row>
    <row r="20" spans="1:19" x14ac:dyDescent="0.2">
      <c r="B20">
        <v>329</v>
      </c>
      <c r="C20">
        <v>8.1999999999999993</v>
      </c>
      <c r="D20">
        <v>5000</v>
      </c>
      <c r="G20">
        <v>1581</v>
      </c>
      <c r="H20">
        <v>12.4</v>
      </c>
      <c r="I20">
        <v>5194</v>
      </c>
      <c r="J20">
        <f t="shared" si="2"/>
        <v>20.809614168247943</v>
      </c>
      <c r="K20" s="8">
        <f t="shared" si="3"/>
        <v>72.677703884767581</v>
      </c>
      <c r="P20">
        <v>85.323463955723042</v>
      </c>
      <c r="Q20">
        <v>83.540925437484802</v>
      </c>
      <c r="R20">
        <v>86.719138668615329</v>
      </c>
      <c r="S20">
        <v>34.902009109893193</v>
      </c>
    </row>
    <row r="21" spans="1:19" x14ac:dyDescent="0.2">
      <c r="B21">
        <v>399</v>
      </c>
      <c r="C21">
        <v>8.1</v>
      </c>
      <c r="D21">
        <v>5000</v>
      </c>
      <c r="G21">
        <v>1631</v>
      </c>
      <c r="H21">
        <v>12.5</v>
      </c>
      <c r="I21">
        <v>5036</v>
      </c>
      <c r="J21">
        <f t="shared" si="2"/>
        <v>24.463519313304722</v>
      </c>
      <c r="K21" s="9"/>
      <c r="P21">
        <v>94.527502355170697</v>
      </c>
      <c r="Q21">
        <v>74.839415876129522</v>
      </c>
      <c r="R21">
        <v>116.81698381248025</v>
      </c>
      <c r="S21">
        <v>33.924862955791305</v>
      </c>
    </row>
    <row r="22" spans="1:19" x14ac:dyDescent="0.2">
      <c r="K22" s="8"/>
      <c r="P22">
        <v>123.28917546535941</v>
      </c>
      <c r="Q22">
        <v>89.496944024959063</v>
      </c>
      <c r="R22">
        <v>115.14894012082711</v>
      </c>
      <c r="S22">
        <v>27.422170720715449</v>
      </c>
    </row>
    <row r="23" spans="1:19" x14ac:dyDescent="0.2">
      <c r="B23" s="20" t="s">
        <v>0</v>
      </c>
      <c r="C23" s="20"/>
      <c r="D23" s="20"/>
      <c r="E23" s="2"/>
      <c r="F23" s="2"/>
      <c r="G23" s="21" t="s">
        <v>1</v>
      </c>
      <c r="H23" s="21"/>
      <c r="I23" s="21"/>
      <c r="J23" s="2"/>
      <c r="K23" s="8"/>
      <c r="P23">
        <v>102.77093576152261</v>
      </c>
      <c r="Q23">
        <v>72.677703884767581</v>
      </c>
      <c r="R23">
        <v>107.41974767477345</v>
      </c>
      <c r="S23">
        <v>33.256368712721411</v>
      </c>
    </row>
    <row r="24" spans="1:19" ht="19" x14ac:dyDescent="0.25">
      <c r="A24" s="3" t="s">
        <v>13</v>
      </c>
      <c r="B24" s="2" t="s">
        <v>3</v>
      </c>
      <c r="C24" s="2" t="s">
        <v>4</v>
      </c>
      <c r="D24" s="2" t="s">
        <v>5</v>
      </c>
      <c r="E24" s="2"/>
      <c r="F24" s="2"/>
      <c r="G24" s="2" t="s">
        <v>3</v>
      </c>
      <c r="H24" s="2" t="s">
        <v>4</v>
      </c>
      <c r="I24" s="2" t="s">
        <v>5</v>
      </c>
      <c r="J24" s="2" t="s">
        <v>6</v>
      </c>
      <c r="K24" s="8"/>
      <c r="R24">
        <v>127.39839262769178</v>
      </c>
      <c r="S24">
        <v>40.735536200703947</v>
      </c>
    </row>
    <row r="25" spans="1:19" x14ac:dyDescent="0.2">
      <c r="B25">
        <v>196</v>
      </c>
      <c r="C25">
        <v>7</v>
      </c>
      <c r="D25">
        <v>8006</v>
      </c>
      <c r="G25">
        <v>1251</v>
      </c>
      <c r="H25">
        <v>13.4</v>
      </c>
      <c r="I25">
        <v>5018</v>
      </c>
      <c r="J25">
        <f t="shared" ref="J25:J32" si="4">B25/G25*100</f>
        <v>15.667466027178257</v>
      </c>
      <c r="K25" s="9">
        <f>J25/$M$25*100</f>
        <v>112.32718279612178</v>
      </c>
      <c r="M25">
        <f>AVERAGE(J24:J31)</f>
        <v>13.948062826088428</v>
      </c>
    </row>
    <row r="26" spans="1:19" x14ac:dyDescent="0.2">
      <c r="B26">
        <v>195</v>
      </c>
      <c r="C26">
        <v>7.3</v>
      </c>
      <c r="D26">
        <v>8020</v>
      </c>
      <c r="G26">
        <v>1715</v>
      </c>
      <c r="H26">
        <v>11.8</v>
      </c>
      <c r="I26">
        <v>5158</v>
      </c>
      <c r="J26">
        <f t="shared" si="4"/>
        <v>11.370262390670554</v>
      </c>
      <c r="K26" s="9">
        <f t="shared" ref="K26:K32" si="5">J26/$M$25*100</f>
        <v>81.518577399892678</v>
      </c>
    </row>
    <row r="27" spans="1:19" x14ac:dyDescent="0.2">
      <c r="B27">
        <v>183</v>
      </c>
      <c r="C27">
        <v>7.3</v>
      </c>
      <c r="D27">
        <v>8023</v>
      </c>
      <c r="G27">
        <v>1639</v>
      </c>
      <c r="H27">
        <v>11.9</v>
      </c>
      <c r="I27">
        <v>5104</v>
      </c>
      <c r="J27">
        <f t="shared" si="4"/>
        <v>11.165344722391703</v>
      </c>
      <c r="K27" s="9">
        <f t="shared" si="5"/>
        <v>80.049429527289377</v>
      </c>
      <c r="O27" s="7" t="s">
        <v>14</v>
      </c>
      <c r="P27" s="5">
        <f>AVERAGE(P17:P23)</f>
        <v>100</v>
      </c>
      <c r="Q27" s="5">
        <f t="shared" ref="Q27:S27" si="6">AVERAGE(Q17:Q23)</f>
        <v>72.301872501590438</v>
      </c>
      <c r="R27" s="5">
        <f t="shared" si="6"/>
        <v>100</v>
      </c>
      <c r="S27" s="5">
        <f t="shared" si="6"/>
        <v>33.552561970656924</v>
      </c>
    </row>
    <row r="28" spans="1:19" x14ac:dyDescent="0.2">
      <c r="B28">
        <v>258</v>
      </c>
      <c r="C28">
        <v>7.4</v>
      </c>
      <c r="D28">
        <v>8063</v>
      </c>
      <c r="G28">
        <v>2133</v>
      </c>
      <c r="H28">
        <v>10.6</v>
      </c>
      <c r="I28">
        <v>5506</v>
      </c>
      <c r="J28">
        <f t="shared" si="4"/>
        <v>12.09563994374121</v>
      </c>
      <c r="K28" s="9">
        <f>J28/$M$25*100</f>
        <v>86.719138668615329</v>
      </c>
      <c r="O28" s="7" t="s">
        <v>15</v>
      </c>
      <c r="P28" s="5">
        <f>STDEV(P17:P23)</f>
        <v>11.956349698213042</v>
      </c>
      <c r="Q28" s="5">
        <f t="shared" ref="Q28:S28" si="7">STDEV(Q17:Q23)</f>
        <v>11.262295879927391</v>
      </c>
      <c r="R28" s="5">
        <f t="shared" si="7"/>
        <v>16.509002310829018</v>
      </c>
      <c r="S28" s="5">
        <f t="shared" si="7"/>
        <v>8.1522957279716817</v>
      </c>
    </row>
    <row r="29" spans="1:19" x14ac:dyDescent="0.2">
      <c r="B29">
        <v>233</v>
      </c>
      <c r="C29">
        <v>7.3</v>
      </c>
      <c r="D29">
        <v>8017</v>
      </c>
      <c r="G29">
        <v>1430</v>
      </c>
      <c r="H29">
        <v>13.2</v>
      </c>
      <c r="I29">
        <v>5093</v>
      </c>
      <c r="J29">
        <f t="shared" si="4"/>
        <v>16.293706293706293</v>
      </c>
      <c r="K29" s="9">
        <f t="shared" si="5"/>
        <v>116.81698381248025</v>
      </c>
    </row>
    <row r="30" spans="1:19" x14ac:dyDescent="0.2">
      <c r="B30">
        <v>221</v>
      </c>
      <c r="C30">
        <v>7.3</v>
      </c>
      <c r="D30">
        <v>8014</v>
      </c>
      <c r="G30">
        <v>1376</v>
      </c>
      <c r="H30">
        <v>13.4</v>
      </c>
      <c r="I30">
        <v>5038</v>
      </c>
      <c r="J30">
        <f t="shared" si="4"/>
        <v>16.061046511627907</v>
      </c>
      <c r="K30" s="9">
        <f t="shared" si="5"/>
        <v>115.14894012082711</v>
      </c>
    </row>
    <row r="31" spans="1:19" x14ac:dyDescent="0.2">
      <c r="B31">
        <v>264</v>
      </c>
      <c r="C31">
        <v>7.6</v>
      </c>
      <c r="D31">
        <v>8000</v>
      </c>
      <c r="G31">
        <v>1762</v>
      </c>
      <c r="H31">
        <v>12.2</v>
      </c>
      <c r="I31">
        <v>5233</v>
      </c>
      <c r="J31">
        <f t="shared" si="4"/>
        <v>14.982973893303065</v>
      </c>
      <c r="K31" s="9">
        <f t="shared" si="5"/>
        <v>107.41974767477345</v>
      </c>
    </row>
    <row r="32" spans="1:19" x14ac:dyDescent="0.2">
      <c r="B32">
        <v>290</v>
      </c>
      <c r="C32">
        <v>7.4</v>
      </c>
      <c r="D32">
        <v>8000</v>
      </c>
      <c r="G32">
        <v>1632</v>
      </c>
      <c r="H32">
        <v>12.6</v>
      </c>
      <c r="I32">
        <v>5196</v>
      </c>
      <c r="J32">
        <f t="shared" si="4"/>
        <v>17.769607843137255</v>
      </c>
      <c r="K32" s="9">
        <f t="shared" si="5"/>
        <v>127.39839262769178</v>
      </c>
    </row>
    <row r="33" spans="1:13" x14ac:dyDescent="0.2">
      <c r="K33" s="8"/>
    </row>
    <row r="34" spans="1:13" ht="19" x14ac:dyDescent="0.25">
      <c r="A34" s="3" t="s">
        <v>16</v>
      </c>
      <c r="B34" s="2" t="s">
        <v>3</v>
      </c>
      <c r="C34" s="2" t="s">
        <v>4</v>
      </c>
      <c r="D34" s="2" t="s">
        <v>5</v>
      </c>
      <c r="E34" s="2"/>
      <c r="F34" s="2"/>
      <c r="G34" s="2" t="s">
        <v>3</v>
      </c>
      <c r="H34" s="2" t="s">
        <v>4</v>
      </c>
      <c r="I34" s="2" t="s">
        <v>5</v>
      </c>
      <c r="J34" s="2" t="s">
        <v>6</v>
      </c>
      <c r="K34" s="8"/>
    </row>
    <row r="35" spans="1:13" x14ac:dyDescent="0.2">
      <c r="B35">
        <v>49</v>
      </c>
      <c r="C35">
        <v>7.5</v>
      </c>
      <c r="D35">
        <v>8000</v>
      </c>
      <c r="G35">
        <v>1759</v>
      </c>
      <c r="H35">
        <v>11.1</v>
      </c>
      <c r="I35">
        <v>5214</v>
      </c>
      <c r="J35">
        <f t="shared" ref="J35:J42" si="8">B35/G35*100</f>
        <v>2.785673678226265</v>
      </c>
      <c r="K35" s="9">
        <f>J35/$M$25*100</f>
        <v>19.97176032944121</v>
      </c>
    </row>
    <row r="36" spans="1:13" x14ac:dyDescent="0.2">
      <c r="B36">
        <v>105</v>
      </c>
      <c r="C36">
        <v>7.1</v>
      </c>
      <c r="D36">
        <v>8000</v>
      </c>
      <c r="G36">
        <v>1847</v>
      </c>
      <c r="H36">
        <v>10.9</v>
      </c>
      <c r="I36">
        <v>5260</v>
      </c>
      <c r="J36">
        <f t="shared" si="8"/>
        <v>5.68489442338928</v>
      </c>
      <c r="K36" s="9">
        <f t="shared" ref="K36:K42" si="9">J36/$M$25*100</f>
        <v>40.757591174283107</v>
      </c>
    </row>
    <row r="37" spans="1:13" x14ac:dyDescent="0.2">
      <c r="B37">
        <v>111</v>
      </c>
      <c r="C37">
        <v>7.1</v>
      </c>
      <c r="D37">
        <v>8000</v>
      </c>
      <c r="G37">
        <v>1783</v>
      </c>
      <c r="H37">
        <v>10.8</v>
      </c>
      <c r="I37">
        <v>5181</v>
      </c>
      <c r="J37">
        <f t="shared" si="8"/>
        <v>6.2254627033090291</v>
      </c>
      <c r="K37" s="9">
        <f t="shared" si="9"/>
        <v>44.633170791752789</v>
      </c>
    </row>
    <row r="38" spans="1:13" x14ac:dyDescent="0.2">
      <c r="B38">
        <v>96</v>
      </c>
      <c r="C38">
        <v>7.3</v>
      </c>
      <c r="D38">
        <v>8000</v>
      </c>
      <c r="G38">
        <v>1972</v>
      </c>
      <c r="H38">
        <v>10.199999999999999</v>
      </c>
      <c r="I38">
        <v>5326</v>
      </c>
      <c r="J38">
        <f t="shared" si="8"/>
        <v>4.8681541582150096</v>
      </c>
      <c r="K38" s="9">
        <f t="shared" si="9"/>
        <v>34.902009109893193</v>
      </c>
    </row>
    <row r="39" spans="1:13" x14ac:dyDescent="0.2">
      <c r="B39">
        <v>90</v>
      </c>
      <c r="C39">
        <v>7</v>
      </c>
      <c r="D39">
        <v>8000</v>
      </c>
      <c r="G39">
        <v>1902</v>
      </c>
      <c r="H39">
        <v>11</v>
      </c>
      <c r="I39">
        <v>5372</v>
      </c>
      <c r="J39">
        <f t="shared" si="8"/>
        <v>4.7318611987381702</v>
      </c>
      <c r="K39" s="9">
        <f t="shared" si="9"/>
        <v>33.924862955791305</v>
      </c>
    </row>
    <row r="40" spans="1:13" x14ac:dyDescent="0.2">
      <c r="B40">
        <v>76</v>
      </c>
      <c r="C40">
        <v>7.1</v>
      </c>
      <c r="D40">
        <v>8000</v>
      </c>
      <c r="G40">
        <v>1987</v>
      </c>
      <c r="H40">
        <v>10</v>
      </c>
      <c r="I40">
        <v>5357</v>
      </c>
      <c r="J40">
        <f t="shared" si="8"/>
        <v>3.8248616004026168</v>
      </c>
      <c r="K40" s="9">
        <f t="shared" si="9"/>
        <v>27.422170720715449</v>
      </c>
    </row>
    <row r="41" spans="1:13" x14ac:dyDescent="0.2">
      <c r="B41">
        <v>86</v>
      </c>
      <c r="C41">
        <v>7.3</v>
      </c>
      <c r="D41">
        <v>8000</v>
      </c>
      <c r="G41">
        <v>1854</v>
      </c>
      <c r="H41">
        <v>10.7</v>
      </c>
      <c r="I41">
        <v>5392</v>
      </c>
      <c r="J41">
        <f t="shared" si="8"/>
        <v>4.638619201725998</v>
      </c>
      <c r="K41" s="9">
        <f t="shared" si="9"/>
        <v>33.256368712721411</v>
      </c>
    </row>
    <row r="42" spans="1:13" x14ac:dyDescent="0.2">
      <c r="B42">
        <v>115</v>
      </c>
      <c r="C42">
        <v>7.2</v>
      </c>
      <c r="D42">
        <v>8000</v>
      </c>
      <c r="G42">
        <v>2024</v>
      </c>
      <c r="H42">
        <v>10.3</v>
      </c>
      <c r="I42">
        <v>5421</v>
      </c>
      <c r="J42">
        <f t="shared" si="8"/>
        <v>5.6818181818181817</v>
      </c>
      <c r="K42" s="9">
        <f t="shared" si="9"/>
        <v>40.735536200703947</v>
      </c>
    </row>
    <row r="43" spans="1:13" x14ac:dyDescent="0.2">
      <c r="K43" s="8"/>
    </row>
    <row r="44" spans="1:13" s="14" customFormat="1" x14ac:dyDescent="0.2">
      <c r="A44" s="18"/>
      <c r="B44" s="22"/>
      <c r="C44" s="22"/>
      <c r="D44" s="22"/>
      <c r="E44" s="13"/>
      <c r="F44" s="13"/>
      <c r="G44" s="23"/>
      <c r="H44" s="23"/>
      <c r="I44" s="23"/>
      <c r="J44" s="13"/>
      <c r="K44" s="15"/>
    </row>
    <row r="45" spans="1:13" s="14" customFormat="1" ht="19" x14ac:dyDescent="0.25">
      <c r="A45" s="19"/>
      <c r="B45" s="13"/>
      <c r="C45" s="13"/>
      <c r="D45" s="13"/>
      <c r="E45" s="13"/>
      <c r="F45" s="13"/>
      <c r="G45" s="13"/>
      <c r="H45" s="13"/>
      <c r="I45" s="13"/>
      <c r="J45" s="13"/>
      <c r="K45" s="15"/>
    </row>
    <row r="47" spans="1:13" x14ac:dyDescent="0.2">
      <c r="B47" s="20" t="s">
        <v>0</v>
      </c>
      <c r="C47" s="20"/>
      <c r="D47" s="20"/>
      <c r="E47" s="2"/>
      <c r="F47" s="2"/>
      <c r="G47" s="21" t="s">
        <v>1</v>
      </c>
      <c r="H47" s="21"/>
      <c r="I47" s="21"/>
      <c r="J47" s="2"/>
      <c r="K47" s="2"/>
    </row>
    <row r="48" spans="1:13" ht="19" x14ac:dyDescent="0.25">
      <c r="A48" s="3" t="s">
        <v>18</v>
      </c>
      <c r="B48" s="2" t="s">
        <v>3</v>
      </c>
      <c r="C48" s="2" t="s">
        <v>4</v>
      </c>
      <c r="D48" s="2" t="s">
        <v>5</v>
      </c>
      <c r="E48" s="2"/>
      <c r="F48" s="2"/>
      <c r="G48" s="2" t="s">
        <v>3</v>
      </c>
      <c r="H48" s="2" t="s">
        <v>4</v>
      </c>
      <c r="I48" s="2" t="s">
        <v>5</v>
      </c>
      <c r="J48" s="2" t="s">
        <v>6</v>
      </c>
      <c r="K48" s="1" t="s">
        <v>7</v>
      </c>
      <c r="L48" s="2"/>
      <c r="M48" s="10" t="s">
        <v>8</v>
      </c>
    </row>
    <row r="49" spans="1:19" x14ac:dyDescent="0.2">
      <c r="B49">
        <v>480</v>
      </c>
      <c r="C49">
        <v>8.5</v>
      </c>
      <c r="D49">
        <v>5000</v>
      </c>
      <c r="G49">
        <v>1721</v>
      </c>
      <c r="H49">
        <v>10.8</v>
      </c>
      <c r="I49">
        <v>5196</v>
      </c>
      <c r="J49">
        <f t="shared" ref="J49:J56" si="10">B49/G49*100</f>
        <v>27.890761185357348</v>
      </c>
      <c r="K49" s="2">
        <f>J49/$M$4*100</f>
        <v>97.408652854462602</v>
      </c>
      <c r="M49" s="2">
        <f>AVERAGE(J49:J56)</f>
        <v>28.986049719747879</v>
      </c>
    </row>
    <row r="50" spans="1:19" x14ac:dyDescent="0.2">
      <c r="B50">
        <v>523</v>
      </c>
      <c r="C50">
        <v>8.4</v>
      </c>
      <c r="D50">
        <v>5000</v>
      </c>
      <c r="G50">
        <v>1957</v>
      </c>
      <c r="H50">
        <v>10.1</v>
      </c>
      <c r="I50">
        <v>5386</v>
      </c>
      <c r="J50">
        <f t="shared" si="10"/>
        <v>26.724578436382217</v>
      </c>
      <c r="K50" s="2">
        <f t="shared" ref="K50:K56" si="11">J50/$M$4*100</f>
        <v>93.335752520017095</v>
      </c>
    </row>
    <row r="51" spans="1:19" x14ac:dyDescent="0.2">
      <c r="B51">
        <v>614</v>
      </c>
      <c r="C51">
        <v>8.3000000000000007</v>
      </c>
      <c r="D51">
        <v>5010</v>
      </c>
      <c r="G51">
        <v>2075</v>
      </c>
      <c r="H51">
        <v>9.1999999999999993</v>
      </c>
      <c r="I51">
        <v>5761</v>
      </c>
      <c r="J51">
        <f t="shared" si="10"/>
        <v>29.590361445783131</v>
      </c>
      <c r="K51" s="2">
        <f t="shared" si="11"/>
        <v>103.34451708774448</v>
      </c>
    </row>
    <row r="52" spans="1:19" x14ac:dyDescent="0.2">
      <c r="B52">
        <v>504</v>
      </c>
      <c r="C52">
        <v>8.3000000000000007</v>
      </c>
      <c r="D52">
        <v>5007</v>
      </c>
      <c r="G52">
        <v>2063</v>
      </c>
      <c r="H52">
        <v>9.6</v>
      </c>
      <c r="I52">
        <v>5675</v>
      </c>
      <c r="J52">
        <f t="shared" si="10"/>
        <v>24.43044110518662</v>
      </c>
      <c r="K52" s="2">
        <f t="shared" si="11"/>
        <v>85.323463955723042</v>
      </c>
    </row>
    <row r="53" spans="1:19" x14ac:dyDescent="0.2">
      <c r="B53">
        <v>547</v>
      </c>
      <c r="C53">
        <v>8.1999999999999993</v>
      </c>
      <c r="D53">
        <v>5002</v>
      </c>
      <c r="G53">
        <v>2021</v>
      </c>
      <c r="H53">
        <v>10.5</v>
      </c>
      <c r="I53">
        <v>5507</v>
      </c>
      <c r="J53">
        <f t="shared" si="10"/>
        <v>27.065809005442848</v>
      </c>
      <c r="K53" s="2">
        <f t="shared" si="11"/>
        <v>94.527502355170697</v>
      </c>
    </row>
    <row r="54" spans="1:19" x14ac:dyDescent="0.2">
      <c r="B54">
        <v>598</v>
      </c>
      <c r="C54">
        <v>8.5</v>
      </c>
      <c r="D54">
        <v>5000</v>
      </c>
      <c r="G54">
        <v>1694</v>
      </c>
      <c r="H54">
        <v>11.2</v>
      </c>
      <c r="I54">
        <v>5327</v>
      </c>
      <c r="J54">
        <f t="shared" si="10"/>
        <v>35.301062573789849</v>
      </c>
      <c r="K54" s="2">
        <f t="shared" si="11"/>
        <v>123.28917546535941</v>
      </c>
    </row>
    <row r="55" spans="1:19" x14ac:dyDescent="0.2">
      <c r="B55">
        <v>482</v>
      </c>
      <c r="C55">
        <v>8.6</v>
      </c>
      <c r="D55">
        <v>5000</v>
      </c>
      <c r="G55">
        <v>1638</v>
      </c>
      <c r="H55">
        <v>11.4</v>
      </c>
      <c r="I55">
        <v>5128</v>
      </c>
      <c r="J55">
        <f t="shared" si="10"/>
        <v>29.426129426129428</v>
      </c>
      <c r="K55" s="2">
        <f t="shared" si="11"/>
        <v>102.77093576152261</v>
      </c>
    </row>
    <row r="56" spans="1:19" x14ac:dyDescent="0.2">
      <c r="B56">
        <v>498</v>
      </c>
      <c r="C56">
        <v>9</v>
      </c>
      <c r="D56">
        <v>5000</v>
      </c>
      <c r="G56">
        <v>1583</v>
      </c>
      <c r="H56">
        <v>10.9</v>
      </c>
      <c r="I56">
        <v>5021</v>
      </c>
      <c r="J56">
        <f t="shared" si="10"/>
        <v>31.459254579911562</v>
      </c>
      <c r="K56" s="2">
        <f t="shared" si="11"/>
        <v>109.87163771075492</v>
      </c>
    </row>
    <row r="58" spans="1:19" ht="19" x14ac:dyDescent="0.25">
      <c r="A58" s="3" t="s">
        <v>19</v>
      </c>
      <c r="B58" s="2" t="s">
        <v>3</v>
      </c>
      <c r="C58" s="2" t="s">
        <v>4</v>
      </c>
      <c r="D58" s="2" t="s">
        <v>5</v>
      </c>
      <c r="E58" s="2"/>
      <c r="F58" s="2"/>
      <c r="G58" s="2" t="s">
        <v>3</v>
      </c>
      <c r="H58" s="2" t="s">
        <v>4</v>
      </c>
      <c r="I58" s="2" t="s">
        <v>5</v>
      </c>
      <c r="J58" s="2" t="s">
        <v>6</v>
      </c>
      <c r="P58" s="5" t="s">
        <v>17</v>
      </c>
    </row>
    <row r="59" spans="1:19" x14ac:dyDescent="0.2">
      <c r="B59">
        <v>101</v>
      </c>
      <c r="C59">
        <v>7.4</v>
      </c>
      <c r="D59">
        <v>5000</v>
      </c>
      <c r="G59">
        <v>1501</v>
      </c>
      <c r="H59">
        <v>13.5</v>
      </c>
      <c r="I59">
        <v>5253</v>
      </c>
      <c r="J59">
        <f t="shared" ref="J59:J66" si="12">B59/G59*100</f>
        <v>6.7288474350433045</v>
      </c>
      <c r="K59" s="2">
        <f>J59/$M$4*100</f>
        <v>23.500540539384225</v>
      </c>
    </row>
    <row r="60" spans="1:19" x14ac:dyDescent="0.2">
      <c r="B60">
        <v>113</v>
      </c>
      <c r="C60">
        <v>7.5</v>
      </c>
      <c r="D60">
        <v>5000</v>
      </c>
      <c r="G60">
        <v>1679</v>
      </c>
      <c r="H60">
        <v>13.3</v>
      </c>
      <c r="I60">
        <v>5419</v>
      </c>
      <c r="J60">
        <f t="shared" si="12"/>
        <v>6.7301965455628343</v>
      </c>
      <c r="K60" s="2">
        <f t="shared" ref="K60:K66" si="13">J60/$M$4*100</f>
        <v>23.505252316068475</v>
      </c>
      <c r="P60" s="6">
        <v>600</v>
      </c>
      <c r="Q60" s="6"/>
      <c r="R60" s="6">
        <v>1200</v>
      </c>
    </row>
    <row r="61" spans="1:19" x14ac:dyDescent="0.2">
      <c r="B61">
        <v>112</v>
      </c>
      <c r="C61">
        <v>7.6</v>
      </c>
      <c r="D61">
        <v>5000</v>
      </c>
      <c r="G61">
        <v>1807</v>
      </c>
      <c r="H61">
        <v>12.8</v>
      </c>
      <c r="I61">
        <v>5582</v>
      </c>
      <c r="J61">
        <f t="shared" si="12"/>
        <v>6.1981184283342561</v>
      </c>
      <c r="K61" s="2">
        <f t="shared" si="13"/>
        <v>21.646966259688455</v>
      </c>
      <c r="P61" s="2" t="s">
        <v>11</v>
      </c>
      <c r="Q61" s="2" t="s">
        <v>12</v>
      </c>
      <c r="R61" s="2" t="s">
        <v>11</v>
      </c>
      <c r="S61" s="2" t="s">
        <v>12</v>
      </c>
    </row>
    <row r="62" spans="1:19" x14ac:dyDescent="0.2">
      <c r="B62">
        <v>77</v>
      </c>
      <c r="C62">
        <v>6.7</v>
      </c>
      <c r="D62">
        <v>5000</v>
      </c>
      <c r="G62">
        <v>2099</v>
      </c>
      <c r="H62">
        <v>9.5</v>
      </c>
      <c r="I62">
        <v>5849</v>
      </c>
      <c r="J62">
        <f t="shared" si="12"/>
        <v>3.6684135302525012</v>
      </c>
      <c r="K62" s="2">
        <f t="shared" si="13"/>
        <v>12.811956537155414</v>
      </c>
      <c r="P62">
        <v>96.221325275502025</v>
      </c>
      <c r="Q62">
        <v>23.214089191529311</v>
      </c>
      <c r="R62">
        <v>108.60759101973858</v>
      </c>
      <c r="S62">
        <v>4.3286637047818575</v>
      </c>
    </row>
    <row r="63" spans="1:19" x14ac:dyDescent="0.2">
      <c r="B63">
        <v>82</v>
      </c>
      <c r="C63">
        <v>7.8</v>
      </c>
      <c r="D63">
        <v>5000</v>
      </c>
      <c r="G63">
        <v>2172</v>
      </c>
      <c r="H63">
        <v>9.6999999999999993</v>
      </c>
      <c r="I63">
        <v>5807</v>
      </c>
      <c r="J63">
        <f t="shared" si="12"/>
        <v>3.7753222836095763</v>
      </c>
      <c r="K63" s="2">
        <f t="shared" si="13"/>
        <v>13.185336007642217</v>
      </c>
      <c r="P63">
        <v>92.198070088091569</v>
      </c>
      <c r="Q63">
        <v>23.218743535714097</v>
      </c>
      <c r="R63">
        <v>78.819178887695983</v>
      </c>
      <c r="S63">
        <v>2.3996696609064538</v>
      </c>
    </row>
    <row r="64" spans="1:19" x14ac:dyDescent="0.2">
      <c r="B64">
        <v>100</v>
      </c>
      <c r="C64">
        <v>8.1</v>
      </c>
      <c r="D64">
        <v>5000</v>
      </c>
      <c r="G64">
        <v>2146</v>
      </c>
      <c r="H64">
        <v>10.5</v>
      </c>
      <c r="I64">
        <v>5661</v>
      </c>
      <c r="J64">
        <f t="shared" si="12"/>
        <v>4.6598322460391426</v>
      </c>
      <c r="K64" s="2">
        <f t="shared" si="13"/>
        <v>16.274492424135033</v>
      </c>
      <c r="P64">
        <v>102.08483643641699</v>
      </c>
      <c r="Q64">
        <v>21.383108385795481</v>
      </c>
      <c r="R64">
        <v>77.398680239698834</v>
      </c>
      <c r="S64">
        <v>6.4355862242181194</v>
      </c>
    </row>
    <row r="65" spans="1:19" x14ac:dyDescent="0.2">
      <c r="B65">
        <v>86</v>
      </c>
      <c r="C65">
        <v>7.5</v>
      </c>
      <c r="D65">
        <v>5000</v>
      </c>
      <c r="G65">
        <v>1833</v>
      </c>
      <c r="H65">
        <v>11.8</v>
      </c>
      <c r="I65">
        <v>5425</v>
      </c>
      <c r="J65">
        <f t="shared" si="12"/>
        <v>4.6917621385706498</v>
      </c>
      <c r="K65" s="2">
        <f t="shared" si="13"/>
        <v>16.386007767750492</v>
      </c>
      <c r="P65">
        <v>84.283444420308257</v>
      </c>
      <c r="Q65">
        <v>12.655789822071723</v>
      </c>
      <c r="R65">
        <v>83.847529259232431</v>
      </c>
      <c r="S65">
        <v>13.409653217945547</v>
      </c>
    </row>
    <row r="66" spans="1:19" x14ac:dyDescent="0.2">
      <c r="B66">
        <v>95</v>
      </c>
      <c r="C66">
        <v>7.4</v>
      </c>
      <c r="D66">
        <v>5000</v>
      </c>
      <c r="G66">
        <v>1858</v>
      </c>
      <c r="H66">
        <v>11.4</v>
      </c>
      <c r="I66">
        <v>5343</v>
      </c>
      <c r="J66">
        <f t="shared" si="12"/>
        <v>5.1130247578040899</v>
      </c>
      <c r="K66" s="2">
        <f t="shared" si="13"/>
        <v>17.857270024264849</v>
      </c>
      <c r="P66">
        <v>93.375293519224215</v>
      </c>
      <c r="Q66">
        <v>13.024618118409872</v>
      </c>
      <c r="R66">
        <v>112.94871718712164</v>
      </c>
      <c r="S66">
        <v>20.151295735300923</v>
      </c>
    </row>
    <row r="67" spans="1:19" x14ac:dyDescent="0.2">
      <c r="P67">
        <v>121.78638660700159</v>
      </c>
      <c r="Q67">
        <v>16.076120378916102</v>
      </c>
      <c r="R67">
        <v>111.33590893753762</v>
      </c>
      <c r="S67">
        <v>17.958667701926213</v>
      </c>
    </row>
    <row r="68" spans="1:19" x14ac:dyDescent="0.2">
      <c r="B68" s="20" t="s">
        <v>0</v>
      </c>
      <c r="C68" s="20"/>
      <c r="D68" s="20"/>
      <c r="E68" s="2"/>
      <c r="F68" s="2"/>
      <c r="G68" s="21" t="s">
        <v>1</v>
      </c>
      <c r="H68" s="21"/>
      <c r="I68" s="21"/>
      <c r="J68" s="2"/>
      <c r="P68">
        <v>101.51824657252875</v>
      </c>
      <c r="Q68">
        <v>16.186276446542504</v>
      </c>
      <c r="R68">
        <v>103.86266024387565</v>
      </c>
    </row>
    <row r="69" spans="1:19" ht="19" x14ac:dyDescent="0.25">
      <c r="A69" s="3" t="s">
        <v>20</v>
      </c>
      <c r="B69" s="2" t="s">
        <v>3</v>
      </c>
      <c r="C69" s="2" t="s">
        <v>4</v>
      </c>
      <c r="D69" s="2" t="s">
        <v>5</v>
      </c>
      <c r="E69" s="2"/>
      <c r="F69" s="2"/>
      <c r="G69" s="2" t="s">
        <v>3</v>
      </c>
      <c r="H69" s="2" t="s">
        <v>4</v>
      </c>
      <c r="I69" s="2" t="s">
        <v>5</v>
      </c>
      <c r="J69" s="2" t="s">
        <v>6</v>
      </c>
      <c r="P69">
        <v>108.53239708092654</v>
      </c>
      <c r="Q69">
        <v>17.639605283367199</v>
      </c>
      <c r="R69">
        <v>123.17973422509927</v>
      </c>
    </row>
    <row r="70" spans="1:19" x14ac:dyDescent="0.2">
      <c r="B70">
        <v>196</v>
      </c>
      <c r="C70">
        <v>7</v>
      </c>
      <c r="D70">
        <v>8006</v>
      </c>
      <c r="G70">
        <v>1251</v>
      </c>
      <c r="H70">
        <v>13.4</v>
      </c>
      <c r="I70">
        <v>5018</v>
      </c>
      <c r="J70">
        <f t="shared" ref="J70:J77" si="14">B70/G70*100</f>
        <v>15.667466027178257</v>
      </c>
      <c r="K70" s="2">
        <f>J70/$M$25*100</f>
        <v>112.32718279612178</v>
      </c>
      <c r="M70" s="2">
        <f>AVERAGE(J70:J77)</f>
        <v>14.425755953219531</v>
      </c>
    </row>
    <row r="71" spans="1:19" x14ac:dyDescent="0.2">
      <c r="B71">
        <v>195</v>
      </c>
      <c r="C71">
        <v>7.3</v>
      </c>
      <c r="D71">
        <v>8020</v>
      </c>
      <c r="G71">
        <v>1715</v>
      </c>
      <c r="H71">
        <v>11.8</v>
      </c>
      <c r="I71">
        <v>5158</v>
      </c>
      <c r="J71">
        <f t="shared" si="14"/>
        <v>11.370262390670554</v>
      </c>
      <c r="K71" s="2">
        <f t="shared" ref="K71:K77" si="15">J71/$M$25*100</f>
        <v>81.518577399892678</v>
      </c>
      <c r="O71" s="7" t="s">
        <v>14</v>
      </c>
      <c r="P71" s="5">
        <f>AVERAGE(P62:P69)</f>
        <v>99.999999999999986</v>
      </c>
      <c r="Q71" s="5">
        <f t="shared" ref="Q71:S71" si="16">AVERAGE(Q62:Q69)</f>
        <v>17.924793895293288</v>
      </c>
      <c r="R71" s="5">
        <f t="shared" si="16"/>
        <v>100.00000000000001</v>
      </c>
      <c r="S71" s="5">
        <f t="shared" si="16"/>
        <v>10.780589374179852</v>
      </c>
    </row>
    <row r="72" spans="1:19" x14ac:dyDescent="0.2">
      <c r="B72">
        <v>183</v>
      </c>
      <c r="C72">
        <v>7.3</v>
      </c>
      <c r="D72">
        <v>8023</v>
      </c>
      <c r="G72">
        <v>1639</v>
      </c>
      <c r="H72">
        <v>11.9</v>
      </c>
      <c r="I72">
        <v>5104</v>
      </c>
      <c r="J72">
        <f t="shared" si="14"/>
        <v>11.165344722391703</v>
      </c>
      <c r="K72" s="2">
        <f t="shared" si="15"/>
        <v>80.049429527289377</v>
      </c>
      <c r="O72" s="7" t="s">
        <v>15</v>
      </c>
      <c r="P72" s="5">
        <f>STDEV(P62:P69)</f>
        <v>11.465136004600007</v>
      </c>
      <c r="Q72" s="5">
        <f t="shared" ref="Q72:S72" si="17">STDEV(Q62:Q69)</f>
        <v>4.2469818265182075</v>
      </c>
      <c r="R72" s="5">
        <f t="shared" si="17"/>
        <v>17.496253081450984</v>
      </c>
      <c r="S72" s="5">
        <f t="shared" si="17"/>
        <v>7.443025397473285</v>
      </c>
    </row>
    <row r="73" spans="1:19" x14ac:dyDescent="0.2">
      <c r="B73">
        <v>258</v>
      </c>
      <c r="C73">
        <v>7.4</v>
      </c>
      <c r="D73">
        <v>8063</v>
      </c>
      <c r="G73">
        <v>2133</v>
      </c>
      <c r="H73">
        <v>10.6</v>
      </c>
      <c r="I73">
        <v>5506</v>
      </c>
      <c r="J73">
        <f t="shared" si="14"/>
        <v>12.09563994374121</v>
      </c>
      <c r="K73" s="2">
        <f t="shared" si="15"/>
        <v>86.719138668615329</v>
      </c>
    </row>
    <row r="74" spans="1:19" x14ac:dyDescent="0.2">
      <c r="B74">
        <v>233</v>
      </c>
      <c r="C74">
        <v>7.3</v>
      </c>
      <c r="D74">
        <v>8017</v>
      </c>
      <c r="G74">
        <v>1430</v>
      </c>
      <c r="H74">
        <v>13.2</v>
      </c>
      <c r="I74">
        <v>5093</v>
      </c>
      <c r="J74">
        <f t="shared" si="14"/>
        <v>16.293706293706293</v>
      </c>
      <c r="K74" s="2">
        <f t="shared" si="15"/>
        <v>116.81698381248025</v>
      </c>
    </row>
    <row r="75" spans="1:19" x14ac:dyDescent="0.2">
      <c r="B75">
        <v>221</v>
      </c>
      <c r="C75">
        <v>7.3</v>
      </c>
      <c r="D75">
        <v>8014</v>
      </c>
      <c r="G75">
        <v>1376</v>
      </c>
      <c r="H75">
        <v>13.4</v>
      </c>
      <c r="I75">
        <v>5038</v>
      </c>
      <c r="J75">
        <f t="shared" si="14"/>
        <v>16.061046511627907</v>
      </c>
      <c r="K75" s="2">
        <f t="shared" si="15"/>
        <v>115.14894012082711</v>
      </c>
    </row>
    <row r="76" spans="1:19" x14ac:dyDescent="0.2">
      <c r="B76">
        <v>264</v>
      </c>
      <c r="C76">
        <v>7.6</v>
      </c>
      <c r="D76">
        <v>8000</v>
      </c>
      <c r="G76">
        <v>1762</v>
      </c>
      <c r="H76">
        <v>12.2</v>
      </c>
      <c r="I76">
        <v>5233</v>
      </c>
      <c r="J76">
        <f t="shared" si="14"/>
        <v>14.982973893303065</v>
      </c>
      <c r="K76" s="2">
        <f t="shared" si="15"/>
        <v>107.41974767477345</v>
      </c>
    </row>
    <row r="77" spans="1:19" x14ac:dyDescent="0.2">
      <c r="B77">
        <v>290</v>
      </c>
      <c r="C77">
        <v>7.4</v>
      </c>
      <c r="D77">
        <v>8000</v>
      </c>
      <c r="G77">
        <v>1632</v>
      </c>
      <c r="H77">
        <v>12.6</v>
      </c>
      <c r="I77">
        <v>5196</v>
      </c>
      <c r="J77">
        <f t="shared" si="14"/>
        <v>17.769607843137255</v>
      </c>
      <c r="K77" s="2">
        <f t="shared" si="15"/>
        <v>127.39839262769178</v>
      </c>
    </row>
    <row r="79" spans="1:19" ht="19" x14ac:dyDescent="0.25">
      <c r="A79" s="3" t="s">
        <v>21</v>
      </c>
      <c r="B79" s="2" t="s">
        <v>3</v>
      </c>
      <c r="C79" s="2" t="s">
        <v>4</v>
      </c>
      <c r="D79" s="2" t="s">
        <v>5</v>
      </c>
      <c r="E79" s="2"/>
      <c r="F79" s="2"/>
      <c r="G79" s="2" t="s">
        <v>3</v>
      </c>
      <c r="H79" s="2" t="s">
        <v>4</v>
      </c>
      <c r="I79" s="2" t="s">
        <v>5</v>
      </c>
      <c r="J79" s="2" t="s">
        <v>6</v>
      </c>
    </row>
    <row r="80" spans="1:19" x14ac:dyDescent="0.2">
      <c r="B80">
        <v>14</v>
      </c>
      <c r="C80">
        <v>7.9</v>
      </c>
      <c r="D80">
        <v>8000</v>
      </c>
      <c r="G80">
        <v>2242</v>
      </c>
      <c r="H80">
        <v>11.4</v>
      </c>
      <c r="I80">
        <v>6074</v>
      </c>
      <c r="J80">
        <f t="shared" ref="J80:J85" si="18">B80/G80*100</f>
        <v>0.62444246208742193</v>
      </c>
      <c r="K80" s="2">
        <f>J80/$M$25*100</f>
        <v>4.4769117394529223</v>
      </c>
    </row>
    <row r="81" spans="1:13" x14ac:dyDescent="0.2">
      <c r="B81">
        <v>8</v>
      </c>
      <c r="C81">
        <v>7.5</v>
      </c>
      <c r="D81">
        <v>8000</v>
      </c>
      <c r="G81">
        <v>2311</v>
      </c>
      <c r="H81">
        <v>11.6</v>
      </c>
      <c r="I81">
        <v>6263</v>
      </c>
      <c r="J81">
        <f t="shared" si="18"/>
        <v>0.34617048896581565</v>
      </c>
      <c r="K81" s="2">
        <f t="shared" ref="K81:K85" si="19">J81/$M$25*100</f>
        <v>2.481853525339297</v>
      </c>
    </row>
    <row r="82" spans="1:13" x14ac:dyDescent="0.2">
      <c r="B82">
        <v>21</v>
      </c>
      <c r="C82">
        <v>7.8</v>
      </c>
      <c r="D82">
        <v>8000</v>
      </c>
      <c r="G82">
        <v>2262</v>
      </c>
      <c r="H82">
        <v>11.1</v>
      </c>
      <c r="I82">
        <v>6320</v>
      </c>
      <c r="J82">
        <f t="shared" si="18"/>
        <v>0.92838196286472141</v>
      </c>
      <c r="K82" s="2">
        <f t="shared" si="19"/>
        <v>6.6559921219187341</v>
      </c>
    </row>
    <row r="83" spans="1:13" x14ac:dyDescent="0.2">
      <c r="B83">
        <v>36</v>
      </c>
      <c r="C83">
        <v>9.1</v>
      </c>
      <c r="D83">
        <v>8000</v>
      </c>
      <c r="G83">
        <v>1861</v>
      </c>
      <c r="H83">
        <v>13.1</v>
      </c>
      <c r="I83">
        <v>5794</v>
      </c>
      <c r="J83">
        <f t="shared" si="18"/>
        <v>1.9344438473938741</v>
      </c>
      <c r="K83" s="2">
        <f t="shared" si="19"/>
        <v>13.868906897778624</v>
      </c>
    </row>
    <row r="84" spans="1:13" x14ac:dyDescent="0.2">
      <c r="B84">
        <v>45</v>
      </c>
      <c r="C84">
        <v>9.4</v>
      </c>
      <c r="D84">
        <v>8000</v>
      </c>
      <c r="G84">
        <v>1548</v>
      </c>
      <c r="H84">
        <v>13.9</v>
      </c>
      <c r="I84">
        <v>5418</v>
      </c>
      <c r="J84">
        <f t="shared" si="18"/>
        <v>2.9069767441860463</v>
      </c>
      <c r="K84" s="2">
        <f t="shared" si="19"/>
        <v>20.841437125941553</v>
      </c>
    </row>
    <row r="85" spans="1:13" x14ac:dyDescent="0.2">
      <c r="B85">
        <v>45</v>
      </c>
      <c r="C85">
        <v>9.1999999999999993</v>
      </c>
      <c r="D85">
        <v>8000</v>
      </c>
      <c r="G85">
        <v>1737</v>
      </c>
      <c r="H85">
        <v>13</v>
      </c>
      <c r="I85">
        <v>5490</v>
      </c>
      <c r="J85">
        <f t="shared" si="18"/>
        <v>2.5906735751295336</v>
      </c>
      <c r="K85" s="2">
        <f t="shared" si="19"/>
        <v>18.573715987885738</v>
      </c>
    </row>
    <row r="86" spans="1:13" x14ac:dyDescent="0.2">
      <c r="K86" s="2"/>
    </row>
    <row r="87" spans="1:13" x14ac:dyDescent="0.2">
      <c r="K87" s="2"/>
    </row>
    <row r="89" spans="1:13" s="14" customFormat="1" x14ac:dyDescent="0.2">
      <c r="A89" s="18"/>
    </row>
    <row r="90" spans="1:13" s="14" customFormat="1" x14ac:dyDescent="0.2">
      <c r="A90" s="18"/>
    </row>
    <row r="91" spans="1:13" s="14" customFormat="1" x14ac:dyDescent="0.2">
      <c r="A91" s="18"/>
    </row>
    <row r="92" spans="1:13" x14ac:dyDescent="0.2">
      <c r="B92" s="20" t="s">
        <v>0</v>
      </c>
      <c r="C92" s="20"/>
      <c r="D92" s="20"/>
      <c r="E92" s="2"/>
      <c r="F92" s="2"/>
      <c r="G92" s="21" t="s">
        <v>1</v>
      </c>
      <c r="H92" s="21"/>
      <c r="I92" s="21"/>
      <c r="J92" s="2"/>
      <c r="K92" s="2"/>
    </row>
    <row r="93" spans="1:13" ht="19" x14ac:dyDescent="0.25">
      <c r="A93" s="3" t="s">
        <v>18</v>
      </c>
      <c r="B93" s="2" t="s">
        <v>3</v>
      </c>
      <c r="C93" s="2" t="s">
        <v>4</v>
      </c>
      <c r="D93" s="2" t="s">
        <v>5</v>
      </c>
      <c r="E93" s="2"/>
      <c r="F93" s="2"/>
      <c r="G93" s="2" t="s">
        <v>3</v>
      </c>
      <c r="H93" s="2" t="s">
        <v>4</v>
      </c>
      <c r="I93" s="2" t="s">
        <v>5</v>
      </c>
      <c r="J93" s="2" t="s">
        <v>6</v>
      </c>
      <c r="K93" s="1" t="s">
        <v>7</v>
      </c>
      <c r="L93" s="2"/>
      <c r="M93" s="1" t="s">
        <v>8</v>
      </c>
    </row>
    <row r="94" spans="1:13" x14ac:dyDescent="0.2">
      <c r="B94">
        <v>480</v>
      </c>
      <c r="C94">
        <v>8.5</v>
      </c>
      <c r="D94">
        <v>5000</v>
      </c>
      <c r="G94">
        <v>1721</v>
      </c>
      <c r="H94">
        <v>10.8</v>
      </c>
      <c r="I94">
        <v>5196</v>
      </c>
      <c r="J94">
        <f t="shared" ref="J94:J101" si="20">B94/G94*100</f>
        <v>27.890761185357348</v>
      </c>
      <c r="K94">
        <f>J94/$M$4*100</f>
        <v>97.408652854462602</v>
      </c>
      <c r="M94" s="2">
        <f>AVERAGE(J94:J101)</f>
        <v>28.986049719747879</v>
      </c>
    </row>
    <row r="95" spans="1:13" x14ac:dyDescent="0.2">
      <c r="B95">
        <v>523</v>
      </c>
      <c r="C95">
        <v>8.4</v>
      </c>
      <c r="D95">
        <v>5000</v>
      </c>
      <c r="G95">
        <v>1957</v>
      </c>
      <c r="H95">
        <v>10.1</v>
      </c>
      <c r="I95">
        <v>5386</v>
      </c>
      <c r="J95">
        <f t="shared" si="20"/>
        <v>26.724578436382217</v>
      </c>
      <c r="K95">
        <f t="shared" ref="K95:K101" si="21">J95/$M$4*100</f>
        <v>93.335752520017095</v>
      </c>
    </row>
    <row r="96" spans="1:13" x14ac:dyDescent="0.2">
      <c r="B96">
        <v>614</v>
      </c>
      <c r="C96">
        <v>8.3000000000000007</v>
      </c>
      <c r="D96">
        <v>5010</v>
      </c>
      <c r="G96">
        <v>2075</v>
      </c>
      <c r="H96">
        <v>9.1999999999999993</v>
      </c>
      <c r="I96">
        <v>5761</v>
      </c>
      <c r="J96">
        <f t="shared" si="20"/>
        <v>29.590361445783131</v>
      </c>
      <c r="K96">
        <f t="shared" si="21"/>
        <v>103.34451708774448</v>
      </c>
    </row>
    <row r="97" spans="1:20" x14ac:dyDescent="0.2">
      <c r="B97">
        <v>504</v>
      </c>
      <c r="C97">
        <v>8.3000000000000007</v>
      </c>
      <c r="D97">
        <v>5007</v>
      </c>
      <c r="G97">
        <v>2063</v>
      </c>
      <c r="H97">
        <v>9.6</v>
      </c>
      <c r="I97">
        <v>5675</v>
      </c>
      <c r="J97">
        <f t="shared" si="20"/>
        <v>24.43044110518662</v>
      </c>
      <c r="K97">
        <f>J97/$M$4*100</f>
        <v>85.323463955723042</v>
      </c>
    </row>
    <row r="98" spans="1:20" x14ac:dyDescent="0.2">
      <c r="B98">
        <v>547</v>
      </c>
      <c r="C98">
        <v>8.1999999999999993</v>
      </c>
      <c r="D98">
        <v>5002</v>
      </c>
      <c r="G98">
        <v>2021</v>
      </c>
      <c r="H98">
        <v>10.5</v>
      </c>
      <c r="I98">
        <v>5507</v>
      </c>
      <c r="J98">
        <f t="shared" si="20"/>
        <v>27.065809005442848</v>
      </c>
      <c r="K98">
        <f t="shared" si="21"/>
        <v>94.527502355170697</v>
      </c>
    </row>
    <row r="99" spans="1:20" x14ac:dyDescent="0.2">
      <c r="B99">
        <v>598</v>
      </c>
      <c r="C99">
        <v>8.5</v>
      </c>
      <c r="D99">
        <v>5000</v>
      </c>
      <c r="G99">
        <v>1694</v>
      </c>
      <c r="H99">
        <v>11.2</v>
      </c>
      <c r="I99">
        <v>5327</v>
      </c>
      <c r="J99">
        <f t="shared" si="20"/>
        <v>35.301062573789849</v>
      </c>
      <c r="K99">
        <f t="shared" si="21"/>
        <v>123.28917546535941</v>
      </c>
    </row>
    <row r="100" spans="1:20" x14ac:dyDescent="0.2">
      <c r="B100">
        <v>482</v>
      </c>
      <c r="C100">
        <v>8.6</v>
      </c>
      <c r="D100">
        <v>5000</v>
      </c>
      <c r="G100">
        <v>1638</v>
      </c>
      <c r="H100">
        <v>11.4</v>
      </c>
      <c r="I100">
        <v>5128</v>
      </c>
      <c r="J100">
        <f t="shared" si="20"/>
        <v>29.426129426129428</v>
      </c>
      <c r="K100">
        <f t="shared" si="21"/>
        <v>102.77093576152261</v>
      </c>
    </row>
    <row r="101" spans="1:20" x14ac:dyDescent="0.2">
      <c r="B101">
        <v>498</v>
      </c>
      <c r="C101">
        <v>9</v>
      </c>
      <c r="D101">
        <v>5000</v>
      </c>
      <c r="G101">
        <v>1583</v>
      </c>
      <c r="H101">
        <v>10.9</v>
      </c>
      <c r="I101">
        <v>5021</v>
      </c>
      <c r="J101">
        <f t="shared" si="20"/>
        <v>31.459254579911562</v>
      </c>
      <c r="K101">
        <f t="shared" si="21"/>
        <v>109.87163771075492</v>
      </c>
      <c r="Q101" s="5" t="s">
        <v>17</v>
      </c>
    </row>
    <row r="103" spans="1:20" ht="19" x14ac:dyDescent="0.25">
      <c r="A103" s="3" t="s">
        <v>22</v>
      </c>
      <c r="B103" s="2" t="s">
        <v>3</v>
      </c>
      <c r="C103" s="2" t="s">
        <v>4</v>
      </c>
      <c r="D103" s="2" t="s">
        <v>5</v>
      </c>
      <c r="E103" s="2"/>
      <c r="F103" s="2"/>
      <c r="G103" s="2" t="s">
        <v>3</v>
      </c>
      <c r="H103" s="2" t="s">
        <v>4</v>
      </c>
      <c r="I103" s="2" t="s">
        <v>5</v>
      </c>
      <c r="J103" s="2" t="s">
        <v>6</v>
      </c>
      <c r="Q103" s="6">
        <v>600</v>
      </c>
      <c r="R103" s="6"/>
      <c r="S103" s="6">
        <v>1200</v>
      </c>
    </row>
    <row r="104" spans="1:20" x14ac:dyDescent="0.2">
      <c r="B104">
        <v>144</v>
      </c>
      <c r="C104">
        <v>7.3</v>
      </c>
      <c r="D104">
        <v>5000</v>
      </c>
      <c r="G104">
        <v>1816</v>
      </c>
      <c r="H104">
        <v>9.5</v>
      </c>
      <c r="I104">
        <v>5178</v>
      </c>
      <c r="J104">
        <f t="shared" ref="J104:J111" si="22">B104/G104*100</f>
        <v>7.929515418502203</v>
      </c>
      <c r="K104">
        <f>J104/$M$4*100</f>
        <v>27.693880764735155</v>
      </c>
      <c r="Q104" s="2" t="s">
        <v>11</v>
      </c>
      <c r="R104" s="2" t="s">
        <v>12</v>
      </c>
      <c r="S104" s="2" t="s">
        <v>11</v>
      </c>
      <c r="T104" s="2" t="s">
        <v>12</v>
      </c>
    </row>
    <row r="105" spans="1:20" x14ac:dyDescent="0.2">
      <c r="B105">
        <v>168</v>
      </c>
      <c r="C105">
        <v>7.4</v>
      </c>
      <c r="D105">
        <v>5000</v>
      </c>
      <c r="G105">
        <v>1717</v>
      </c>
      <c r="H105">
        <v>9.9</v>
      </c>
      <c r="I105">
        <v>5095</v>
      </c>
      <c r="J105">
        <f t="shared" si="22"/>
        <v>9.7845078625509601</v>
      </c>
      <c r="K105">
        <f t="shared" ref="K105:K111" si="23">J105/$M$4*100</f>
        <v>34.172453143206496</v>
      </c>
      <c r="Q105">
        <v>96.221325275502025</v>
      </c>
      <c r="R105">
        <v>27.356316211311508</v>
      </c>
      <c r="S105">
        <v>108.60759101973858</v>
      </c>
      <c r="T105">
        <v>30.863238178307402</v>
      </c>
    </row>
    <row r="106" spans="1:20" x14ac:dyDescent="0.2">
      <c r="B106">
        <v>169</v>
      </c>
      <c r="C106">
        <v>7.5</v>
      </c>
      <c r="D106">
        <v>5000</v>
      </c>
      <c r="G106">
        <v>1826</v>
      </c>
      <c r="H106">
        <v>10.3</v>
      </c>
      <c r="I106">
        <v>5254</v>
      </c>
      <c r="J106">
        <f t="shared" si="22"/>
        <v>9.2552026286966047</v>
      </c>
      <c r="K106">
        <f t="shared" si="23"/>
        <v>32.323851398854046</v>
      </c>
      <c r="Q106">
        <v>92.198070088091569</v>
      </c>
      <c r="R106">
        <v>33.755920372567644</v>
      </c>
      <c r="S106">
        <v>78.819178887695983</v>
      </c>
      <c r="T106">
        <v>23.08418755338684</v>
      </c>
    </row>
    <row r="107" spans="1:20" x14ac:dyDescent="0.2">
      <c r="B107">
        <v>204</v>
      </c>
      <c r="C107">
        <v>7.3</v>
      </c>
      <c r="D107">
        <v>5000</v>
      </c>
      <c r="G107">
        <v>1832</v>
      </c>
      <c r="H107">
        <v>10.1</v>
      </c>
      <c r="I107">
        <v>5242</v>
      </c>
      <c r="J107">
        <f t="shared" si="22"/>
        <v>11.135371179039302</v>
      </c>
      <c r="K107">
        <f t="shared" si="23"/>
        <v>38.890351481482163</v>
      </c>
      <c r="Q107">
        <v>102.08483643641699</v>
      </c>
      <c r="R107">
        <v>31.929851491254208</v>
      </c>
      <c r="S107">
        <v>77.398680239698834</v>
      </c>
      <c r="T107">
        <v>29.006134358587182</v>
      </c>
    </row>
    <row r="108" spans="1:20" x14ac:dyDescent="0.2">
      <c r="B108">
        <v>148</v>
      </c>
      <c r="C108">
        <v>7.6</v>
      </c>
      <c r="D108">
        <v>5000</v>
      </c>
      <c r="G108">
        <v>1664</v>
      </c>
      <c r="H108">
        <v>10.4</v>
      </c>
      <c r="I108">
        <v>5067</v>
      </c>
      <c r="J108">
        <f t="shared" si="22"/>
        <v>8.8942307692307701</v>
      </c>
      <c r="K108">
        <f t="shared" si="23"/>
        <v>31.063154987047355</v>
      </c>
      <c r="Q108">
        <v>84.283444420308257</v>
      </c>
      <c r="R108">
        <v>38.416311593686721</v>
      </c>
      <c r="S108">
        <v>83.847529259232431</v>
      </c>
      <c r="T108">
        <v>23.027414233145709</v>
      </c>
    </row>
    <row r="109" spans="1:20" x14ac:dyDescent="0.2">
      <c r="B109">
        <v>138</v>
      </c>
      <c r="C109">
        <v>7.2</v>
      </c>
      <c r="D109">
        <v>5000</v>
      </c>
      <c r="G109">
        <v>1353</v>
      </c>
      <c r="H109">
        <v>12.2</v>
      </c>
      <c r="I109">
        <v>5000</v>
      </c>
      <c r="J109">
        <f t="shared" si="22"/>
        <v>10.199556541019955</v>
      </c>
      <c r="K109">
        <f t="shared" si="23"/>
        <v>35.622013173856182</v>
      </c>
      <c r="Q109">
        <v>93.375293519224215</v>
      </c>
      <c r="R109">
        <v>30.684521882853282</v>
      </c>
      <c r="S109">
        <v>112.94871718712164</v>
      </c>
      <c r="T109">
        <v>19.159883175631613</v>
      </c>
    </row>
    <row r="110" spans="1:20" x14ac:dyDescent="0.2">
      <c r="B110">
        <v>146</v>
      </c>
      <c r="C110">
        <v>7.5</v>
      </c>
      <c r="D110">
        <v>5000</v>
      </c>
      <c r="G110">
        <v>1388</v>
      </c>
      <c r="H110">
        <v>11.9</v>
      </c>
      <c r="I110">
        <v>5000</v>
      </c>
      <c r="J110">
        <f t="shared" si="22"/>
        <v>10.518731988472622</v>
      </c>
      <c r="K110">
        <f t="shared" si="23"/>
        <v>36.736735362826309</v>
      </c>
      <c r="Q110">
        <v>121.78638660700159</v>
      </c>
      <c r="R110">
        <v>35.187811514968558</v>
      </c>
      <c r="S110">
        <v>111.33590893753762</v>
      </c>
      <c r="T110">
        <v>18.551415877636536</v>
      </c>
    </row>
    <row r="111" spans="1:20" x14ac:dyDescent="0.2">
      <c r="B111">
        <v>186</v>
      </c>
      <c r="C111">
        <v>7.4</v>
      </c>
      <c r="D111">
        <v>5000</v>
      </c>
      <c r="G111">
        <v>1721</v>
      </c>
      <c r="H111">
        <v>11.2</v>
      </c>
      <c r="I111">
        <v>5157</v>
      </c>
      <c r="J111">
        <f t="shared" si="22"/>
        <v>10.807669959325974</v>
      </c>
      <c r="K111">
        <f t="shared" si="23"/>
        <v>37.745852981104264</v>
      </c>
      <c r="Q111">
        <v>101.51824657252875</v>
      </c>
      <c r="R111">
        <v>36.288946200579808</v>
      </c>
      <c r="S111">
        <v>103.86266024387565</v>
      </c>
    </row>
    <row r="112" spans="1:20" x14ac:dyDescent="0.2">
      <c r="Q112">
        <v>108.53239708092654</v>
      </c>
      <c r="R112">
        <v>37.285763544257037</v>
      </c>
      <c r="S112">
        <v>123.17973422509927</v>
      </c>
    </row>
    <row r="113" spans="1:20" x14ac:dyDescent="0.2">
      <c r="B113" s="20" t="s">
        <v>0</v>
      </c>
      <c r="C113" s="20"/>
      <c r="D113" s="20"/>
      <c r="E113" s="2"/>
      <c r="F113" s="2"/>
      <c r="G113" s="21" t="s">
        <v>1</v>
      </c>
      <c r="H113" s="21"/>
      <c r="I113" s="21"/>
      <c r="J113" s="2"/>
    </row>
    <row r="114" spans="1:20" ht="19" x14ac:dyDescent="0.25">
      <c r="A114" s="3" t="s">
        <v>20</v>
      </c>
      <c r="B114" s="2" t="s">
        <v>3</v>
      </c>
      <c r="C114" s="2" t="s">
        <v>4</v>
      </c>
      <c r="D114" s="2" t="s">
        <v>5</v>
      </c>
      <c r="E114" s="2"/>
      <c r="F114" s="2"/>
      <c r="G114" s="2" t="s">
        <v>3</v>
      </c>
      <c r="H114" s="2" t="s">
        <v>4</v>
      </c>
      <c r="I114" s="2" t="s">
        <v>5</v>
      </c>
      <c r="J114" s="2" t="s">
        <v>6</v>
      </c>
      <c r="P114" s="5" t="s">
        <v>14</v>
      </c>
      <c r="Q114" s="5">
        <f>AVERAGE(Q105:Q112)</f>
        <v>99.999999999999986</v>
      </c>
      <c r="R114" s="5">
        <f t="shared" ref="R114:T114" si="24">AVERAGE(R105:R112)</f>
        <v>33.863180351434849</v>
      </c>
      <c r="S114" s="5">
        <f t="shared" si="24"/>
        <v>100.00000000000001</v>
      </c>
      <c r="T114" s="5">
        <f t="shared" si="24"/>
        <v>23.948712229449214</v>
      </c>
    </row>
    <row r="115" spans="1:20" x14ac:dyDescent="0.2">
      <c r="B115">
        <v>196</v>
      </c>
      <c r="C115">
        <v>7</v>
      </c>
      <c r="D115">
        <v>8006</v>
      </c>
      <c r="G115">
        <v>1251</v>
      </c>
      <c r="H115">
        <v>13.4</v>
      </c>
      <c r="I115">
        <v>5018</v>
      </c>
      <c r="J115">
        <f t="shared" ref="J115:J122" si="25">B115/G115*100</f>
        <v>15.667466027178257</v>
      </c>
      <c r="K115">
        <f>J115/$M$25*100</f>
        <v>112.32718279612178</v>
      </c>
      <c r="M115" s="2">
        <f>AVERAGE(J115:J122)</f>
        <v>14.425755953219531</v>
      </c>
      <c r="P115" s="5" t="s">
        <v>15</v>
      </c>
      <c r="Q115" s="5">
        <f>STDEV(Q105:Q112)</f>
        <v>11.465136004600007</v>
      </c>
      <c r="R115" s="5">
        <f t="shared" ref="R115:T115" si="26">STDEV(R105:R112)</f>
        <v>3.7086093519543177</v>
      </c>
      <c r="S115" s="5">
        <f t="shared" si="26"/>
        <v>17.496253081450984</v>
      </c>
      <c r="T115" s="5">
        <f t="shared" si="26"/>
        <v>5.0407950210104682</v>
      </c>
    </row>
    <row r="116" spans="1:20" x14ac:dyDescent="0.2">
      <c r="B116">
        <v>195</v>
      </c>
      <c r="C116">
        <v>7.3</v>
      </c>
      <c r="D116">
        <v>8020</v>
      </c>
      <c r="G116">
        <v>1715</v>
      </c>
      <c r="H116">
        <v>11.8</v>
      </c>
      <c r="I116">
        <v>5158</v>
      </c>
      <c r="J116">
        <f t="shared" si="25"/>
        <v>11.370262390670554</v>
      </c>
      <c r="K116">
        <f t="shared" ref="K116:K122" si="27">J116/$M$25*100</f>
        <v>81.518577399892678</v>
      </c>
    </row>
    <row r="117" spans="1:20" x14ac:dyDescent="0.2">
      <c r="B117">
        <v>183</v>
      </c>
      <c r="C117">
        <v>7.3</v>
      </c>
      <c r="D117">
        <v>8023</v>
      </c>
      <c r="G117">
        <v>1639</v>
      </c>
      <c r="H117">
        <v>11.9</v>
      </c>
      <c r="I117">
        <v>5104</v>
      </c>
      <c r="J117">
        <f t="shared" si="25"/>
        <v>11.165344722391703</v>
      </c>
      <c r="K117">
        <f t="shared" si="27"/>
        <v>80.049429527289377</v>
      </c>
    </row>
    <row r="118" spans="1:20" x14ac:dyDescent="0.2">
      <c r="B118">
        <v>258</v>
      </c>
      <c r="C118">
        <v>7.4</v>
      </c>
      <c r="D118">
        <v>8063</v>
      </c>
      <c r="G118">
        <v>2133</v>
      </c>
      <c r="H118">
        <v>10.6</v>
      </c>
      <c r="I118">
        <v>5506</v>
      </c>
      <c r="J118">
        <f t="shared" si="25"/>
        <v>12.09563994374121</v>
      </c>
      <c r="K118">
        <f t="shared" si="27"/>
        <v>86.719138668615329</v>
      </c>
    </row>
    <row r="119" spans="1:20" x14ac:dyDescent="0.2">
      <c r="B119">
        <v>233</v>
      </c>
      <c r="C119">
        <v>7.3</v>
      </c>
      <c r="D119">
        <v>8017</v>
      </c>
      <c r="G119">
        <v>1430</v>
      </c>
      <c r="H119">
        <v>13.2</v>
      </c>
      <c r="I119">
        <v>5093</v>
      </c>
      <c r="J119">
        <f t="shared" si="25"/>
        <v>16.293706293706293</v>
      </c>
      <c r="K119">
        <f t="shared" si="27"/>
        <v>116.81698381248025</v>
      </c>
    </row>
    <row r="120" spans="1:20" x14ac:dyDescent="0.2">
      <c r="B120">
        <v>221</v>
      </c>
      <c r="C120">
        <v>7.3</v>
      </c>
      <c r="D120">
        <v>8014</v>
      </c>
      <c r="G120">
        <v>1376</v>
      </c>
      <c r="H120">
        <v>13.4</v>
      </c>
      <c r="I120">
        <v>5038</v>
      </c>
      <c r="J120">
        <f t="shared" si="25"/>
        <v>16.061046511627907</v>
      </c>
      <c r="K120">
        <f t="shared" si="27"/>
        <v>115.14894012082711</v>
      </c>
    </row>
    <row r="121" spans="1:20" x14ac:dyDescent="0.2">
      <c r="B121">
        <v>264</v>
      </c>
      <c r="C121">
        <v>7.6</v>
      </c>
      <c r="D121">
        <v>8000</v>
      </c>
      <c r="G121">
        <v>1762</v>
      </c>
      <c r="H121">
        <v>12.2</v>
      </c>
      <c r="I121">
        <v>5233</v>
      </c>
      <c r="J121">
        <f t="shared" si="25"/>
        <v>14.982973893303065</v>
      </c>
      <c r="K121">
        <f t="shared" si="27"/>
        <v>107.41974767477345</v>
      </c>
    </row>
    <row r="122" spans="1:20" x14ac:dyDescent="0.2">
      <c r="B122">
        <v>290</v>
      </c>
      <c r="C122">
        <v>7.4</v>
      </c>
      <c r="D122">
        <v>8000</v>
      </c>
      <c r="G122">
        <v>1632</v>
      </c>
      <c r="H122">
        <v>12.6</v>
      </c>
      <c r="I122">
        <v>5196</v>
      </c>
      <c r="J122">
        <f t="shared" si="25"/>
        <v>17.769607843137255</v>
      </c>
      <c r="K122">
        <f t="shared" si="27"/>
        <v>127.39839262769178</v>
      </c>
    </row>
    <row r="124" spans="1:20" ht="19" x14ac:dyDescent="0.25">
      <c r="A124" s="3" t="s">
        <v>23</v>
      </c>
      <c r="B124" s="2" t="s">
        <v>3</v>
      </c>
      <c r="C124" s="2" t="s">
        <v>4</v>
      </c>
      <c r="D124" s="2" t="s">
        <v>5</v>
      </c>
      <c r="E124" s="2"/>
      <c r="F124" s="2"/>
      <c r="G124" s="2" t="s">
        <v>3</v>
      </c>
      <c r="H124" s="2" t="s">
        <v>4</v>
      </c>
      <c r="I124" s="2" t="s">
        <v>5</v>
      </c>
      <c r="J124" s="2" t="s">
        <v>6</v>
      </c>
    </row>
    <row r="125" spans="1:20" x14ac:dyDescent="0.2">
      <c r="B125">
        <v>76</v>
      </c>
      <c r="C125">
        <v>9</v>
      </c>
      <c r="D125">
        <v>8000</v>
      </c>
      <c r="G125">
        <v>1707</v>
      </c>
      <c r="H125">
        <v>13.4</v>
      </c>
      <c r="I125">
        <v>5663</v>
      </c>
      <c r="J125">
        <f t="shared" ref="J125:J130" si="28">B125/G125*100</f>
        <v>4.4522554188635031</v>
      </c>
      <c r="K125">
        <f t="shared" ref="K125:K130" si="29">J125/$M$25*100</f>
        <v>31.920242075021442</v>
      </c>
    </row>
    <row r="126" spans="1:20" x14ac:dyDescent="0.2">
      <c r="B126">
        <v>68</v>
      </c>
      <c r="C126">
        <v>8.5</v>
      </c>
      <c r="D126">
        <v>8000</v>
      </c>
      <c r="G126">
        <v>2042</v>
      </c>
      <c r="H126">
        <v>10</v>
      </c>
      <c r="I126">
        <v>5633</v>
      </c>
      <c r="J126">
        <f t="shared" si="28"/>
        <v>3.3300685602350639</v>
      </c>
      <c r="K126">
        <f t="shared" si="29"/>
        <v>23.874774595985549</v>
      </c>
    </row>
    <row r="127" spans="1:20" x14ac:dyDescent="0.2">
      <c r="B127">
        <v>69</v>
      </c>
      <c r="C127">
        <v>9.1999999999999993</v>
      </c>
      <c r="D127">
        <v>8009</v>
      </c>
      <c r="G127">
        <v>1649</v>
      </c>
      <c r="H127">
        <v>9</v>
      </c>
      <c r="I127">
        <v>5577</v>
      </c>
      <c r="J127">
        <f t="shared" si="28"/>
        <v>4.1843541540327465</v>
      </c>
      <c r="K127">
        <f t="shared" si="29"/>
        <v>29.999536180797371</v>
      </c>
    </row>
    <row r="128" spans="1:20" x14ac:dyDescent="0.2">
      <c r="B128">
        <v>58</v>
      </c>
      <c r="C128">
        <v>7.6</v>
      </c>
      <c r="D128">
        <v>8000</v>
      </c>
      <c r="G128">
        <v>1746</v>
      </c>
      <c r="H128">
        <v>10</v>
      </c>
      <c r="I128">
        <v>5311</v>
      </c>
      <c r="J128">
        <f t="shared" si="28"/>
        <v>3.3218785796105386</v>
      </c>
      <c r="K128">
        <f t="shared" si="29"/>
        <v>23.816056903595985</v>
      </c>
    </row>
    <row r="129" spans="2:11" x14ac:dyDescent="0.2">
      <c r="B129">
        <v>50</v>
      </c>
      <c r="C129">
        <v>8</v>
      </c>
      <c r="D129">
        <v>8000</v>
      </c>
      <c r="G129">
        <v>1809</v>
      </c>
      <c r="H129">
        <v>9.6</v>
      </c>
      <c r="I129">
        <v>5382</v>
      </c>
      <c r="J129">
        <f t="shared" si="28"/>
        <v>2.7639579878385847</v>
      </c>
      <c r="K129">
        <f t="shared" si="29"/>
        <v>19.816070678064936</v>
      </c>
    </row>
    <row r="130" spans="2:11" x14ac:dyDescent="0.2">
      <c r="B130">
        <v>60</v>
      </c>
      <c r="C130">
        <v>8.1</v>
      </c>
      <c r="D130">
        <v>8000</v>
      </c>
      <c r="G130">
        <v>2242</v>
      </c>
      <c r="H130">
        <v>11.4</v>
      </c>
      <c r="I130">
        <v>6074</v>
      </c>
      <c r="J130">
        <f t="shared" si="28"/>
        <v>2.6761819803746656</v>
      </c>
      <c r="K130">
        <f t="shared" si="29"/>
        <v>19.186764597655383</v>
      </c>
    </row>
  </sheetData>
  <mergeCells count="14">
    <mergeCell ref="B113:D113"/>
    <mergeCell ref="G113:I113"/>
    <mergeCell ref="B47:D47"/>
    <mergeCell ref="G47:I47"/>
    <mergeCell ref="B68:D68"/>
    <mergeCell ref="G68:I68"/>
    <mergeCell ref="B92:D92"/>
    <mergeCell ref="G92:I92"/>
    <mergeCell ref="B2:D2"/>
    <mergeCell ref="G2:I2"/>
    <mergeCell ref="B23:D23"/>
    <mergeCell ref="G23:I23"/>
    <mergeCell ref="B44:D44"/>
    <mergeCell ref="G44:I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5CFFC-1850-E547-936E-522EB683B6EC}">
  <dimension ref="A1:L30"/>
  <sheetViews>
    <sheetView workbookViewId="0">
      <selection activeCell="C24" sqref="C24"/>
    </sheetView>
  </sheetViews>
  <sheetFormatPr baseColWidth="10" defaultRowHeight="16" x14ac:dyDescent="0.2"/>
  <sheetData>
    <row r="1" spans="1:12" x14ac:dyDescent="0.2">
      <c r="A1" s="16" t="s">
        <v>10</v>
      </c>
    </row>
    <row r="3" spans="1:12" x14ac:dyDescent="0.2">
      <c r="A3" s="5" t="s">
        <v>31</v>
      </c>
      <c r="B3" s="5" t="s">
        <v>32</v>
      </c>
      <c r="C3" s="5" t="s">
        <v>33</v>
      </c>
      <c r="D3" s="5" t="s">
        <v>34</v>
      </c>
      <c r="E3" s="5"/>
      <c r="F3" s="5" t="s">
        <v>35</v>
      </c>
      <c r="G3" s="5" t="s">
        <v>36</v>
      </c>
      <c r="H3" s="5" t="s">
        <v>37</v>
      </c>
      <c r="L3" s="5" t="s">
        <v>38</v>
      </c>
    </row>
    <row r="4" spans="1:12" x14ac:dyDescent="0.2">
      <c r="A4">
        <v>0</v>
      </c>
      <c r="B4">
        <v>38</v>
      </c>
      <c r="C4">
        <v>38</v>
      </c>
      <c r="D4">
        <v>19</v>
      </c>
      <c r="F4">
        <f>1/(B4/38)</f>
        <v>1</v>
      </c>
      <c r="G4">
        <f>1/(C4/38)</f>
        <v>1</v>
      </c>
      <c r="H4">
        <f>1/(D4/19)</f>
        <v>1</v>
      </c>
      <c r="L4">
        <v>131</v>
      </c>
    </row>
    <row r="5" spans="1:12" x14ac:dyDescent="0.2">
      <c r="A5">
        <v>25</v>
      </c>
      <c r="B5">
        <v>45</v>
      </c>
      <c r="C5">
        <v>47</v>
      </c>
      <c r="F5">
        <f t="shared" ref="F5:G9" si="0">1/(B5/38)</f>
        <v>0.84444444444444455</v>
      </c>
      <c r="G5">
        <f t="shared" si="0"/>
        <v>0.80851063829787229</v>
      </c>
      <c r="L5">
        <v>142</v>
      </c>
    </row>
    <row r="6" spans="1:12" x14ac:dyDescent="0.2">
      <c r="A6">
        <v>50</v>
      </c>
      <c r="D6">
        <v>23</v>
      </c>
      <c r="H6">
        <f t="shared" ref="H6:H9" si="1">1/(D6/19)</f>
        <v>0.82608695652173914</v>
      </c>
      <c r="L6">
        <v>149</v>
      </c>
    </row>
    <row r="7" spans="1:12" x14ac:dyDescent="0.2">
      <c r="A7">
        <v>75</v>
      </c>
      <c r="B7">
        <v>56</v>
      </c>
      <c r="C7">
        <v>56</v>
      </c>
      <c r="D7">
        <v>27</v>
      </c>
      <c r="F7">
        <f t="shared" si="0"/>
        <v>0.6785714285714286</v>
      </c>
      <c r="G7">
        <f t="shared" si="0"/>
        <v>0.6785714285714286</v>
      </c>
      <c r="H7">
        <f t="shared" si="1"/>
        <v>0.70370370370370372</v>
      </c>
    </row>
    <row r="8" spans="1:12" x14ac:dyDescent="0.2">
      <c r="A8">
        <v>100</v>
      </c>
      <c r="D8">
        <v>31</v>
      </c>
      <c r="H8">
        <f t="shared" si="1"/>
        <v>0.61290322580645162</v>
      </c>
      <c r="K8" s="5" t="s">
        <v>39</v>
      </c>
      <c r="L8">
        <f>AVERAGE(L4:L6)</f>
        <v>140.66666666666666</v>
      </c>
    </row>
    <row r="9" spans="1:12" x14ac:dyDescent="0.2">
      <c r="A9">
        <v>150</v>
      </c>
      <c r="B9">
        <v>75</v>
      </c>
      <c r="C9">
        <v>80</v>
      </c>
      <c r="D9">
        <v>40</v>
      </c>
      <c r="F9">
        <f t="shared" si="0"/>
        <v>0.50666666666666671</v>
      </c>
      <c r="G9">
        <f t="shared" si="0"/>
        <v>0.47500000000000003</v>
      </c>
      <c r="H9">
        <f t="shared" si="1"/>
        <v>0.47500000000000003</v>
      </c>
      <c r="K9" s="5" t="s">
        <v>15</v>
      </c>
      <c r="L9">
        <f>STDEV(L4:L6)</f>
        <v>9.0737717258774655</v>
      </c>
    </row>
    <row r="13" spans="1:12" x14ac:dyDescent="0.2">
      <c r="A13" s="5" t="s">
        <v>40</v>
      </c>
      <c r="B13" s="5" t="s">
        <v>32</v>
      </c>
      <c r="C13" s="5" t="s">
        <v>33</v>
      </c>
      <c r="D13" s="5" t="s">
        <v>34</v>
      </c>
      <c r="E13" s="5"/>
      <c r="F13" s="5" t="s">
        <v>35</v>
      </c>
      <c r="G13" s="5" t="s">
        <v>36</v>
      </c>
      <c r="H13" s="5" t="s">
        <v>37</v>
      </c>
    </row>
    <row r="14" spans="1:12" x14ac:dyDescent="0.2">
      <c r="A14">
        <v>0</v>
      </c>
      <c r="B14">
        <v>27</v>
      </c>
      <c r="C14">
        <v>18</v>
      </c>
      <c r="D14">
        <v>18</v>
      </c>
      <c r="F14">
        <f>1/(B14/27)</f>
        <v>1</v>
      </c>
      <c r="G14">
        <f>1/(C14/18)</f>
        <v>1</v>
      </c>
      <c r="H14">
        <f>1/(D14/18)</f>
        <v>1</v>
      </c>
      <c r="L14">
        <v>28</v>
      </c>
    </row>
    <row r="15" spans="1:12" x14ac:dyDescent="0.2">
      <c r="A15">
        <v>6</v>
      </c>
      <c r="B15">
        <v>28.5</v>
      </c>
      <c r="D15">
        <v>19</v>
      </c>
      <c r="F15">
        <f t="shared" ref="F15:F19" si="2">1/(B15/27)</f>
        <v>0.94736842105263153</v>
      </c>
      <c r="H15">
        <f t="shared" ref="G15:H19" si="3">1/(D15/18)</f>
        <v>0.94736842105263153</v>
      </c>
      <c r="L15">
        <v>54</v>
      </c>
    </row>
    <row r="16" spans="1:12" x14ac:dyDescent="0.2">
      <c r="A16">
        <v>12</v>
      </c>
      <c r="B16">
        <v>31.5</v>
      </c>
      <c r="C16">
        <v>24</v>
      </c>
      <c r="D16">
        <v>21</v>
      </c>
      <c r="F16">
        <f t="shared" si="2"/>
        <v>0.8571428571428571</v>
      </c>
      <c r="G16">
        <f t="shared" si="3"/>
        <v>0.75</v>
      </c>
      <c r="H16">
        <f t="shared" si="3"/>
        <v>0.8571428571428571</v>
      </c>
      <c r="L16">
        <v>66</v>
      </c>
    </row>
    <row r="17" spans="1:12" x14ac:dyDescent="0.2">
      <c r="A17">
        <v>25</v>
      </c>
      <c r="B17">
        <v>37</v>
      </c>
      <c r="C17">
        <v>32</v>
      </c>
      <c r="D17">
        <v>23</v>
      </c>
      <c r="F17">
        <f t="shared" si="2"/>
        <v>0.72972972972972971</v>
      </c>
      <c r="G17">
        <f t="shared" si="3"/>
        <v>0.5625</v>
      </c>
      <c r="H17">
        <f t="shared" si="3"/>
        <v>0.78260869565217395</v>
      </c>
    </row>
    <row r="18" spans="1:12" x14ac:dyDescent="0.2">
      <c r="A18">
        <v>50</v>
      </c>
      <c r="B18">
        <v>44.9</v>
      </c>
      <c r="C18">
        <v>58</v>
      </c>
      <c r="D18">
        <v>38</v>
      </c>
      <c r="F18">
        <f t="shared" si="2"/>
        <v>0.60133630289532292</v>
      </c>
      <c r="G18">
        <f t="shared" si="3"/>
        <v>0.31034482758620691</v>
      </c>
      <c r="H18">
        <f t="shared" si="3"/>
        <v>0.47368421052631576</v>
      </c>
      <c r="K18" s="5" t="s">
        <v>39</v>
      </c>
      <c r="L18">
        <f>AVERAGE(L14:L16)</f>
        <v>49.333333333333336</v>
      </c>
    </row>
    <row r="19" spans="1:12" x14ac:dyDescent="0.2">
      <c r="A19">
        <v>75</v>
      </c>
      <c r="B19">
        <v>56</v>
      </c>
      <c r="C19">
        <v>81</v>
      </c>
      <c r="F19">
        <f t="shared" si="2"/>
        <v>0.48214285714285715</v>
      </c>
      <c r="G19">
        <f t="shared" si="3"/>
        <v>0.22222222222222221</v>
      </c>
      <c r="K19" s="5" t="s">
        <v>15</v>
      </c>
      <c r="L19">
        <f>STDEV(L14:L16)</f>
        <v>19.425069712444625</v>
      </c>
    </row>
    <row r="22" spans="1:12" x14ac:dyDescent="0.2">
      <c r="A22" s="5" t="s">
        <v>41</v>
      </c>
      <c r="B22" s="5" t="s">
        <v>32</v>
      </c>
      <c r="C22" s="5" t="s">
        <v>33</v>
      </c>
      <c r="D22" s="5" t="s">
        <v>34</v>
      </c>
      <c r="E22" s="5"/>
      <c r="F22" s="5" t="s">
        <v>35</v>
      </c>
      <c r="G22" s="5" t="s">
        <v>36</v>
      </c>
      <c r="H22" s="5" t="s">
        <v>37</v>
      </c>
    </row>
    <row r="23" spans="1:12" x14ac:dyDescent="0.2">
      <c r="A23">
        <v>0</v>
      </c>
      <c r="B23">
        <v>22</v>
      </c>
      <c r="C23">
        <v>24</v>
      </c>
      <c r="D23">
        <v>45</v>
      </c>
      <c r="F23">
        <f>1/(B23/22)</f>
        <v>1</v>
      </c>
      <c r="G23">
        <f>1/(C23/24)</f>
        <v>1</v>
      </c>
      <c r="H23">
        <f>1/(D23/45)</f>
        <v>1</v>
      </c>
      <c r="L23">
        <v>17.5</v>
      </c>
    </row>
    <row r="24" spans="1:12" x14ac:dyDescent="0.2">
      <c r="A24">
        <v>7.5</v>
      </c>
      <c r="B24">
        <v>32</v>
      </c>
      <c r="F24">
        <f>1/(B24/22)</f>
        <v>0.6875</v>
      </c>
      <c r="L24">
        <v>38.700000000000003</v>
      </c>
    </row>
    <row r="25" spans="1:12" x14ac:dyDescent="0.2">
      <c r="A25">
        <v>15</v>
      </c>
      <c r="B25">
        <v>39</v>
      </c>
      <c r="F25">
        <f>1/(B25/22)</f>
        <v>0.5641025641025641</v>
      </c>
      <c r="L25">
        <v>24.1</v>
      </c>
    </row>
    <row r="26" spans="1:12" x14ac:dyDescent="0.2">
      <c r="A26">
        <v>25</v>
      </c>
      <c r="C26">
        <v>48</v>
      </c>
      <c r="D26">
        <v>74</v>
      </c>
      <c r="G26">
        <f>1/(C26/24)</f>
        <v>0.5</v>
      </c>
      <c r="H26">
        <f>1/(D26/45)</f>
        <v>0.60810810810810811</v>
      </c>
    </row>
    <row r="27" spans="1:12" x14ac:dyDescent="0.2">
      <c r="A27">
        <v>30</v>
      </c>
      <c r="B27">
        <v>65</v>
      </c>
      <c r="F27">
        <f>1/(B27/22)</f>
        <v>0.33846153846153848</v>
      </c>
      <c r="K27" s="5" t="s">
        <v>39</v>
      </c>
      <c r="L27">
        <f>AVERAGE(L23:L25)</f>
        <v>26.766666666666669</v>
      </c>
    </row>
    <row r="28" spans="1:12" x14ac:dyDescent="0.2">
      <c r="A28">
        <v>40</v>
      </c>
      <c r="B28">
        <v>75</v>
      </c>
      <c r="F28">
        <f>1/(B28/22)</f>
        <v>0.29333333333333333</v>
      </c>
      <c r="K28" s="5" t="s">
        <v>15</v>
      </c>
      <c r="L28">
        <f>STDEV(L23:L25)</f>
        <v>10.848655830716226</v>
      </c>
    </row>
    <row r="29" spans="1:12" x14ac:dyDescent="0.2">
      <c r="A29">
        <v>50</v>
      </c>
      <c r="B29">
        <v>96.5</v>
      </c>
      <c r="C29">
        <v>70</v>
      </c>
      <c r="D29">
        <v>215</v>
      </c>
      <c r="F29">
        <f>1/(B29/22)</f>
        <v>0.22797927461139894</v>
      </c>
      <c r="G29">
        <f>1/(C29/24)</f>
        <v>0.34285714285714286</v>
      </c>
      <c r="H29">
        <f>1/(D29/45)</f>
        <v>0.20930232558139536</v>
      </c>
    </row>
    <row r="30" spans="1:12" x14ac:dyDescent="0.2">
      <c r="A30">
        <v>75</v>
      </c>
      <c r="C30">
        <v>82</v>
      </c>
      <c r="D30">
        <v>343</v>
      </c>
      <c r="G30">
        <f>1/(C30/24)</f>
        <v>0.29268292682926833</v>
      </c>
      <c r="H30">
        <f>1/(D30/45)</f>
        <v>0.13119533527696794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3C8A-BD76-7445-AED6-7FBF9A8AA601}">
  <dimension ref="A1:U108"/>
  <sheetViews>
    <sheetView workbookViewId="0">
      <selection activeCell="D24" sqref="D24"/>
    </sheetView>
  </sheetViews>
  <sheetFormatPr baseColWidth="10" defaultRowHeight="16" x14ac:dyDescent="0.2"/>
  <cols>
    <col min="1" max="1" width="20" style="17" customWidth="1"/>
  </cols>
  <sheetData>
    <row r="1" spans="1:21" x14ac:dyDescent="0.2">
      <c r="A1" s="16" t="s">
        <v>49</v>
      </c>
    </row>
    <row r="2" spans="1:21" x14ac:dyDescent="0.2">
      <c r="A2" s="28"/>
      <c r="B2" s="20" t="s">
        <v>0</v>
      </c>
      <c r="C2" s="20"/>
      <c r="D2" s="20"/>
      <c r="E2" s="2"/>
      <c r="F2" s="2"/>
      <c r="G2" s="21" t="s">
        <v>1</v>
      </c>
      <c r="H2" s="21"/>
      <c r="I2" s="21"/>
      <c r="J2" s="2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">
      <c r="A3" s="26" t="s">
        <v>52</v>
      </c>
      <c r="B3" s="2" t="s">
        <v>3</v>
      </c>
      <c r="C3" s="2" t="s">
        <v>4</v>
      </c>
      <c r="D3" s="2" t="s">
        <v>5</v>
      </c>
      <c r="E3" s="2"/>
      <c r="F3" s="2"/>
      <c r="G3" s="2" t="s">
        <v>3</v>
      </c>
      <c r="H3" s="2" t="s">
        <v>4</v>
      </c>
      <c r="I3" s="2" t="s">
        <v>5</v>
      </c>
      <c r="J3" s="2" t="s">
        <v>6</v>
      </c>
      <c r="K3" s="24"/>
      <c r="L3" s="1" t="s">
        <v>7</v>
      </c>
      <c r="M3" s="4"/>
      <c r="N3" s="1" t="s">
        <v>8</v>
      </c>
      <c r="O3" s="24"/>
      <c r="P3" s="24"/>
      <c r="Q3" s="24"/>
      <c r="R3" s="24"/>
      <c r="S3" s="24"/>
      <c r="T3" s="24"/>
      <c r="U3" s="24"/>
    </row>
    <row r="4" spans="1:21" x14ac:dyDescent="0.2">
      <c r="A4" s="25"/>
      <c r="B4" s="2">
        <v>1273</v>
      </c>
      <c r="C4" s="2">
        <v>2.7</v>
      </c>
      <c r="D4" s="2">
        <v>10000</v>
      </c>
      <c r="E4" s="2"/>
      <c r="F4" s="2"/>
      <c r="G4" s="2">
        <v>1510</v>
      </c>
      <c r="H4" s="2">
        <v>13.5</v>
      </c>
      <c r="I4" s="2">
        <v>5159</v>
      </c>
      <c r="J4" s="2">
        <v>84.30463576158941</v>
      </c>
      <c r="K4" s="24"/>
      <c r="L4" s="24">
        <f>J4/$M$4*100</f>
        <v>113.38343530140713</v>
      </c>
      <c r="M4" s="24">
        <f>AVERAGE(J4:J12)</f>
        <v>74.353573374701895</v>
      </c>
      <c r="N4" s="24"/>
      <c r="O4" s="24"/>
      <c r="P4" s="24"/>
      <c r="Q4" s="24"/>
      <c r="R4" s="24"/>
      <c r="S4" s="24"/>
      <c r="T4" s="24"/>
      <c r="U4" s="24"/>
    </row>
    <row r="5" spans="1:21" x14ac:dyDescent="0.2">
      <c r="A5" s="25"/>
      <c r="B5" s="2">
        <v>1384</v>
      </c>
      <c r="C5" s="2">
        <v>2.6</v>
      </c>
      <c r="D5" s="2">
        <v>10000</v>
      </c>
      <c r="E5" s="2"/>
      <c r="F5" s="2"/>
      <c r="G5" s="2">
        <v>1807</v>
      </c>
      <c r="H5" s="2">
        <v>12.8</v>
      </c>
      <c r="I5" s="2">
        <v>5249</v>
      </c>
      <c r="J5" s="2">
        <v>76.591034864416159</v>
      </c>
      <c r="K5" s="24"/>
      <c r="L5" s="24">
        <f>J5/$M$4*100</f>
        <v>103.00921850579886</v>
      </c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A6" s="25"/>
      <c r="B6" s="2">
        <v>1454</v>
      </c>
      <c r="C6" s="2">
        <v>2.6</v>
      </c>
      <c r="D6" s="2">
        <v>10000</v>
      </c>
      <c r="E6" s="2"/>
      <c r="F6" s="2"/>
      <c r="G6" s="2">
        <v>1924</v>
      </c>
      <c r="H6" s="2">
        <v>12.6</v>
      </c>
      <c r="I6" s="2">
        <v>5349</v>
      </c>
      <c r="J6" s="2">
        <v>75.571725571725565</v>
      </c>
      <c r="K6" s="24"/>
      <c r="L6" s="24">
        <f>J6/$M$4*100</f>
        <v>101.63832367663737</v>
      </c>
      <c r="M6" s="24"/>
      <c r="N6" s="24"/>
      <c r="O6" s="24"/>
      <c r="P6" s="24"/>
      <c r="Q6" s="24"/>
      <c r="R6" s="24"/>
      <c r="S6" s="24"/>
      <c r="T6" s="24"/>
      <c r="U6" s="24"/>
    </row>
    <row r="7" spans="1:21" x14ac:dyDescent="0.2">
      <c r="A7" s="25"/>
      <c r="B7" s="2">
        <v>1327</v>
      </c>
      <c r="C7" s="2">
        <v>2.7</v>
      </c>
      <c r="D7" s="2">
        <v>10000</v>
      </c>
      <c r="E7" s="2"/>
      <c r="F7" s="2"/>
      <c r="G7" s="2">
        <v>1864</v>
      </c>
      <c r="H7" s="2">
        <v>12.5</v>
      </c>
      <c r="I7" s="2">
        <v>5316</v>
      </c>
      <c r="J7" s="2">
        <v>71.190987124463518</v>
      </c>
      <c r="K7" s="24"/>
      <c r="L7" s="24">
        <f>J7/$M$4*100</f>
        <v>95.746557822714649</v>
      </c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">
      <c r="A8" s="25"/>
      <c r="B8" s="2">
        <v>1409</v>
      </c>
      <c r="C8" s="2">
        <v>2.5</v>
      </c>
      <c r="D8" s="2">
        <v>10000</v>
      </c>
      <c r="E8" s="2"/>
      <c r="F8" s="2"/>
      <c r="G8" s="2">
        <v>2065</v>
      </c>
      <c r="H8" s="2">
        <v>12.2</v>
      </c>
      <c r="I8" s="2">
        <v>5327</v>
      </c>
      <c r="J8" s="2">
        <v>68.232445520581109</v>
      </c>
      <c r="K8" s="24"/>
      <c r="L8" s="24">
        <f>J8/$M$4*100</f>
        <v>91.767540447217513</v>
      </c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2">
      <c r="A9" s="25"/>
      <c r="B9" s="2">
        <v>1478</v>
      </c>
      <c r="C9" s="2">
        <v>2.5</v>
      </c>
      <c r="D9" s="2">
        <v>10005</v>
      </c>
      <c r="E9" s="2"/>
      <c r="F9" s="2"/>
      <c r="G9" s="2">
        <v>2269</v>
      </c>
      <c r="H9" s="2">
        <v>11.4</v>
      </c>
      <c r="I9" s="2">
        <v>5612</v>
      </c>
      <c r="J9" s="2">
        <v>65.138827677390921</v>
      </c>
      <c r="K9" s="24"/>
      <c r="L9" s="24">
        <f>J9/$M$4*100</f>
        <v>87.606855623638111</v>
      </c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2">
      <c r="A10" s="25"/>
      <c r="B10" s="2">
        <v>1645</v>
      </c>
      <c r="C10" s="2">
        <v>2.5</v>
      </c>
      <c r="D10" s="2">
        <v>10015</v>
      </c>
      <c r="E10" s="2"/>
      <c r="F10" s="2"/>
      <c r="G10" s="2">
        <v>2586</v>
      </c>
      <c r="H10" s="2">
        <v>10.3</v>
      </c>
      <c r="I10" s="2">
        <v>5909</v>
      </c>
      <c r="J10" s="2">
        <v>63.611755607115242</v>
      </c>
      <c r="K10" s="24"/>
      <c r="L10" s="24">
        <f>J10/$M$4*100</f>
        <v>85.553057802005441</v>
      </c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2">
      <c r="A11" s="28"/>
      <c r="B11" s="24">
        <v>1177</v>
      </c>
      <c r="C11" s="24">
        <v>3</v>
      </c>
      <c r="D11" s="24">
        <v>10000</v>
      </c>
      <c r="E11" s="24"/>
      <c r="F11" s="24"/>
      <c r="G11" s="24">
        <v>1319</v>
      </c>
      <c r="H11" s="24">
        <v>14.1</v>
      </c>
      <c r="I11" s="24">
        <v>5068</v>
      </c>
      <c r="J11" s="24">
        <v>89.234268385140254</v>
      </c>
      <c r="K11" s="24"/>
      <c r="L11" s="24">
        <f>J11/$M$4*100</f>
        <v>120.01342280544836</v>
      </c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2">
      <c r="A12" s="28"/>
      <c r="B12" s="24">
        <v>860</v>
      </c>
      <c r="C12" s="24">
        <v>3.1</v>
      </c>
      <c r="D12" s="24">
        <v>10000</v>
      </c>
      <c r="E12" s="24"/>
      <c r="F12" s="24"/>
      <c r="G12" s="24">
        <v>1142</v>
      </c>
      <c r="H12" s="24">
        <v>13.6</v>
      </c>
      <c r="I12" s="24">
        <v>5000</v>
      </c>
      <c r="J12" s="24">
        <v>75.306479859894921</v>
      </c>
      <c r="K12" s="24"/>
      <c r="L12" s="24">
        <f>J12/$M$4*100</f>
        <v>101.28158801513263</v>
      </c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2">
      <c r="A13" s="28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">
      <c r="A14" s="28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">
      <c r="A15" s="28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">
      <c r="A16" s="28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2">
      <c r="A17" s="28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2">
      <c r="A18" s="28"/>
      <c r="B18" s="20" t="s">
        <v>0</v>
      </c>
      <c r="C18" s="20"/>
      <c r="D18" s="20"/>
      <c r="E18" s="2"/>
      <c r="F18" s="2"/>
      <c r="G18" s="21" t="s">
        <v>1</v>
      </c>
      <c r="H18" s="21"/>
      <c r="I18" s="21"/>
      <c r="J18" s="2"/>
      <c r="K18" s="27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2">
      <c r="A19" s="26" t="s">
        <v>51</v>
      </c>
      <c r="B19" s="2" t="s">
        <v>3</v>
      </c>
      <c r="C19" s="2" t="s">
        <v>4</v>
      </c>
      <c r="D19" s="2" t="s">
        <v>5</v>
      </c>
      <c r="E19" s="2"/>
      <c r="F19" s="2"/>
      <c r="G19" s="2" t="s">
        <v>3</v>
      </c>
      <c r="H19" s="2" t="s">
        <v>4</v>
      </c>
      <c r="I19" s="2" t="s">
        <v>5</v>
      </c>
      <c r="J19" s="2" t="s">
        <v>6</v>
      </c>
      <c r="K19" s="2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2">
      <c r="A20" s="25"/>
      <c r="B20" s="2">
        <v>674</v>
      </c>
      <c r="C20" s="2">
        <v>3.1</v>
      </c>
      <c r="D20" s="2">
        <v>10000</v>
      </c>
      <c r="E20" s="2"/>
      <c r="F20" s="2"/>
      <c r="G20" s="2">
        <v>1305</v>
      </c>
      <c r="H20" s="2">
        <v>13.5</v>
      </c>
      <c r="I20" s="2">
        <v>5046</v>
      </c>
      <c r="J20" s="2">
        <v>51.64750957854406</v>
      </c>
      <c r="K20" s="24"/>
      <c r="L20" s="24">
        <f>J20/$M$4*100</f>
        <v>69.462040940881849</v>
      </c>
      <c r="M20" s="24"/>
      <c r="N20" s="24"/>
      <c r="O20" s="24"/>
      <c r="P20" s="24"/>
      <c r="R20" s="16" t="s">
        <v>49</v>
      </c>
    </row>
    <row r="21" spans="1:21" x14ac:dyDescent="0.2">
      <c r="A21" s="25"/>
      <c r="B21" s="2">
        <v>860</v>
      </c>
      <c r="C21" s="2">
        <v>2.7</v>
      </c>
      <c r="D21" s="2">
        <v>10000</v>
      </c>
      <c r="E21" s="2"/>
      <c r="F21" s="2"/>
      <c r="G21" s="2">
        <v>1503</v>
      </c>
      <c r="H21" s="2">
        <v>13</v>
      </c>
      <c r="I21" s="2">
        <v>5155</v>
      </c>
      <c r="J21" s="2">
        <v>57.218895542248838</v>
      </c>
      <c r="K21" s="24"/>
      <c r="L21" s="24">
        <f>J21/$M$4*100</f>
        <v>76.955138731391528</v>
      </c>
      <c r="M21" s="24"/>
      <c r="N21" s="24"/>
      <c r="O21" s="24"/>
      <c r="P21" s="24"/>
    </row>
    <row r="22" spans="1:21" x14ac:dyDescent="0.2">
      <c r="A22" s="25"/>
      <c r="B22" s="2">
        <v>953</v>
      </c>
      <c r="C22" s="2">
        <v>2.7</v>
      </c>
      <c r="D22" s="2">
        <v>10000</v>
      </c>
      <c r="E22" s="2"/>
      <c r="F22" s="2"/>
      <c r="G22" s="2">
        <v>1567</v>
      </c>
      <c r="H22" s="2">
        <v>13.4</v>
      </c>
      <c r="I22" s="2">
        <v>5247</v>
      </c>
      <c r="J22" s="2">
        <v>60.816847479259728</v>
      </c>
      <c r="K22" s="24"/>
      <c r="L22" s="24">
        <f>J22/$M$4*100</f>
        <v>81.794115223992833</v>
      </c>
      <c r="M22" s="24"/>
      <c r="N22" s="24"/>
      <c r="O22" s="24"/>
      <c r="P22" s="24"/>
      <c r="R22" s="6">
        <v>600</v>
      </c>
      <c r="S22" s="6"/>
      <c r="T22" s="6">
        <v>1200</v>
      </c>
    </row>
    <row r="23" spans="1:21" x14ac:dyDescent="0.2">
      <c r="A23" s="25"/>
      <c r="B23" s="2">
        <v>590</v>
      </c>
      <c r="C23" s="2">
        <v>3.2</v>
      </c>
      <c r="D23" s="2">
        <v>10000</v>
      </c>
      <c r="E23" s="2"/>
      <c r="F23" s="2"/>
      <c r="G23" s="2">
        <v>1066</v>
      </c>
      <c r="H23" s="2">
        <v>14.6</v>
      </c>
      <c r="I23" s="2">
        <v>5019</v>
      </c>
      <c r="J23" s="2">
        <v>55.347091932457779</v>
      </c>
      <c r="K23" s="24"/>
      <c r="L23" s="24">
        <f>J23/$M$4*100</f>
        <v>74.437702749723002</v>
      </c>
      <c r="M23" s="24"/>
      <c r="N23" s="24"/>
      <c r="O23" s="24"/>
      <c r="P23" s="24"/>
      <c r="R23" s="2" t="s">
        <v>11</v>
      </c>
      <c r="S23" s="2" t="s">
        <v>12</v>
      </c>
      <c r="T23" s="2" t="s">
        <v>11</v>
      </c>
      <c r="U23" s="2" t="s">
        <v>12</v>
      </c>
    </row>
    <row r="24" spans="1:21" x14ac:dyDescent="0.2">
      <c r="A24" s="28"/>
      <c r="B24" s="24">
        <v>505</v>
      </c>
      <c r="C24" s="24">
        <v>3</v>
      </c>
      <c r="D24" s="24">
        <v>10000</v>
      </c>
      <c r="E24" s="24"/>
      <c r="F24" s="24"/>
      <c r="G24" s="24">
        <v>842</v>
      </c>
      <c r="H24" s="24">
        <v>13.7</v>
      </c>
      <c r="I24" s="24">
        <v>5000</v>
      </c>
      <c r="J24" s="24">
        <v>59.976247030878859</v>
      </c>
      <c r="K24" s="24"/>
      <c r="L24" s="24">
        <f>J24/$M$4*100</f>
        <v>80.663570436125426</v>
      </c>
      <c r="M24" s="24"/>
      <c r="N24" s="24"/>
      <c r="O24" s="24"/>
      <c r="P24" s="24"/>
      <c r="R24">
        <v>113.38343530140713</v>
      </c>
      <c r="S24">
        <v>69.462040940881849</v>
      </c>
      <c r="T24">
        <v>110.2539331195447</v>
      </c>
      <c r="U24">
        <v>45.420769474361897</v>
      </c>
    </row>
    <row r="25" spans="1:21" x14ac:dyDescent="0.2">
      <c r="A25" s="28"/>
      <c r="B25" s="24">
        <v>695</v>
      </c>
      <c r="C25" s="24">
        <v>2.5</v>
      </c>
      <c r="D25" s="24">
        <v>10000</v>
      </c>
      <c r="E25" s="24"/>
      <c r="F25" s="24"/>
      <c r="G25" s="24">
        <v>1030</v>
      </c>
      <c r="H25" s="24">
        <v>13.4</v>
      </c>
      <c r="I25" s="24">
        <v>5000</v>
      </c>
      <c r="J25" s="24">
        <v>67.475728155339809</v>
      </c>
      <c r="K25" s="24"/>
      <c r="L25" s="24">
        <f>J25/$M$4*100</f>
        <v>90.749812137876063</v>
      </c>
      <c r="M25" s="24"/>
      <c r="N25" s="24"/>
      <c r="O25" s="24"/>
      <c r="P25" s="24"/>
      <c r="R25">
        <v>103.00921850579886</v>
      </c>
      <c r="S25">
        <v>76.955138731391528</v>
      </c>
      <c r="T25">
        <v>81.102591182107531</v>
      </c>
      <c r="U25">
        <v>58.950089520293467</v>
      </c>
    </row>
    <row r="26" spans="1:21" x14ac:dyDescent="0.2">
      <c r="A26" s="28"/>
      <c r="B26" s="24">
        <v>634</v>
      </c>
      <c r="C26" s="24">
        <v>3.1</v>
      </c>
      <c r="D26" s="24">
        <v>10000</v>
      </c>
      <c r="E26" s="24"/>
      <c r="F26" s="24"/>
      <c r="G26" s="24">
        <v>996</v>
      </c>
      <c r="H26" s="24">
        <v>13.8</v>
      </c>
      <c r="I26" s="24">
        <v>5000</v>
      </c>
      <c r="J26" s="24">
        <v>63.654618473895589</v>
      </c>
      <c r="K26" s="24"/>
      <c r="L26" s="24">
        <f>J26/$M$4*100</f>
        <v>85.610705154829148</v>
      </c>
      <c r="M26" s="24"/>
      <c r="N26" s="24"/>
      <c r="O26" s="24"/>
      <c r="P26" s="24"/>
      <c r="R26">
        <v>101.63832367663737</v>
      </c>
      <c r="S26">
        <v>81.794115223992833</v>
      </c>
      <c r="T26">
        <v>82.997452952826549</v>
      </c>
      <c r="U26">
        <v>56.91839758519076</v>
      </c>
    </row>
    <row r="27" spans="1:21" x14ac:dyDescent="0.2">
      <c r="A27" s="28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R27">
        <v>95.746557822714649</v>
      </c>
      <c r="S27">
        <v>74.437702749723002</v>
      </c>
      <c r="T27">
        <v>144.66203976423481</v>
      </c>
      <c r="U27">
        <v>73.126994896794599</v>
      </c>
    </row>
    <row r="28" spans="1:21" x14ac:dyDescent="0.2">
      <c r="A28" s="28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R28">
        <v>91.767540447217513</v>
      </c>
      <c r="S28">
        <v>80.663570436125426</v>
      </c>
      <c r="T28">
        <v>107.99486448981969</v>
      </c>
      <c r="U28">
        <v>73.215262178964807</v>
      </c>
    </row>
    <row r="29" spans="1:21" x14ac:dyDescent="0.2">
      <c r="A29" s="28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R29">
        <v>87.606855623638111</v>
      </c>
      <c r="S29">
        <v>90.749812137876063</v>
      </c>
      <c r="T29">
        <v>72.989118491466698</v>
      </c>
      <c r="U29">
        <v>56.013329289027325</v>
      </c>
    </row>
    <row r="30" spans="1:21" x14ac:dyDescent="0.2">
      <c r="A30" s="28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R30">
        <v>85.553057802005441</v>
      </c>
      <c r="S30">
        <v>85.610705154829148</v>
      </c>
    </row>
    <row r="31" spans="1:21" x14ac:dyDescent="0.2">
      <c r="A31" s="28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R31">
        <v>120.01342280544836</v>
      </c>
    </row>
    <row r="32" spans="1:21" x14ac:dyDescent="0.2">
      <c r="A32" s="28"/>
      <c r="B32" s="20" t="s">
        <v>0</v>
      </c>
      <c r="C32" s="20"/>
      <c r="D32" s="20"/>
      <c r="E32" s="2"/>
      <c r="F32" s="2"/>
      <c r="G32" s="21" t="s">
        <v>1</v>
      </c>
      <c r="H32" s="21"/>
      <c r="I32" s="21"/>
      <c r="J32" s="2"/>
      <c r="K32" s="27"/>
      <c r="L32" s="24"/>
      <c r="M32" s="24"/>
      <c r="N32" s="24"/>
      <c r="O32" s="24"/>
      <c r="P32" s="24"/>
      <c r="R32">
        <v>101.28158801513263</v>
      </c>
    </row>
    <row r="33" spans="1:21" x14ac:dyDescent="0.2">
      <c r="A33" s="26" t="s">
        <v>50</v>
      </c>
      <c r="B33" s="2" t="s">
        <v>3</v>
      </c>
      <c r="C33" s="2" t="s">
        <v>4</v>
      </c>
      <c r="D33" s="2" t="s">
        <v>5</v>
      </c>
      <c r="E33" s="2"/>
      <c r="F33" s="2"/>
      <c r="G33" s="2" t="s">
        <v>3</v>
      </c>
      <c r="H33" s="2" t="s">
        <v>4</v>
      </c>
      <c r="I33" s="2" t="s">
        <v>5</v>
      </c>
      <c r="J33" s="2" t="s">
        <v>6</v>
      </c>
      <c r="K33" s="2"/>
      <c r="L33" s="24"/>
      <c r="M33" s="24"/>
      <c r="N33" s="24"/>
      <c r="O33" s="24"/>
      <c r="P33" s="24"/>
    </row>
    <row r="34" spans="1:21" x14ac:dyDescent="0.2">
      <c r="A34" s="25"/>
      <c r="B34" s="2">
        <v>894</v>
      </c>
      <c r="C34" s="2">
        <v>3.5</v>
      </c>
      <c r="D34" s="2">
        <v>10000</v>
      </c>
      <c r="E34" s="2"/>
      <c r="F34" s="2"/>
      <c r="G34" s="2">
        <v>782</v>
      </c>
      <c r="H34" s="2">
        <v>14.9</v>
      </c>
      <c r="I34" s="2">
        <v>5000</v>
      </c>
      <c r="J34" s="2">
        <v>114.3222506393862</v>
      </c>
      <c r="K34" s="24"/>
      <c r="L34" s="24">
        <f>J34/$M$34*100</f>
        <v>110.2539331195447</v>
      </c>
      <c r="M34" s="24">
        <f>AVERAGE(J34:J39)</f>
        <v>103.68995228082281</v>
      </c>
      <c r="N34" s="24"/>
      <c r="O34" s="24"/>
      <c r="P34" s="24"/>
      <c r="Q34" s="7" t="s">
        <v>14</v>
      </c>
      <c r="R34" s="5">
        <f>AVERAGE(R24:R32)</f>
        <v>100</v>
      </c>
      <c r="S34" s="5">
        <f>AVERAGE(S24:S30)</f>
        <v>79.953297910688548</v>
      </c>
      <c r="T34" s="5">
        <f>AVERAGE(T24:T30)</f>
        <v>99.999999999999986</v>
      </c>
      <c r="U34" s="5">
        <f>AVERAGE(U24:U30)</f>
        <v>60.607473824105476</v>
      </c>
    </row>
    <row r="35" spans="1:21" x14ac:dyDescent="0.2">
      <c r="A35" s="25"/>
      <c r="B35" s="2">
        <v>883</v>
      </c>
      <c r="C35" s="2">
        <v>3.6</v>
      </c>
      <c r="D35" s="2">
        <v>10000</v>
      </c>
      <c r="E35" s="2"/>
      <c r="F35" s="2"/>
      <c r="G35" s="2">
        <v>1050</v>
      </c>
      <c r="H35" s="2">
        <v>13.7</v>
      </c>
      <c r="I35" s="2">
        <v>5000</v>
      </c>
      <c r="J35" s="2">
        <v>84.095238095238102</v>
      </c>
      <c r="K35" s="24"/>
      <c r="L35" s="24">
        <f>J35/$M$34*100</f>
        <v>81.102591182107531</v>
      </c>
      <c r="M35" s="24"/>
      <c r="N35" s="24"/>
      <c r="O35" s="24"/>
      <c r="P35" s="24"/>
      <c r="Q35" s="7" t="s">
        <v>15</v>
      </c>
      <c r="R35" s="5">
        <f>STDEV(R24:R32)</f>
        <v>11.408356193112681</v>
      </c>
      <c r="S35" s="5">
        <f>STDEV(S24:S30)</f>
        <v>7.0939092757549815</v>
      </c>
      <c r="T35" s="5">
        <f>STDEV(T24:T30)</f>
        <v>26.606560035159429</v>
      </c>
      <c r="U35" s="5">
        <f>STDEV(U24:U30)</f>
        <v>10.805490218710045</v>
      </c>
    </row>
    <row r="36" spans="1:21" x14ac:dyDescent="0.2">
      <c r="A36" s="25"/>
      <c r="B36" s="2">
        <v>889</v>
      </c>
      <c r="C36" s="2">
        <v>3.6</v>
      </c>
      <c r="D36" s="2">
        <v>10000</v>
      </c>
      <c r="E36" s="2"/>
      <c r="F36" s="2"/>
      <c r="G36" s="2">
        <v>1033</v>
      </c>
      <c r="H36" s="2">
        <v>13.8</v>
      </c>
      <c r="I36" s="2">
        <v>5000</v>
      </c>
      <c r="J36" s="2">
        <v>86.060019361084215</v>
      </c>
      <c r="K36" s="24"/>
      <c r="L36" s="24">
        <f>J36/$M$34*100</f>
        <v>82.997452952826549</v>
      </c>
      <c r="M36" s="24"/>
      <c r="N36" s="24"/>
      <c r="O36" s="24"/>
      <c r="P36" s="24"/>
      <c r="Q36" s="24"/>
      <c r="R36" s="24"/>
      <c r="S36" s="24"/>
      <c r="T36" s="24"/>
      <c r="U36" s="24"/>
    </row>
    <row r="37" spans="1:21" x14ac:dyDescent="0.2">
      <c r="A37" s="25"/>
      <c r="B37" s="2">
        <v>1038</v>
      </c>
      <c r="C37" s="2">
        <v>3.5</v>
      </c>
      <c r="D37" s="2">
        <v>10000</v>
      </c>
      <c r="E37" s="2"/>
      <c r="F37" s="2"/>
      <c r="G37" s="2">
        <v>692</v>
      </c>
      <c r="H37" s="2">
        <v>15.5</v>
      </c>
      <c r="I37" s="2">
        <v>5000</v>
      </c>
      <c r="J37" s="2">
        <v>150</v>
      </c>
      <c r="K37" s="24"/>
      <c r="L37" s="24">
        <f>J37/$M$34*100</f>
        <v>144.66203976423481</v>
      </c>
      <c r="M37" s="24"/>
      <c r="N37" s="24"/>
      <c r="O37" s="24"/>
      <c r="P37" s="24"/>
      <c r="Q37" s="24"/>
      <c r="R37" s="24"/>
      <c r="S37" s="24"/>
      <c r="T37" s="24"/>
      <c r="U37" s="24"/>
    </row>
    <row r="38" spans="1:21" x14ac:dyDescent="0.2">
      <c r="A38" s="25"/>
      <c r="B38" s="2">
        <v>888</v>
      </c>
      <c r="C38" s="2">
        <v>2.9</v>
      </c>
      <c r="D38" s="2">
        <v>10000</v>
      </c>
      <c r="E38" s="2"/>
      <c r="F38" s="2"/>
      <c r="G38" s="2">
        <v>793</v>
      </c>
      <c r="H38" s="2">
        <v>16.100000000000001</v>
      </c>
      <c r="I38" s="2">
        <v>5002</v>
      </c>
      <c r="J38" s="2">
        <v>111.9798234552333</v>
      </c>
      <c r="K38" s="24"/>
      <c r="L38" s="24">
        <f>J38/$M$34*100</f>
        <v>107.99486448981969</v>
      </c>
      <c r="M38" s="24"/>
      <c r="N38" s="24"/>
      <c r="O38" s="24"/>
      <c r="P38" s="24"/>
      <c r="Q38" s="24"/>
      <c r="R38" s="24"/>
      <c r="S38" s="24"/>
      <c r="T38" s="24"/>
      <c r="U38" s="24"/>
    </row>
    <row r="39" spans="1:21" x14ac:dyDescent="0.2">
      <c r="A39" s="25"/>
      <c r="B39" s="2">
        <v>305</v>
      </c>
      <c r="C39" s="2">
        <v>3.1</v>
      </c>
      <c r="D39" s="2">
        <v>10000</v>
      </c>
      <c r="E39" s="2"/>
      <c r="F39" s="2"/>
      <c r="G39" s="2">
        <v>403</v>
      </c>
      <c r="H39" s="2">
        <v>14.7</v>
      </c>
      <c r="I39" s="2">
        <v>5000</v>
      </c>
      <c r="J39" s="2">
        <v>75.682382133995034</v>
      </c>
      <c r="K39" s="24"/>
      <c r="L39" s="24">
        <f>J39/$M$34*100</f>
        <v>72.989118491466698</v>
      </c>
      <c r="M39" s="24"/>
      <c r="N39" s="24"/>
      <c r="O39" s="24"/>
      <c r="P39" s="24"/>
      <c r="Q39" s="24"/>
      <c r="R39" s="24"/>
      <c r="S39" s="24"/>
      <c r="T39" s="24"/>
      <c r="U39" s="24"/>
    </row>
    <row r="40" spans="1:21" x14ac:dyDescent="0.2">
      <c r="A40" s="25"/>
      <c r="B40" s="2"/>
      <c r="C40" s="2"/>
      <c r="D40" s="2"/>
      <c r="E40" s="2"/>
      <c r="F40" s="2"/>
      <c r="G40" s="2"/>
      <c r="H40" s="2"/>
      <c r="I40" s="2"/>
      <c r="J40" s="2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1:21" s="14" customFormat="1" x14ac:dyDescent="0.2">
      <c r="A41" s="18"/>
    </row>
    <row r="42" spans="1:21" s="14" customFormat="1" x14ac:dyDescent="0.2">
      <c r="A42" s="18"/>
    </row>
    <row r="44" spans="1:21" x14ac:dyDescent="0.2">
      <c r="B44" t="s">
        <v>0</v>
      </c>
      <c r="G44" t="s">
        <v>1</v>
      </c>
    </row>
    <row r="45" spans="1:21" x14ac:dyDescent="0.2">
      <c r="A45" s="17" t="s">
        <v>46</v>
      </c>
      <c r="B45" t="s">
        <v>3</v>
      </c>
      <c r="C45" t="s">
        <v>4</v>
      </c>
      <c r="D45" t="s">
        <v>5</v>
      </c>
      <c r="G45" t="s">
        <v>3</v>
      </c>
      <c r="H45" t="s">
        <v>4</v>
      </c>
      <c r="I45" t="s">
        <v>5</v>
      </c>
      <c r="J45" t="s">
        <v>6</v>
      </c>
      <c r="K45" t="s">
        <v>7</v>
      </c>
      <c r="M45" t="s">
        <v>7</v>
      </c>
      <c r="N45" t="s">
        <v>8</v>
      </c>
    </row>
    <row r="46" spans="1:21" x14ac:dyDescent="0.2">
      <c r="B46">
        <v>801</v>
      </c>
      <c r="C46">
        <v>2.4</v>
      </c>
      <c r="D46">
        <v>15000</v>
      </c>
      <c r="G46">
        <v>2112</v>
      </c>
      <c r="H46">
        <v>12.3</v>
      </c>
      <c r="I46">
        <v>5944</v>
      </c>
      <c r="J46">
        <v>37.926136363636367</v>
      </c>
      <c r="K46">
        <v>100</v>
      </c>
      <c r="M46">
        <v>106.09455130611218</v>
      </c>
      <c r="N46">
        <v>35.747487403202214</v>
      </c>
    </row>
    <row r="47" spans="1:21" x14ac:dyDescent="0.2">
      <c r="B47">
        <v>776</v>
      </c>
      <c r="C47">
        <v>2.6</v>
      </c>
      <c r="D47">
        <v>15000</v>
      </c>
      <c r="G47">
        <v>2092</v>
      </c>
      <c r="H47">
        <v>12.6</v>
      </c>
      <c r="I47">
        <v>6073</v>
      </c>
      <c r="J47">
        <v>37.093690248565963</v>
      </c>
      <c r="K47">
        <v>97.805085898840588</v>
      </c>
      <c r="M47">
        <v>103.76586703893254</v>
      </c>
    </row>
    <row r="48" spans="1:21" x14ac:dyDescent="0.2">
      <c r="B48">
        <v>665</v>
      </c>
      <c r="C48">
        <v>2.8</v>
      </c>
      <c r="D48">
        <v>15000</v>
      </c>
      <c r="G48">
        <v>1963</v>
      </c>
      <c r="H48">
        <v>13</v>
      </c>
      <c r="I48">
        <v>2547</v>
      </c>
      <c r="J48">
        <v>33.876719307182881</v>
      </c>
      <c r="K48">
        <v>89.322885364257473</v>
      </c>
      <c r="M48">
        <v>94.766714440881927</v>
      </c>
    </row>
    <row r="49" spans="1:20" x14ac:dyDescent="0.2">
      <c r="B49">
        <v>742</v>
      </c>
      <c r="C49">
        <v>2.8</v>
      </c>
      <c r="D49">
        <v>15000</v>
      </c>
      <c r="G49">
        <v>2019</v>
      </c>
      <c r="H49">
        <v>12.5</v>
      </c>
      <c r="I49">
        <v>5847</v>
      </c>
      <c r="J49">
        <v>36.750866765725611</v>
      </c>
      <c r="K49">
        <v>96.901161809254035</v>
      </c>
      <c r="M49">
        <v>102.80685283193782</v>
      </c>
    </row>
    <row r="50" spans="1:20" x14ac:dyDescent="0.2">
      <c r="B50">
        <v>680</v>
      </c>
      <c r="C50">
        <v>2.7</v>
      </c>
      <c r="D50">
        <v>15000</v>
      </c>
      <c r="G50">
        <v>2055</v>
      </c>
      <c r="H50">
        <v>12.6</v>
      </c>
      <c r="I50">
        <v>5869</v>
      </c>
      <c r="J50">
        <v>33.090024330900242</v>
      </c>
      <c r="K50">
        <v>87.248603479227597</v>
      </c>
      <c r="M50">
        <v>92.566014382135506</v>
      </c>
    </row>
    <row r="51" spans="1:20" x14ac:dyDescent="0.2">
      <c r="B51" t="s">
        <v>0</v>
      </c>
      <c r="G51" t="s">
        <v>1</v>
      </c>
    </row>
    <row r="52" spans="1:20" x14ac:dyDescent="0.2">
      <c r="B52" t="s">
        <v>3</v>
      </c>
      <c r="C52" t="s">
        <v>4</v>
      </c>
      <c r="D52" t="s">
        <v>5</v>
      </c>
      <c r="G52" t="s">
        <v>3</v>
      </c>
      <c r="H52" t="s">
        <v>4</v>
      </c>
      <c r="I52" t="s">
        <v>5</v>
      </c>
      <c r="J52" t="s">
        <v>6</v>
      </c>
      <c r="K52" t="s">
        <v>7</v>
      </c>
      <c r="Q52" t="s">
        <v>49</v>
      </c>
    </row>
    <row r="53" spans="1:20" x14ac:dyDescent="0.2">
      <c r="A53" s="17" t="s">
        <v>48</v>
      </c>
      <c r="B53" t="s">
        <v>3</v>
      </c>
      <c r="C53" t="s">
        <v>4</v>
      </c>
      <c r="D53" t="s">
        <v>5</v>
      </c>
      <c r="G53" t="s">
        <v>3</v>
      </c>
      <c r="H53" t="s">
        <v>4</v>
      </c>
      <c r="I53" t="s">
        <v>5</v>
      </c>
      <c r="J53" t="s">
        <v>6</v>
      </c>
    </row>
    <row r="54" spans="1:20" x14ac:dyDescent="0.2">
      <c r="B54">
        <v>603</v>
      </c>
      <c r="C54">
        <v>2.6</v>
      </c>
      <c r="D54">
        <v>15000</v>
      </c>
      <c r="G54">
        <v>2243</v>
      </c>
      <c r="H54">
        <v>12.3</v>
      </c>
      <c r="I54">
        <v>6235</v>
      </c>
      <c r="J54">
        <v>26.88363798484173</v>
      </c>
      <c r="K54">
        <v>70.884199031193177</v>
      </c>
      <c r="M54">
        <v>75.204272909075925</v>
      </c>
      <c r="Q54">
        <v>600</v>
      </c>
      <c r="S54">
        <v>1200</v>
      </c>
    </row>
    <row r="55" spans="1:20" x14ac:dyDescent="0.2">
      <c r="B55">
        <v>505</v>
      </c>
      <c r="C55">
        <v>2.6</v>
      </c>
      <c r="D55">
        <v>15000</v>
      </c>
      <c r="G55">
        <v>2237</v>
      </c>
      <c r="H55">
        <v>11.9</v>
      </c>
      <c r="I55">
        <v>6162</v>
      </c>
      <c r="J55">
        <v>22.574877067501117</v>
      </c>
      <c r="K55">
        <v>59.523271368991701</v>
      </c>
      <c r="M55">
        <v>63.150947681651296</v>
      </c>
      <c r="Q55" t="s">
        <v>11</v>
      </c>
      <c r="R55" t="s">
        <v>12</v>
      </c>
      <c r="S55" t="s">
        <v>11</v>
      </c>
      <c r="T55" t="s">
        <v>12</v>
      </c>
    </row>
    <row r="56" spans="1:20" x14ac:dyDescent="0.2">
      <c r="B56">
        <v>428</v>
      </c>
      <c r="C56">
        <v>2.6</v>
      </c>
      <c r="D56">
        <v>15000</v>
      </c>
      <c r="G56">
        <v>2310</v>
      </c>
      <c r="H56">
        <v>11.9</v>
      </c>
      <c r="I56">
        <v>6129</v>
      </c>
      <c r="J56">
        <v>18.528138528138527</v>
      </c>
      <c r="K56">
        <v>48.853219190297835</v>
      </c>
      <c r="M56">
        <v>51.830603698537978</v>
      </c>
      <c r="Q56">
        <v>106.09455130611218</v>
      </c>
      <c r="R56">
        <v>75.204272909075925</v>
      </c>
      <c r="S56">
        <v>78.789835383843396</v>
      </c>
      <c r="T56">
        <v>9.8582756423049069</v>
      </c>
    </row>
    <row r="57" spans="1:20" x14ac:dyDescent="0.2">
      <c r="B57">
        <v>502</v>
      </c>
      <c r="C57">
        <v>2.5</v>
      </c>
      <c r="D57">
        <v>15000</v>
      </c>
      <c r="G57">
        <v>2362</v>
      </c>
      <c r="H57">
        <v>11.7</v>
      </c>
      <c r="I57">
        <v>6221</v>
      </c>
      <c r="J57">
        <v>21.253175275190518</v>
      </c>
      <c r="K57">
        <v>56.038334807992975</v>
      </c>
      <c r="M57">
        <v>59.453619873957031</v>
      </c>
      <c r="Q57">
        <v>103.76586703893254</v>
      </c>
      <c r="R57">
        <v>63.150947681651296</v>
      </c>
      <c r="S57">
        <v>104.66108654259814</v>
      </c>
      <c r="T57">
        <v>9.353852116843548</v>
      </c>
    </row>
    <row r="58" spans="1:20" x14ac:dyDescent="0.2">
      <c r="B58">
        <v>463</v>
      </c>
      <c r="C58">
        <v>2.4</v>
      </c>
      <c r="D58">
        <v>15000</v>
      </c>
      <c r="G58">
        <v>2375</v>
      </c>
      <c r="H58">
        <v>11.8</v>
      </c>
      <c r="I58">
        <v>6090</v>
      </c>
      <c r="J58">
        <v>19.494736842105262</v>
      </c>
      <c r="K58">
        <v>51.401852946974167</v>
      </c>
      <c r="M58">
        <v>54.534565247119851</v>
      </c>
      <c r="Q58">
        <v>94.766714440881927</v>
      </c>
      <c r="R58">
        <v>51.830603698537978</v>
      </c>
      <c r="S58">
        <v>111.75166009883202</v>
      </c>
      <c r="T58">
        <v>21.385347296384534</v>
      </c>
    </row>
    <row r="59" spans="1:20" x14ac:dyDescent="0.2">
      <c r="B59">
        <v>497</v>
      </c>
      <c r="C59">
        <v>2.6</v>
      </c>
      <c r="D59">
        <v>15000</v>
      </c>
      <c r="G59">
        <v>2116</v>
      </c>
      <c r="H59">
        <v>12.8</v>
      </c>
      <c r="I59">
        <v>6201</v>
      </c>
      <c r="J59">
        <v>23.487712665406427</v>
      </c>
      <c r="K59">
        <v>61.930148750734546</v>
      </c>
      <c r="M59">
        <v>65.704513440299664</v>
      </c>
      <c r="Q59">
        <v>102.80685283193782</v>
      </c>
      <c r="R59">
        <v>59.453619873957031</v>
      </c>
      <c r="S59">
        <v>104.79741797472641</v>
      </c>
      <c r="T59">
        <v>22.410346135490073</v>
      </c>
    </row>
    <row r="60" spans="1:20" x14ac:dyDescent="0.2">
      <c r="Q60">
        <v>92.566014382135506</v>
      </c>
      <c r="R60">
        <v>54.534565247119851</v>
      </c>
    </row>
    <row r="61" spans="1:20" x14ac:dyDescent="0.2">
      <c r="B61" t="s">
        <v>0</v>
      </c>
      <c r="G61" t="s">
        <v>1</v>
      </c>
      <c r="R61">
        <v>65.704513440299664</v>
      </c>
    </row>
    <row r="62" spans="1:20" x14ac:dyDescent="0.2">
      <c r="A62" s="17" t="s">
        <v>43</v>
      </c>
      <c r="B62" t="s">
        <v>3</v>
      </c>
      <c r="C62" t="s">
        <v>4</v>
      </c>
      <c r="D62" t="s">
        <v>5</v>
      </c>
      <c r="G62" t="s">
        <v>3</v>
      </c>
      <c r="H62" t="s">
        <v>4</v>
      </c>
      <c r="I62" t="s">
        <v>5</v>
      </c>
      <c r="J62" t="s">
        <v>6</v>
      </c>
    </row>
    <row r="63" spans="1:20" x14ac:dyDescent="0.2">
      <c r="B63">
        <v>1028</v>
      </c>
      <c r="C63">
        <v>2.9</v>
      </c>
      <c r="D63">
        <v>15000</v>
      </c>
      <c r="G63">
        <v>2116</v>
      </c>
      <c r="H63">
        <v>12.2</v>
      </c>
      <c r="I63">
        <v>6407</v>
      </c>
      <c r="J63">
        <v>48.582230623818525</v>
      </c>
      <c r="K63">
        <v>70.504398157631371</v>
      </c>
      <c r="M63">
        <v>78.789835383843396</v>
      </c>
      <c r="N63">
        <v>61.660530685384288</v>
      </c>
    </row>
    <row r="64" spans="1:20" x14ac:dyDescent="0.2">
      <c r="B64">
        <v>1241</v>
      </c>
      <c r="C64">
        <v>2.8</v>
      </c>
      <c r="D64">
        <v>15031</v>
      </c>
      <c r="G64">
        <v>1923</v>
      </c>
      <c r="H64">
        <v>13</v>
      </c>
      <c r="I64">
        <v>6125</v>
      </c>
      <c r="J64">
        <v>64.534581383255329</v>
      </c>
      <c r="K64">
        <v>93.65506199195336</v>
      </c>
      <c r="M64">
        <v>104.66108654259814</v>
      </c>
    </row>
    <row r="65" spans="1:20" x14ac:dyDescent="0.2">
      <c r="B65">
        <v>1292</v>
      </c>
      <c r="C65">
        <v>2.8</v>
      </c>
      <c r="D65">
        <v>15048</v>
      </c>
      <c r="G65">
        <v>1875</v>
      </c>
      <c r="H65">
        <v>13.3</v>
      </c>
      <c r="I65">
        <v>5956</v>
      </c>
      <c r="J65">
        <v>68.906666666666666</v>
      </c>
      <c r="K65">
        <v>100</v>
      </c>
      <c r="M65">
        <v>111.75166009883202</v>
      </c>
    </row>
    <row r="66" spans="1:20" x14ac:dyDescent="0.2">
      <c r="B66">
        <v>1220</v>
      </c>
      <c r="C66">
        <v>2.7</v>
      </c>
      <c r="D66">
        <v>15030</v>
      </c>
      <c r="G66">
        <v>1888</v>
      </c>
      <c r="H66">
        <v>13.4</v>
      </c>
      <c r="I66">
        <v>6090</v>
      </c>
      <c r="J66">
        <v>64.618644067796609</v>
      </c>
      <c r="K66">
        <v>93.777056986933943</v>
      </c>
      <c r="M66">
        <v>104.79741797472641</v>
      </c>
      <c r="P66" t="s">
        <v>14</v>
      </c>
      <c r="Q66">
        <v>99.999999999999986</v>
      </c>
      <c r="R66">
        <v>61.646420475106957</v>
      </c>
      <c r="S66">
        <v>100</v>
      </c>
      <c r="T66">
        <v>15.751955297755766</v>
      </c>
    </row>
    <row r="67" spans="1:20" x14ac:dyDescent="0.2">
      <c r="B67" t="s">
        <v>0</v>
      </c>
      <c r="G67" t="s">
        <v>1</v>
      </c>
      <c r="P67" t="s">
        <v>15</v>
      </c>
      <c r="Q67">
        <v>5.9551480440833595</v>
      </c>
      <c r="R67">
        <v>8.4176505213994641</v>
      </c>
      <c r="S67">
        <v>14.522551946366621</v>
      </c>
      <c r="T67">
        <v>7.1119724913442752</v>
      </c>
    </row>
    <row r="68" spans="1:20" x14ac:dyDescent="0.2">
      <c r="A68" s="17" t="s">
        <v>47</v>
      </c>
      <c r="B68" t="s">
        <v>3</v>
      </c>
      <c r="C68" t="s">
        <v>4</v>
      </c>
      <c r="D68" t="s">
        <v>5</v>
      </c>
      <c r="G68" t="s">
        <v>3</v>
      </c>
      <c r="H68" t="s">
        <v>4</v>
      </c>
      <c r="I68" t="s">
        <v>5</v>
      </c>
      <c r="J68" t="s">
        <v>6</v>
      </c>
      <c r="K68" t="s">
        <v>7</v>
      </c>
    </row>
    <row r="69" spans="1:20" x14ac:dyDescent="0.2">
      <c r="B69">
        <v>153</v>
      </c>
      <c r="C69">
        <v>2.5</v>
      </c>
      <c r="D69">
        <v>15000</v>
      </c>
      <c r="G69">
        <v>2517</v>
      </c>
      <c r="H69">
        <v>9.8000000000000007</v>
      </c>
      <c r="I69">
        <v>5984</v>
      </c>
      <c r="J69">
        <v>6.0786650774731825</v>
      </c>
      <c r="K69">
        <v>8.8215921209459882</v>
      </c>
      <c r="M69">
        <v>9.8582756423049069</v>
      </c>
    </row>
    <row r="70" spans="1:20" x14ac:dyDescent="0.2">
      <c r="B70">
        <v>139</v>
      </c>
      <c r="C70">
        <v>2.8</v>
      </c>
      <c r="D70">
        <v>15000</v>
      </c>
      <c r="G70">
        <v>2410</v>
      </c>
      <c r="H70">
        <v>10.8</v>
      </c>
      <c r="I70">
        <v>6112</v>
      </c>
      <c r="J70">
        <v>5.7676348547717842</v>
      </c>
      <c r="K70">
        <v>8.3702131212825819</v>
      </c>
      <c r="M70">
        <v>9.353852116843548</v>
      </c>
    </row>
    <row r="71" spans="1:20" x14ac:dyDescent="0.2">
      <c r="B71">
        <v>293</v>
      </c>
      <c r="C71">
        <v>2.4</v>
      </c>
      <c r="D71">
        <v>15000</v>
      </c>
      <c r="G71">
        <v>2222</v>
      </c>
      <c r="H71">
        <v>11.1</v>
      </c>
      <c r="I71">
        <v>5993</v>
      </c>
      <c r="J71">
        <v>13.186318631863186</v>
      </c>
      <c r="K71">
        <v>19.136491822556867</v>
      </c>
      <c r="M71">
        <v>21.385347296384534</v>
      </c>
    </row>
    <row r="72" spans="1:20" x14ac:dyDescent="0.2">
      <c r="B72">
        <v>321</v>
      </c>
      <c r="C72">
        <v>2.4</v>
      </c>
      <c r="D72">
        <v>15000</v>
      </c>
      <c r="G72">
        <v>2323</v>
      </c>
      <c r="H72">
        <v>11.1</v>
      </c>
      <c r="I72">
        <v>6065</v>
      </c>
      <c r="J72">
        <v>13.818338355574689</v>
      </c>
      <c r="K72">
        <v>20.053703108902894</v>
      </c>
      <c r="M72">
        <v>22.410346135490073</v>
      </c>
    </row>
    <row r="74" spans="1:20" s="14" customFormat="1" x14ac:dyDescent="0.2">
      <c r="A74" s="18"/>
    </row>
    <row r="75" spans="1:20" s="14" customFormat="1" x14ac:dyDescent="0.2">
      <c r="A75" s="18"/>
    </row>
    <row r="77" spans="1:20" x14ac:dyDescent="0.2">
      <c r="B77" t="s">
        <v>0</v>
      </c>
      <c r="G77" t="s">
        <v>1</v>
      </c>
    </row>
    <row r="78" spans="1:20" x14ac:dyDescent="0.2">
      <c r="A78" s="17" t="s">
        <v>46</v>
      </c>
      <c r="B78" t="s">
        <v>3</v>
      </c>
      <c r="C78" t="s">
        <v>4</v>
      </c>
      <c r="D78" t="s">
        <v>5</v>
      </c>
      <c r="G78" t="s">
        <v>3</v>
      </c>
      <c r="H78" t="s">
        <v>4</v>
      </c>
      <c r="I78" t="s">
        <v>5</v>
      </c>
      <c r="J78" t="s">
        <v>6</v>
      </c>
      <c r="M78" t="s">
        <v>7</v>
      </c>
      <c r="N78" t="s">
        <v>8</v>
      </c>
    </row>
    <row r="79" spans="1:20" x14ac:dyDescent="0.2">
      <c r="B79">
        <v>178</v>
      </c>
      <c r="C79">
        <v>8.4</v>
      </c>
      <c r="D79">
        <v>10000</v>
      </c>
      <c r="G79">
        <v>1715</v>
      </c>
      <c r="H79">
        <v>13.2</v>
      </c>
      <c r="I79">
        <v>5236</v>
      </c>
      <c r="J79">
        <v>10.379008746355685</v>
      </c>
      <c r="M79">
        <v>100.08178927443501</v>
      </c>
      <c r="N79">
        <v>10.37052676775725</v>
      </c>
    </row>
    <row r="80" spans="1:20" x14ac:dyDescent="0.2">
      <c r="B80">
        <v>162</v>
      </c>
      <c r="C80">
        <v>8.4</v>
      </c>
      <c r="D80">
        <v>10000</v>
      </c>
      <c r="G80">
        <v>1738</v>
      </c>
      <c r="H80">
        <v>13</v>
      </c>
      <c r="I80">
        <v>5201</v>
      </c>
      <c r="J80">
        <v>9.3210586881472963</v>
      </c>
      <c r="M80">
        <v>89.880281849589082</v>
      </c>
    </row>
    <row r="81" spans="1:21" x14ac:dyDescent="0.2">
      <c r="B81">
        <v>189</v>
      </c>
      <c r="C81">
        <v>8.1</v>
      </c>
      <c r="D81">
        <v>10000</v>
      </c>
      <c r="G81">
        <v>1721</v>
      </c>
      <c r="H81">
        <v>12.7</v>
      </c>
      <c r="I81">
        <v>5174</v>
      </c>
      <c r="J81">
        <v>10.981987216734456</v>
      </c>
      <c r="M81">
        <v>105.89613683731365</v>
      </c>
    </row>
    <row r="82" spans="1:21" x14ac:dyDescent="0.2">
      <c r="B82">
        <v>183</v>
      </c>
      <c r="C82">
        <v>8.3000000000000007</v>
      </c>
      <c r="D82">
        <v>10000</v>
      </c>
      <c r="G82">
        <v>1707</v>
      </c>
      <c r="H82">
        <v>12.5</v>
      </c>
      <c r="I82">
        <v>5054</v>
      </c>
      <c r="J82">
        <v>10.720562390158172</v>
      </c>
      <c r="M82">
        <v>103.37529259833944</v>
      </c>
    </row>
    <row r="83" spans="1:21" x14ac:dyDescent="0.2">
      <c r="B83">
        <v>187</v>
      </c>
      <c r="C83">
        <v>8.6</v>
      </c>
      <c r="D83">
        <v>10000</v>
      </c>
      <c r="G83">
        <v>1800</v>
      </c>
      <c r="H83">
        <v>12.4</v>
      </c>
      <c r="I83">
        <v>5243</v>
      </c>
      <c r="J83">
        <v>10.388888888888889</v>
      </c>
      <c r="M83">
        <v>100.17706064062946</v>
      </c>
    </row>
    <row r="84" spans="1:21" x14ac:dyDescent="0.2">
      <c r="B84">
        <v>174</v>
      </c>
      <c r="C84">
        <v>9</v>
      </c>
      <c r="D84">
        <v>10000</v>
      </c>
      <c r="G84">
        <v>1668</v>
      </c>
      <c r="H84">
        <v>13</v>
      </c>
      <c r="I84">
        <v>5109</v>
      </c>
      <c r="J84">
        <v>10.431654676258994</v>
      </c>
      <c r="M84">
        <v>100.58943879969333</v>
      </c>
    </row>
    <row r="85" spans="1:21" x14ac:dyDescent="0.2">
      <c r="B85" t="s">
        <v>0</v>
      </c>
      <c r="G85" t="s">
        <v>1</v>
      </c>
    </row>
    <row r="86" spans="1:21" x14ac:dyDescent="0.2">
      <c r="A86" s="17" t="s">
        <v>45</v>
      </c>
      <c r="B86" t="s">
        <v>3</v>
      </c>
      <c r="C86" t="s">
        <v>4</v>
      </c>
      <c r="D86" t="s">
        <v>5</v>
      </c>
      <c r="G86" t="s">
        <v>3</v>
      </c>
      <c r="H86" t="s">
        <v>4</v>
      </c>
      <c r="I86" t="s">
        <v>5</v>
      </c>
      <c r="J86" t="s">
        <v>6</v>
      </c>
      <c r="R86" t="s">
        <v>44</v>
      </c>
    </row>
    <row r="87" spans="1:21" x14ac:dyDescent="0.2">
      <c r="B87">
        <v>67</v>
      </c>
      <c r="C87">
        <v>7.8</v>
      </c>
      <c r="D87">
        <v>10000</v>
      </c>
      <c r="G87">
        <v>1779</v>
      </c>
      <c r="H87">
        <v>12.1</v>
      </c>
      <c r="I87">
        <v>5078</v>
      </c>
      <c r="J87">
        <v>3.7661607644744235</v>
      </c>
      <c r="M87">
        <v>36.316002540813081</v>
      </c>
    </row>
    <row r="88" spans="1:21" x14ac:dyDescent="0.2">
      <c r="B88">
        <v>99</v>
      </c>
      <c r="C88">
        <v>8</v>
      </c>
      <c r="D88">
        <v>10000</v>
      </c>
      <c r="G88">
        <v>1980</v>
      </c>
      <c r="H88">
        <v>11.8</v>
      </c>
      <c r="I88">
        <v>5221</v>
      </c>
      <c r="J88">
        <v>5</v>
      </c>
      <c r="M88">
        <v>48.213558597094384</v>
      </c>
      <c r="R88">
        <v>600</v>
      </c>
      <c r="T88">
        <v>1200</v>
      </c>
    </row>
    <row r="89" spans="1:21" x14ac:dyDescent="0.2">
      <c r="B89">
        <v>62</v>
      </c>
      <c r="C89">
        <v>7.8</v>
      </c>
      <c r="D89">
        <v>10000</v>
      </c>
      <c r="G89">
        <v>1813</v>
      </c>
      <c r="H89">
        <v>10</v>
      </c>
      <c r="I89">
        <v>5069</v>
      </c>
      <c r="J89">
        <v>3.4197462768891338</v>
      </c>
      <c r="M89">
        <v>32.97562750159792</v>
      </c>
      <c r="R89" t="s">
        <v>11</v>
      </c>
      <c r="S89" t="s">
        <v>12</v>
      </c>
      <c r="T89" t="s">
        <v>11</v>
      </c>
      <c r="U89" t="s">
        <v>12</v>
      </c>
    </row>
    <row r="90" spans="1:21" x14ac:dyDescent="0.2">
      <c r="B90">
        <v>73</v>
      </c>
      <c r="C90">
        <v>7.2</v>
      </c>
      <c r="D90">
        <v>10000</v>
      </c>
      <c r="G90">
        <v>1939</v>
      </c>
      <c r="H90">
        <v>10</v>
      </c>
      <c r="I90">
        <v>5310</v>
      </c>
      <c r="J90">
        <v>3.7648272305312016</v>
      </c>
      <c r="M90">
        <v>36.303143657430532</v>
      </c>
      <c r="R90">
        <v>100.08178927443501</v>
      </c>
      <c r="S90">
        <v>36.316002540813081</v>
      </c>
      <c r="T90">
        <v>128.40344797226001</v>
      </c>
      <c r="U90">
        <v>15.832714798415335</v>
      </c>
    </row>
    <row r="91" spans="1:21" x14ac:dyDescent="0.2">
      <c r="B91">
        <v>64</v>
      </c>
      <c r="C91">
        <v>7.1</v>
      </c>
      <c r="D91">
        <v>10000</v>
      </c>
      <c r="G91">
        <v>1901</v>
      </c>
      <c r="H91">
        <v>9.6999999999999993</v>
      </c>
      <c r="I91">
        <v>5247</v>
      </c>
      <c r="J91">
        <v>3.3666491320357705</v>
      </c>
      <c r="M91">
        <v>32.463627040652717</v>
      </c>
      <c r="R91">
        <v>89.880281849589082</v>
      </c>
      <c r="S91">
        <v>48.213558597094384</v>
      </c>
      <c r="T91">
        <v>103.92985914608732</v>
      </c>
      <c r="U91">
        <v>14.679883555410154</v>
      </c>
    </row>
    <row r="92" spans="1:21" x14ac:dyDescent="0.2">
      <c r="B92">
        <v>72</v>
      </c>
      <c r="C92">
        <v>7.1</v>
      </c>
      <c r="D92">
        <v>10000</v>
      </c>
      <c r="G92">
        <v>1846</v>
      </c>
      <c r="H92">
        <v>9.4</v>
      </c>
      <c r="I92">
        <v>5331</v>
      </c>
      <c r="J92">
        <v>3.9003250270855903</v>
      </c>
      <c r="M92">
        <v>37.609709848220973</v>
      </c>
      <c r="R92">
        <v>105.89613683731365</v>
      </c>
      <c r="S92">
        <v>32.97562750159792</v>
      </c>
      <c r="T92">
        <v>105.34540598404232</v>
      </c>
      <c r="U92">
        <v>21.858063530851759</v>
      </c>
    </row>
    <row r="93" spans="1:21" x14ac:dyDescent="0.2">
      <c r="R93">
        <v>103.37529259833944</v>
      </c>
      <c r="S93">
        <v>36.303143657430532</v>
      </c>
      <c r="T93">
        <v>74.055942086326709</v>
      </c>
      <c r="U93">
        <v>25.124394544413452</v>
      </c>
    </row>
    <row r="94" spans="1:21" x14ac:dyDescent="0.2">
      <c r="B94" t="s">
        <v>0</v>
      </c>
      <c r="G94" t="s">
        <v>1</v>
      </c>
      <c r="R94">
        <v>100.17706064062946</v>
      </c>
      <c r="S94">
        <v>32.463627040652717</v>
      </c>
      <c r="T94">
        <v>88.265344811283668</v>
      </c>
      <c r="U94">
        <v>14.922680611670117</v>
      </c>
    </row>
    <row r="95" spans="1:21" x14ac:dyDescent="0.2">
      <c r="A95" s="17" t="s">
        <v>43</v>
      </c>
      <c r="B95" t="s">
        <v>3</v>
      </c>
      <c r="C95" t="s">
        <v>4</v>
      </c>
      <c r="D95" t="s">
        <v>5</v>
      </c>
      <c r="G95" t="s">
        <v>3</v>
      </c>
      <c r="H95" t="s">
        <v>4</v>
      </c>
      <c r="I95" t="s">
        <v>5</v>
      </c>
      <c r="J95" t="s">
        <v>6</v>
      </c>
      <c r="R95">
        <v>100.58943879969333</v>
      </c>
      <c r="S95">
        <v>37.609709848220973</v>
      </c>
      <c r="U95">
        <v>20.272904812074746</v>
      </c>
    </row>
    <row r="96" spans="1:21" x14ac:dyDescent="0.2">
      <c r="B96">
        <v>150</v>
      </c>
      <c r="C96">
        <v>6.9</v>
      </c>
      <c r="D96">
        <v>12000</v>
      </c>
      <c r="G96">
        <v>2015</v>
      </c>
      <c r="H96">
        <v>11.9</v>
      </c>
      <c r="I96">
        <v>5501</v>
      </c>
      <c r="J96">
        <v>7.4441687344913143</v>
      </c>
      <c r="M96">
        <v>128.40344797226001</v>
      </c>
      <c r="N96">
        <v>5.7974835193674359</v>
      </c>
    </row>
    <row r="97" spans="1:21" x14ac:dyDescent="0.2">
      <c r="B97">
        <v>119</v>
      </c>
      <c r="C97">
        <v>7.9</v>
      </c>
      <c r="D97">
        <v>12000</v>
      </c>
      <c r="G97">
        <v>1975</v>
      </c>
      <c r="H97">
        <v>10.8</v>
      </c>
      <c r="I97">
        <v>5431</v>
      </c>
      <c r="J97">
        <v>6.0253164556962027</v>
      </c>
      <c r="M97">
        <v>103.92985914608732</v>
      </c>
    </row>
    <row r="98" spans="1:21" x14ac:dyDescent="0.2">
      <c r="B98">
        <v>91</v>
      </c>
      <c r="C98">
        <v>7.7</v>
      </c>
      <c r="D98">
        <v>12000</v>
      </c>
      <c r="G98">
        <v>1490</v>
      </c>
      <c r="H98">
        <v>11.9</v>
      </c>
      <c r="I98">
        <v>5072</v>
      </c>
      <c r="J98">
        <v>6.1073825503355703</v>
      </c>
      <c r="M98">
        <v>105.34540598404232</v>
      </c>
    </row>
    <row r="99" spans="1:21" x14ac:dyDescent="0.2">
      <c r="B99">
        <v>96</v>
      </c>
      <c r="C99">
        <v>7.2</v>
      </c>
      <c r="D99">
        <v>12000</v>
      </c>
      <c r="G99">
        <v>2236</v>
      </c>
      <c r="H99">
        <v>10.199999999999999</v>
      </c>
      <c r="I99">
        <v>5516</v>
      </c>
      <c r="J99">
        <v>4.2933810375670838</v>
      </c>
      <c r="M99">
        <v>74.055942086326709</v>
      </c>
    </row>
    <row r="100" spans="1:21" x14ac:dyDescent="0.2">
      <c r="B100">
        <v>107</v>
      </c>
      <c r="C100">
        <v>6.8</v>
      </c>
      <c r="D100">
        <v>12000</v>
      </c>
      <c r="G100">
        <v>2091</v>
      </c>
      <c r="H100">
        <v>10.9</v>
      </c>
      <c r="I100">
        <v>5275</v>
      </c>
      <c r="J100">
        <v>5.117168818747011</v>
      </c>
      <c r="M100">
        <v>88.265344811283668</v>
      </c>
      <c r="Q100" t="s">
        <v>14</v>
      </c>
      <c r="R100">
        <v>100</v>
      </c>
      <c r="S100">
        <v>37.254391867517725</v>
      </c>
      <c r="T100">
        <v>100.00000000000001</v>
      </c>
      <c r="U100">
        <v>18.78177364213926</v>
      </c>
    </row>
    <row r="101" spans="1:21" x14ac:dyDescent="0.2">
      <c r="B101" t="s">
        <v>0</v>
      </c>
      <c r="G101" t="s">
        <v>1</v>
      </c>
      <c r="Q101" t="s">
        <v>15</v>
      </c>
      <c r="R101">
        <v>5.4580436646649293</v>
      </c>
      <c r="S101">
        <v>6.3864707628259243</v>
      </c>
      <c r="T101">
        <v>20.381175678682606</v>
      </c>
      <c r="U101">
        <v>4.2972298267717015</v>
      </c>
    </row>
    <row r="102" spans="1:21" x14ac:dyDescent="0.2">
      <c r="A102" s="17" t="s">
        <v>42</v>
      </c>
      <c r="B102" t="s">
        <v>3</v>
      </c>
      <c r="C102" t="s">
        <v>4</v>
      </c>
      <c r="D102" t="s">
        <v>5</v>
      </c>
      <c r="G102" t="s">
        <v>3</v>
      </c>
      <c r="H102" t="s">
        <v>4</v>
      </c>
      <c r="I102" t="s">
        <v>5</v>
      </c>
      <c r="J102" t="s">
        <v>6</v>
      </c>
    </row>
    <row r="103" spans="1:21" x14ac:dyDescent="0.2">
      <c r="B103">
        <v>18</v>
      </c>
      <c r="C103">
        <v>6.1</v>
      </c>
      <c r="D103">
        <v>12000</v>
      </c>
      <c r="G103">
        <v>1961</v>
      </c>
      <c r="H103">
        <v>11.6</v>
      </c>
      <c r="I103">
        <v>5266</v>
      </c>
      <c r="J103">
        <v>0.91789903110657822</v>
      </c>
      <c r="M103">
        <v>15.832714798415335</v>
      </c>
    </row>
    <row r="104" spans="1:21" x14ac:dyDescent="0.2">
      <c r="B104">
        <v>16</v>
      </c>
      <c r="C104">
        <v>5.6</v>
      </c>
      <c r="D104">
        <v>12000</v>
      </c>
      <c r="G104">
        <v>1880</v>
      </c>
      <c r="H104">
        <v>11.8</v>
      </c>
      <c r="I104">
        <v>5214</v>
      </c>
      <c r="J104">
        <v>0.85106382978723405</v>
      </c>
      <c r="M104">
        <v>14.679883555410154</v>
      </c>
    </row>
    <row r="105" spans="1:21" x14ac:dyDescent="0.2">
      <c r="B105">
        <v>23</v>
      </c>
      <c r="C105">
        <v>6.9</v>
      </c>
      <c r="D105">
        <v>12000</v>
      </c>
      <c r="G105">
        <v>1815</v>
      </c>
      <c r="H105">
        <v>12.3</v>
      </c>
      <c r="I105">
        <v>5116</v>
      </c>
      <c r="J105">
        <v>1.2672176308539946</v>
      </c>
      <c r="M105">
        <v>21.858063530851759</v>
      </c>
    </row>
    <row r="106" spans="1:21" x14ac:dyDescent="0.2">
      <c r="B106">
        <v>26</v>
      </c>
      <c r="C106">
        <v>6.9</v>
      </c>
      <c r="D106">
        <v>12000</v>
      </c>
      <c r="G106">
        <v>1785</v>
      </c>
      <c r="H106">
        <v>12</v>
      </c>
      <c r="I106">
        <v>5130</v>
      </c>
      <c r="J106">
        <v>1.4565826330532212</v>
      </c>
      <c r="M106">
        <v>25.124394544413452</v>
      </c>
    </row>
    <row r="107" spans="1:21" x14ac:dyDescent="0.2">
      <c r="B107">
        <v>17</v>
      </c>
      <c r="C107">
        <v>7.1</v>
      </c>
      <c r="D107">
        <v>12000</v>
      </c>
      <c r="G107">
        <v>1965</v>
      </c>
      <c r="H107">
        <v>11.6</v>
      </c>
      <c r="I107">
        <v>5289</v>
      </c>
      <c r="J107">
        <v>0.86513994910941472</v>
      </c>
      <c r="M107">
        <v>14.922680611670117</v>
      </c>
    </row>
    <row r="108" spans="1:21" x14ac:dyDescent="0.2">
      <c r="B108">
        <v>24</v>
      </c>
      <c r="C108">
        <v>7.1</v>
      </c>
      <c r="D108">
        <v>12000</v>
      </c>
      <c r="G108">
        <v>2042</v>
      </c>
      <c r="H108">
        <v>11.6</v>
      </c>
      <c r="I108">
        <v>5295</v>
      </c>
      <c r="J108">
        <v>1.1753183153770812</v>
      </c>
      <c r="M108">
        <v>20.272904812074746</v>
      </c>
    </row>
  </sheetData>
  <mergeCells count="6">
    <mergeCell ref="B2:D2"/>
    <mergeCell ref="G2:I2"/>
    <mergeCell ref="B18:D18"/>
    <mergeCell ref="G18:I18"/>
    <mergeCell ref="B32:D32"/>
    <mergeCell ref="G32:I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3809-7944-B444-B487-9EDF77522D31}">
  <dimension ref="A2:P21"/>
  <sheetViews>
    <sheetView workbookViewId="0">
      <selection activeCell="D28" sqref="D28"/>
    </sheetView>
  </sheetViews>
  <sheetFormatPr baseColWidth="10" defaultRowHeight="16" x14ac:dyDescent="0.2"/>
  <sheetData>
    <row r="2" spans="1:16" x14ac:dyDescent="0.2">
      <c r="A2" s="16" t="s">
        <v>53</v>
      </c>
      <c r="J2" s="16" t="s">
        <v>54</v>
      </c>
    </row>
    <row r="4" spans="1:16" x14ac:dyDescent="0.2">
      <c r="A4" t="s">
        <v>55</v>
      </c>
      <c r="B4" t="s">
        <v>56</v>
      </c>
      <c r="C4" t="s">
        <v>57</v>
      </c>
      <c r="D4" t="s">
        <v>35</v>
      </c>
      <c r="E4" t="s">
        <v>36</v>
      </c>
      <c r="F4" t="s">
        <v>14</v>
      </c>
      <c r="G4" t="s">
        <v>15</v>
      </c>
      <c r="J4" t="s">
        <v>55</v>
      </c>
      <c r="K4" t="s">
        <v>56</v>
      </c>
      <c r="L4" t="s">
        <v>57</v>
      </c>
      <c r="M4" t="s">
        <v>35</v>
      </c>
      <c r="N4" t="s">
        <v>36</v>
      </c>
      <c r="O4" t="s">
        <v>14</v>
      </c>
      <c r="P4" t="s">
        <v>15</v>
      </c>
    </row>
    <row r="5" spans="1:16" x14ac:dyDescent="0.2">
      <c r="A5">
        <v>0</v>
      </c>
      <c r="B5">
        <v>85</v>
      </c>
      <c r="C5">
        <v>90</v>
      </c>
      <c r="D5">
        <f>B5/85</f>
        <v>1</v>
      </c>
      <c r="E5">
        <f>C5/90</f>
        <v>1</v>
      </c>
      <c r="F5">
        <f>AVERAGE(D5:E5)</f>
        <v>1</v>
      </c>
      <c r="G5">
        <f>STDEV(E5:F5)</f>
        <v>0</v>
      </c>
      <c r="J5">
        <v>0</v>
      </c>
      <c r="K5">
        <v>98</v>
      </c>
      <c r="L5">
        <v>95</v>
      </c>
      <c r="M5">
        <f>K5/98</f>
        <v>1</v>
      </c>
      <c r="N5">
        <f>L5/95</f>
        <v>1</v>
      </c>
      <c r="O5">
        <f>AVERAGE(M5:N5)</f>
        <v>1</v>
      </c>
      <c r="P5">
        <f>STDEV(M5:N5)</f>
        <v>0</v>
      </c>
    </row>
    <row r="6" spans="1:16" x14ac:dyDescent="0.2">
      <c r="A6">
        <v>25</v>
      </c>
      <c r="B6">
        <v>78</v>
      </c>
      <c r="C6">
        <v>115</v>
      </c>
      <c r="D6">
        <f>B6/85</f>
        <v>0.91764705882352937</v>
      </c>
      <c r="E6">
        <f>C6/90</f>
        <v>1.2777777777777777</v>
      </c>
      <c r="F6">
        <f t="shared" ref="F6:F8" si="0">AVERAGE(D6:E6)</f>
        <v>1.0977124183006535</v>
      </c>
      <c r="G6">
        <f t="shared" ref="G6:G8" si="1">STDEV(E6:F6)</f>
        <v>0.1273254367430679</v>
      </c>
      <c r="J6">
        <v>25</v>
      </c>
      <c r="K6">
        <v>98</v>
      </c>
      <c r="L6">
        <v>113</v>
      </c>
      <c r="M6">
        <f>K6/98</f>
        <v>1</v>
      </c>
      <c r="N6">
        <f>L6/95</f>
        <v>1.1894736842105262</v>
      </c>
      <c r="O6">
        <f t="shared" ref="O6:O8" si="2">AVERAGE(M6:N6)</f>
        <v>1.094736842105263</v>
      </c>
      <c r="P6">
        <f t="shared" ref="P6:P8" si="3">STDEV(M6:N6)</f>
        <v>0.13397812696166159</v>
      </c>
    </row>
    <row r="7" spans="1:16" x14ac:dyDescent="0.2">
      <c r="A7">
        <v>50</v>
      </c>
      <c r="B7">
        <v>70</v>
      </c>
      <c r="C7">
        <v>100</v>
      </c>
      <c r="D7">
        <f>B7/85</f>
        <v>0.82352941176470584</v>
      </c>
      <c r="E7">
        <f>C7/90</f>
        <v>1.1111111111111112</v>
      </c>
      <c r="F7">
        <f t="shared" si="0"/>
        <v>0.9673202614379085</v>
      </c>
      <c r="G7">
        <f t="shared" si="1"/>
        <v>0.10167548487649707</v>
      </c>
      <c r="J7">
        <v>50</v>
      </c>
      <c r="K7">
        <v>101</v>
      </c>
      <c r="L7">
        <v>81</v>
      </c>
      <c r="M7">
        <f>K7/98</f>
        <v>1.0306122448979591</v>
      </c>
      <c r="N7">
        <f>L7/95</f>
        <v>0.85263157894736841</v>
      </c>
      <c r="O7">
        <f t="shared" si="2"/>
        <v>0.94162191192266376</v>
      </c>
      <c r="P7">
        <f t="shared" si="3"/>
        <v>0.12585133581376035</v>
      </c>
    </row>
    <row r="8" spans="1:16" x14ac:dyDescent="0.2">
      <c r="A8">
        <v>100</v>
      </c>
      <c r="B8">
        <v>80</v>
      </c>
      <c r="C8">
        <v>110</v>
      </c>
      <c r="D8">
        <f>B8/85</f>
        <v>0.94117647058823528</v>
      </c>
      <c r="E8">
        <f>C8/90</f>
        <v>1.2222222222222223</v>
      </c>
      <c r="F8">
        <f t="shared" si="0"/>
        <v>1.0816993464052289</v>
      </c>
      <c r="G8">
        <f t="shared" si="1"/>
        <v>9.9364678402031156E-2</v>
      </c>
      <c r="J8">
        <v>100</v>
      </c>
      <c r="K8">
        <v>101</v>
      </c>
      <c r="L8">
        <v>83</v>
      </c>
      <c r="M8">
        <f>K8/98</f>
        <v>1.0306122448979591</v>
      </c>
      <c r="N8">
        <f>L8/95</f>
        <v>0.87368421052631584</v>
      </c>
      <c r="O8">
        <f t="shared" si="2"/>
        <v>0.95214822771213747</v>
      </c>
      <c r="P8">
        <f t="shared" si="3"/>
        <v>0.11096487726246457</v>
      </c>
    </row>
    <row r="10" spans="1:16" x14ac:dyDescent="0.2">
      <c r="A10" t="s">
        <v>58</v>
      </c>
      <c r="B10" t="s">
        <v>56</v>
      </c>
      <c r="C10" t="s">
        <v>57</v>
      </c>
      <c r="D10" t="s">
        <v>35</v>
      </c>
      <c r="E10" t="s">
        <v>36</v>
      </c>
      <c r="F10" t="s">
        <v>14</v>
      </c>
      <c r="G10" t="s">
        <v>15</v>
      </c>
      <c r="J10" t="s">
        <v>58</v>
      </c>
      <c r="K10" t="s">
        <v>56</v>
      </c>
      <c r="L10" t="s">
        <v>57</v>
      </c>
      <c r="M10" t="s">
        <v>35</v>
      </c>
      <c r="N10" t="s">
        <v>36</v>
      </c>
      <c r="O10" t="s">
        <v>14</v>
      </c>
      <c r="P10" t="s">
        <v>15</v>
      </c>
    </row>
    <row r="11" spans="1:16" x14ac:dyDescent="0.2">
      <c r="A11">
        <v>0</v>
      </c>
      <c r="B11">
        <v>42</v>
      </c>
      <c r="C11">
        <v>34</v>
      </c>
      <c r="D11">
        <f>B11/42</f>
        <v>1</v>
      </c>
      <c r="E11">
        <f>C11/34</f>
        <v>1</v>
      </c>
      <c r="F11">
        <f>AVERAGE(D11:E11)</f>
        <v>1</v>
      </c>
      <c r="G11">
        <f t="shared" ref="G11:G14" si="4">STDEV(E11:F11)</f>
        <v>0</v>
      </c>
      <c r="J11">
        <v>0</v>
      </c>
      <c r="K11">
        <v>33</v>
      </c>
      <c r="L11">
        <v>41</v>
      </c>
      <c r="M11">
        <f>K11/33</f>
        <v>1</v>
      </c>
      <c r="N11">
        <f>L11/41</f>
        <v>1</v>
      </c>
      <c r="O11">
        <f>AVERAGE(M11:N11)</f>
        <v>1</v>
      </c>
      <c r="P11">
        <f>STDEV(M11:O11)</f>
        <v>0</v>
      </c>
    </row>
    <row r="12" spans="1:16" x14ac:dyDescent="0.2">
      <c r="A12">
        <v>12.5</v>
      </c>
      <c r="B12">
        <v>17</v>
      </c>
      <c r="C12">
        <v>21</v>
      </c>
      <c r="D12">
        <f t="shared" ref="D12:D14" si="5">B12/42</f>
        <v>0.40476190476190477</v>
      </c>
      <c r="E12">
        <f t="shared" ref="E12:E13" si="6">C12/34</f>
        <v>0.61764705882352944</v>
      </c>
      <c r="F12">
        <f t="shared" ref="F12:F14" si="7">AVERAGE(D12:E12)</f>
        <v>0.51120448179271705</v>
      </c>
      <c r="G12">
        <f t="shared" si="4"/>
        <v>7.5266268025458882E-2</v>
      </c>
      <c r="J12">
        <v>10</v>
      </c>
      <c r="K12">
        <v>39</v>
      </c>
      <c r="L12">
        <v>44</v>
      </c>
      <c r="M12">
        <f t="shared" ref="M12:M14" si="8">K12/33</f>
        <v>1.1818181818181819</v>
      </c>
      <c r="N12">
        <f t="shared" ref="N12:N14" si="9">L12/41</f>
        <v>1.0731707317073171</v>
      </c>
      <c r="O12">
        <f t="shared" ref="O12:O14" si="10">AVERAGE(M12:N12)</f>
        <v>1.1274944567627494</v>
      </c>
      <c r="P12">
        <f t="shared" ref="P12:P14" si="11">STDEV(M12:O12)</f>
        <v>5.432372505543237E-2</v>
      </c>
    </row>
    <row r="13" spans="1:16" x14ac:dyDescent="0.2">
      <c r="A13">
        <v>20</v>
      </c>
      <c r="B13">
        <v>4</v>
      </c>
      <c r="C13">
        <v>4</v>
      </c>
      <c r="D13">
        <f t="shared" si="5"/>
        <v>9.5238095238095233E-2</v>
      </c>
      <c r="E13">
        <f t="shared" si="6"/>
        <v>0.11764705882352941</v>
      </c>
      <c r="F13">
        <f t="shared" si="7"/>
        <v>0.10644257703081232</v>
      </c>
      <c r="G13">
        <f t="shared" si="4"/>
        <v>7.9227650553114586E-3</v>
      </c>
      <c r="J13">
        <v>20</v>
      </c>
      <c r="K13">
        <v>51</v>
      </c>
      <c r="L13">
        <v>36</v>
      </c>
      <c r="M13">
        <f t="shared" si="8"/>
        <v>1.5454545454545454</v>
      </c>
      <c r="N13">
        <f t="shared" si="9"/>
        <v>0.87804878048780488</v>
      </c>
      <c r="O13">
        <f t="shared" si="10"/>
        <v>1.2117516629711751</v>
      </c>
      <c r="P13">
        <f t="shared" si="11"/>
        <v>0.33370288248337143</v>
      </c>
    </row>
    <row r="14" spans="1:16" x14ac:dyDescent="0.2">
      <c r="A14">
        <v>50</v>
      </c>
      <c r="B14">
        <v>5</v>
      </c>
      <c r="C14">
        <v>3</v>
      </c>
      <c r="D14">
        <f t="shared" si="5"/>
        <v>0.11904761904761904</v>
      </c>
      <c r="E14">
        <f t="shared" ref="E14" si="12">C14/50</f>
        <v>0.06</v>
      </c>
      <c r="F14">
        <f t="shared" si="7"/>
        <v>8.9523809523809519E-2</v>
      </c>
      <c r="G14">
        <f t="shared" si="4"/>
        <v>2.0876485920745685E-2</v>
      </c>
      <c r="J14">
        <v>30</v>
      </c>
      <c r="K14">
        <v>34</v>
      </c>
      <c r="L14">
        <v>34</v>
      </c>
      <c r="M14">
        <f t="shared" si="8"/>
        <v>1.0303030303030303</v>
      </c>
      <c r="N14">
        <f t="shared" si="9"/>
        <v>0.82926829268292679</v>
      </c>
      <c r="O14">
        <f t="shared" si="10"/>
        <v>0.92978566149297848</v>
      </c>
      <c r="P14">
        <f t="shared" si="11"/>
        <v>0.10051736881005174</v>
      </c>
    </row>
    <row r="16" spans="1:16" x14ac:dyDescent="0.2">
      <c r="A16" t="s">
        <v>59</v>
      </c>
      <c r="B16" t="s">
        <v>56</v>
      </c>
      <c r="C16" t="s">
        <v>57</v>
      </c>
      <c r="D16" t="s">
        <v>35</v>
      </c>
      <c r="E16" t="s">
        <v>36</v>
      </c>
      <c r="F16" t="s">
        <v>14</v>
      </c>
      <c r="G16" t="s">
        <v>15</v>
      </c>
      <c r="J16" t="s">
        <v>59</v>
      </c>
      <c r="K16" t="s">
        <v>56</v>
      </c>
      <c r="L16" t="s">
        <v>57</v>
      </c>
      <c r="M16" t="s">
        <v>60</v>
      </c>
      <c r="N16" t="s">
        <v>61</v>
      </c>
      <c r="O16" t="s">
        <v>14</v>
      </c>
      <c r="P16" t="s">
        <v>15</v>
      </c>
    </row>
    <row r="17" spans="1:16" x14ac:dyDescent="0.2">
      <c r="A17">
        <v>0</v>
      </c>
      <c r="B17">
        <v>85</v>
      </c>
      <c r="C17">
        <v>80</v>
      </c>
      <c r="D17">
        <v>1</v>
      </c>
      <c r="E17">
        <f>C17/80</f>
        <v>1</v>
      </c>
      <c r="F17">
        <f>AVERAGE(D17:E17)</f>
        <v>1</v>
      </c>
      <c r="G17">
        <f>STDEV(D17:E17)</f>
        <v>0</v>
      </c>
      <c r="J17">
        <v>0</v>
      </c>
      <c r="K17">
        <v>55</v>
      </c>
      <c r="L17">
        <v>59</v>
      </c>
      <c r="M17">
        <f>K17/55</f>
        <v>1</v>
      </c>
      <c r="N17">
        <f>L17/59</f>
        <v>1</v>
      </c>
      <c r="O17">
        <f>AVERAGE(M17:N17)</f>
        <v>1</v>
      </c>
      <c r="P17">
        <f>STDEV(M17:O17)</f>
        <v>0</v>
      </c>
    </row>
    <row r="18" spans="1:16" x14ac:dyDescent="0.2">
      <c r="A18">
        <v>10</v>
      </c>
      <c r="B18">
        <v>75</v>
      </c>
      <c r="C18">
        <v>75</v>
      </c>
      <c r="D18">
        <f>B18/85</f>
        <v>0.88235294117647056</v>
      </c>
      <c r="E18">
        <f t="shared" ref="E18:E21" si="13">C18/80</f>
        <v>0.9375</v>
      </c>
      <c r="F18">
        <f t="shared" ref="F18:F21" si="14">AVERAGE(D18:E18)</f>
        <v>0.90992647058823528</v>
      </c>
      <c r="G18">
        <f t="shared" ref="G18:G21" si="15">STDEV(D18:E18)</f>
        <v>3.8994859256611093E-2</v>
      </c>
      <c r="J18">
        <v>10</v>
      </c>
      <c r="K18">
        <v>22</v>
      </c>
      <c r="L18">
        <v>68</v>
      </c>
      <c r="M18">
        <f>K18/55</f>
        <v>0.4</v>
      </c>
      <c r="N18">
        <f>L18/59</f>
        <v>1.152542372881356</v>
      </c>
      <c r="O18">
        <f>AVERAGE(M18:N18)</f>
        <v>0.77627118644067794</v>
      </c>
      <c r="P18">
        <f>STDEV(M18:O18)</f>
        <v>0.37627118644067814</v>
      </c>
    </row>
    <row r="19" spans="1:16" x14ac:dyDescent="0.2">
      <c r="A19">
        <v>20</v>
      </c>
      <c r="B19">
        <v>50</v>
      </c>
      <c r="C19">
        <v>83</v>
      </c>
      <c r="D19">
        <f>B19/85</f>
        <v>0.58823529411764708</v>
      </c>
      <c r="E19">
        <f t="shared" si="13"/>
        <v>1.0375000000000001</v>
      </c>
      <c r="F19">
        <f t="shared" si="14"/>
        <v>0.81286764705882364</v>
      </c>
      <c r="G19">
        <f t="shared" si="15"/>
        <v>0.31767812007719132</v>
      </c>
      <c r="J19">
        <v>20</v>
      </c>
      <c r="K19">
        <v>18</v>
      </c>
      <c r="L19">
        <v>56</v>
      </c>
      <c r="M19">
        <f>K19/55</f>
        <v>0.32727272727272727</v>
      </c>
      <c r="N19">
        <f>L19/59</f>
        <v>0.94915254237288138</v>
      </c>
      <c r="O19">
        <f>AVERAGE(M19:N19)</f>
        <v>0.63821263482280433</v>
      </c>
      <c r="P19">
        <f>STDEV(M19:O19)</f>
        <v>0.31093990755007705</v>
      </c>
    </row>
    <row r="20" spans="1:16" x14ac:dyDescent="0.2">
      <c r="A20">
        <v>30</v>
      </c>
      <c r="B20">
        <v>40</v>
      </c>
      <c r="C20">
        <v>51</v>
      </c>
      <c r="D20">
        <f>B20/85</f>
        <v>0.47058823529411764</v>
      </c>
      <c r="E20">
        <f t="shared" si="13"/>
        <v>0.63749999999999996</v>
      </c>
      <c r="F20">
        <f t="shared" si="14"/>
        <v>0.55404411764705874</v>
      </c>
      <c r="G20">
        <f t="shared" si="15"/>
        <v>0.11802444068334345</v>
      </c>
      <c r="J20">
        <v>30</v>
      </c>
      <c r="K20">
        <v>20</v>
      </c>
      <c r="L20">
        <v>33</v>
      </c>
      <c r="M20">
        <f>K20/55</f>
        <v>0.36363636363636365</v>
      </c>
      <c r="N20">
        <f>L20/59</f>
        <v>0.55932203389830504</v>
      </c>
      <c r="O20">
        <f>AVERAGE(M20:N20)</f>
        <v>0.46147919876733434</v>
      </c>
      <c r="P20">
        <f>STDEV(M20:O20)</f>
        <v>9.784283513097089E-2</v>
      </c>
    </row>
    <row r="21" spans="1:16" x14ac:dyDescent="0.2">
      <c r="A21">
        <v>40</v>
      </c>
      <c r="B21">
        <v>12</v>
      </c>
      <c r="C21">
        <v>7</v>
      </c>
      <c r="D21">
        <f>B21/85</f>
        <v>0.14117647058823529</v>
      </c>
      <c r="E21">
        <f t="shared" si="13"/>
        <v>8.7499999999999994E-2</v>
      </c>
      <c r="F21">
        <f t="shared" si="14"/>
        <v>0.11433823529411764</v>
      </c>
      <c r="G21">
        <f t="shared" si="15"/>
        <v>3.7954996343101476E-2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9EE3-40E6-DE43-ACB1-FA7F1DFB192C}">
  <dimension ref="A1:T94"/>
  <sheetViews>
    <sheetView workbookViewId="0">
      <selection activeCell="L18" sqref="L18"/>
    </sheetView>
  </sheetViews>
  <sheetFormatPr baseColWidth="10" defaultRowHeight="16" x14ac:dyDescent="0.2"/>
  <sheetData>
    <row r="1" spans="1:20" x14ac:dyDescent="0.2">
      <c r="A1" s="4"/>
      <c r="B1" s="2"/>
      <c r="C1" s="2"/>
      <c r="D1" s="2"/>
      <c r="G1" s="2"/>
      <c r="H1" s="2"/>
      <c r="I1" s="2"/>
      <c r="J1" s="2"/>
    </row>
    <row r="2" spans="1:20" x14ac:dyDescent="0.2">
      <c r="A2" s="16" t="s">
        <v>62</v>
      </c>
      <c r="B2" s="20" t="s">
        <v>0</v>
      </c>
      <c r="C2" s="20"/>
      <c r="D2" s="20"/>
      <c r="E2" s="2"/>
      <c r="F2" s="2"/>
      <c r="G2" s="21" t="s">
        <v>1</v>
      </c>
      <c r="H2" s="21"/>
      <c r="I2" s="21"/>
      <c r="J2" s="2"/>
      <c r="K2" s="2"/>
    </row>
    <row r="3" spans="1:20" ht="19" x14ac:dyDescent="0.25">
      <c r="A3" s="3" t="s">
        <v>63</v>
      </c>
      <c r="B3" s="2" t="s">
        <v>3</v>
      </c>
      <c r="C3" s="2" t="s">
        <v>4</v>
      </c>
      <c r="D3" s="2" t="s">
        <v>5</v>
      </c>
      <c r="E3" s="2"/>
      <c r="F3" s="2"/>
      <c r="G3" s="2" t="s">
        <v>3</v>
      </c>
      <c r="H3" s="2" t="s">
        <v>4</v>
      </c>
      <c r="I3" s="2" t="s">
        <v>5</v>
      </c>
      <c r="J3" s="2" t="s">
        <v>6</v>
      </c>
      <c r="K3" s="2"/>
      <c r="L3" s="1" t="s">
        <v>7</v>
      </c>
      <c r="M3" s="10" t="s">
        <v>8</v>
      </c>
    </row>
    <row r="4" spans="1:20" x14ac:dyDescent="0.2">
      <c r="A4" s="4"/>
      <c r="B4" s="2">
        <v>134</v>
      </c>
      <c r="C4" s="2">
        <v>7.6</v>
      </c>
      <c r="D4" s="2">
        <v>10038</v>
      </c>
      <c r="G4" s="2">
        <v>1897</v>
      </c>
      <c r="H4" s="2">
        <v>12.3</v>
      </c>
      <c r="I4" s="2">
        <v>5000</v>
      </c>
      <c r="J4" s="2">
        <f t="shared" ref="J4:J6" si="0">B4/G4*100</f>
        <v>7.0637849235635208</v>
      </c>
      <c r="K4" s="2"/>
      <c r="L4">
        <f>J4/$M$4*100</f>
        <v>108.25126483489069</v>
      </c>
      <c r="M4">
        <f>AVERAGE(J4:J7)</f>
        <v>6.5253601741628593</v>
      </c>
    </row>
    <row r="5" spans="1:20" x14ac:dyDescent="0.2">
      <c r="A5" s="4"/>
      <c r="B5" s="2">
        <v>129</v>
      </c>
      <c r="C5" s="2">
        <v>8.3000000000000007</v>
      </c>
      <c r="D5" s="2">
        <v>10048</v>
      </c>
      <c r="G5" s="2">
        <v>1859</v>
      </c>
      <c r="H5" s="2">
        <v>12.4</v>
      </c>
      <c r="I5" s="2">
        <v>5000</v>
      </c>
      <c r="J5" s="2">
        <f t="shared" si="0"/>
        <v>6.939214631522324</v>
      </c>
      <c r="K5" s="2"/>
      <c r="L5">
        <f t="shared" ref="L5:L6" si="1">J5/$M$4*100</f>
        <v>106.34224696129601</v>
      </c>
    </row>
    <row r="6" spans="1:20" x14ac:dyDescent="0.2">
      <c r="A6" s="4"/>
      <c r="B6" s="2">
        <v>106</v>
      </c>
      <c r="C6" s="2">
        <v>8.1</v>
      </c>
      <c r="D6" s="2">
        <v>10066</v>
      </c>
      <c r="G6" s="2">
        <v>1902</v>
      </c>
      <c r="H6" s="2">
        <v>12.5</v>
      </c>
      <c r="I6" s="2">
        <v>5000</v>
      </c>
      <c r="J6" s="2">
        <f t="shared" si="0"/>
        <v>5.573080967402734</v>
      </c>
      <c r="K6" s="2"/>
      <c r="L6">
        <f t="shared" si="1"/>
        <v>85.406488203813311</v>
      </c>
    </row>
    <row r="7" spans="1:20" x14ac:dyDescent="0.2">
      <c r="A7" s="4"/>
      <c r="B7" s="2"/>
      <c r="C7" s="2"/>
      <c r="D7" s="2"/>
      <c r="G7" s="2"/>
      <c r="H7" s="2"/>
      <c r="I7" s="2"/>
      <c r="J7" s="2"/>
      <c r="K7" s="2"/>
      <c r="Q7" s="16" t="s">
        <v>62</v>
      </c>
    </row>
    <row r="8" spans="1:20" x14ac:dyDescent="0.2">
      <c r="A8" s="4"/>
      <c r="B8" s="2"/>
      <c r="C8" s="2"/>
      <c r="D8" s="2"/>
      <c r="G8" s="2"/>
      <c r="H8" s="2"/>
      <c r="I8" s="2"/>
      <c r="J8" s="2"/>
      <c r="Q8" s="6"/>
      <c r="R8" s="6"/>
      <c r="S8" s="6"/>
    </row>
    <row r="9" spans="1:20" ht="19" x14ac:dyDescent="0.25">
      <c r="A9" s="3" t="s">
        <v>64</v>
      </c>
      <c r="B9" s="2" t="s">
        <v>3</v>
      </c>
      <c r="C9" s="2" t="s">
        <v>4</v>
      </c>
      <c r="D9" s="2" t="s">
        <v>5</v>
      </c>
      <c r="E9" s="2"/>
      <c r="F9" s="2"/>
      <c r="G9" s="2" t="s">
        <v>3</v>
      </c>
      <c r="H9" s="2" t="s">
        <v>4</v>
      </c>
      <c r="I9" s="2" t="s">
        <v>5</v>
      </c>
      <c r="J9" s="2" t="s">
        <v>6</v>
      </c>
      <c r="Q9" s="2" t="s">
        <v>65</v>
      </c>
      <c r="R9" s="2" t="s">
        <v>66</v>
      </c>
      <c r="S9" s="2" t="s">
        <v>67</v>
      </c>
      <c r="T9" s="2" t="s">
        <v>68</v>
      </c>
    </row>
    <row r="10" spans="1:20" x14ac:dyDescent="0.2">
      <c r="A10" s="4"/>
      <c r="B10" s="2">
        <v>91</v>
      </c>
      <c r="C10" s="2">
        <v>8.4</v>
      </c>
      <c r="D10" s="2">
        <v>10074</v>
      </c>
      <c r="G10" s="2">
        <v>1900</v>
      </c>
      <c r="H10" s="2">
        <v>10.5</v>
      </c>
      <c r="I10" s="2">
        <v>5000</v>
      </c>
      <c r="J10" s="2">
        <f t="shared" ref="J10:J12" si="2">B10/G10*100</f>
        <v>4.7894736842105257</v>
      </c>
      <c r="K10" s="2"/>
      <c r="L10">
        <f>J10/$M$4*100</f>
        <v>73.397844048125194</v>
      </c>
      <c r="Q10">
        <v>108.25126483489069</v>
      </c>
      <c r="R10">
        <v>73.397844048125194</v>
      </c>
      <c r="S10">
        <v>19.300786626544951</v>
      </c>
      <c r="T10">
        <v>28.379304780512388</v>
      </c>
    </row>
    <row r="11" spans="1:20" x14ac:dyDescent="0.2">
      <c r="A11" s="4"/>
      <c r="B11" s="2">
        <v>85</v>
      </c>
      <c r="C11" s="2">
        <v>8.9</v>
      </c>
      <c r="D11" s="2">
        <v>10086</v>
      </c>
      <c r="G11" s="2">
        <v>1950</v>
      </c>
      <c r="H11" s="2">
        <v>9.6999999999999993</v>
      </c>
      <c r="I11" s="2">
        <v>5000</v>
      </c>
      <c r="J11" s="2">
        <f t="shared" si="2"/>
        <v>4.3589743589743586</v>
      </c>
      <c r="K11" s="2"/>
      <c r="L11">
        <f t="shared" ref="L11:L12" si="3">J11/$M$4*100</f>
        <v>66.800517406436839</v>
      </c>
      <c r="Q11">
        <v>106.34224696129601</v>
      </c>
      <c r="R11">
        <v>66.800517406436839</v>
      </c>
      <c r="S11">
        <v>21.078464783488062</v>
      </c>
      <c r="T11">
        <v>27.24413258929189</v>
      </c>
    </row>
    <row r="12" spans="1:20" x14ac:dyDescent="0.2">
      <c r="A12" s="4"/>
      <c r="B12" s="2">
        <v>71</v>
      </c>
      <c r="C12" s="2">
        <v>8.6</v>
      </c>
      <c r="D12" s="2">
        <v>10098</v>
      </c>
      <c r="G12" s="2">
        <v>1989</v>
      </c>
      <c r="H12" s="2">
        <v>10.199999999999999</v>
      </c>
      <c r="I12" s="2">
        <v>5000</v>
      </c>
      <c r="J12" s="2">
        <f t="shared" si="2"/>
        <v>3.569632981397687</v>
      </c>
      <c r="K12" s="2"/>
      <c r="L12">
        <f t="shared" si="3"/>
        <v>54.703999260173198</v>
      </c>
      <c r="Q12">
        <v>85.406488203813311</v>
      </c>
      <c r="R12">
        <v>54.703999260173198</v>
      </c>
      <c r="S12">
        <v>26.939671539512005</v>
      </c>
      <c r="T12">
        <v>37.35863788272632</v>
      </c>
    </row>
    <row r="13" spans="1:20" x14ac:dyDescent="0.2">
      <c r="A13" s="4"/>
      <c r="B13" s="2"/>
      <c r="C13" s="2"/>
      <c r="D13" s="2"/>
      <c r="G13" s="2"/>
      <c r="H13" s="2"/>
      <c r="I13" s="2"/>
      <c r="J13" s="2"/>
      <c r="K13" s="2"/>
    </row>
    <row r="14" spans="1:20" x14ac:dyDescent="0.2">
      <c r="A14" s="4"/>
      <c r="B14" s="2"/>
      <c r="C14" s="2"/>
      <c r="D14" s="2"/>
      <c r="G14" s="2"/>
      <c r="H14" s="2"/>
      <c r="I14" s="2"/>
      <c r="J14" s="2"/>
      <c r="K14" s="2"/>
      <c r="P14" s="7" t="s">
        <v>14</v>
      </c>
      <c r="Q14" s="5">
        <f>AVERAGE(Q10:Q12)</f>
        <v>100</v>
      </c>
      <c r="R14" s="5">
        <f>AVERAGE(R10:R12)</f>
        <v>64.967453571578403</v>
      </c>
      <c r="S14" s="5">
        <f>AVERAGE(S10:S12)</f>
        <v>22.439640983181675</v>
      </c>
      <c r="T14" s="5">
        <f>AVERAGE(T10:T12)</f>
        <v>30.994025084176865</v>
      </c>
    </row>
    <row r="15" spans="1:20" x14ac:dyDescent="0.2">
      <c r="A15" s="1"/>
      <c r="B15" s="20" t="s">
        <v>0</v>
      </c>
      <c r="C15" s="20"/>
      <c r="D15" s="20"/>
      <c r="E15" s="2"/>
      <c r="F15" s="2"/>
      <c r="G15" s="21" t="s">
        <v>1</v>
      </c>
      <c r="H15" s="21"/>
      <c r="I15" s="21"/>
      <c r="J15" s="2"/>
      <c r="P15" s="7" t="s">
        <v>15</v>
      </c>
      <c r="Q15" s="5">
        <f>STDEV(Q10:Q12)</f>
        <v>12.674345238295578</v>
      </c>
      <c r="R15" s="5">
        <f>STDEV(R10:R12)</f>
        <v>9.4807726745245233</v>
      </c>
      <c r="S15" s="5">
        <f>STDEV(S10:S12)</f>
        <v>3.9972166770576907</v>
      </c>
      <c r="T15" s="5">
        <f>STDEV(T10:T12)</f>
        <v>5.5410627168914832</v>
      </c>
    </row>
    <row r="16" spans="1:20" ht="19" x14ac:dyDescent="0.25">
      <c r="A16" s="3" t="s">
        <v>47</v>
      </c>
      <c r="B16" s="2" t="s">
        <v>3</v>
      </c>
      <c r="C16" s="2" t="s">
        <v>4</v>
      </c>
      <c r="D16" s="2" t="s">
        <v>5</v>
      </c>
      <c r="E16" s="2"/>
      <c r="F16" s="2"/>
      <c r="G16" s="2" t="s">
        <v>3</v>
      </c>
      <c r="H16" s="2" t="s">
        <v>4</v>
      </c>
      <c r="I16" s="2" t="s">
        <v>5</v>
      </c>
      <c r="J16" s="2" t="s">
        <v>6</v>
      </c>
      <c r="P16" s="29" t="s">
        <v>69</v>
      </c>
      <c r="Q16" s="5"/>
      <c r="R16" s="29">
        <f>TTEST(Q10:Q12,R10:R12,2,1)</f>
        <v>5.2698274029387721E-3</v>
      </c>
      <c r="S16" s="29">
        <f>TTEST(Q10:Q12,S10:S12,2,1)</f>
        <v>1.4994867927438572E-2</v>
      </c>
      <c r="T16" s="29">
        <f>TTEST(Q10:Q12,T10:T12,2,1)</f>
        <v>2.2302220167914416E-2</v>
      </c>
    </row>
    <row r="17" spans="1:18" x14ac:dyDescent="0.2">
      <c r="A17" s="4"/>
      <c r="B17" s="2">
        <v>25</v>
      </c>
      <c r="C17" s="2">
        <v>9.6999999999999993</v>
      </c>
      <c r="D17" s="2">
        <v>10000</v>
      </c>
      <c r="G17" s="2">
        <v>1985</v>
      </c>
      <c r="H17" s="2">
        <v>11.9</v>
      </c>
      <c r="I17" s="2">
        <v>5000</v>
      </c>
      <c r="J17" s="2">
        <f>B17/G17*100</f>
        <v>1.2594458438287155</v>
      </c>
      <c r="K17" s="2"/>
      <c r="L17">
        <f>J17/$M$4*100</f>
        <v>19.300786626544951</v>
      </c>
    </row>
    <row r="18" spans="1:18" x14ac:dyDescent="0.2">
      <c r="A18" s="4"/>
      <c r="B18" s="2">
        <v>27</v>
      </c>
      <c r="C18" s="2">
        <v>10.4</v>
      </c>
      <c r="D18" s="2">
        <v>10000</v>
      </c>
      <c r="G18" s="2">
        <v>1963</v>
      </c>
      <c r="H18" s="2">
        <v>12.5</v>
      </c>
      <c r="I18" s="2">
        <v>5000</v>
      </c>
      <c r="J18" s="2">
        <f>B18/G18*100</f>
        <v>1.3754457463066736</v>
      </c>
      <c r="K18" s="2"/>
      <c r="L18">
        <f t="shared" ref="L18:L19" si="4">J18/$M$4*100</f>
        <v>21.078464783488062</v>
      </c>
    </row>
    <row r="19" spans="1:18" x14ac:dyDescent="0.2">
      <c r="A19" s="4"/>
      <c r="B19" s="2">
        <v>35</v>
      </c>
      <c r="C19" s="2">
        <v>10.1</v>
      </c>
      <c r="D19" s="2">
        <v>10000</v>
      </c>
      <c r="G19" s="2">
        <v>1991</v>
      </c>
      <c r="H19" s="2">
        <v>12.9</v>
      </c>
      <c r="I19" s="2">
        <v>5000</v>
      </c>
      <c r="J19" s="2">
        <f>B19/G19*100</f>
        <v>1.757910597689603</v>
      </c>
      <c r="K19" s="2"/>
      <c r="L19">
        <f t="shared" si="4"/>
        <v>26.939671539512005</v>
      </c>
    </row>
    <row r="20" spans="1:18" x14ac:dyDescent="0.2">
      <c r="A20" s="4"/>
      <c r="B20" s="2"/>
      <c r="C20" s="2"/>
      <c r="D20" s="2"/>
      <c r="G20" s="2"/>
      <c r="H20" s="2"/>
      <c r="I20" s="2"/>
      <c r="J20" s="2"/>
      <c r="K20" s="2"/>
    </row>
    <row r="21" spans="1:18" x14ac:dyDescent="0.2">
      <c r="A21" s="4"/>
      <c r="B21" s="2"/>
      <c r="C21" s="2"/>
      <c r="D21" s="2"/>
      <c r="G21" s="2"/>
      <c r="H21" s="2"/>
      <c r="I21" s="2"/>
      <c r="J21" s="2"/>
      <c r="K21" s="2"/>
    </row>
    <row r="22" spans="1:18" x14ac:dyDescent="0.2">
      <c r="A22" s="4"/>
      <c r="B22" s="2"/>
      <c r="C22" s="2"/>
      <c r="D22" s="2"/>
      <c r="G22" s="2"/>
      <c r="H22" s="2"/>
      <c r="I22" s="2"/>
      <c r="J22" s="2"/>
      <c r="Q22">
        <v>100</v>
      </c>
      <c r="R22">
        <v>12.674345238295578</v>
      </c>
    </row>
    <row r="23" spans="1:18" ht="19" x14ac:dyDescent="0.25">
      <c r="A23" s="3" t="s">
        <v>42</v>
      </c>
      <c r="B23" s="2" t="s">
        <v>3</v>
      </c>
      <c r="C23" s="2" t="s">
        <v>4</v>
      </c>
      <c r="D23" s="2" t="s">
        <v>5</v>
      </c>
      <c r="E23" s="2"/>
      <c r="F23" s="2"/>
      <c r="G23" s="2" t="s">
        <v>3</v>
      </c>
      <c r="H23" s="2" t="s">
        <v>4</v>
      </c>
      <c r="I23" s="2" t="s">
        <v>5</v>
      </c>
      <c r="J23" s="2" t="s">
        <v>6</v>
      </c>
      <c r="Q23">
        <v>64.967453571578403</v>
      </c>
      <c r="R23">
        <v>9.4807726745245233</v>
      </c>
    </row>
    <row r="24" spans="1:18" x14ac:dyDescent="0.2">
      <c r="A24" s="4"/>
      <c r="B24" s="2">
        <v>35</v>
      </c>
      <c r="C24" s="2">
        <v>8.9</v>
      </c>
      <c r="D24" s="2">
        <v>10000</v>
      </c>
      <c r="G24" s="2">
        <v>1890</v>
      </c>
      <c r="H24" s="2">
        <v>13.4</v>
      </c>
      <c r="I24" s="2">
        <v>5000</v>
      </c>
      <c r="J24" s="2">
        <f t="shared" ref="J24:J26" si="5">B24/G24*100</f>
        <v>1.8518518518518516</v>
      </c>
      <c r="K24" s="2"/>
      <c r="L24">
        <f>J24/$M$4*100</f>
        <v>28.379304780512388</v>
      </c>
      <c r="Q24">
        <v>22.439640983181675</v>
      </c>
      <c r="R24">
        <v>3.9972166770576907</v>
      </c>
    </row>
    <row r="25" spans="1:18" x14ac:dyDescent="0.2">
      <c r="A25" s="4"/>
      <c r="B25" s="2">
        <v>32</v>
      </c>
      <c r="C25" s="2">
        <v>7.9</v>
      </c>
      <c r="D25" s="2">
        <v>10000</v>
      </c>
      <c r="G25" s="2">
        <v>1800</v>
      </c>
      <c r="H25" s="2">
        <v>11.6</v>
      </c>
      <c r="I25" s="2">
        <v>5000</v>
      </c>
      <c r="J25" s="2">
        <f t="shared" si="5"/>
        <v>1.7777777777777777</v>
      </c>
      <c r="K25" s="2"/>
      <c r="L25">
        <f t="shared" ref="L25:L26" si="6">J25/$M$4*100</f>
        <v>27.24413258929189</v>
      </c>
      <c r="Q25">
        <v>30.994025084176865</v>
      </c>
      <c r="R25">
        <v>5.5410627168914832</v>
      </c>
    </row>
    <row r="26" spans="1:18" x14ac:dyDescent="0.2">
      <c r="A26" s="4"/>
      <c r="B26" s="2">
        <v>48</v>
      </c>
      <c r="C26" s="2">
        <v>8.1999999999999993</v>
      </c>
      <c r="D26" s="2">
        <v>10000</v>
      </c>
      <c r="G26" s="2">
        <v>1969</v>
      </c>
      <c r="H26" s="2">
        <v>13.2</v>
      </c>
      <c r="I26" s="2">
        <v>5000</v>
      </c>
      <c r="J26" s="2">
        <f t="shared" si="5"/>
        <v>2.437785678009142</v>
      </c>
      <c r="K26" s="2"/>
      <c r="L26">
        <f t="shared" si="6"/>
        <v>37.35863788272632</v>
      </c>
    </row>
    <row r="27" spans="1:18" x14ac:dyDescent="0.2">
      <c r="A27" s="4"/>
      <c r="B27" s="2"/>
      <c r="C27" s="2"/>
      <c r="D27" s="2"/>
      <c r="G27" s="2"/>
      <c r="H27" s="2"/>
      <c r="I27" s="2"/>
      <c r="J27" s="2"/>
      <c r="K27" s="2"/>
    </row>
    <row r="28" spans="1:18" x14ac:dyDescent="0.2">
      <c r="A28" s="5"/>
      <c r="B28" s="2"/>
      <c r="C28" s="2"/>
      <c r="D28" s="2"/>
      <c r="G28" s="2"/>
      <c r="H28" s="2"/>
      <c r="I28" s="2"/>
      <c r="J28" s="2"/>
    </row>
    <row r="29" spans="1:18" x14ac:dyDescent="0.2">
      <c r="A29" s="5"/>
      <c r="B29" s="2"/>
      <c r="C29" s="2"/>
      <c r="D29" s="2"/>
      <c r="G29" s="2"/>
      <c r="H29" s="2"/>
      <c r="I29" s="2"/>
      <c r="J29" s="2"/>
    </row>
    <row r="30" spans="1:18" x14ac:dyDescent="0.2">
      <c r="A30" s="5"/>
      <c r="B30" s="2"/>
      <c r="C30" s="2"/>
      <c r="D30" s="2"/>
      <c r="G30" s="2"/>
      <c r="H30" s="2"/>
      <c r="I30" s="2"/>
      <c r="J30" s="2"/>
    </row>
    <row r="31" spans="1:18" x14ac:dyDescent="0.2">
      <c r="A31" s="4"/>
      <c r="B31" s="2"/>
      <c r="C31" s="2"/>
      <c r="D31" s="2"/>
      <c r="G31" s="2"/>
      <c r="H31" s="2"/>
      <c r="I31" s="2"/>
      <c r="J31" s="2"/>
    </row>
    <row r="32" spans="1:18" x14ac:dyDescent="0.2">
      <c r="A32" s="16" t="s">
        <v>70</v>
      </c>
      <c r="B32" s="20" t="s">
        <v>0</v>
      </c>
      <c r="C32" s="20"/>
      <c r="D32" s="20"/>
      <c r="E32" s="2"/>
      <c r="F32" s="2"/>
      <c r="G32" s="21" t="s">
        <v>1</v>
      </c>
      <c r="H32" s="21"/>
      <c r="I32" s="21"/>
      <c r="J32" s="2"/>
      <c r="K32" s="2"/>
    </row>
    <row r="33" spans="1:20" ht="19" x14ac:dyDescent="0.25">
      <c r="A33" s="3" t="s">
        <v>63</v>
      </c>
      <c r="B33" s="2" t="s">
        <v>3</v>
      </c>
      <c r="C33" s="2" t="s">
        <v>4</v>
      </c>
      <c r="D33" s="2" t="s">
        <v>5</v>
      </c>
      <c r="E33" s="2"/>
      <c r="F33" s="2"/>
      <c r="G33" s="2" t="s">
        <v>3</v>
      </c>
      <c r="H33" s="2" t="s">
        <v>4</v>
      </c>
      <c r="I33" s="2" t="s">
        <v>5</v>
      </c>
      <c r="J33" s="2" t="s">
        <v>6</v>
      </c>
      <c r="K33" s="2"/>
      <c r="L33" s="1" t="s">
        <v>7</v>
      </c>
      <c r="M33" s="10" t="s">
        <v>8</v>
      </c>
    </row>
    <row r="34" spans="1:20" x14ac:dyDescent="0.2">
      <c r="A34" s="4"/>
      <c r="B34" s="2">
        <v>110</v>
      </c>
      <c r="C34" s="2">
        <v>7.2</v>
      </c>
      <c r="D34" s="2">
        <v>10000</v>
      </c>
      <c r="G34" s="2">
        <v>1833</v>
      </c>
      <c r="H34" s="2">
        <v>10.3</v>
      </c>
      <c r="I34" s="2">
        <v>5000</v>
      </c>
      <c r="J34" s="2">
        <f t="shared" ref="J34:J36" si="7">B34/G34*100</f>
        <v>6.0010911074740863</v>
      </c>
      <c r="K34" s="2"/>
      <c r="L34">
        <f>J34/$M$4*100</f>
        <v>91.965668519500042</v>
      </c>
      <c r="M34">
        <f>AVERAGE(J34:J37)</f>
        <v>5.4197839078157584</v>
      </c>
    </row>
    <row r="35" spans="1:20" x14ac:dyDescent="0.2">
      <c r="A35" s="4"/>
      <c r="B35" s="2">
        <v>101</v>
      </c>
      <c r="C35" s="2">
        <v>8.1</v>
      </c>
      <c r="D35" s="2">
        <v>10000</v>
      </c>
      <c r="G35" s="2">
        <v>1918</v>
      </c>
      <c r="H35" s="2">
        <v>10.4</v>
      </c>
      <c r="I35" s="2">
        <v>5000</v>
      </c>
      <c r="J35" s="2">
        <f t="shared" si="7"/>
        <v>5.2659019812304484</v>
      </c>
      <c r="K35" s="2"/>
      <c r="L35">
        <f t="shared" ref="L35:L36" si="8">J35/$M$4*100</f>
        <v>80.699024125607181</v>
      </c>
    </row>
    <row r="36" spans="1:20" x14ac:dyDescent="0.2">
      <c r="A36" s="4"/>
      <c r="B36" s="2">
        <v>98</v>
      </c>
      <c r="C36" s="2">
        <v>8.3000000000000007</v>
      </c>
      <c r="D36" s="2">
        <v>10000</v>
      </c>
      <c r="G36" s="2">
        <v>1963</v>
      </c>
      <c r="H36" s="2">
        <v>10.5</v>
      </c>
      <c r="I36" s="2">
        <v>5000</v>
      </c>
      <c r="J36" s="2">
        <f t="shared" si="7"/>
        <v>4.9923586347427404</v>
      </c>
      <c r="K36" s="2"/>
      <c r="L36">
        <f t="shared" si="8"/>
        <v>76.507020325252967</v>
      </c>
    </row>
    <row r="37" spans="1:20" x14ac:dyDescent="0.2">
      <c r="A37" s="4"/>
      <c r="B37" s="2"/>
      <c r="C37" s="2"/>
      <c r="D37" s="2"/>
      <c r="G37" s="2"/>
      <c r="H37" s="2"/>
      <c r="I37" s="2"/>
      <c r="J37" s="2"/>
      <c r="K37" s="2"/>
      <c r="Q37" s="16" t="s">
        <v>70</v>
      </c>
    </row>
    <row r="38" spans="1:20" x14ac:dyDescent="0.2">
      <c r="A38" s="4"/>
      <c r="B38" s="2"/>
      <c r="C38" s="2"/>
      <c r="D38" s="2"/>
      <c r="G38" s="2"/>
      <c r="H38" s="2"/>
      <c r="I38" s="2"/>
      <c r="J38" s="2"/>
      <c r="Q38" s="6"/>
      <c r="R38" s="6"/>
      <c r="S38" s="6"/>
    </row>
    <row r="39" spans="1:20" ht="19" x14ac:dyDescent="0.25">
      <c r="A39" s="3" t="s">
        <v>64</v>
      </c>
      <c r="B39" s="2" t="s">
        <v>3</v>
      </c>
      <c r="C39" s="2" t="s">
        <v>4</v>
      </c>
      <c r="D39" s="2" t="s">
        <v>5</v>
      </c>
      <c r="E39" s="2"/>
      <c r="F39" s="2"/>
      <c r="G39" s="2" t="s">
        <v>3</v>
      </c>
      <c r="H39" s="2" t="s">
        <v>4</v>
      </c>
      <c r="I39" s="2" t="s">
        <v>5</v>
      </c>
      <c r="J39" s="2" t="s">
        <v>6</v>
      </c>
      <c r="Q39" s="2" t="s">
        <v>65</v>
      </c>
      <c r="R39" s="2" t="s">
        <v>66</v>
      </c>
      <c r="S39" s="2" t="s">
        <v>67</v>
      </c>
      <c r="T39" s="2" t="s">
        <v>68</v>
      </c>
    </row>
    <row r="40" spans="1:20" x14ac:dyDescent="0.2">
      <c r="A40" s="4"/>
      <c r="B40" s="2">
        <v>80</v>
      </c>
      <c r="C40" s="2">
        <v>8.4</v>
      </c>
      <c r="D40" s="2">
        <v>10000</v>
      </c>
      <c r="G40" s="2">
        <v>2013</v>
      </c>
      <c r="H40" s="2">
        <v>10.199999999999999</v>
      </c>
      <c r="I40" s="2">
        <v>5000</v>
      </c>
      <c r="J40" s="2">
        <f t="shared" ref="J40:J42" si="9">B40/G40*100</f>
        <v>3.9741679085941382</v>
      </c>
      <c r="K40" s="2"/>
      <c r="L40">
        <f>J40/$M$4*100</f>
        <v>60.903426056539253</v>
      </c>
      <c r="Q40">
        <v>110.72565271135694</v>
      </c>
      <c r="R40">
        <v>73.327054661036811</v>
      </c>
      <c r="S40">
        <v>34.322978621220983</v>
      </c>
      <c r="T40">
        <v>43.052146967861241</v>
      </c>
    </row>
    <row r="41" spans="1:20" x14ac:dyDescent="0.2">
      <c r="A41" s="4"/>
      <c r="B41" s="2">
        <v>68</v>
      </c>
      <c r="C41" s="2">
        <v>8.3000000000000007</v>
      </c>
      <c r="D41" s="2">
        <v>10000</v>
      </c>
      <c r="G41" s="2">
        <v>2101</v>
      </c>
      <c r="H41" s="2">
        <v>9.8000000000000007</v>
      </c>
      <c r="I41" s="2">
        <v>5000</v>
      </c>
      <c r="J41" s="2">
        <f t="shared" si="9"/>
        <v>3.2365540218943361</v>
      </c>
      <c r="K41" s="2"/>
      <c r="L41">
        <f t="shared" ref="L41:L42" si="10">J41/$M$4*100</f>
        <v>49.599622634003566</v>
      </c>
      <c r="Q41">
        <v>97.160736863264972</v>
      </c>
      <c r="R41">
        <v>59.717399751435998</v>
      </c>
      <c r="S41">
        <v>43.337993306692617</v>
      </c>
      <c r="T41">
        <v>54.898135205083065</v>
      </c>
    </row>
    <row r="42" spans="1:20" x14ac:dyDescent="0.2">
      <c r="A42" s="4"/>
      <c r="B42" s="2">
        <v>77</v>
      </c>
      <c r="C42" s="2">
        <v>8.1</v>
      </c>
      <c r="D42" s="2">
        <v>10000</v>
      </c>
      <c r="G42" s="2">
        <v>2054</v>
      </c>
      <c r="H42" s="2">
        <v>10.1</v>
      </c>
      <c r="I42" s="2">
        <v>5000</v>
      </c>
      <c r="J42" s="2">
        <f t="shared" si="9"/>
        <v>3.7487828627069133</v>
      </c>
      <c r="K42" s="2"/>
      <c r="L42">
        <f t="shared" si="10"/>
        <v>57.449439765029467</v>
      </c>
      <c r="Q42">
        <v>92.113610425378084</v>
      </c>
      <c r="R42">
        <v>69.168493181081843</v>
      </c>
      <c r="S42">
        <v>28.745347815514528</v>
      </c>
      <c r="T42">
        <v>54.578103435265746</v>
      </c>
    </row>
    <row r="43" spans="1:20" x14ac:dyDescent="0.2">
      <c r="A43" s="4"/>
      <c r="B43" s="2"/>
      <c r="C43" s="2"/>
      <c r="D43" s="2"/>
      <c r="G43" s="2"/>
      <c r="H43" s="2"/>
      <c r="I43" s="2"/>
      <c r="J43" s="2"/>
      <c r="K43" s="2"/>
    </row>
    <row r="44" spans="1:20" x14ac:dyDescent="0.2">
      <c r="A44" s="4"/>
      <c r="B44" s="2"/>
      <c r="C44" s="2"/>
      <c r="D44" s="2"/>
      <c r="G44" s="2"/>
      <c r="H44" s="2"/>
      <c r="I44" s="2"/>
      <c r="J44" s="2"/>
      <c r="K44" s="2"/>
      <c r="P44" s="7" t="s">
        <v>14</v>
      </c>
      <c r="Q44" s="5">
        <f>AVERAGE(Q40:Q42)</f>
        <v>100</v>
      </c>
      <c r="R44" s="5">
        <f>AVERAGE(R40:R42)</f>
        <v>67.40431586451821</v>
      </c>
      <c r="S44" s="5">
        <f>AVERAGE(S40:S42)</f>
        <v>35.468773247809374</v>
      </c>
      <c r="T44" s="5">
        <f>AVERAGE(T40:T42)</f>
        <v>50.842795202736681</v>
      </c>
    </row>
    <row r="45" spans="1:20" x14ac:dyDescent="0.2">
      <c r="A45" s="1"/>
      <c r="B45" s="20" t="s">
        <v>0</v>
      </c>
      <c r="C45" s="20"/>
      <c r="D45" s="20"/>
      <c r="E45" s="2"/>
      <c r="F45" s="2"/>
      <c r="G45" s="21" t="s">
        <v>1</v>
      </c>
      <c r="H45" s="21"/>
      <c r="I45" s="21"/>
      <c r="J45" s="2"/>
      <c r="P45" s="7" t="s">
        <v>15</v>
      </c>
      <c r="Q45" s="5">
        <f>STDEV(Q40:Q42)</f>
        <v>9.6253878302893909</v>
      </c>
      <c r="R45" s="5">
        <f>STDEV(R40:R42)</f>
        <v>6.9742324231999611</v>
      </c>
      <c r="S45" s="5">
        <f>STDEV(S40:S42)</f>
        <v>7.3634882767978471</v>
      </c>
      <c r="T45" s="5">
        <f>STDEV(T40:T42)</f>
        <v>6.7487965610988079</v>
      </c>
    </row>
    <row r="46" spans="1:20" ht="19" x14ac:dyDescent="0.25">
      <c r="A46" s="3" t="s">
        <v>47</v>
      </c>
      <c r="B46" s="2" t="s">
        <v>3</v>
      </c>
      <c r="C46" s="2" t="s">
        <v>4</v>
      </c>
      <c r="D46" s="2" t="s">
        <v>5</v>
      </c>
      <c r="E46" s="2"/>
      <c r="F46" s="2"/>
      <c r="G46" s="2" t="s">
        <v>3</v>
      </c>
      <c r="H46" s="2" t="s">
        <v>4</v>
      </c>
      <c r="I46" s="2" t="s">
        <v>5</v>
      </c>
      <c r="J46" s="2" t="s">
        <v>6</v>
      </c>
      <c r="P46" s="29" t="s">
        <v>69</v>
      </c>
      <c r="Q46" s="5"/>
      <c r="R46" s="29">
        <f>TTEST(Q40:Q42,R40:R42,2,1)</f>
        <v>2.1219330300278543E-2</v>
      </c>
      <c r="S46" s="29">
        <f>TTEST(Q40:Q42,S40:S42,2,1)</f>
        <v>1.0128133896624194E-2</v>
      </c>
      <c r="T46" s="29">
        <f>TTEST(Q40:Q42,T40:T42,2,1)</f>
        <v>3.4383394178016578E-2</v>
      </c>
    </row>
    <row r="47" spans="1:20" x14ac:dyDescent="0.2">
      <c r="A47" s="4"/>
      <c r="B47" s="2">
        <v>37</v>
      </c>
      <c r="C47" s="2">
        <v>9.1</v>
      </c>
      <c r="D47" s="2">
        <v>10000</v>
      </c>
      <c r="G47" s="2">
        <v>1989</v>
      </c>
      <c r="H47" s="2">
        <v>10.199999999999999</v>
      </c>
      <c r="I47" s="2">
        <v>5000</v>
      </c>
      <c r="J47" s="2">
        <f>B47/G47*100</f>
        <v>1.8602312719959779</v>
      </c>
      <c r="K47" s="2"/>
      <c r="L47">
        <f>J47/$M$4*100</f>
        <v>28.507717924315614</v>
      </c>
    </row>
    <row r="48" spans="1:20" x14ac:dyDescent="0.2">
      <c r="A48" s="4"/>
      <c r="B48" s="2">
        <v>47</v>
      </c>
      <c r="C48" s="2">
        <v>10.1</v>
      </c>
      <c r="D48" s="2">
        <v>10000</v>
      </c>
      <c r="G48" s="2">
        <v>2001</v>
      </c>
      <c r="H48" s="2">
        <v>10.5</v>
      </c>
      <c r="I48" s="2">
        <v>5000</v>
      </c>
      <c r="J48" s="2">
        <f>B48/G48*100</f>
        <v>2.348825587206397</v>
      </c>
      <c r="K48" s="2"/>
      <c r="L48">
        <f t="shared" ref="L48:L49" si="11">J48/$M$4*100</f>
        <v>35.995340096422012</v>
      </c>
    </row>
    <row r="49" spans="1:12" x14ac:dyDescent="0.2">
      <c r="A49" s="4"/>
      <c r="B49" s="2">
        <v>32</v>
      </c>
      <c r="C49" s="2">
        <v>10.199999999999999</v>
      </c>
      <c r="D49" s="2">
        <v>10000</v>
      </c>
      <c r="G49" s="2">
        <v>2054</v>
      </c>
      <c r="H49" s="2">
        <v>10.3</v>
      </c>
      <c r="I49" s="2">
        <v>5000</v>
      </c>
      <c r="J49" s="2">
        <f>B49/G49*100</f>
        <v>1.5579357351509251</v>
      </c>
      <c r="K49" s="2"/>
      <c r="L49">
        <f t="shared" si="11"/>
        <v>23.875091850401855</v>
      </c>
    </row>
    <row r="50" spans="1:12" x14ac:dyDescent="0.2">
      <c r="A50" s="4"/>
      <c r="B50" s="2"/>
      <c r="C50" s="2"/>
      <c r="D50" s="2"/>
      <c r="G50" s="2"/>
      <c r="H50" s="2"/>
      <c r="I50" s="2"/>
      <c r="J50" s="2"/>
      <c r="K50" s="2"/>
    </row>
    <row r="51" spans="1:12" x14ac:dyDescent="0.2">
      <c r="A51" s="4"/>
      <c r="B51" s="2"/>
      <c r="C51" s="2"/>
      <c r="D51" s="2"/>
      <c r="G51" s="2"/>
      <c r="H51" s="2"/>
      <c r="I51" s="2"/>
      <c r="J51" s="2"/>
      <c r="K51" s="2"/>
    </row>
    <row r="52" spans="1:12" x14ac:dyDescent="0.2">
      <c r="A52" s="4"/>
      <c r="B52" s="2"/>
      <c r="C52" s="2"/>
      <c r="D52" s="2"/>
      <c r="G52" s="2"/>
      <c r="H52" s="2"/>
      <c r="I52" s="2"/>
      <c r="J52" s="2"/>
    </row>
    <row r="53" spans="1:12" ht="19" x14ac:dyDescent="0.25">
      <c r="A53" s="3" t="s">
        <v>42</v>
      </c>
      <c r="B53" s="2" t="s">
        <v>3</v>
      </c>
      <c r="C53" s="2" t="s">
        <v>4</v>
      </c>
      <c r="D53" s="2" t="s">
        <v>5</v>
      </c>
      <c r="E53" s="2"/>
      <c r="F53" s="2"/>
      <c r="G53" s="2" t="s">
        <v>3</v>
      </c>
      <c r="H53" s="2" t="s">
        <v>4</v>
      </c>
      <c r="I53" s="2" t="s">
        <v>5</v>
      </c>
      <c r="J53" s="2" t="s">
        <v>6</v>
      </c>
    </row>
    <row r="54" spans="1:12" x14ac:dyDescent="0.2">
      <c r="A54" s="4"/>
      <c r="B54" s="2">
        <v>49</v>
      </c>
      <c r="C54" s="2">
        <v>8.6999999999999993</v>
      </c>
      <c r="D54" s="2">
        <v>10000</v>
      </c>
      <c r="G54" s="2">
        <v>2100</v>
      </c>
      <c r="H54" s="2">
        <v>10.1</v>
      </c>
      <c r="I54" s="2">
        <v>5000</v>
      </c>
      <c r="J54" s="2">
        <f t="shared" ref="J54:J56" si="12">B54/G54*100</f>
        <v>2.3333333333333335</v>
      </c>
      <c r="K54" s="2"/>
      <c r="L54">
        <f>J54/$M$4*100</f>
        <v>35.757924023445611</v>
      </c>
    </row>
    <row r="55" spans="1:12" x14ac:dyDescent="0.2">
      <c r="A55" s="4"/>
      <c r="B55" s="2">
        <v>64</v>
      </c>
      <c r="C55" s="2">
        <v>7.9</v>
      </c>
      <c r="D55" s="2">
        <v>10000</v>
      </c>
      <c r="G55" s="2">
        <v>2151</v>
      </c>
      <c r="H55" s="2">
        <v>10.6</v>
      </c>
      <c r="I55" s="2">
        <v>5000</v>
      </c>
      <c r="J55" s="2">
        <f t="shared" si="12"/>
        <v>2.9753602975360298</v>
      </c>
      <c r="K55" s="2"/>
      <c r="L55">
        <f t="shared" ref="L55:L56" si="13">J55/$M$4*100</f>
        <v>45.596874626429944</v>
      </c>
    </row>
    <row r="56" spans="1:12" x14ac:dyDescent="0.2">
      <c r="A56" s="4"/>
      <c r="B56" s="2">
        <v>62</v>
      </c>
      <c r="C56" s="2">
        <v>8.1</v>
      </c>
      <c r="D56" s="2">
        <v>10000</v>
      </c>
      <c r="G56" s="2">
        <v>2096</v>
      </c>
      <c r="H56" s="2">
        <v>10.1</v>
      </c>
      <c r="I56" s="2">
        <v>5000</v>
      </c>
      <c r="J56" s="2">
        <f t="shared" si="12"/>
        <v>2.9580152671755724</v>
      </c>
      <c r="K56" s="2"/>
      <c r="L56">
        <f t="shared" si="13"/>
        <v>45.331065078795554</v>
      </c>
    </row>
    <row r="57" spans="1:12" x14ac:dyDescent="0.2">
      <c r="A57" s="4"/>
      <c r="B57" s="2"/>
      <c r="C57" s="2"/>
      <c r="D57" s="2"/>
      <c r="G57" s="2"/>
      <c r="H57" s="2"/>
      <c r="I57" s="2"/>
      <c r="J57" s="2"/>
      <c r="K57" s="2"/>
    </row>
    <row r="58" spans="1:12" x14ac:dyDescent="0.2">
      <c r="A58" s="5"/>
      <c r="B58" s="2"/>
      <c r="C58" s="2"/>
      <c r="D58" s="2"/>
      <c r="G58" s="2"/>
      <c r="H58" s="2"/>
      <c r="I58" s="2"/>
      <c r="J58" s="2"/>
    </row>
    <row r="59" spans="1:12" x14ac:dyDescent="0.2">
      <c r="A59" s="5"/>
      <c r="B59" s="2"/>
      <c r="C59" s="2"/>
      <c r="D59" s="2"/>
      <c r="G59" s="2"/>
      <c r="H59" s="2"/>
      <c r="I59" s="2"/>
      <c r="J59" s="2"/>
    </row>
    <row r="60" spans="1:12" x14ac:dyDescent="0.2">
      <c r="A60" s="5"/>
      <c r="B60" s="2"/>
      <c r="C60" s="2"/>
      <c r="D60" s="2"/>
      <c r="G60" s="2"/>
      <c r="H60" s="2"/>
      <c r="I60" s="2"/>
      <c r="J60" s="2"/>
    </row>
    <row r="61" spans="1:12" x14ac:dyDescent="0.2">
      <c r="A61" s="5"/>
      <c r="B61" s="2"/>
      <c r="C61" s="2"/>
      <c r="D61" s="2"/>
      <c r="G61" s="2"/>
      <c r="H61" s="2"/>
      <c r="I61" s="2"/>
      <c r="J61" s="2"/>
    </row>
    <row r="62" spans="1:12" x14ac:dyDescent="0.2">
      <c r="A62" s="5"/>
      <c r="B62" s="2"/>
      <c r="C62" s="2"/>
      <c r="D62" s="2"/>
      <c r="G62" s="2"/>
      <c r="H62" s="2"/>
      <c r="I62" s="2"/>
      <c r="J62" s="2"/>
    </row>
    <row r="63" spans="1:12" x14ac:dyDescent="0.2">
      <c r="A63" s="4"/>
      <c r="B63" s="2"/>
      <c r="C63" s="2"/>
      <c r="D63" s="2"/>
      <c r="G63" s="2"/>
      <c r="H63" s="2"/>
      <c r="I63" s="2"/>
      <c r="J63" s="2"/>
    </row>
    <row r="64" spans="1:12" x14ac:dyDescent="0.2">
      <c r="A64" s="16" t="s">
        <v>71</v>
      </c>
      <c r="B64" s="20" t="s">
        <v>0</v>
      </c>
      <c r="C64" s="20"/>
      <c r="D64" s="20"/>
      <c r="E64" s="2"/>
      <c r="F64" s="2"/>
      <c r="G64" s="21" t="s">
        <v>1</v>
      </c>
      <c r="H64" s="21"/>
      <c r="I64" s="21"/>
      <c r="J64" s="2"/>
      <c r="K64" s="2"/>
    </row>
    <row r="65" spans="1:20" ht="19" x14ac:dyDescent="0.25">
      <c r="A65" s="3" t="s">
        <v>63</v>
      </c>
      <c r="B65" s="2" t="s">
        <v>3</v>
      </c>
      <c r="C65" s="2" t="s">
        <v>4</v>
      </c>
      <c r="D65" s="2" t="s">
        <v>5</v>
      </c>
      <c r="E65" s="2"/>
      <c r="F65" s="2"/>
      <c r="G65" s="2" t="s">
        <v>3</v>
      </c>
      <c r="H65" s="2" t="s">
        <v>4</v>
      </c>
      <c r="I65" s="2" t="s">
        <v>5</v>
      </c>
      <c r="J65" s="2" t="s">
        <v>6</v>
      </c>
      <c r="K65" s="2"/>
      <c r="L65" s="1" t="s">
        <v>7</v>
      </c>
      <c r="M65" s="10" t="s">
        <v>8</v>
      </c>
    </row>
    <row r="66" spans="1:20" x14ac:dyDescent="0.2">
      <c r="A66" s="4"/>
      <c r="B66" s="2">
        <v>186</v>
      </c>
      <c r="C66" s="2">
        <v>6.9</v>
      </c>
      <c r="D66" s="2">
        <v>10000</v>
      </c>
      <c r="G66" s="2">
        <v>1911</v>
      </c>
      <c r="H66" s="2">
        <v>12.3</v>
      </c>
      <c r="I66" s="2">
        <v>5000</v>
      </c>
      <c r="J66" s="2">
        <f t="shared" ref="J66:J68" si="14">B66/G66*100</f>
        <v>9.7331240188383052</v>
      </c>
      <c r="K66" s="2"/>
      <c r="L66">
        <f>J66/$M$4*100</f>
        <v>149.15841821845447</v>
      </c>
      <c r="M66">
        <f>AVERAGE(J66:J69)</f>
        <v>8.9264164395264771</v>
      </c>
    </row>
    <row r="67" spans="1:20" x14ac:dyDescent="0.2">
      <c r="A67" s="4"/>
      <c r="B67" s="2">
        <v>150</v>
      </c>
      <c r="C67" s="2">
        <v>6.2</v>
      </c>
      <c r="D67" s="2">
        <v>10000</v>
      </c>
      <c r="G67" s="2">
        <v>1909</v>
      </c>
      <c r="H67" s="2">
        <v>12.4</v>
      </c>
      <c r="I67" s="2">
        <v>5000</v>
      </c>
      <c r="J67" s="2">
        <f t="shared" si="14"/>
        <v>7.8575170246202202</v>
      </c>
      <c r="K67" s="2"/>
      <c r="L67">
        <f t="shared" ref="L67:L68" si="15">J67/$M$4*100</f>
        <v>120.41507004827152</v>
      </c>
    </row>
    <row r="68" spans="1:20" x14ac:dyDescent="0.2">
      <c r="A68" s="4"/>
      <c r="B68" s="2">
        <v>171</v>
      </c>
      <c r="C68" s="2">
        <v>6.7</v>
      </c>
      <c r="D68" s="2">
        <v>10000</v>
      </c>
      <c r="G68" s="2">
        <v>1861</v>
      </c>
      <c r="H68" s="2">
        <v>12.5</v>
      </c>
      <c r="I68" s="2">
        <v>5000</v>
      </c>
      <c r="J68" s="2">
        <f t="shared" si="14"/>
        <v>9.1886082751209042</v>
      </c>
      <c r="K68" s="2"/>
      <c r="L68">
        <f t="shared" si="15"/>
        <v>140.81380996413296</v>
      </c>
    </row>
    <row r="69" spans="1:20" x14ac:dyDescent="0.2">
      <c r="A69" s="4"/>
      <c r="B69" s="2"/>
      <c r="C69" s="2"/>
      <c r="D69" s="2"/>
      <c r="G69" s="2"/>
      <c r="H69" s="2"/>
      <c r="I69" s="2"/>
      <c r="J69" s="2"/>
      <c r="K69" s="2"/>
      <c r="Q69" s="16" t="s">
        <v>71</v>
      </c>
    </row>
    <row r="70" spans="1:20" x14ac:dyDescent="0.2">
      <c r="A70" s="4"/>
      <c r="B70" s="2"/>
      <c r="C70" s="2"/>
      <c r="D70" s="2"/>
      <c r="G70" s="2"/>
      <c r="H70" s="2"/>
      <c r="I70" s="2"/>
      <c r="J70" s="2"/>
      <c r="Q70" s="6"/>
      <c r="R70" s="6"/>
      <c r="S70" s="6"/>
    </row>
    <row r="71" spans="1:20" ht="19" x14ac:dyDescent="0.25">
      <c r="A71" s="3" t="s">
        <v>64</v>
      </c>
      <c r="B71" s="2" t="s">
        <v>3</v>
      </c>
      <c r="C71" s="2" t="s">
        <v>4</v>
      </c>
      <c r="D71" s="2" t="s">
        <v>5</v>
      </c>
      <c r="E71" s="2"/>
      <c r="F71" s="2"/>
      <c r="G71" s="2" t="s">
        <v>3</v>
      </c>
      <c r="H71" s="2" t="s">
        <v>4</v>
      </c>
      <c r="I71" s="2" t="s">
        <v>5</v>
      </c>
      <c r="J71" s="2" t="s">
        <v>6</v>
      </c>
      <c r="Q71" s="2" t="s">
        <v>65</v>
      </c>
      <c r="R71" s="2" t="s">
        <v>66</v>
      </c>
      <c r="S71" s="2" t="s">
        <v>67</v>
      </c>
      <c r="T71" s="2" t="s">
        <v>68</v>
      </c>
    </row>
    <row r="72" spans="1:20" x14ac:dyDescent="0.2">
      <c r="A72" s="4"/>
      <c r="B72" s="2">
        <v>137</v>
      </c>
      <c r="C72" s="2">
        <v>6.9</v>
      </c>
      <c r="D72" s="2">
        <v>10000</v>
      </c>
      <c r="G72" s="2">
        <v>1975</v>
      </c>
      <c r="H72" s="2">
        <v>10.5</v>
      </c>
      <c r="I72" s="2">
        <v>5000</v>
      </c>
      <c r="J72" s="2">
        <f t="shared" ref="J72:J74" si="16">B72/G72*100</f>
        <v>6.9367088607594942</v>
      </c>
      <c r="K72" s="2"/>
      <c r="L72">
        <f>J72/$M$4*100</f>
        <v>106.30384646391427</v>
      </c>
      <c r="Q72">
        <v>109.03730612140947</v>
      </c>
      <c r="R72">
        <v>77.70989520546577</v>
      </c>
      <c r="S72">
        <v>18.996577454121237</v>
      </c>
      <c r="T72">
        <v>20.233020299083446</v>
      </c>
    </row>
    <row r="73" spans="1:20" x14ac:dyDescent="0.2">
      <c r="A73" s="4"/>
      <c r="B73" s="2">
        <v>127</v>
      </c>
      <c r="C73" s="2">
        <v>6.9</v>
      </c>
      <c r="D73" s="2">
        <v>10000</v>
      </c>
      <c r="G73" s="2">
        <v>2014</v>
      </c>
      <c r="H73" s="2">
        <v>9.6999999999999993</v>
      </c>
      <c r="I73" s="2">
        <v>5000</v>
      </c>
      <c r="J73" s="2">
        <f t="shared" si="16"/>
        <v>6.3058589870903683</v>
      </c>
      <c r="K73" s="2"/>
      <c r="L73">
        <f t="shared" ref="L73:L74" si="17">J73/$M$4*100</f>
        <v>96.636182812688176</v>
      </c>
      <c r="Q73">
        <v>88.02543638706868</v>
      </c>
      <c r="R73">
        <v>70.642670883780525</v>
      </c>
      <c r="S73">
        <v>17.070786850835717</v>
      </c>
      <c r="T73">
        <v>24.987443578128492</v>
      </c>
    </row>
    <row r="74" spans="1:20" x14ac:dyDescent="0.2">
      <c r="A74" s="4"/>
      <c r="B74" s="2">
        <v>121</v>
      </c>
      <c r="C74" s="2">
        <v>6.5</v>
      </c>
      <c r="D74" s="2">
        <v>10000</v>
      </c>
      <c r="G74" s="2">
        <v>2001</v>
      </c>
      <c r="H74" s="2">
        <v>10.199999999999999</v>
      </c>
      <c r="I74" s="2">
        <v>5000</v>
      </c>
      <c r="J74" s="2">
        <f t="shared" si="16"/>
        <v>6.0469765117441279</v>
      </c>
      <c r="K74" s="2"/>
      <c r="L74">
        <f t="shared" si="17"/>
        <v>92.668854290788587</v>
      </c>
      <c r="Q74">
        <v>102.93725749152183</v>
      </c>
      <c r="R74">
        <v>67.742487175121127</v>
      </c>
      <c r="S74">
        <v>21.357855768323173</v>
      </c>
      <c r="T74">
        <v>19.738097296278802</v>
      </c>
    </row>
    <row r="75" spans="1:20" x14ac:dyDescent="0.2">
      <c r="A75" s="4"/>
      <c r="B75" s="2"/>
      <c r="C75" s="2"/>
      <c r="D75" s="2"/>
      <c r="G75" s="2"/>
      <c r="H75" s="2"/>
      <c r="I75" s="2"/>
      <c r="J75" s="2"/>
      <c r="K75" s="2"/>
    </row>
    <row r="76" spans="1:20" x14ac:dyDescent="0.2">
      <c r="A76" s="4"/>
      <c r="B76" s="2"/>
      <c r="C76" s="2"/>
      <c r="D76" s="2"/>
      <c r="G76" s="2"/>
      <c r="H76" s="2"/>
      <c r="I76" s="2"/>
      <c r="J76" s="2"/>
      <c r="K76" s="2"/>
      <c r="P76" s="7" t="s">
        <v>14</v>
      </c>
      <c r="Q76" s="5">
        <f>AVERAGE(Q72:Q74)</f>
        <v>100</v>
      </c>
      <c r="R76" s="5">
        <f>AVERAGE(R72:R74)</f>
        <v>72.031684421455807</v>
      </c>
      <c r="S76" s="5">
        <f>AVERAGE(S72:S74)</f>
        <v>19.14174002442671</v>
      </c>
      <c r="T76" s="5">
        <f>AVERAGE(T72:T74)</f>
        <v>21.652853724496918</v>
      </c>
    </row>
    <row r="77" spans="1:20" x14ac:dyDescent="0.2">
      <c r="A77" s="1"/>
      <c r="B77" s="20" t="s">
        <v>0</v>
      </c>
      <c r="C77" s="20"/>
      <c r="D77" s="20"/>
      <c r="E77" s="2"/>
      <c r="F77" s="2"/>
      <c r="G77" s="21" t="s">
        <v>1</v>
      </c>
      <c r="H77" s="21"/>
      <c r="I77" s="21"/>
      <c r="J77" s="2"/>
      <c r="P77" s="7" t="s">
        <v>15</v>
      </c>
      <c r="Q77" s="5">
        <f>STDEV(Q72:Q74)</f>
        <v>10.809499461670393</v>
      </c>
      <c r="R77" s="5">
        <f>STDEV(R72:R74)</f>
        <v>5.1268240331348043</v>
      </c>
      <c r="S77" s="5">
        <f>STDEV(S72:S74)</f>
        <v>2.147217759027956</v>
      </c>
      <c r="T77" s="5">
        <f>STDEV(T72:T74)</f>
        <v>2.8984227285944639</v>
      </c>
    </row>
    <row r="78" spans="1:20" ht="19" x14ac:dyDescent="0.25">
      <c r="A78" s="3" t="s">
        <v>47</v>
      </c>
      <c r="B78" s="2" t="s">
        <v>3</v>
      </c>
      <c r="C78" s="2" t="s">
        <v>4</v>
      </c>
      <c r="D78" s="2" t="s">
        <v>5</v>
      </c>
      <c r="E78" s="2"/>
      <c r="F78" s="2"/>
      <c r="G78" s="2" t="s">
        <v>3</v>
      </c>
      <c r="H78" s="2" t="s">
        <v>4</v>
      </c>
      <c r="I78" s="2" t="s">
        <v>5</v>
      </c>
      <c r="J78" s="2" t="s">
        <v>6</v>
      </c>
      <c r="P78" s="29" t="s">
        <v>69</v>
      </c>
      <c r="Q78" s="5"/>
      <c r="R78" s="29">
        <f>TTEST(Q72:Q74,R72:R74,2,1)</f>
        <v>3.5429857813875518E-2</v>
      </c>
      <c r="S78" s="29">
        <f>TTEST(Q72:Q74,S72:S74,2,1)</f>
        <v>4.630572818846602E-3</v>
      </c>
      <c r="T78" s="29">
        <f>TTEST(Q72:Q74,T72:T74,2,1)</f>
        <v>9.8252410348587844E-3</v>
      </c>
    </row>
    <row r="79" spans="1:20" x14ac:dyDescent="0.2">
      <c r="A79" s="4"/>
      <c r="B79" s="2">
        <v>36</v>
      </c>
      <c r="C79" s="2">
        <v>6.6</v>
      </c>
      <c r="D79" s="2">
        <v>10000</v>
      </c>
      <c r="G79" s="2">
        <v>2123</v>
      </c>
      <c r="H79" s="2">
        <v>11.9</v>
      </c>
      <c r="I79" s="2">
        <v>5000</v>
      </c>
      <c r="J79" s="2">
        <f>B79/G79*100</f>
        <v>1.6957136128120585</v>
      </c>
      <c r="K79" s="2"/>
      <c r="L79">
        <f>J79/$M$4*100</f>
        <v>25.986513656766881</v>
      </c>
    </row>
    <row r="80" spans="1:20" x14ac:dyDescent="0.2">
      <c r="A80" s="4"/>
      <c r="B80" s="2">
        <v>32</v>
      </c>
      <c r="C80" s="2">
        <v>7.4</v>
      </c>
      <c r="D80" s="2">
        <v>10000</v>
      </c>
      <c r="G80" s="2">
        <v>2100</v>
      </c>
      <c r="H80" s="2">
        <v>12.5</v>
      </c>
      <c r="I80" s="2">
        <v>5000</v>
      </c>
      <c r="J80" s="2">
        <f>B80/G80*100</f>
        <v>1.5238095238095237</v>
      </c>
      <c r="K80" s="2"/>
      <c r="L80">
        <f t="shared" ref="L80:L81" si="18">J80/$M$4*100</f>
        <v>23.35211364796448</v>
      </c>
    </row>
    <row r="81" spans="1:18" x14ac:dyDescent="0.2">
      <c r="A81" s="4"/>
      <c r="B81" s="2">
        <v>42</v>
      </c>
      <c r="C81" s="2">
        <v>7</v>
      </c>
      <c r="D81" s="2">
        <v>10000</v>
      </c>
      <c r="G81" s="2">
        <v>2203</v>
      </c>
      <c r="H81" s="2">
        <v>12.9</v>
      </c>
      <c r="I81" s="2">
        <v>5000</v>
      </c>
      <c r="J81" s="2">
        <f>B81/G81*100</f>
        <v>1.9064911484339537</v>
      </c>
      <c r="K81" s="2"/>
      <c r="L81">
        <f t="shared" si="18"/>
        <v>29.216642415888376</v>
      </c>
    </row>
    <row r="82" spans="1:18" x14ac:dyDescent="0.2">
      <c r="A82" s="4"/>
      <c r="B82" s="2"/>
      <c r="C82" s="2"/>
      <c r="D82" s="2"/>
      <c r="G82" s="2"/>
      <c r="H82" s="2"/>
      <c r="I82" s="2"/>
      <c r="J82" s="2"/>
      <c r="K82" s="2"/>
    </row>
    <row r="83" spans="1:18" x14ac:dyDescent="0.2">
      <c r="A83" s="4"/>
      <c r="B83" s="2"/>
      <c r="C83" s="2"/>
      <c r="D83" s="2"/>
      <c r="G83" s="2"/>
      <c r="H83" s="2"/>
      <c r="I83" s="2"/>
      <c r="J83" s="2"/>
      <c r="K83" s="2"/>
      <c r="Q83">
        <v>100</v>
      </c>
      <c r="R83">
        <v>10.809499461670393</v>
      </c>
    </row>
    <row r="84" spans="1:18" x14ac:dyDescent="0.2">
      <c r="A84" s="4"/>
      <c r="B84" s="2"/>
      <c r="C84" s="2"/>
      <c r="D84" s="2"/>
      <c r="G84" s="2"/>
      <c r="H84" s="2"/>
      <c r="I84" s="2"/>
      <c r="J84" s="2"/>
      <c r="Q84">
        <v>72.031684421455807</v>
      </c>
      <c r="R84">
        <v>5.1268240331348043</v>
      </c>
    </row>
    <row r="85" spans="1:18" ht="19" x14ac:dyDescent="0.25">
      <c r="A85" s="3" t="s">
        <v>42</v>
      </c>
      <c r="B85" s="2" t="s">
        <v>3</v>
      </c>
      <c r="C85" s="2" t="s">
        <v>4</v>
      </c>
      <c r="D85" s="2" t="s">
        <v>5</v>
      </c>
      <c r="E85" s="2"/>
      <c r="F85" s="2"/>
      <c r="G85" s="2" t="s">
        <v>3</v>
      </c>
      <c r="H85" s="2" t="s">
        <v>4</v>
      </c>
      <c r="I85" s="2" t="s">
        <v>5</v>
      </c>
      <c r="J85" s="2" t="s">
        <v>6</v>
      </c>
      <c r="Q85">
        <v>19.14174002442671</v>
      </c>
      <c r="R85">
        <v>2.147217759027956</v>
      </c>
    </row>
    <row r="86" spans="1:18" x14ac:dyDescent="0.2">
      <c r="A86" s="4"/>
      <c r="B86" s="2">
        <v>38</v>
      </c>
      <c r="C86" s="2">
        <v>6.8</v>
      </c>
      <c r="D86" s="2">
        <v>10000</v>
      </c>
      <c r="G86" s="2">
        <v>2104</v>
      </c>
      <c r="H86" s="2">
        <v>13.4</v>
      </c>
      <c r="I86" s="2">
        <v>5000</v>
      </c>
      <c r="J86" s="2">
        <f t="shared" ref="J86:J88" si="19">B86/G86*100</f>
        <v>1.8060836501901139</v>
      </c>
      <c r="K86" s="2"/>
      <c r="L86">
        <f>J86/$M$4*100</f>
        <v>27.677915118636605</v>
      </c>
      <c r="Q86">
        <v>21.652853724496918</v>
      </c>
      <c r="R86">
        <v>2.8984227285944639</v>
      </c>
    </row>
    <row r="87" spans="1:18" x14ac:dyDescent="0.2">
      <c r="A87" s="4"/>
      <c r="B87" s="2">
        <v>48</v>
      </c>
      <c r="C87" s="2">
        <v>7.8</v>
      </c>
      <c r="D87" s="2">
        <v>10000</v>
      </c>
      <c r="G87" s="2">
        <v>2152</v>
      </c>
      <c r="H87" s="2">
        <v>11.6</v>
      </c>
      <c r="I87" s="2">
        <v>5000</v>
      </c>
      <c r="J87" s="2">
        <f t="shared" si="19"/>
        <v>2.2304832713754648</v>
      </c>
      <c r="K87" s="2"/>
      <c r="L87">
        <f t="shared" ref="L87:L88" si="20">J87/$M$4*100</f>
        <v>34.181764865747269</v>
      </c>
    </row>
    <row r="88" spans="1:18" x14ac:dyDescent="0.2">
      <c r="A88" s="4"/>
      <c r="B88" s="2">
        <v>37</v>
      </c>
      <c r="C88" s="2">
        <v>6.1</v>
      </c>
      <c r="D88" s="2">
        <v>10000</v>
      </c>
      <c r="G88" s="2">
        <v>2100</v>
      </c>
      <c r="H88" s="2">
        <v>13.2</v>
      </c>
      <c r="I88" s="2">
        <v>5000</v>
      </c>
      <c r="J88" s="2">
        <f t="shared" si="19"/>
        <v>1.7619047619047619</v>
      </c>
      <c r="K88" s="2"/>
      <c r="L88">
        <f t="shared" si="20"/>
        <v>27.000881405458927</v>
      </c>
    </row>
    <row r="89" spans="1:18" x14ac:dyDescent="0.2">
      <c r="A89" s="4"/>
      <c r="B89" s="2"/>
      <c r="C89" s="2"/>
      <c r="D89" s="2"/>
      <c r="G89" s="2"/>
      <c r="H89" s="2"/>
      <c r="I89" s="2"/>
      <c r="J89" s="2"/>
      <c r="K89" s="2"/>
    </row>
    <row r="90" spans="1:18" x14ac:dyDescent="0.2">
      <c r="A90" s="5"/>
      <c r="B90" s="2"/>
      <c r="C90" s="2"/>
      <c r="D90" s="2"/>
      <c r="G90" s="2"/>
      <c r="H90" s="2"/>
      <c r="I90" s="2"/>
      <c r="J90" s="2"/>
    </row>
    <row r="91" spans="1:18" x14ac:dyDescent="0.2">
      <c r="A91" s="5"/>
      <c r="B91" s="2"/>
      <c r="C91" s="2"/>
      <c r="D91" s="2"/>
      <c r="G91" s="2"/>
      <c r="H91" s="2"/>
      <c r="I91" s="2"/>
      <c r="J91" s="2"/>
    </row>
    <row r="92" spans="1:18" x14ac:dyDescent="0.2">
      <c r="A92" s="5"/>
      <c r="B92" s="2"/>
      <c r="C92" s="2"/>
      <c r="D92" s="2"/>
      <c r="G92" s="2"/>
      <c r="H92" s="2"/>
      <c r="I92" s="2"/>
      <c r="J92" s="2"/>
    </row>
    <row r="93" spans="1:18" x14ac:dyDescent="0.2">
      <c r="A93" s="5"/>
      <c r="B93" s="2"/>
      <c r="C93" s="2"/>
      <c r="D93" s="2"/>
      <c r="G93" s="2"/>
      <c r="H93" s="2"/>
      <c r="I93" s="2"/>
      <c r="J93" s="2"/>
    </row>
    <row r="94" spans="1:18" x14ac:dyDescent="0.2">
      <c r="A94" s="5"/>
      <c r="B94" s="2"/>
      <c r="C94" s="2"/>
      <c r="D94" s="2"/>
      <c r="G94" s="2"/>
      <c r="H94" s="2"/>
      <c r="I94" s="2"/>
      <c r="J94" s="2"/>
    </row>
  </sheetData>
  <mergeCells count="12">
    <mergeCell ref="B45:D45"/>
    <mergeCell ref="G45:I45"/>
    <mergeCell ref="B64:D64"/>
    <mergeCell ref="G64:I64"/>
    <mergeCell ref="B77:D77"/>
    <mergeCell ref="G77:I77"/>
    <mergeCell ref="B2:D2"/>
    <mergeCell ref="G2:I2"/>
    <mergeCell ref="B15:D15"/>
    <mergeCell ref="G15:I15"/>
    <mergeCell ref="B32:D32"/>
    <mergeCell ref="G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Fig3-B</vt:lpstr>
      <vt:lpstr>Fig3-D</vt:lpstr>
      <vt:lpstr>Fig3-E</vt:lpstr>
      <vt:lpstr>Fig3-S1D</vt:lpstr>
      <vt:lpstr>Fig3-S2</vt:lpstr>
      <vt:lpstr>Fig3-S3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 Sohn</cp:lastModifiedBy>
  <dcterms:created xsi:type="dcterms:W3CDTF">2022-07-26T14:02:12Z</dcterms:created>
  <dcterms:modified xsi:type="dcterms:W3CDTF">2023-02-03T14:59:03Z</dcterms:modified>
</cp:coreProperties>
</file>