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13_ncr:1_{422F7867-E507-43E7-9972-B34C51CE88FC}" xr6:coauthVersionLast="36" xr6:coauthVersionMax="36" xr10:uidLastSave="{00000000-0000-0000-0000-000000000000}"/>
  <bookViews>
    <workbookView xWindow="0" yWindow="0" windowWidth="28800" windowHeight="12225" tabRatio="876" activeTab="3" xr2:uid="{00000000-000D-0000-FFFF-FFFF00000000}"/>
  </bookViews>
  <sheets>
    <sheet name="Reinforcement FN p190 panel 3C" sheetId="3" r:id="rId1"/>
    <sheet name="Traction Force panel 3D" sheetId="4" r:id="rId2"/>
    <sheet name="Cell adhesion to ConA panel 3E" sheetId="6" r:id="rId3"/>
    <sheet name="Cell adhesion to FN panel 3F" sheetId="5" r:id="rId4"/>
  </sheets>
  <externalReferences>
    <externalReference r:id="rId5"/>
    <externalReference r:id="rId6"/>
    <externalReference r:id="rId7"/>
    <externalReference r:id="rId8"/>
  </externalReferences>
  <calcPr calcId="191029"/>
</workbook>
</file>

<file path=xl/calcChain.xml><?xml version="1.0" encoding="utf-8"?>
<calcChain xmlns="http://schemas.openxmlformats.org/spreadsheetml/2006/main">
  <c r="F108" i="6" l="1"/>
  <c r="F107" i="6"/>
  <c r="E108" i="6"/>
  <c r="E107" i="6"/>
  <c r="D108" i="6"/>
  <c r="D107" i="6"/>
  <c r="C108" i="6"/>
  <c r="C107" i="6"/>
  <c r="E48" i="6"/>
  <c r="F62" i="6"/>
  <c r="F70" i="6"/>
  <c r="F78" i="6"/>
  <c r="F94" i="6"/>
  <c r="F102" i="6"/>
  <c r="E6" i="6"/>
  <c r="E13" i="6"/>
  <c r="E20" i="6"/>
  <c r="E27" i="6"/>
  <c r="E34" i="6"/>
  <c r="E41" i="6"/>
  <c r="E55" i="6"/>
  <c r="E62" i="6"/>
  <c r="E70" i="6"/>
  <c r="E78" i="6"/>
  <c r="E94" i="6"/>
  <c r="E102" i="6"/>
  <c r="D6" i="6"/>
  <c r="D13" i="6"/>
  <c r="D20" i="6"/>
  <c r="D27" i="6"/>
  <c r="D34" i="6"/>
  <c r="D41" i="6"/>
  <c r="D48" i="6"/>
  <c r="D55" i="6"/>
  <c r="D62" i="6"/>
  <c r="D70" i="6"/>
  <c r="D78" i="6"/>
  <c r="D94" i="6"/>
  <c r="D102" i="6"/>
  <c r="C6" i="6"/>
  <c r="C13" i="6"/>
  <c r="C20" i="6"/>
  <c r="C27" i="6"/>
  <c r="C34" i="6"/>
  <c r="C41" i="6"/>
  <c r="C48" i="6"/>
  <c r="C55" i="6"/>
  <c r="C62" i="6"/>
  <c r="C70" i="6"/>
  <c r="C78" i="6"/>
  <c r="C86" i="6"/>
  <c r="C94" i="6"/>
  <c r="C102" i="6"/>
  <c r="F7" i="5"/>
  <c r="F15" i="5"/>
  <c r="F29" i="5"/>
  <c r="F37" i="5"/>
  <c r="F45" i="5"/>
  <c r="F53" i="5"/>
  <c r="F68" i="5"/>
  <c r="E7" i="5"/>
  <c r="E15" i="5"/>
  <c r="E45" i="5"/>
  <c r="E53" i="5"/>
  <c r="E29" i="5"/>
  <c r="E68" i="5"/>
  <c r="D15" i="5"/>
  <c r="D45" i="5"/>
  <c r="D53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B62" i="5"/>
  <c r="D7" i="5"/>
  <c r="D29" i="5"/>
  <c r="D68" i="5"/>
  <c r="C7" i="5"/>
  <c r="C15" i="5"/>
  <c r="C29" i="5"/>
  <c r="C37" i="5"/>
  <c r="C45" i="5"/>
  <c r="C53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C68" i="5"/>
  <c r="F67" i="5"/>
  <c r="E67" i="5"/>
  <c r="D67" i="5"/>
  <c r="C67" i="5"/>
  <c r="R62" i="5"/>
  <c r="R61" i="5"/>
  <c r="R60" i="5"/>
  <c r="R59" i="5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<sst xmlns="http://schemas.openxmlformats.org/spreadsheetml/2006/main" count="194" uniqueCount="45">
  <si>
    <t>Stiffness (nN/um)</t>
  </si>
  <si>
    <t>StError</t>
  </si>
  <si>
    <t>Increment</t>
  </si>
  <si>
    <t>N= 32</t>
  </si>
  <si>
    <t>Cav1KO</t>
  </si>
  <si>
    <t>Cav1KO+PTRF</t>
  </si>
  <si>
    <t>Cav1KO+Cav1</t>
  </si>
  <si>
    <t>N=45</t>
  </si>
  <si>
    <t>N=27</t>
  </si>
  <si>
    <t>Cav1KO+Empty</t>
  </si>
  <si>
    <t>Cav1KO+Scrambled</t>
  </si>
  <si>
    <t>Cav1KO+shp190</t>
  </si>
  <si>
    <t>29 kPa</t>
  </si>
  <si>
    <t>Spread Area</t>
  </si>
  <si>
    <t>sem</t>
  </si>
  <si>
    <t>Aspect ratio</t>
  </si>
  <si>
    <t>Mean force</t>
  </si>
  <si>
    <t xml:space="preserve">Total force </t>
  </si>
  <si>
    <t xml:space="preserve">Strain Energy </t>
  </si>
  <si>
    <t>Sup1</t>
  </si>
  <si>
    <t>Sup2</t>
  </si>
  <si>
    <t>Sup3</t>
  </si>
  <si>
    <t>Cav1KO+sh190</t>
  </si>
  <si>
    <t xml:space="preserve"> Figure</t>
  </si>
  <si>
    <t>Cav1WT</t>
  </si>
  <si>
    <t>25/5/2016</t>
  </si>
  <si>
    <t>Fibronectin</t>
  </si>
  <si>
    <t>PBS+1%BSA</t>
  </si>
  <si>
    <t>Average FN</t>
  </si>
  <si>
    <t>Summary 2014</t>
  </si>
  <si>
    <t>18/6/2016</t>
  </si>
  <si>
    <t>22/7/2016</t>
  </si>
  <si>
    <t xml:space="preserve"> ARACELI DATA</t>
  </si>
  <si>
    <t>AVERAGE</t>
  </si>
  <si>
    <t>wt MEFs</t>
  </si>
  <si>
    <t>ko MEFs</t>
  </si>
  <si>
    <t>StError FN</t>
  </si>
  <si>
    <t>14-5-2015</t>
  </si>
  <si>
    <t>ConcanavalinA</t>
  </si>
  <si>
    <t>Average ConA</t>
  </si>
  <si>
    <t>21-5-2015</t>
  </si>
  <si>
    <t>28-5-2015</t>
  </si>
  <si>
    <t>18/6/2015</t>
  </si>
  <si>
    <t>25/6/2015</t>
  </si>
  <si>
    <t>StError 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</si>
</sst>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E+00"/>
    <numFmt numFmtId="166" formatCode="0.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0"/>
      <color rgb="FF3366FF"/>
      <name val="Verdana"/>
      <family val="2"/>
    </font>
    <font>
      <sz val="10"/>
      <color indexed="48"/>
      <name val="Verdana"/>
      <family val="2"/>
    </font>
    <font>
      <sz val="11"/>
      <color indexed="8"/>
      <name val="Calibri"/>
      <family val="2"/>
    </font>
    <font>
      <sz val="10"/>
      <color indexed="10"/>
      <name val="Verdana"/>
      <family val="2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0"/>
      <color rgb="FFDD0806"/>
      <name val="Verdana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2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18"/>
      <name val="Arial"/>
      <family val="2"/>
    </font>
    <font>
      <b/>
      <sz val="10"/>
      <color indexed="49"/>
      <name val="Arial"/>
      <family val="2"/>
    </font>
    <font>
      <b/>
      <sz val="10"/>
      <color indexed="53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2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/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3" fillId="0" borderId="0" xfId="1" applyAlignment="1">
      <alignment horizontal="center" vertical="center"/>
    </xf>
    <xf numFmtId="2" fontId="13" fillId="0" borderId="0" xfId="1" applyNumberFormat="1" applyAlignment="1">
      <alignment horizontal="center" vertical="center"/>
    </xf>
    <xf numFmtId="0" fontId="13" fillId="0" borderId="7" xfId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9" xfId="1" applyBorder="1" applyAlignment="1">
      <alignment horizontal="center" vertical="center"/>
    </xf>
    <xf numFmtId="0" fontId="13" fillId="0" borderId="0" xfId="1" applyFill="1" applyBorder="1" applyAlignment="1">
      <alignment horizontal="center" vertical="center"/>
    </xf>
    <xf numFmtId="0" fontId="13" fillId="0" borderId="5" xfId="1" applyBorder="1" applyAlignment="1">
      <alignment horizontal="center" vertical="center"/>
    </xf>
    <xf numFmtId="0" fontId="13" fillId="0" borderId="0" xfId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13" fillId="0" borderId="0" xfId="1" applyNumberForma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3" fillId="0" borderId="12" xfId="1" applyNumberFormat="1" applyBorder="1" applyAlignment="1">
      <alignment horizontal="center" vertical="center"/>
    </xf>
    <xf numFmtId="2" fontId="13" fillId="0" borderId="3" xfId="1" applyNumberFormat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/>
    </xf>
    <xf numFmtId="0" fontId="13" fillId="2" borderId="9" xfId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3" fillId="0" borderId="5" xfId="1" applyFill="1" applyBorder="1" applyAlignment="1">
      <alignment horizontal="center" vertical="center"/>
    </xf>
    <xf numFmtId="0" fontId="13" fillId="2" borderId="8" xfId="1" applyFill="1" applyBorder="1" applyAlignment="1">
      <alignment horizontal="center" vertical="center"/>
    </xf>
    <xf numFmtId="0" fontId="13" fillId="0" borderId="0" xfId="1" applyFill="1" applyBorder="1" applyAlignment="1">
      <alignment horizontal="center" vertical="center" wrapText="1"/>
    </xf>
    <xf numFmtId="0" fontId="13" fillId="0" borderId="11" xfId="1" applyFill="1" applyBorder="1" applyAlignment="1">
      <alignment horizontal="center" vertical="center"/>
    </xf>
    <xf numFmtId="0" fontId="13" fillId="0" borderId="14" xfId="1" applyFill="1" applyBorder="1" applyAlignment="1">
      <alignment horizontal="center" vertical="center"/>
    </xf>
    <xf numFmtId="0" fontId="13" fillId="2" borderId="15" xfId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textRotation="90" wrapText="1"/>
    </xf>
    <xf numFmtId="166" fontId="12" fillId="0" borderId="7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166" fontId="13" fillId="0" borderId="0" xfId="1" applyNumberFormat="1" applyAlignment="1">
      <alignment horizontal="center" vertical="center"/>
    </xf>
    <xf numFmtId="166" fontId="13" fillId="0" borderId="0" xfId="1" applyNumberFormat="1" applyFill="1" applyBorder="1" applyAlignment="1">
      <alignment horizontal="center" vertical="center"/>
    </xf>
    <xf numFmtId="166" fontId="13" fillId="0" borderId="2" xfId="1" applyNumberFormat="1" applyBorder="1" applyAlignment="1">
      <alignment horizontal="center" vertical="center"/>
    </xf>
    <xf numFmtId="166" fontId="13" fillId="0" borderId="1" xfId="1" applyNumberFormat="1" applyBorder="1" applyAlignment="1">
      <alignment horizontal="center" vertical="center"/>
    </xf>
    <xf numFmtId="166" fontId="13" fillId="0" borderId="0" xfId="1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6" fontId="0" fillId="2" borderId="13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6" fontId="0" fillId="2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66" fontId="13" fillId="0" borderId="0" xfId="1" applyNumberFormat="1" applyFill="1" applyAlignment="1">
      <alignment horizontal="center" vertical="center"/>
    </xf>
    <xf numFmtId="166" fontId="13" fillId="0" borderId="2" xfId="1" applyNumberFormat="1" applyFill="1" applyBorder="1" applyAlignment="1">
      <alignment horizontal="center" vertical="center"/>
    </xf>
    <xf numFmtId="166" fontId="13" fillId="2" borderId="2" xfId="1" applyNumberFormat="1" applyFill="1" applyBorder="1" applyAlignment="1">
      <alignment horizontal="center" vertical="center"/>
    </xf>
    <xf numFmtId="166" fontId="13" fillId="0" borderId="1" xfId="1" applyNumberForma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12" fillId="0" borderId="2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17" fillId="0" borderId="0" xfId="0" applyNumberFormat="1" applyFont="1"/>
    <xf numFmtId="14" fontId="18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Border="1"/>
    <xf numFmtId="2" fontId="12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6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24" fillId="0" borderId="11" xfId="0" applyNumberFormat="1" applyFont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13" fillId="0" borderId="13" xfId="1" applyNumberFormat="1" applyBorder="1" applyAlignment="1">
      <alignment horizontal="center" vertical="center"/>
    </xf>
    <xf numFmtId="166" fontId="13" fillId="0" borderId="9" xfId="1" applyNumberFormat="1" applyBorder="1" applyAlignment="1">
      <alignment horizontal="center" vertical="center"/>
    </xf>
    <xf numFmtId="0" fontId="13" fillId="0" borderId="0" xfId="1"/>
    <xf numFmtId="0" fontId="13" fillId="0" borderId="1" xfId="1" applyBorder="1" applyAlignment="1">
      <alignment horizontal="center" vertical="center"/>
    </xf>
    <xf numFmtId="166" fontId="13" fillId="0" borderId="14" xfId="1" applyNumberFormat="1" applyBorder="1" applyAlignment="1">
      <alignment horizontal="center" vertical="center"/>
    </xf>
    <xf numFmtId="166" fontId="13" fillId="0" borderId="15" xfId="1" applyNumberFormat="1" applyBorder="1" applyAlignment="1">
      <alignment horizontal="center" vertical="center"/>
    </xf>
    <xf numFmtId="166" fontId="13" fillId="0" borderId="8" xfId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13" fillId="0" borderId="11" xfId="1" applyNumberForma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166" fontId="13" fillId="0" borderId="5" xfId="1" applyNumberForma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6" fontId="0" fillId="0" borderId="1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13" fillId="0" borderId="12" xfId="1" applyNumberFormat="1" applyBorder="1" applyAlignment="1">
      <alignment horizontal="center" vertical="center"/>
    </xf>
    <xf numFmtId="166" fontId="13" fillId="0" borderId="3" xfId="1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166" fontId="13" fillId="0" borderId="7" xfId="1" applyNumberFormat="1" applyBorder="1" applyAlignment="1">
      <alignment horizontal="center" vertical="center"/>
    </xf>
    <xf numFmtId="166" fontId="13" fillId="2" borderId="12" xfId="1" applyNumberFormat="1" applyFill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14" fontId="14" fillId="0" borderId="7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textRotation="90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12" fillId="0" borderId="11" xfId="0" applyFont="1" applyFill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1DE8604-D8B0-4219-BF39-A1D5F1D58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663-448D-BAD5-EC823B7BA1A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663-448D-BAD5-EC823B7BA1A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663-448D-BAD5-EC823B7BA1AD}"/>
              </c:ext>
            </c:extLst>
          </c:dPt>
          <c:errBars>
            <c:errBarType val="both"/>
            <c:errValType val="cust"/>
            <c:noEndCap val="0"/>
            <c:plus>
              <c:numRef>
                <c:f>([1]Sheet1!$D$15,[1]Sheet1!$F$15,[1]Sheet1!$H$15)</c:f>
                <c:numCache>
                  <c:formatCode>General</c:formatCode>
                  <c:ptCount val="3"/>
                  <c:pt idx="0">
                    <c:v>17.06375668897147</c:v>
                  </c:pt>
                  <c:pt idx="1">
                    <c:v>16.232576357005779</c:v>
                  </c:pt>
                  <c:pt idx="2">
                    <c:v>14.032225631950915</c:v>
                  </c:pt>
                </c:numCache>
              </c:numRef>
            </c:plus>
            <c:minus>
              <c:numRef>
                <c:f>([1]Sheet1!$D$15,[1]Sheet1!$F$15,[1]Sheet1!$H$15)</c:f>
                <c:numCache>
                  <c:formatCode>General</c:formatCode>
                  <c:ptCount val="3"/>
                  <c:pt idx="0">
                    <c:v>17.06375668897147</c:v>
                  </c:pt>
                  <c:pt idx="1">
                    <c:v>16.232576357005779</c:v>
                  </c:pt>
                  <c:pt idx="2">
                    <c:v>14.032225631950915</c:v>
                  </c:pt>
                </c:numCache>
              </c:numRef>
            </c:minus>
          </c:errBars>
          <c:cat>
            <c:strRef>
              <c:f>([1]Sheet1!$C$2,[1]Sheet1!$E$2,[1]Sheet1!$G$2)</c:f>
              <c:strCache>
                <c:ptCount val="3"/>
                <c:pt idx="0">
                  <c:v>Cav1KO+Empty</c:v>
                </c:pt>
                <c:pt idx="1">
                  <c:v>Cav1KO+Scrambled</c:v>
                </c:pt>
                <c:pt idx="2">
                  <c:v>Cav1KO+shp190</c:v>
                </c:pt>
              </c:strCache>
            </c:strRef>
          </c:cat>
          <c:val>
            <c:numRef>
              <c:f>([1]Sheet1!$C$15,[1]Sheet1!$E$15,[1]Sheet1!$G$15)</c:f>
              <c:numCache>
                <c:formatCode>General</c:formatCode>
                <c:ptCount val="3"/>
                <c:pt idx="0">
                  <c:v>48.756677452656064</c:v>
                </c:pt>
                <c:pt idx="1">
                  <c:v>37.936608822325923</c:v>
                </c:pt>
                <c:pt idx="2">
                  <c:v>37.824610598886444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63-448D-BAD5-EC823B7BA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29504"/>
        <c:axId val="84235392"/>
      </c:barChart>
      <c:catAx>
        <c:axId val="8422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84235392"/>
        <c:crosses val="autoZero"/>
        <c:auto val="1"/>
        <c:lblAlgn val="ctr"/>
        <c:lblOffset val="100"/>
        <c:noMultiLvlLbl val="0"/>
      </c:catAx>
      <c:valAx>
        <c:axId val="84235392"/>
        <c:scaling>
          <c:orientation val="minMax"/>
          <c:max val="68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84229504"/>
        <c:crosses val="autoZero"/>
        <c:crossBetween val="between"/>
        <c:majorUnit val="10"/>
      </c:valAx>
      <c:spPr>
        <a:ln w="127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127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[2]Hoja1!$B$9</c:f>
              <c:strCache>
                <c:ptCount val="1"/>
                <c:pt idx="0">
                  <c:v>29 kPa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1C7-46DD-848A-1A971F4081A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1C7-46DD-848A-1A971F4081A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1C7-46DD-848A-1A971F4081AB}"/>
              </c:ext>
            </c:extLst>
          </c:dPt>
          <c:errBars>
            <c:errBarType val="both"/>
            <c:errValType val="cust"/>
            <c:noEndCap val="0"/>
            <c:plus>
              <c:numRef>
                <c:f>([1]Sheet1!$D$15,[1]Sheet1!$F$15,[1]Sheet1!$H$15)</c:f>
                <c:numCache>
                  <c:formatCode>General</c:formatCode>
                  <c:ptCount val="3"/>
                  <c:pt idx="0">
                    <c:v>17.06375668897147</c:v>
                  </c:pt>
                  <c:pt idx="1">
                    <c:v>16.232576357005779</c:v>
                  </c:pt>
                  <c:pt idx="2">
                    <c:v>14.032225631950915</c:v>
                  </c:pt>
                </c:numCache>
              </c:numRef>
            </c:plus>
            <c:minus>
              <c:numRef>
                <c:f>([1]Sheet1!$D$15,[1]Sheet1!$F$15,[1]Sheet1!$H$15)</c:f>
                <c:numCache>
                  <c:formatCode>General</c:formatCode>
                  <c:ptCount val="3"/>
                  <c:pt idx="0">
                    <c:v>17.06375668897147</c:v>
                  </c:pt>
                  <c:pt idx="1">
                    <c:v>16.232576357005779</c:v>
                  </c:pt>
                  <c:pt idx="2">
                    <c:v>14.032225631950915</c:v>
                  </c:pt>
                </c:numCache>
              </c:numRef>
            </c:minus>
          </c:errBars>
          <c:cat>
            <c:strRef>
              <c:f>([1]Sheet1!$C$2,[1]Sheet1!$E$2,[1]Sheet1!$G$2)</c:f>
              <c:strCache>
                <c:ptCount val="3"/>
                <c:pt idx="0">
                  <c:v>Cav1KO+Empty</c:v>
                </c:pt>
                <c:pt idx="1">
                  <c:v>Cav1KO+Scrambled</c:v>
                </c:pt>
                <c:pt idx="2">
                  <c:v>Cav1KO+shp190</c:v>
                </c:pt>
              </c:strCache>
            </c:strRef>
          </c:cat>
          <c:val>
            <c:numRef>
              <c:f>[2]Hoja1!$C$10:$C$12</c:f>
              <c:numCache>
                <c:formatCode>General</c:formatCode>
                <c:ptCount val="3"/>
                <c:pt idx="0">
                  <c:v>148.00786875000003</c:v>
                </c:pt>
                <c:pt idx="1">
                  <c:v>151.74370000000002</c:v>
                </c:pt>
                <c:pt idx="2">
                  <c:v>204.12011538461536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C7-46DD-848A-1A971F40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72864"/>
        <c:axId val="58374400"/>
      </c:barChart>
      <c:catAx>
        <c:axId val="5837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58374400"/>
        <c:crosses val="autoZero"/>
        <c:auto val="1"/>
        <c:lblAlgn val="ctr"/>
        <c:lblOffset val="100"/>
        <c:noMultiLvlLbl val="0"/>
      </c:catAx>
      <c:valAx>
        <c:axId val="58374400"/>
        <c:scaling>
          <c:orientation val="minMax"/>
          <c:max val="2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58372864"/>
        <c:crosses val="autoZero"/>
        <c:crossBetween val="between"/>
        <c:majorUnit val="50"/>
      </c:valAx>
      <c:spPr>
        <a:ln w="127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127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ConcanavalinA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[3]Hoja1!$C$176:$J$176</c:f>
                <c:numCache>
                  <c:formatCode>General</c:formatCode>
                  <c:ptCount val="8"/>
                </c:numCache>
              </c:numRef>
            </c:plus>
            <c:minus>
              <c:numRef>
                <c:f>[3]Hoja1!$C$176:$J$176</c:f>
                <c:numCache>
                  <c:formatCode>General</c:formatCode>
                  <c:ptCount val="8"/>
                </c:numCache>
              </c:numRef>
            </c:minus>
          </c:errBars>
          <c:cat>
            <c:strRef>
              <c:f>[3]Hoja1!$C$173:$J$173</c:f>
              <c:strCache>
                <c:ptCount val="8"/>
                <c:pt idx="0">
                  <c:v>Cav1WT</c:v>
                </c:pt>
                <c:pt idx="1">
                  <c:v>Cav1KO</c:v>
                </c:pt>
                <c:pt idx="2">
                  <c:v>Cav1KO+PTRF</c:v>
                </c:pt>
                <c:pt idx="3">
                  <c:v>Cav1KO+Cav1</c:v>
                </c:pt>
                <c:pt idx="4">
                  <c:v>PTRFKO</c:v>
                </c:pt>
                <c:pt idx="5">
                  <c:v>PTRFKO+Cav1</c:v>
                </c:pt>
                <c:pt idx="6">
                  <c:v>PTRFKO+Y14</c:v>
                </c:pt>
                <c:pt idx="7">
                  <c:v>PTRFKO+PTRF</c:v>
                </c:pt>
              </c:strCache>
            </c:strRef>
          </c:cat>
          <c:val>
            <c:numRef>
              <c:f>[3]Hoja1!$C$174:$F$174</c:f>
              <c:numCache>
                <c:formatCode>General</c:formatCode>
                <c:ptCount val="4"/>
                <c:pt idx="0">
                  <c:v>3.1438850350295122</c:v>
                </c:pt>
                <c:pt idx="1">
                  <c:v>2.6689916209202975</c:v>
                </c:pt>
                <c:pt idx="2">
                  <c:v>3.0543233811249881</c:v>
                </c:pt>
                <c:pt idx="3">
                  <c:v>3.7209124414489816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5-41B2-86EF-8AD1C1D6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568864"/>
        <c:axId val="1"/>
      </c:barChart>
      <c:catAx>
        <c:axId val="924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24568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>
                <a:solidFill>
                  <a:srgbClr val="0070C0"/>
                </a:solidFill>
              </a:rPr>
              <a:t>Fibronectin</a:t>
            </a:r>
            <a:r>
              <a:rPr lang="es-ES" baseline="0">
                <a:solidFill>
                  <a:srgbClr val="0070C0"/>
                </a:solidFill>
              </a:rPr>
              <a:t> </a:t>
            </a:r>
            <a:endParaRPr lang="es-ES">
              <a:solidFill>
                <a:srgbClr val="0070C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Serie1</c:v>
          </c:tx>
          <c:invertIfNegative val="0"/>
          <c:errBars>
            <c:errBarType val="both"/>
            <c:errValType val="cust"/>
            <c:noEndCap val="0"/>
            <c:plus>
              <c:numRef>
                <c:f>[4]Data!$C$68:$J$68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[4]Data!$C$68:$J$68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</c:errBars>
          <c:cat>
            <c:numRef>
              <c:f>[4]Data!$C$66:$J$66</c:f>
              <c:numCache>
                <c:formatCode>General</c:formatCode>
                <c:ptCount val="8"/>
              </c:numCache>
            </c:numRef>
          </c:cat>
          <c:val>
            <c:numRef>
              <c:f>[4]Data!$C$67:$F$67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3EC-46C4-A1F5-AFAADA8C7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17856"/>
        <c:axId val="106219392"/>
      </c:barChart>
      <c:catAx>
        <c:axId val="106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106219392"/>
        <c:crosses val="autoZero"/>
        <c:auto val="1"/>
        <c:lblAlgn val="ctr"/>
        <c:lblOffset val="100"/>
        <c:noMultiLvlLbl val="0"/>
      </c:catAx>
      <c:valAx>
        <c:axId val="106219392"/>
        <c:scaling>
          <c:orientation val="minMax"/>
          <c:max val="16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s-ES"/>
          </a:p>
        </c:txPr>
        <c:crossAx val="106217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476249</xdr:colOff>
      <xdr:row>1</xdr:row>
      <xdr:rowOff>33336</xdr:rowOff>
    </xdr:from>
    <xdr:to>
      <xdr:col>12</xdr:col>
      <xdr:colOff>847724</xdr:colOff>
      <xdr:row>15</xdr:row>
      <xdr:rowOff>56196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68AFD9-0BDB-4567-91B9-BB4D351C3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7</xdr:row>
      <xdr:rowOff>100011</xdr:rowOff>
    </xdr:from>
    <xdr:to>
      <xdr:col>10</xdr:col>
      <xdr:colOff>76200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8BF42-57B7-4DB3-98E3-59BAF0D70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110</xdr:row>
      <xdr:rowOff>171450</xdr:rowOff>
    </xdr:from>
    <xdr:to>
      <xdr:col>8</xdr:col>
      <xdr:colOff>609600</xdr:colOff>
      <xdr:row>138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80681E4-EEB4-44A8-BD79-0BCAE06C9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71</xdr:row>
      <xdr:rowOff>113178</xdr:rowOff>
    </xdr:from>
    <xdr:to>
      <xdr:col>10</xdr:col>
      <xdr:colOff>100852</xdr:colOff>
      <xdr:row>95</xdr:row>
      <xdr:rowOff>123265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36BBF0-D060-4F15-AA05-2D2B25A00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Fidel\CNIC-INTEGRIN%20SIGNALING\1&#186;%20Mechanotransduction%20Project\PAPER\Reinforcement%20Fibronectin%20with%20p190RHOGAP%20KD%20FINAL%20till%20point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Fidel\CNIC-INTEGRIN%20SIGNALING\1&#186;%20Mechanotransduction%20Project\Mechanobiology%20PERE%20BARCELONA\5&#186;%20FIFTH%20VISIT%209-2014\Traction%20Force%20Microscopy%20Results%20NEW%20DATA%20with%20SUP%20cells_data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D&#225;cil/FIDEL/Adhesion/Summary%20CONCANAVALIN%20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D&#225;cil/FIDEL/Adhesion/Summary%20FIBRONECTIN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Cav1KO+Empty</v>
          </cell>
          <cell r="E2" t="str">
            <v>Cav1KO+Scrambled</v>
          </cell>
          <cell r="G2" t="str">
            <v>Cav1KO+shp190</v>
          </cell>
        </row>
        <row r="15">
          <cell r="C15">
            <v>48.756677452656064</v>
          </cell>
          <cell r="D15">
            <v>17.06375668897147</v>
          </cell>
          <cell r="E15">
            <v>37.936608822325923</v>
          </cell>
          <cell r="F15">
            <v>16.232576357005779</v>
          </cell>
          <cell r="G15">
            <v>37.824610598886444</v>
          </cell>
          <cell r="H15">
            <v>14.032225631950915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9">
          <cell r="B9" t="str">
            <v>29 kPa</v>
          </cell>
        </row>
        <row r="10">
          <cell r="C10">
            <v>148.00786875000003</v>
          </cell>
        </row>
        <row r="11">
          <cell r="C11">
            <v>151.74370000000002</v>
          </cell>
        </row>
        <row r="12">
          <cell r="C12">
            <v>204.12011538461536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73">
          <cell r="C173" t="str">
            <v>Cav1WT</v>
          </cell>
          <cell r="D173" t="str">
            <v>Cav1KO</v>
          </cell>
          <cell r="E173" t="str">
            <v>Cav1KO+PTRF</v>
          </cell>
          <cell r="F173" t="str">
            <v>Cav1KO+Cav1</v>
          </cell>
          <cell r="G173" t="str">
            <v>PTRFKO</v>
          </cell>
          <cell r="H173" t="str">
            <v>PTRFKO+Cav1</v>
          </cell>
          <cell r="I173" t="str">
            <v>PTRFKO+Y14</v>
          </cell>
          <cell r="J173" t="str">
            <v>PTRFKO+PTRF</v>
          </cell>
        </row>
        <row r="174">
          <cell r="C174">
            <v>3.1438850350295122</v>
          </cell>
          <cell r="D174">
            <v>2.6689916209202975</v>
          </cell>
          <cell r="E174">
            <v>3.0543233811249881</v>
          </cell>
          <cell r="F174">
            <v>3.7209124414489816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"/>
      <sheetName val="Sheet3"/>
    </sheetNames>
    <sheetDataSet>
      <sheetData sheetId="0">
        <row r="68">
          <cell r="C68" t="str">
            <v>Cav1WT</v>
          </cell>
          <cell r="D68" t="str">
            <v>Cav1KO</v>
          </cell>
          <cell r="E68" t="str">
            <v>Cav1KO+PTRF</v>
          </cell>
          <cell r="F68" t="str">
            <v>Cav1KO+Cav1</v>
          </cell>
          <cell r="G68" t="str">
            <v>PTRFKO</v>
          </cell>
          <cell r="H68" t="str">
            <v>PTRFKO+Cav1</v>
          </cell>
          <cell r="I68" t="str">
            <v>PTRFKO+Y14</v>
          </cell>
          <cell r="J68" t="str">
            <v>PTRFKO+PTRF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BC05-FA1E-4D7B-A5FD-A7B45B636B31}">
  <dimension ref="A1:O34"/>
  <sheetViews>
    <sheetView workbookViewId="0">
      <selection activeCell="G36" sqref="G36"/>
    </sheetView>
  </sheetViews>
  <sheetFormatPr defaultRowHeight="14.75" x14ac:dyDescent="0.75"/>
  <cols>
    <col min="1" max="1" width="17.54296875" customWidth="1"/>
    <col min="2" max="2" width="15.7265625" customWidth="1"/>
    <col min="3" max="4" width="15.7265625" style="3" customWidth="1"/>
    <col min="5" max="5" width="21.40625" style="3" customWidth="1"/>
    <col min="6" max="6" width="15.7265625" style="3" customWidth="1"/>
    <col min="7" max="7" width="20.54296875" style="3" customWidth="1"/>
    <col min="8" max="8" width="15.7265625" style="3" customWidth="1"/>
    <col min="9" max="9" width="15.7265625" style="4" customWidth="1"/>
    <col min="10" max="15" width="15.7265625" style="3" customWidth="1"/>
  </cols>
  <sheetData>
    <row r="1" spans="1:15" ht="15.5" thickBot="1" x14ac:dyDescent="0.9">
      <c r="C1" s="1" t="s">
        <v>7</v>
      </c>
      <c r="D1" s="1"/>
      <c r="E1" s="1" t="s">
        <v>8</v>
      </c>
      <c r="F1" s="1"/>
      <c r="G1" s="1" t="s">
        <v>3</v>
      </c>
      <c r="H1" s="2"/>
      <c r="J1"/>
      <c r="K1"/>
      <c r="L1"/>
      <c r="M1"/>
      <c r="N1"/>
      <c r="O1"/>
    </row>
    <row r="2" spans="1:15" ht="15.5" thickBot="1" x14ac:dyDescent="0.9">
      <c r="A2" s="5" t="s">
        <v>0</v>
      </c>
      <c r="B2" s="6"/>
      <c r="C2" s="7" t="s">
        <v>9</v>
      </c>
      <c r="D2" s="8" t="s">
        <v>1</v>
      </c>
      <c r="E2" s="8" t="s">
        <v>10</v>
      </c>
      <c r="F2" s="8" t="s">
        <v>1</v>
      </c>
      <c r="G2" s="9" t="s">
        <v>11</v>
      </c>
      <c r="H2" s="21" t="s">
        <v>1</v>
      </c>
      <c r="I2" s="22"/>
      <c r="J2"/>
      <c r="K2"/>
      <c r="L2"/>
      <c r="M2"/>
      <c r="N2"/>
      <c r="O2"/>
    </row>
    <row r="3" spans="1:15" x14ac:dyDescent="0.75">
      <c r="B3" s="10">
        <v>20</v>
      </c>
      <c r="C3" s="23">
        <v>1</v>
      </c>
      <c r="D3" s="24">
        <v>0</v>
      </c>
      <c r="E3" s="25">
        <v>1</v>
      </c>
      <c r="F3" s="26">
        <v>0</v>
      </c>
      <c r="G3" s="27">
        <v>1</v>
      </c>
      <c r="H3" s="14">
        <v>0</v>
      </c>
      <c r="I3" s="11"/>
      <c r="J3"/>
      <c r="K3"/>
      <c r="L3"/>
      <c r="M3"/>
      <c r="N3"/>
      <c r="O3"/>
    </row>
    <row r="4" spans="1:15" x14ac:dyDescent="0.75">
      <c r="B4" s="12">
        <v>30</v>
      </c>
      <c r="C4" s="28">
        <v>1.0874857732138556</v>
      </c>
      <c r="D4" s="17">
        <v>3.1181439884849001E-2</v>
      </c>
      <c r="E4" s="18">
        <v>1.147964860606695</v>
      </c>
      <c r="F4" s="16">
        <v>6.752119936733457E-2</v>
      </c>
      <c r="G4" s="19">
        <v>1.0522968096427348</v>
      </c>
      <c r="H4" s="15">
        <v>3.7158197302760411E-2</v>
      </c>
      <c r="I4" s="11"/>
      <c r="J4"/>
      <c r="K4"/>
      <c r="L4"/>
      <c r="M4"/>
      <c r="N4"/>
      <c r="O4"/>
    </row>
    <row r="5" spans="1:15" x14ac:dyDescent="0.75">
      <c r="B5" s="12">
        <v>40</v>
      </c>
      <c r="C5" s="29">
        <v>1.1911470620703628</v>
      </c>
      <c r="D5" s="17">
        <v>4.9818219566952995E-2</v>
      </c>
      <c r="E5" s="18">
        <v>1.1813444635363077</v>
      </c>
      <c r="F5" s="16">
        <v>6.4013702677973877E-2</v>
      </c>
      <c r="G5" s="19">
        <v>1.0921561208947297</v>
      </c>
      <c r="H5" s="15">
        <v>4.9095389846674324E-2</v>
      </c>
      <c r="I5" s="11"/>
      <c r="J5"/>
      <c r="K5"/>
      <c r="L5"/>
      <c r="M5"/>
      <c r="N5"/>
      <c r="O5"/>
    </row>
    <row r="6" spans="1:15" x14ac:dyDescent="0.75">
      <c r="B6" s="12">
        <v>50</v>
      </c>
      <c r="C6" s="29">
        <v>1.2293693914471928</v>
      </c>
      <c r="D6" s="17">
        <v>5.9389547665128162E-2</v>
      </c>
      <c r="E6" s="18">
        <v>1.2155960001704447</v>
      </c>
      <c r="F6" s="16">
        <v>0.10454884842924611</v>
      </c>
      <c r="G6" s="19">
        <v>1.1720582843586302</v>
      </c>
      <c r="H6" s="15">
        <v>6.3288035017253302E-2</v>
      </c>
      <c r="I6" s="11"/>
      <c r="J6"/>
      <c r="K6"/>
      <c r="L6"/>
      <c r="M6"/>
      <c r="N6"/>
      <c r="O6"/>
    </row>
    <row r="7" spans="1:15" x14ac:dyDescent="0.75">
      <c r="B7" s="12">
        <v>60</v>
      </c>
      <c r="C7" s="29">
        <v>1.2654353952415682</v>
      </c>
      <c r="D7" s="17">
        <v>6.7456137693149884E-2</v>
      </c>
      <c r="E7" s="18">
        <v>1.2391202267076715</v>
      </c>
      <c r="F7" s="16">
        <v>9.837425674143882E-2</v>
      </c>
      <c r="G7" s="19">
        <v>1.1905810946144024</v>
      </c>
      <c r="H7" s="15">
        <v>6.822251868623036E-2</v>
      </c>
      <c r="I7" s="11"/>
      <c r="J7"/>
      <c r="K7"/>
      <c r="L7"/>
      <c r="M7"/>
      <c r="N7"/>
      <c r="O7"/>
    </row>
    <row r="8" spans="1:15" x14ac:dyDescent="0.75">
      <c r="B8" s="12">
        <v>70</v>
      </c>
      <c r="C8" s="29">
        <v>1.352485411650965</v>
      </c>
      <c r="D8" s="17">
        <v>9.8707671518471637E-2</v>
      </c>
      <c r="E8" s="18">
        <v>1.4703543394717911</v>
      </c>
      <c r="F8" s="16">
        <v>0.13247614413624434</v>
      </c>
      <c r="G8" s="19">
        <v>1.1859099453093618</v>
      </c>
      <c r="H8" s="15">
        <v>6.519200156339959E-2</v>
      </c>
      <c r="I8" s="11"/>
      <c r="J8"/>
      <c r="K8"/>
      <c r="L8"/>
      <c r="M8"/>
      <c r="N8"/>
      <c r="O8"/>
    </row>
    <row r="9" spans="1:15" x14ac:dyDescent="0.75">
      <c r="B9" s="12">
        <v>80</v>
      </c>
      <c r="C9" s="29">
        <v>1.3895588504697067</v>
      </c>
      <c r="D9" s="17">
        <v>0.1214202064256318</v>
      </c>
      <c r="E9" s="18">
        <v>1.4685298169616914</v>
      </c>
      <c r="F9" s="16">
        <v>0.13866443796498062</v>
      </c>
      <c r="G9" s="19">
        <v>1.1525749747998033</v>
      </c>
      <c r="H9" s="15">
        <v>8.114445617251595E-2</v>
      </c>
      <c r="I9" s="11"/>
      <c r="J9"/>
      <c r="K9"/>
      <c r="L9"/>
      <c r="M9"/>
      <c r="N9"/>
      <c r="O9"/>
    </row>
    <row r="10" spans="1:15" x14ac:dyDescent="0.75">
      <c r="B10" s="12">
        <v>90</v>
      </c>
      <c r="C10" s="29">
        <v>1.4332656566224469</v>
      </c>
      <c r="D10" s="17">
        <v>0.17226619490210315</v>
      </c>
      <c r="E10" s="18">
        <v>1.3593099863571485</v>
      </c>
      <c r="F10" s="16">
        <v>0.12272639438125683</v>
      </c>
      <c r="G10" s="19">
        <v>1.1496219146634652</v>
      </c>
      <c r="H10" s="15">
        <v>9.8443975372296794E-2</v>
      </c>
      <c r="I10" s="11"/>
      <c r="J10"/>
      <c r="K10"/>
      <c r="L10"/>
      <c r="M10"/>
      <c r="N10"/>
      <c r="O10"/>
    </row>
    <row r="11" spans="1:15" x14ac:dyDescent="0.75">
      <c r="B11" s="12">
        <v>100</v>
      </c>
      <c r="C11" s="29">
        <v>1.5715820481416105</v>
      </c>
      <c r="D11" s="17">
        <v>0.2441597639909979</v>
      </c>
      <c r="E11" s="18">
        <v>1.433003412857593</v>
      </c>
      <c r="F11" s="16">
        <v>0.12978437723191377</v>
      </c>
      <c r="G11" s="19">
        <v>1.2795513977274637</v>
      </c>
      <c r="H11" s="15">
        <v>9.8296878622007519E-2</v>
      </c>
      <c r="I11" s="11"/>
      <c r="J11"/>
      <c r="K11"/>
      <c r="L11"/>
      <c r="M11"/>
      <c r="N11"/>
      <c r="O11"/>
    </row>
    <row r="12" spans="1:15" x14ac:dyDescent="0.75">
      <c r="B12" s="12">
        <v>110</v>
      </c>
      <c r="C12" s="29">
        <v>1.590069930904642</v>
      </c>
      <c r="D12" s="17">
        <v>0.19502623369049568</v>
      </c>
      <c r="E12" s="18">
        <v>1.3746757521737678</v>
      </c>
      <c r="F12" s="16">
        <v>0.12650844651422427</v>
      </c>
      <c r="G12" s="19">
        <v>1.3794411469075418</v>
      </c>
      <c r="H12" s="15">
        <v>0.11961391845789236</v>
      </c>
      <c r="I12" s="11"/>
      <c r="J12"/>
      <c r="K12"/>
      <c r="L12"/>
      <c r="M12"/>
      <c r="N12"/>
      <c r="O12"/>
    </row>
    <row r="13" spans="1:15" x14ac:dyDescent="0.75">
      <c r="B13" s="12">
        <v>120</v>
      </c>
      <c r="C13" s="29">
        <v>1.5150198579577678</v>
      </c>
      <c r="D13" s="17">
        <v>0.15401369391418654</v>
      </c>
      <c r="E13" s="18">
        <v>1.3695490277631619</v>
      </c>
      <c r="F13" s="16">
        <v>0.14275479337613153</v>
      </c>
      <c r="G13" s="19">
        <v>1.4383685298456244</v>
      </c>
      <c r="H13" s="15">
        <v>0.16509224460876926</v>
      </c>
      <c r="I13" s="11"/>
      <c r="J13"/>
      <c r="K13"/>
      <c r="L13"/>
      <c r="M13"/>
      <c r="N13"/>
      <c r="O13"/>
    </row>
    <row r="14" spans="1:15" ht="15.5" thickBot="1" x14ac:dyDescent="0.9">
      <c r="B14" s="12">
        <v>130</v>
      </c>
      <c r="C14" s="30">
        <v>1.4875667745265606</v>
      </c>
      <c r="D14" s="17">
        <v>0.17063756688971468</v>
      </c>
      <c r="E14" s="18">
        <v>1.3793660882232592</v>
      </c>
      <c r="F14" s="16">
        <v>0.16232576357005779</v>
      </c>
      <c r="G14" s="19">
        <v>1.3782461059888644</v>
      </c>
      <c r="H14" s="31">
        <v>0.14032225631950915</v>
      </c>
      <c r="I14" s="11"/>
      <c r="J14"/>
      <c r="K14"/>
      <c r="L14"/>
      <c r="M14"/>
      <c r="N14"/>
      <c r="O14"/>
    </row>
    <row r="15" spans="1:15" ht="15.5" thickBot="1" x14ac:dyDescent="0.9">
      <c r="B15" s="13" t="s">
        <v>2</v>
      </c>
      <c r="C15" s="20">
        <f t="shared" ref="C15:H15" si="0">(C14-C3)*100</f>
        <v>48.756677452656064</v>
      </c>
      <c r="D15" s="32">
        <f t="shared" si="0"/>
        <v>17.06375668897147</v>
      </c>
      <c r="E15" s="20">
        <f t="shared" si="0"/>
        <v>37.936608822325923</v>
      </c>
      <c r="F15" s="32">
        <f t="shared" si="0"/>
        <v>16.232576357005779</v>
      </c>
      <c r="G15" s="20">
        <f t="shared" si="0"/>
        <v>37.824610598886444</v>
      </c>
      <c r="H15" s="33">
        <f t="shared" si="0"/>
        <v>14.032225631950915</v>
      </c>
      <c r="J15"/>
      <c r="K15"/>
      <c r="L15"/>
      <c r="M15"/>
      <c r="N15"/>
      <c r="O15"/>
    </row>
    <row r="17" spans="1:15" x14ac:dyDescent="0.75">
      <c r="A17" s="34"/>
      <c r="B17" s="34"/>
      <c r="D17" s="35"/>
      <c r="E17" s="35"/>
      <c r="F17" s="35"/>
      <c r="G17" s="35"/>
      <c r="H17" s="4"/>
      <c r="K17"/>
      <c r="L17"/>
      <c r="M17"/>
      <c r="N17"/>
      <c r="O17"/>
    </row>
    <row r="18" spans="1:15" x14ac:dyDescent="0.75">
      <c r="A18" s="36"/>
      <c r="B18" s="34"/>
      <c r="D18" s="22"/>
      <c r="E18" s="22"/>
      <c r="F18" s="22"/>
      <c r="G18" s="22"/>
      <c r="H18" s="22"/>
      <c r="J18" s="4"/>
      <c r="K18"/>
      <c r="L18"/>
      <c r="M18"/>
      <c r="N18"/>
      <c r="O18"/>
    </row>
    <row r="19" spans="1:15" x14ac:dyDescent="0.75">
      <c r="A19" s="34"/>
      <c r="B19" s="37"/>
      <c r="D19" s="4"/>
      <c r="E19" s="38"/>
      <c r="F19" s="39"/>
      <c r="G19" s="38"/>
      <c r="H19" s="39"/>
      <c r="J19" s="4"/>
      <c r="K19"/>
      <c r="L19"/>
      <c r="M19"/>
      <c r="N19"/>
      <c r="O19"/>
    </row>
    <row r="20" spans="1:15" x14ac:dyDescent="0.75">
      <c r="A20" s="34"/>
      <c r="B20" s="37"/>
      <c r="D20" s="4"/>
      <c r="E20" s="38"/>
      <c r="F20" s="39"/>
      <c r="G20" s="38"/>
      <c r="H20" s="39"/>
      <c r="I20" s="40"/>
      <c r="J20" s="4"/>
      <c r="K20"/>
      <c r="L20"/>
      <c r="M20"/>
      <c r="N20"/>
      <c r="O20"/>
    </row>
    <row r="21" spans="1:15" x14ac:dyDescent="0.75">
      <c r="A21" s="34"/>
      <c r="B21" s="37"/>
      <c r="D21" s="4"/>
      <c r="E21" s="38"/>
      <c r="F21" s="39"/>
      <c r="G21" s="38"/>
      <c r="H21" s="39"/>
      <c r="I21" s="41"/>
      <c r="J21" s="4"/>
      <c r="K21"/>
      <c r="L21"/>
      <c r="M21"/>
      <c r="N21"/>
      <c r="O21"/>
    </row>
    <row r="22" spans="1:15" x14ac:dyDescent="0.75">
      <c r="A22" s="34"/>
      <c r="B22" s="37"/>
      <c r="D22" s="4"/>
      <c r="E22" s="38"/>
      <c r="F22" s="39"/>
      <c r="G22" s="38"/>
      <c r="H22" s="39"/>
      <c r="I22" s="40"/>
      <c r="J22" s="4"/>
      <c r="K22"/>
      <c r="L22"/>
      <c r="M22"/>
      <c r="N22"/>
      <c r="O22"/>
    </row>
    <row r="23" spans="1:15" x14ac:dyDescent="0.75">
      <c r="A23" s="34"/>
      <c r="B23" s="37"/>
      <c r="D23" s="4"/>
      <c r="E23" s="38"/>
      <c r="F23" s="39"/>
      <c r="G23" s="38"/>
      <c r="H23" s="39"/>
      <c r="I23" s="40"/>
      <c r="J23" s="4"/>
      <c r="K23"/>
      <c r="L23"/>
      <c r="M23"/>
      <c r="N23"/>
      <c r="O23"/>
    </row>
    <row r="24" spans="1:15" x14ac:dyDescent="0.75">
      <c r="A24" s="34"/>
      <c r="B24" s="37"/>
      <c r="D24" s="4"/>
      <c r="E24" s="38"/>
      <c r="F24" s="39"/>
      <c r="G24" s="38"/>
      <c r="H24" s="39"/>
      <c r="I24" s="40"/>
      <c r="J24" s="4"/>
      <c r="K24"/>
      <c r="L24"/>
      <c r="M24"/>
      <c r="N24"/>
      <c r="O24"/>
    </row>
    <row r="25" spans="1:15" x14ac:dyDescent="0.75">
      <c r="A25" s="34"/>
      <c r="B25" s="37"/>
      <c r="D25" s="4"/>
      <c r="E25" s="38"/>
      <c r="F25" s="39"/>
      <c r="G25" s="38"/>
      <c r="H25" s="39"/>
      <c r="I25" s="40"/>
      <c r="J25" s="4"/>
      <c r="K25"/>
      <c r="L25"/>
      <c r="M25"/>
      <c r="N25"/>
      <c r="O25"/>
    </row>
    <row r="26" spans="1:15" x14ac:dyDescent="0.75">
      <c r="A26" s="34"/>
      <c r="B26" s="37"/>
      <c r="D26" s="4"/>
      <c r="E26" s="38"/>
      <c r="F26" s="39"/>
      <c r="G26" s="38"/>
      <c r="H26" s="39"/>
      <c r="I26" s="40"/>
      <c r="J26" s="4"/>
      <c r="K26"/>
      <c r="L26"/>
      <c r="M26"/>
      <c r="N26"/>
      <c r="O26"/>
    </row>
    <row r="27" spans="1:15" x14ac:dyDescent="0.75">
      <c r="A27" s="34"/>
      <c r="B27" s="37"/>
      <c r="D27" s="4"/>
      <c r="E27" s="38"/>
      <c r="F27" s="39"/>
      <c r="G27" s="38"/>
      <c r="H27" s="39"/>
      <c r="I27" s="40"/>
      <c r="J27" s="4"/>
      <c r="K27"/>
      <c r="L27"/>
      <c r="M27"/>
      <c r="N27"/>
      <c r="O27"/>
    </row>
    <row r="28" spans="1:15" x14ac:dyDescent="0.75">
      <c r="A28" s="34"/>
      <c r="B28" s="37"/>
      <c r="C28" s="38"/>
      <c r="D28" s="4"/>
      <c r="E28" s="38"/>
      <c r="F28" s="39"/>
      <c r="G28" s="38"/>
      <c r="H28" s="39"/>
      <c r="I28" s="40"/>
      <c r="J28" s="4"/>
      <c r="K28"/>
      <c r="L28"/>
      <c r="M28"/>
      <c r="N28"/>
      <c r="O28"/>
    </row>
    <row r="29" spans="1:15" x14ac:dyDescent="0.75">
      <c r="A29" s="34"/>
      <c r="B29" s="37"/>
      <c r="C29" s="38"/>
      <c r="D29" s="4"/>
      <c r="E29" s="38"/>
      <c r="F29" s="39"/>
      <c r="G29" s="38"/>
      <c r="H29" s="39"/>
      <c r="I29" s="40"/>
      <c r="J29" s="4"/>
      <c r="K29"/>
      <c r="L29"/>
      <c r="M29"/>
      <c r="N29"/>
      <c r="O29"/>
    </row>
    <row r="30" spans="1:15" x14ac:dyDescent="0.75">
      <c r="A30" s="34"/>
      <c r="B30" s="37"/>
      <c r="C30" s="38"/>
      <c r="D30" s="4"/>
      <c r="E30" s="38"/>
      <c r="F30" s="39"/>
      <c r="G30" s="38"/>
      <c r="H30" s="39"/>
      <c r="I30" s="40"/>
      <c r="J30" s="4"/>
      <c r="K30"/>
      <c r="L30"/>
      <c r="M30"/>
      <c r="N30"/>
      <c r="O30"/>
    </row>
    <row r="31" spans="1:15" x14ac:dyDescent="0.75">
      <c r="A31" s="34"/>
      <c r="B31" s="42"/>
      <c r="C31" s="43"/>
      <c r="D31" s="4"/>
      <c r="E31" s="43"/>
      <c r="F31" s="4"/>
      <c r="G31" s="43"/>
      <c r="H31" s="4"/>
      <c r="I31" s="40"/>
      <c r="J31" s="4"/>
      <c r="K31"/>
      <c r="L31"/>
      <c r="M31"/>
      <c r="N31"/>
      <c r="O31"/>
    </row>
    <row r="32" spans="1:15" x14ac:dyDescent="0.75">
      <c r="I32" s="40"/>
      <c r="J32" s="4"/>
      <c r="K32"/>
      <c r="L32"/>
      <c r="M32"/>
      <c r="N32"/>
      <c r="O32"/>
    </row>
    <row r="33" spans="9:10" customFormat="1" x14ac:dyDescent="0.75">
      <c r="I33" s="40"/>
      <c r="J33" s="4"/>
    </row>
    <row r="34" spans="9:10" customFormat="1" x14ac:dyDescent="0.75">
      <c r="I34" s="4"/>
      <c r="J34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2B08-63A1-4F73-A1E7-AB1F13311EAA}">
  <dimension ref="A2:O24"/>
  <sheetViews>
    <sheetView workbookViewId="0">
      <selection activeCell="O21" sqref="O21"/>
    </sheetView>
  </sheetViews>
  <sheetFormatPr defaultColWidth="11.40625" defaultRowHeight="14.75" x14ac:dyDescent="0.75"/>
  <cols>
    <col min="1" max="1" width="15.86328125" customWidth="1"/>
    <col min="2" max="2" width="19.54296875" style="3" customWidth="1"/>
    <col min="3" max="11" width="12.7265625" style="3" customWidth="1"/>
  </cols>
  <sheetData>
    <row r="2" spans="1:15" x14ac:dyDescent="0.75">
      <c r="A2" t="s">
        <v>12</v>
      </c>
      <c r="B2" s="3" t="s">
        <v>13</v>
      </c>
      <c r="C2" s="3" t="s">
        <v>14</v>
      </c>
      <c r="D2" s="3" t="s">
        <v>15</v>
      </c>
      <c r="E2" s="3" t="s">
        <v>14</v>
      </c>
      <c r="F2" s="56" t="s">
        <v>16</v>
      </c>
      <c r="G2" s="3" t="s">
        <v>14</v>
      </c>
      <c r="H2" s="3" t="s">
        <v>17</v>
      </c>
      <c r="I2" s="3" t="s">
        <v>14</v>
      </c>
      <c r="J2" s="3" t="s">
        <v>18</v>
      </c>
      <c r="K2" s="3" t="s">
        <v>14</v>
      </c>
    </row>
    <row r="3" spans="1:15" x14ac:dyDescent="0.75">
      <c r="A3" t="s">
        <v>19</v>
      </c>
      <c r="B3" s="3">
        <v>855.95744999999988</v>
      </c>
      <c r="C3" s="3">
        <v>100.1583572975083</v>
      </c>
      <c r="D3" s="3">
        <v>2.0551875000000006</v>
      </c>
      <c r="E3" s="3">
        <v>0.2653265007253881</v>
      </c>
      <c r="F3" s="56">
        <v>148.00786875000003</v>
      </c>
      <c r="G3" s="3">
        <v>10.815835214326142</v>
      </c>
      <c r="H3" s="3">
        <v>19547.881249999999</v>
      </c>
      <c r="I3" s="3">
        <v>3319.415072835277</v>
      </c>
      <c r="J3" s="3">
        <v>3.6598637499999997E-13</v>
      </c>
      <c r="K3" s="3">
        <v>1.0240654357121837E-13</v>
      </c>
    </row>
    <row r="4" spans="1:15" x14ac:dyDescent="0.75">
      <c r="A4" t="s">
        <v>20</v>
      </c>
      <c r="B4" s="52">
        <v>1134.5303846153847</v>
      </c>
      <c r="C4" s="53">
        <v>102.96008800524417</v>
      </c>
      <c r="D4" s="52">
        <v>2.0404230769230769</v>
      </c>
      <c r="E4" s="53">
        <v>0.24893476365944828</v>
      </c>
      <c r="F4" s="57">
        <v>151.74370000000002</v>
      </c>
      <c r="G4" s="53">
        <v>11.801634904021578</v>
      </c>
      <c r="H4" s="52">
        <v>25199.076923076922</v>
      </c>
      <c r="I4" s="53">
        <v>2520.5800066690449</v>
      </c>
      <c r="J4" s="54">
        <v>4.616038461538463E-13</v>
      </c>
      <c r="K4" s="53">
        <v>7.7051865229244894E-14</v>
      </c>
    </row>
    <row r="5" spans="1:15" x14ac:dyDescent="0.75">
      <c r="A5" t="s">
        <v>21</v>
      </c>
      <c r="B5" s="3">
        <v>928.65321538461535</v>
      </c>
      <c r="C5" s="3">
        <v>72.882409016437876</v>
      </c>
      <c r="D5" s="3">
        <v>2.4064846153846151</v>
      </c>
      <c r="E5" s="3">
        <v>0.34390063018525358</v>
      </c>
      <c r="F5" s="56">
        <v>204.12011538461536</v>
      </c>
      <c r="G5" s="3">
        <v>15.143068536351777</v>
      </c>
      <c r="H5" s="3">
        <v>28696.684615384616</v>
      </c>
      <c r="I5" s="3">
        <v>3262.4309295340313</v>
      </c>
      <c r="J5" s="3">
        <v>7.1918538461538467E-13</v>
      </c>
      <c r="K5" s="3">
        <v>1.213635560694173E-13</v>
      </c>
    </row>
    <row r="8" spans="1:15" ht="15.5" thickBot="1" x14ac:dyDescent="0.9">
      <c r="B8" s="4"/>
      <c r="C8" s="4"/>
      <c r="D8" s="4"/>
      <c r="I8" s="4"/>
      <c r="L8" s="3"/>
      <c r="M8" s="3"/>
      <c r="N8" s="3"/>
      <c r="O8" s="3"/>
    </row>
    <row r="9" spans="1:15" x14ac:dyDescent="0.75">
      <c r="B9" s="55" t="s">
        <v>12</v>
      </c>
      <c r="C9" s="44"/>
      <c r="D9" s="45"/>
      <c r="I9" s="4"/>
      <c r="L9" s="3"/>
      <c r="M9" s="3"/>
      <c r="N9" s="3"/>
      <c r="O9" s="3"/>
    </row>
    <row r="10" spans="1:15" x14ac:dyDescent="0.75">
      <c r="B10" s="46" t="s">
        <v>9</v>
      </c>
      <c r="C10" s="46">
        <v>148.00786875000003</v>
      </c>
      <c r="D10" s="47">
        <v>10.815835214326142</v>
      </c>
      <c r="I10" s="4"/>
      <c r="L10" s="3"/>
      <c r="M10" s="3"/>
      <c r="N10" s="3"/>
      <c r="O10" s="3"/>
    </row>
    <row r="11" spans="1:15" x14ac:dyDescent="0.75">
      <c r="B11" s="46" t="s">
        <v>10</v>
      </c>
      <c r="C11" s="48">
        <v>151.74370000000002</v>
      </c>
      <c r="D11" s="49">
        <v>11.801634904021578</v>
      </c>
      <c r="I11" s="4"/>
      <c r="L11" s="3"/>
      <c r="M11" s="3"/>
      <c r="N11" s="3"/>
      <c r="O11" s="3"/>
    </row>
    <row r="12" spans="1:15" ht="15.5" thickBot="1" x14ac:dyDescent="0.9">
      <c r="B12" s="50" t="s">
        <v>22</v>
      </c>
      <c r="C12" s="50">
        <v>204.12011538461536</v>
      </c>
      <c r="D12" s="51">
        <v>15.143068536351777</v>
      </c>
      <c r="I12" s="4"/>
      <c r="L12" s="3"/>
      <c r="M12" s="3"/>
      <c r="N12" s="3"/>
      <c r="O12" s="3"/>
    </row>
    <row r="13" spans="1:15" x14ac:dyDescent="0.75">
      <c r="I13" s="4"/>
      <c r="L13" s="3"/>
      <c r="M13" s="3"/>
      <c r="N13" s="3"/>
      <c r="O13" s="3"/>
    </row>
    <row r="14" spans="1:15" x14ac:dyDescent="0.75">
      <c r="I14" s="4"/>
      <c r="L14" s="3"/>
      <c r="M14" s="3"/>
      <c r="N14" s="3"/>
      <c r="O14" s="3"/>
    </row>
    <row r="15" spans="1:15" x14ac:dyDescent="0.75">
      <c r="I15" s="4"/>
      <c r="L15" s="3"/>
      <c r="M15" s="3"/>
      <c r="N15" s="3"/>
      <c r="O15" s="3"/>
    </row>
    <row r="16" spans="1:15" x14ac:dyDescent="0.75">
      <c r="I16" s="4"/>
      <c r="L16" s="3"/>
      <c r="M16" s="3"/>
      <c r="N16" s="3"/>
      <c r="O16" s="3"/>
    </row>
    <row r="17" spans="9:15" customFormat="1" x14ac:dyDescent="0.75">
      <c r="I17" s="4"/>
      <c r="J17" s="3"/>
      <c r="K17" s="3"/>
      <c r="L17" s="3"/>
      <c r="M17" s="3"/>
      <c r="N17" s="3"/>
      <c r="O17" s="3"/>
    </row>
    <row r="18" spans="9:15" customFormat="1" x14ac:dyDescent="0.75">
      <c r="I18" s="4"/>
      <c r="J18" s="3"/>
      <c r="K18" s="3"/>
      <c r="L18" s="3"/>
      <c r="M18" s="3"/>
      <c r="N18" s="3"/>
      <c r="O18" s="3"/>
    </row>
    <row r="19" spans="9:15" customFormat="1" x14ac:dyDescent="0.75">
      <c r="I19" s="4"/>
      <c r="J19" s="3"/>
      <c r="K19" s="3"/>
      <c r="L19" s="3"/>
      <c r="M19" s="3"/>
      <c r="N19" s="3"/>
      <c r="O19" s="3"/>
    </row>
    <row r="20" spans="9:15" customFormat="1" x14ac:dyDescent="0.75">
      <c r="I20" s="4"/>
      <c r="J20" s="3"/>
      <c r="K20" s="3"/>
      <c r="L20" s="3"/>
      <c r="M20" s="3"/>
      <c r="N20" s="3"/>
      <c r="O20" s="3"/>
    </row>
    <row r="21" spans="9:15" customFormat="1" x14ac:dyDescent="0.75">
      <c r="I21" s="4"/>
      <c r="J21" s="3"/>
      <c r="K21" s="3"/>
      <c r="L21" s="3"/>
      <c r="M21" s="3"/>
      <c r="N21" s="3"/>
      <c r="O21" s="3" t="s">
        <v>23</v>
      </c>
    </row>
    <row r="22" spans="9:15" customFormat="1" x14ac:dyDescent="0.75">
      <c r="I22" s="4"/>
      <c r="J22" s="3"/>
      <c r="K22" s="3"/>
      <c r="L22" s="3"/>
      <c r="M22" s="3"/>
      <c r="N22" s="3"/>
      <c r="O22" s="3"/>
    </row>
    <row r="23" spans="9:15" customFormat="1" x14ac:dyDescent="0.75">
      <c r="I23" s="4"/>
      <c r="J23" s="3"/>
      <c r="K23" s="3"/>
      <c r="L23" s="3"/>
      <c r="M23" s="3"/>
      <c r="N23" s="3"/>
      <c r="O23" s="3"/>
    </row>
    <row r="24" spans="9:15" customFormat="1" x14ac:dyDescent="0.75">
      <c r="I24" s="4"/>
      <c r="J24" s="3"/>
      <c r="K24" s="3"/>
      <c r="L24" s="3"/>
      <c r="M24" s="3"/>
      <c r="N24" s="3"/>
      <c r="O24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4F41-6127-4380-9A3F-8E21B362C64E}">
  <dimension ref="A1:L120"/>
  <sheetViews>
    <sheetView topLeftCell="A88" zoomScale="115" zoomScaleNormal="115" workbookViewId="0">
      <selection activeCell="M13" sqref="M13"/>
    </sheetView>
  </sheetViews>
  <sheetFormatPr defaultColWidth="11.40625" defaultRowHeight="14.75" x14ac:dyDescent="0.75"/>
  <cols>
    <col min="1" max="1" width="12.26953125" customWidth="1"/>
    <col min="2" max="2" width="22.40625" style="3" customWidth="1"/>
    <col min="3" max="6" width="15.7265625" style="166" customWidth="1"/>
    <col min="7" max="7" width="11.40625" style="3"/>
    <col min="8" max="8" width="13.86328125" style="3" customWidth="1"/>
    <col min="9" max="11" width="11.40625" style="3"/>
    <col min="253" max="253" width="9.1328125" customWidth="1"/>
    <col min="254" max="254" width="22.40625" customWidth="1"/>
    <col min="255" max="262" width="15.7265625" customWidth="1"/>
    <col min="264" max="264" width="13.86328125" customWidth="1"/>
    <col min="509" max="509" width="9.1328125" customWidth="1"/>
    <col min="510" max="510" width="22.40625" customWidth="1"/>
    <col min="511" max="518" width="15.7265625" customWidth="1"/>
    <col min="520" max="520" width="13.86328125" customWidth="1"/>
    <col min="765" max="765" width="9.1328125" customWidth="1"/>
    <col min="766" max="766" width="22.40625" customWidth="1"/>
    <col min="767" max="774" width="15.7265625" customWidth="1"/>
    <col min="776" max="776" width="13.86328125" customWidth="1"/>
    <col min="1021" max="1021" width="9.1328125" customWidth="1"/>
    <col min="1022" max="1022" width="22.40625" customWidth="1"/>
    <col min="1023" max="1030" width="15.7265625" customWidth="1"/>
    <col min="1032" max="1032" width="13.86328125" customWidth="1"/>
    <col min="1277" max="1277" width="9.1328125" customWidth="1"/>
    <col min="1278" max="1278" width="22.40625" customWidth="1"/>
    <col min="1279" max="1286" width="15.7265625" customWidth="1"/>
    <col min="1288" max="1288" width="13.86328125" customWidth="1"/>
    <col min="1533" max="1533" width="9.1328125" customWidth="1"/>
    <col min="1534" max="1534" width="22.40625" customWidth="1"/>
    <col min="1535" max="1542" width="15.7265625" customWidth="1"/>
    <col min="1544" max="1544" width="13.86328125" customWidth="1"/>
    <col min="1789" max="1789" width="9.1328125" customWidth="1"/>
    <col min="1790" max="1790" width="22.40625" customWidth="1"/>
    <col min="1791" max="1798" width="15.7265625" customWidth="1"/>
    <col min="1800" max="1800" width="13.86328125" customWidth="1"/>
    <col min="2045" max="2045" width="9.1328125" customWidth="1"/>
    <col min="2046" max="2046" width="22.40625" customWidth="1"/>
    <col min="2047" max="2054" width="15.7265625" customWidth="1"/>
    <col min="2056" max="2056" width="13.86328125" customWidth="1"/>
    <col min="2301" max="2301" width="9.1328125" customWidth="1"/>
    <col min="2302" max="2302" width="22.40625" customWidth="1"/>
    <col min="2303" max="2310" width="15.7265625" customWidth="1"/>
    <col min="2312" max="2312" width="13.86328125" customWidth="1"/>
    <col min="2557" max="2557" width="9.1328125" customWidth="1"/>
    <col min="2558" max="2558" width="22.40625" customWidth="1"/>
    <col min="2559" max="2566" width="15.7265625" customWidth="1"/>
    <col min="2568" max="2568" width="13.86328125" customWidth="1"/>
    <col min="2813" max="2813" width="9.1328125" customWidth="1"/>
    <col min="2814" max="2814" width="22.40625" customWidth="1"/>
    <col min="2815" max="2822" width="15.7265625" customWidth="1"/>
    <col min="2824" max="2824" width="13.86328125" customWidth="1"/>
    <col min="3069" max="3069" width="9.1328125" customWidth="1"/>
    <col min="3070" max="3070" width="22.40625" customWidth="1"/>
    <col min="3071" max="3078" width="15.7265625" customWidth="1"/>
    <col min="3080" max="3080" width="13.86328125" customWidth="1"/>
    <col min="3325" max="3325" width="9.1328125" customWidth="1"/>
    <col min="3326" max="3326" width="22.40625" customWidth="1"/>
    <col min="3327" max="3334" width="15.7265625" customWidth="1"/>
    <col min="3336" max="3336" width="13.86328125" customWidth="1"/>
    <col min="3581" max="3581" width="9.1328125" customWidth="1"/>
    <col min="3582" max="3582" width="22.40625" customWidth="1"/>
    <col min="3583" max="3590" width="15.7265625" customWidth="1"/>
    <col min="3592" max="3592" width="13.86328125" customWidth="1"/>
    <col min="3837" max="3837" width="9.1328125" customWidth="1"/>
    <col min="3838" max="3838" width="22.40625" customWidth="1"/>
    <col min="3839" max="3846" width="15.7265625" customWidth="1"/>
    <col min="3848" max="3848" width="13.86328125" customWidth="1"/>
    <col min="4093" max="4093" width="9.1328125" customWidth="1"/>
    <col min="4094" max="4094" width="22.40625" customWidth="1"/>
    <col min="4095" max="4102" width="15.7265625" customWidth="1"/>
    <col min="4104" max="4104" width="13.86328125" customWidth="1"/>
    <col min="4349" max="4349" width="9.1328125" customWidth="1"/>
    <col min="4350" max="4350" width="22.40625" customWidth="1"/>
    <col min="4351" max="4358" width="15.7265625" customWidth="1"/>
    <col min="4360" max="4360" width="13.86328125" customWidth="1"/>
    <col min="4605" max="4605" width="9.1328125" customWidth="1"/>
    <col min="4606" max="4606" width="22.40625" customWidth="1"/>
    <col min="4607" max="4614" width="15.7265625" customWidth="1"/>
    <col min="4616" max="4616" width="13.86328125" customWidth="1"/>
    <col min="4861" max="4861" width="9.1328125" customWidth="1"/>
    <col min="4862" max="4862" width="22.40625" customWidth="1"/>
    <col min="4863" max="4870" width="15.7265625" customWidth="1"/>
    <col min="4872" max="4872" width="13.86328125" customWidth="1"/>
    <col min="5117" max="5117" width="9.1328125" customWidth="1"/>
    <col min="5118" max="5118" width="22.40625" customWidth="1"/>
    <col min="5119" max="5126" width="15.7265625" customWidth="1"/>
    <col min="5128" max="5128" width="13.86328125" customWidth="1"/>
    <col min="5373" max="5373" width="9.1328125" customWidth="1"/>
    <col min="5374" max="5374" width="22.40625" customWidth="1"/>
    <col min="5375" max="5382" width="15.7265625" customWidth="1"/>
    <col min="5384" max="5384" width="13.86328125" customWidth="1"/>
    <col min="5629" max="5629" width="9.1328125" customWidth="1"/>
    <col min="5630" max="5630" width="22.40625" customWidth="1"/>
    <col min="5631" max="5638" width="15.7265625" customWidth="1"/>
    <col min="5640" max="5640" width="13.86328125" customWidth="1"/>
    <col min="5885" max="5885" width="9.1328125" customWidth="1"/>
    <col min="5886" max="5886" width="22.40625" customWidth="1"/>
    <col min="5887" max="5894" width="15.7265625" customWidth="1"/>
    <col min="5896" max="5896" width="13.86328125" customWidth="1"/>
    <col min="6141" max="6141" width="9.1328125" customWidth="1"/>
    <col min="6142" max="6142" width="22.40625" customWidth="1"/>
    <col min="6143" max="6150" width="15.7265625" customWidth="1"/>
    <col min="6152" max="6152" width="13.86328125" customWidth="1"/>
    <col min="6397" max="6397" width="9.1328125" customWidth="1"/>
    <col min="6398" max="6398" width="22.40625" customWidth="1"/>
    <col min="6399" max="6406" width="15.7265625" customWidth="1"/>
    <col min="6408" max="6408" width="13.86328125" customWidth="1"/>
    <col min="6653" max="6653" width="9.1328125" customWidth="1"/>
    <col min="6654" max="6654" width="22.40625" customWidth="1"/>
    <col min="6655" max="6662" width="15.7265625" customWidth="1"/>
    <col min="6664" max="6664" width="13.86328125" customWidth="1"/>
    <col min="6909" max="6909" width="9.1328125" customWidth="1"/>
    <col min="6910" max="6910" width="22.40625" customWidth="1"/>
    <col min="6911" max="6918" width="15.7265625" customWidth="1"/>
    <col min="6920" max="6920" width="13.86328125" customWidth="1"/>
    <col min="7165" max="7165" width="9.1328125" customWidth="1"/>
    <col min="7166" max="7166" width="22.40625" customWidth="1"/>
    <col min="7167" max="7174" width="15.7265625" customWidth="1"/>
    <col min="7176" max="7176" width="13.86328125" customWidth="1"/>
    <col min="7421" max="7421" width="9.1328125" customWidth="1"/>
    <col min="7422" max="7422" width="22.40625" customWidth="1"/>
    <col min="7423" max="7430" width="15.7265625" customWidth="1"/>
    <col min="7432" max="7432" width="13.86328125" customWidth="1"/>
    <col min="7677" max="7677" width="9.1328125" customWidth="1"/>
    <col min="7678" max="7678" width="22.40625" customWidth="1"/>
    <col min="7679" max="7686" width="15.7265625" customWidth="1"/>
    <col min="7688" max="7688" width="13.86328125" customWidth="1"/>
    <col min="7933" max="7933" width="9.1328125" customWidth="1"/>
    <col min="7934" max="7934" width="22.40625" customWidth="1"/>
    <col min="7935" max="7942" width="15.7265625" customWidth="1"/>
    <col min="7944" max="7944" width="13.86328125" customWidth="1"/>
    <col min="8189" max="8189" width="9.1328125" customWidth="1"/>
    <col min="8190" max="8190" width="22.40625" customWidth="1"/>
    <col min="8191" max="8198" width="15.7265625" customWidth="1"/>
    <col min="8200" max="8200" width="13.86328125" customWidth="1"/>
    <col min="8445" max="8445" width="9.1328125" customWidth="1"/>
    <col min="8446" max="8446" width="22.40625" customWidth="1"/>
    <col min="8447" max="8454" width="15.7265625" customWidth="1"/>
    <col min="8456" max="8456" width="13.86328125" customWidth="1"/>
    <col min="8701" max="8701" width="9.1328125" customWidth="1"/>
    <col min="8702" max="8702" width="22.40625" customWidth="1"/>
    <col min="8703" max="8710" width="15.7265625" customWidth="1"/>
    <col min="8712" max="8712" width="13.86328125" customWidth="1"/>
    <col min="8957" max="8957" width="9.1328125" customWidth="1"/>
    <col min="8958" max="8958" width="22.40625" customWidth="1"/>
    <col min="8959" max="8966" width="15.7265625" customWidth="1"/>
    <col min="8968" max="8968" width="13.86328125" customWidth="1"/>
    <col min="9213" max="9213" width="9.1328125" customWidth="1"/>
    <col min="9214" max="9214" width="22.40625" customWidth="1"/>
    <col min="9215" max="9222" width="15.7265625" customWidth="1"/>
    <col min="9224" max="9224" width="13.86328125" customWidth="1"/>
    <col min="9469" max="9469" width="9.1328125" customWidth="1"/>
    <col min="9470" max="9470" width="22.40625" customWidth="1"/>
    <col min="9471" max="9478" width="15.7265625" customWidth="1"/>
    <col min="9480" max="9480" width="13.86328125" customWidth="1"/>
    <col min="9725" max="9725" width="9.1328125" customWidth="1"/>
    <col min="9726" max="9726" width="22.40625" customWidth="1"/>
    <col min="9727" max="9734" width="15.7265625" customWidth="1"/>
    <col min="9736" max="9736" width="13.86328125" customWidth="1"/>
    <col min="9981" max="9981" width="9.1328125" customWidth="1"/>
    <col min="9982" max="9982" width="22.40625" customWidth="1"/>
    <col min="9983" max="9990" width="15.7265625" customWidth="1"/>
    <col min="9992" max="9992" width="13.86328125" customWidth="1"/>
    <col min="10237" max="10237" width="9.1328125" customWidth="1"/>
    <col min="10238" max="10238" width="22.40625" customWidth="1"/>
    <col min="10239" max="10246" width="15.7265625" customWidth="1"/>
    <col min="10248" max="10248" width="13.86328125" customWidth="1"/>
    <col min="10493" max="10493" width="9.1328125" customWidth="1"/>
    <col min="10494" max="10494" width="22.40625" customWidth="1"/>
    <col min="10495" max="10502" width="15.7265625" customWidth="1"/>
    <col min="10504" max="10504" width="13.86328125" customWidth="1"/>
    <col min="10749" max="10749" width="9.1328125" customWidth="1"/>
    <col min="10750" max="10750" width="22.40625" customWidth="1"/>
    <col min="10751" max="10758" width="15.7265625" customWidth="1"/>
    <col min="10760" max="10760" width="13.86328125" customWidth="1"/>
    <col min="11005" max="11005" width="9.1328125" customWidth="1"/>
    <col min="11006" max="11006" width="22.40625" customWidth="1"/>
    <col min="11007" max="11014" width="15.7265625" customWidth="1"/>
    <col min="11016" max="11016" width="13.86328125" customWidth="1"/>
    <col min="11261" max="11261" width="9.1328125" customWidth="1"/>
    <col min="11262" max="11262" width="22.40625" customWidth="1"/>
    <col min="11263" max="11270" width="15.7265625" customWidth="1"/>
    <col min="11272" max="11272" width="13.86328125" customWidth="1"/>
    <col min="11517" max="11517" width="9.1328125" customWidth="1"/>
    <col min="11518" max="11518" width="22.40625" customWidth="1"/>
    <col min="11519" max="11526" width="15.7265625" customWidth="1"/>
    <col min="11528" max="11528" width="13.86328125" customWidth="1"/>
    <col min="11773" max="11773" width="9.1328125" customWidth="1"/>
    <col min="11774" max="11774" width="22.40625" customWidth="1"/>
    <col min="11775" max="11782" width="15.7265625" customWidth="1"/>
    <col min="11784" max="11784" width="13.86328125" customWidth="1"/>
    <col min="12029" max="12029" width="9.1328125" customWidth="1"/>
    <col min="12030" max="12030" width="22.40625" customWidth="1"/>
    <col min="12031" max="12038" width="15.7265625" customWidth="1"/>
    <col min="12040" max="12040" width="13.86328125" customWidth="1"/>
    <col min="12285" max="12285" width="9.1328125" customWidth="1"/>
    <col min="12286" max="12286" width="22.40625" customWidth="1"/>
    <col min="12287" max="12294" width="15.7265625" customWidth="1"/>
    <col min="12296" max="12296" width="13.86328125" customWidth="1"/>
    <col min="12541" max="12541" width="9.1328125" customWidth="1"/>
    <col min="12542" max="12542" width="22.40625" customWidth="1"/>
    <col min="12543" max="12550" width="15.7265625" customWidth="1"/>
    <col min="12552" max="12552" width="13.86328125" customWidth="1"/>
    <col min="12797" max="12797" width="9.1328125" customWidth="1"/>
    <col min="12798" max="12798" width="22.40625" customWidth="1"/>
    <col min="12799" max="12806" width="15.7265625" customWidth="1"/>
    <col min="12808" max="12808" width="13.86328125" customWidth="1"/>
    <col min="13053" max="13053" width="9.1328125" customWidth="1"/>
    <col min="13054" max="13054" width="22.40625" customWidth="1"/>
    <col min="13055" max="13062" width="15.7265625" customWidth="1"/>
    <col min="13064" max="13064" width="13.86328125" customWidth="1"/>
    <col min="13309" max="13309" width="9.1328125" customWidth="1"/>
    <col min="13310" max="13310" width="22.40625" customWidth="1"/>
    <col min="13311" max="13318" width="15.7265625" customWidth="1"/>
    <col min="13320" max="13320" width="13.86328125" customWidth="1"/>
    <col min="13565" max="13565" width="9.1328125" customWidth="1"/>
    <col min="13566" max="13566" width="22.40625" customWidth="1"/>
    <col min="13567" max="13574" width="15.7265625" customWidth="1"/>
    <col min="13576" max="13576" width="13.86328125" customWidth="1"/>
    <col min="13821" max="13821" width="9.1328125" customWidth="1"/>
    <col min="13822" max="13822" width="22.40625" customWidth="1"/>
    <col min="13823" max="13830" width="15.7265625" customWidth="1"/>
    <col min="13832" max="13832" width="13.86328125" customWidth="1"/>
    <col min="14077" max="14077" width="9.1328125" customWidth="1"/>
    <col min="14078" max="14078" width="22.40625" customWidth="1"/>
    <col min="14079" max="14086" width="15.7265625" customWidth="1"/>
    <col min="14088" max="14088" width="13.86328125" customWidth="1"/>
    <col min="14333" max="14333" width="9.1328125" customWidth="1"/>
    <col min="14334" max="14334" width="22.40625" customWidth="1"/>
    <col min="14335" max="14342" width="15.7265625" customWidth="1"/>
    <col min="14344" max="14344" width="13.86328125" customWidth="1"/>
    <col min="14589" max="14589" width="9.1328125" customWidth="1"/>
    <col min="14590" max="14590" width="22.40625" customWidth="1"/>
    <col min="14591" max="14598" width="15.7265625" customWidth="1"/>
    <col min="14600" max="14600" width="13.86328125" customWidth="1"/>
    <col min="14845" max="14845" width="9.1328125" customWidth="1"/>
    <col min="14846" max="14846" width="22.40625" customWidth="1"/>
    <col min="14847" max="14854" width="15.7265625" customWidth="1"/>
    <col min="14856" max="14856" width="13.86328125" customWidth="1"/>
    <col min="15101" max="15101" width="9.1328125" customWidth="1"/>
    <col min="15102" max="15102" width="22.40625" customWidth="1"/>
    <col min="15103" max="15110" width="15.7265625" customWidth="1"/>
    <col min="15112" max="15112" width="13.86328125" customWidth="1"/>
    <col min="15357" max="15357" width="9.1328125" customWidth="1"/>
    <col min="15358" max="15358" width="22.40625" customWidth="1"/>
    <col min="15359" max="15366" width="15.7265625" customWidth="1"/>
    <col min="15368" max="15368" width="13.86328125" customWidth="1"/>
    <col min="15613" max="15613" width="9.1328125" customWidth="1"/>
    <col min="15614" max="15614" width="22.40625" customWidth="1"/>
    <col min="15615" max="15622" width="15.7265625" customWidth="1"/>
    <col min="15624" max="15624" width="13.86328125" customWidth="1"/>
    <col min="15869" max="15869" width="9.1328125" customWidth="1"/>
    <col min="15870" max="15870" width="22.40625" customWidth="1"/>
    <col min="15871" max="15878" width="15.7265625" customWidth="1"/>
    <col min="15880" max="15880" width="13.86328125" customWidth="1"/>
    <col min="16125" max="16125" width="9.1328125" customWidth="1"/>
    <col min="16126" max="16126" width="22.40625" customWidth="1"/>
    <col min="16127" max="16134" width="15.7265625" customWidth="1"/>
    <col min="16136" max="16136" width="13.86328125" customWidth="1"/>
  </cols>
  <sheetData>
    <row r="1" spans="1:11" ht="15.5" thickBot="1" x14ac:dyDescent="0.9">
      <c r="C1" s="184" t="s">
        <v>24</v>
      </c>
      <c r="D1" s="164" t="s">
        <v>4</v>
      </c>
      <c r="E1" s="165" t="s">
        <v>5</v>
      </c>
      <c r="F1" s="176"/>
    </row>
    <row r="2" spans="1:11" ht="15" customHeight="1" thickBot="1" x14ac:dyDescent="0.9">
      <c r="A2" s="191" t="s">
        <v>37</v>
      </c>
      <c r="B2" s="193" t="s">
        <v>38</v>
      </c>
      <c r="C2" s="101">
        <v>0.16600000000000001</v>
      </c>
      <c r="D2" s="102">
        <v>0.189</v>
      </c>
      <c r="E2" s="103">
        <v>0.16400000000000001</v>
      </c>
      <c r="F2" s="87"/>
    </row>
    <row r="3" spans="1:11" ht="15" customHeight="1" thickBot="1" x14ac:dyDescent="0.9">
      <c r="A3" s="192"/>
      <c r="B3" s="194"/>
      <c r="C3" s="104">
        <v>0.25800000000000001</v>
      </c>
      <c r="D3" s="87">
        <v>0.22900000000000001</v>
      </c>
      <c r="E3" s="105">
        <v>0.188</v>
      </c>
      <c r="F3" s="87"/>
      <c r="G3" s="33">
        <v>0.17899999999999999</v>
      </c>
      <c r="H3" s="161" t="s">
        <v>27</v>
      </c>
    </row>
    <row r="4" spans="1:11" ht="15" customHeight="1" thickBot="1" x14ac:dyDescent="0.9">
      <c r="A4" s="192"/>
      <c r="B4" s="195"/>
      <c r="C4" s="107">
        <v>0.183</v>
      </c>
      <c r="D4" s="108">
        <v>0.182</v>
      </c>
      <c r="E4" s="109">
        <v>0.17499999999999999</v>
      </c>
      <c r="F4" s="87"/>
      <c r="J4"/>
    </row>
    <row r="5" spans="1:11" ht="15.5" thickBot="1" x14ac:dyDescent="0.9">
      <c r="F5" s="87"/>
      <c r="J5"/>
    </row>
    <row r="6" spans="1:11" ht="15.5" thickBot="1" x14ac:dyDescent="0.9">
      <c r="B6" s="81" t="s">
        <v>39</v>
      </c>
      <c r="C6" s="179">
        <f>AVERAGE(C2:C4)/0.179</f>
        <v>1.1303538175046555</v>
      </c>
      <c r="D6" s="179">
        <f>AVERAGE(D2:D4)/0.179</f>
        <v>1.1173184357541901</v>
      </c>
      <c r="E6" s="180">
        <f>AVERAGE(E2:E4)/0.179</f>
        <v>0.98137802607076341</v>
      </c>
      <c r="F6" s="87"/>
    </row>
    <row r="7" spans="1:11" ht="15.5" thickBot="1" x14ac:dyDescent="0.9">
      <c r="F7" s="87"/>
    </row>
    <row r="8" spans="1:11" ht="15.5" thickBot="1" x14ac:dyDescent="0.9">
      <c r="C8" s="184" t="s">
        <v>24</v>
      </c>
      <c r="D8" s="164" t="s">
        <v>4</v>
      </c>
      <c r="E8" s="165" t="s">
        <v>5</v>
      </c>
      <c r="F8" s="87"/>
    </row>
    <row r="9" spans="1:11" ht="15.5" thickBot="1" x14ac:dyDescent="0.9">
      <c r="A9" s="196" t="s">
        <v>40</v>
      </c>
      <c r="B9" s="198" t="s">
        <v>38</v>
      </c>
      <c r="C9" s="185">
        <v>0.158</v>
      </c>
      <c r="D9" s="167">
        <v>0.159</v>
      </c>
      <c r="E9" s="168">
        <v>0.16300000000000001</v>
      </c>
      <c r="F9" s="114"/>
      <c r="G9" s="65"/>
      <c r="H9" s="65"/>
      <c r="I9" s="169"/>
      <c r="J9" s="169"/>
      <c r="K9" s="169"/>
    </row>
    <row r="10" spans="1:11" ht="15.5" thickBot="1" x14ac:dyDescent="0.9">
      <c r="A10" s="197"/>
      <c r="B10" s="199"/>
      <c r="C10" s="177">
        <v>0.16200000000000001</v>
      </c>
      <c r="D10" s="114">
        <v>0.16300000000000001</v>
      </c>
      <c r="E10" s="173">
        <v>0.16900000000000001</v>
      </c>
      <c r="F10" s="114"/>
      <c r="G10" s="170">
        <v>0.16600000000000001</v>
      </c>
      <c r="H10" s="161" t="s">
        <v>27</v>
      </c>
      <c r="I10" s="169"/>
      <c r="J10" s="169"/>
      <c r="K10" s="169"/>
    </row>
    <row r="11" spans="1:11" ht="15.5" thickBot="1" x14ac:dyDescent="0.9">
      <c r="A11" s="197"/>
      <c r="B11" s="200"/>
      <c r="C11" s="175">
        <v>0.16700000000000001</v>
      </c>
      <c r="D11" s="171">
        <v>0.192</v>
      </c>
      <c r="E11" s="172">
        <v>0.186</v>
      </c>
      <c r="F11" s="114"/>
      <c r="G11" s="65"/>
      <c r="I11" s="169"/>
      <c r="J11" s="169"/>
      <c r="K11" s="169"/>
    </row>
    <row r="12" spans="1:11" ht="15.5" thickBot="1" x14ac:dyDescent="0.9">
      <c r="C12" s="110"/>
      <c r="D12" s="110"/>
      <c r="E12" s="110"/>
      <c r="F12" s="114"/>
      <c r="G12" s="65"/>
      <c r="H12" s="65"/>
      <c r="I12" s="169"/>
      <c r="J12" s="169"/>
      <c r="K12" s="169"/>
    </row>
    <row r="13" spans="1:11" ht="15.5" thickBot="1" x14ac:dyDescent="0.9">
      <c r="B13" s="81" t="s">
        <v>39</v>
      </c>
      <c r="C13" s="181">
        <f>AVERAGE(C9:C11)/0.166</f>
        <v>0.97791164658634533</v>
      </c>
      <c r="D13" s="181">
        <f>AVERAGE(D9:D11)/0.166</f>
        <v>1.0321285140562249</v>
      </c>
      <c r="E13" s="182">
        <f>AVERAGE(E9:E11)/0.166</f>
        <v>1.040160642570281</v>
      </c>
      <c r="F13" s="114"/>
      <c r="G13" s="65"/>
      <c r="H13" s="65"/>
      <c r="I13" s="169"/>
      <c r="J13" s="169"/>
      <c r="K13" s="169"/>
    </row>
    <row r="14" spans="1:11" ht="15.5" thickBot="1" x14ac:dyDescent="0.9">
      <c r="F14" s="87"/>
    </row>
    <row r="15" spans="1:11" ht="15.5" thickBot="1" x14ac:dyDescent="0.9">
      <c r="C15" s="184" t="s">
        <v>24</v>
      </c>
      <c r="D15" s="164" t="s">
        <v>4</v>
      </c>
      <c r="E15" s="165" t="s">
        <v>5</v>
      </c>
      <c r="F15" s="87"/>
    </row>
    <row r="16" spans="1:11" ht="15.5" thickBot="1" x14ac:dyDescent="0.9">
      <c r="A16" s="196" t="s">
        <v>41</v>
      </c>
      <c r="B16" s="193" t="s">
        <v>38</v>
      </c>
      <c r="C16" s="101">
        <v>0.13100000000000001</v>
      </c>
      <c r="D16" s="102">
        <v>0.17599999999999999</v>
      </c>
      <c r="E16" s="103">
        <v>0.129</v>
      </c>
      <c r="F16" s="87"/>
      <c r="H16" s="65"/>
    </row>
    <row r="17" spans="1:8" ht="15.5" thickBot="1" x14ac:dyDescent="0.9">
      <c r="A17" s="197"/>
      <c r="B17" s="194"/>
      <c r="C17" s="104">
        <v>0.112</v>
      </c>
      <c r="D17" s="87">
        <v>0.124</v>
      </c>
      <c r="E17" s="105">
        <v>0.11700000000000001</v>
      </c>
      <c r="F17" s="87"/>
      <c r="G17" s="33">
        <v>0.122</v>
      </c>
      <c r="H17" s="76" t="s">
        <v>27</v>
      </c>
    </row>
    <row r="18" spans="1:8" ht="15.5" thickBot="1" x14ac:dyDescent="0.9">
      <c r="A18" s="197"/>
      <c r="B18" s="195"/>
      <c r="C18" s="107">
        <v>0.13</v>
      </c>
      <c r="D18" s="108">
        <v>0.11799999999999999</v>
      </c>
      <c r="E18" s="109">
        <v>0.13500000000000001</v>
      </c>
      <c r="F18" s="87"/>
      <c r="G18" s="65"/>
    </row>
    <row r="19" spans="1:8" ht="15.5" thickBot="1" x14ac:dyDescent="0.9">
      <c r="C19" s="110"/>
      <c r="D19" s="110"/>
      <c r="E19" s="110"/>
      <c r="F19" s="114"/>
      <c r="G19" s="65"/>
      <c r="H19" s="65"/>
    </row>
    <row r="20" spans="1:8" ht="15.5" thickBot="1" x14ac:dyDescent="0.9">
      <c r="B20" s="81" t="s">
        <v>39</v>
      </c>
      <c r="C20" s="181">
        <f>AVERAGE(C16:C18)/0.122</f>
        <v>1.0191256830601094</v>
      </c>
      <c r="D20" s="181">
        <f>AVERAGE(D16:D18)/0.122</f>
        <v>1.1420765027322406</v>
      </c>
      <c r="E20" s="182">
        <f>AVERAGE(E16:E18)/0.122</f>
        <v>1.040983606557377</v>
      </c>
      <c r="F20" s="114"/>
      <c r="G20" s="65"/>
      <c r="H20" s="65"/>
    </row>
    <row r="21" spans="1:8" ht="15.5" thickBot="1" x14ac:dyDescent="0.9">
      <c r="B21" s="58"/>
      <c r="C21" s="110"/>
      <c r="D21" s="110"/>
      <c r="E21" s="110"/>
      <c r="F21" s="114"/>
      <c r="G21" s="65"/>
      <c r="H21" s="65"/>
    </row>
    <row r="22" spans="1:8" ht="15.5" thickBot="1" x14ac:dyDescent="0.9">
      <c r="B22" s="58"/>
      <c r="C22" s="184" t="s">
        <v>24</v>
      </c>
      <c r="D22" s="164" t="s">
        <v>4</v>
      </c>
      <c r="E22" s="165" t="s">
        <v>5</v>
      </c>
      <c r="F22" s="114"/>
      <c r="G22" s="65"/>
      <c r="H22" s="65"/>
    </row>
    <row r="23" spans="1:8" ht="15.5" thickBot="1" x14ac:dyDescent="0.9">
      <c r="A23" s="201">
        <v>42161</v>
      </c>
      <c r="B23" s="193" t="s">
        <v>38</v>
      </c>
      <c r="C23" s="101">
        <v>0.16300000000000001</v>
      </c>
      <c r="D23" s="102">
        <v>0.154</v>
      </c>
      <c r="E23" s="103">
        <v>0.161</v>
      </c>
      <c r="F23" s="87"/>
      <c r="G23" s="65"/>
      <c r="H23" s="65"/>
    </row>
    <row r="24" spans="1:8" ht="15.5" thickBot="1" x14ac:dyDescent="0.9">
      <c r="A24" s="197"/>
      <c r="B24" s="194"/>
      <c r="C24" s="104">
        <v>0.17499999999999999</v>
      </c>
      <c r="D24" s="87">
        <v>0.14599999999999999</v>
      </c>
      <c r="E24" s="105">
        <v>0.159</v>
      </c>
      <c r="F24" s="87"/>
      <c r="G24" s="33">
        <v>0.14000000000000001</v>
      </c>
      <c r="H24" s="76" t="s">
        <v>27</v>
      </c>
    </row>
    <row r="25" spans="1:8" ht="15.5" thickBot="1" x14ac:dyDescent="0.9">
      <c r="A25" s="197"/>
      <c r="B25" s="195"/>
      <c r="C25" s="107">
        <v>0.28100000000000003</v>
      </c>
      <c r="D25" s="108">
        <v>0.156</v>
      </c>
      <c r="E25" s="109">
        <v>0.152</v>
      </c>
      <c r="F25" s="87"/>
      <c r="G25" s="65"/>
    </row>
    <row r="26" spans="1:8" ht="15.5" thickBot="1" x14ac:dyDescent="0.9">
      <c r="C26" s="110"/>
      <c r="D26" s="110"/>
      <c r="E26" s="110"/>
      <c r="F26" s="114"/>
      <c r="G26" s="65"/>
      <c r="H26" s="65"/>
    </row>
    <row r="27" spans="1:8" ht="15.5" thickBot="1" x14ac:dyDescent="0.9">
      <c r="B27" s="81" t="s">
        <v>39</v>
      </c>
      <c r="C27" s="181">
        <f>AVERAGE(C23:C25)/0.14</f>
        <v>1.4738095238095237</v>
      </c>
      <c r="D27" s="181">
        <f>AVERAGE(D23:D25)/0.14</f>
        <v>1.0857142857142856</v>
      </c>
      <c r="E27" s="182">
        <f>AVERAGE(E23:E25)/0.14</f>
        <v>1.1238095238095236</v>
      </c>
      <c r="F27" s="114"/>
      <c r="G27" s="65"/>
      <c r="H27" s="65"/>
    </row>
    <row r="28" spans="1:8" ht="15.5" thickBot="1" x14ac:dyDescent="0.9">
      <c r="B28" s="58"/>
      <c r="C28" s="110"/>
      <c r="D28" s="110"/>
      <c r="E28" s="110"/>
      <c r="F28" s="114"/>
      <c r="G28" s="65"/>
      <c r="H28" s="65"/>
    </row>
    <row r="29" spans="1:8" ht="15.5" thickBot="1" x14ac:dyDescent="0.9">
      <c r="B29" s="58"/>
      <c r="C29" s="184" t="s">
        <v>24</v>
      </c>
      <c r="D29" s="164" t="s">
        <v>4</v>
      </c>
      <c r="E29" s="165" t="s">
        <v>5</v>
      </c>
      <c r="F29" s="114"/>
      <c r="G29" s="65"/>
      <c r="H29" s="65"/>
    </row>
    <row r="30" spans="1:8" ht="15.5" thickBot="1" x14ac:dyDescent="0.9">
      <c r="A30" s="201">
        <v>42283</v>
      </c>
      <c r="B30" s="193" t="s">
        <v>38</v>
      </c>
      <c r="C30" s="185">
        <v>0.13900000000000001</v>
      </c>
      <c r="D30" s="167">
        <v>0.127</v>
      </c>
      <c r="E30" s="168">
        <v>0.13100000000000001</v>
      </c>
      <c r="F30" s="114"/>
      <c r="G30" s="65"/>
      <c r="H30" s="65"/>
    </row>
    <row r="31" spans="1:8" ht="15.5" thickBot="1" x14ac:dyDescent="0.9">
      <c r="A31" s="197"/>
      <c r="B31" s="194"/>
      <c r="C31" s="177">
        <v>0.13300000000000001</v>
      </c>
      <c r="D31" s="114">
        <v>0.128</v>
      </c>
      <c r="E31" s="173">
        <v>0.13800000000000001</v>
      </c>
      <c r="F31" s="114"/>
      <c r="G31" s="170">
        <v>0.11799999999999999</v>
      </c>
      <c r="H31" s="76" t="s">
        <v>27</v>
      </c>
    </row>
    <row r="32" spans="1:8" ht="15.5" thickBot="1" x14ac:dyDescent="0.9">
      <c r="A32" s="197"/>
      <c r="B32" s="195"/>
      <c r="C32" s="175">
        <v>0.13500000000000001</v>
      </c>
      <c r="D32" s="171">
        <v>0.13400000000000001</v>
      </c>
      <c r="E32" s="172">
        <v>0.13500000000000001</v>
      </c>
      <c r="F32" s="114"/>
      <c r="G32" s="65"/>
    </row>
    <row r="33" spans="1:11" ht="15.5" thickBot="1" x14ac:dyDescent="0.9">
      <c r="C33" s="110"/>
      <c r="D33" s="110"/>
      <c r="E33" s="110"/>
      <c r="F33" s="114"/>
      <c r="G33" s="65"/>
      <c r="H33" s="65"/>
    </row>
    <row r="34" spans="1:11" ht="15.5" thickBot="1" x14ac:dyDescent="0.9">
      <c r="B34" s="81" t="s">
        <v>39</v>
      </c>
      <c r="C34" s="181">
        <f>AVERAGE(C30:C32)/0.118</f>
        <v>1.1497175141242939</v>
      </c>
      <c r="D34" s="181">
        <f>AVERAGE(D30:D32)/0.118</f>
        <v>1.0988700564971754</v>
      </c>
      <c r="E34" s="182">
        <f>AVERAGE(E30:E32)/0.118</f>
        <v>1.1412429378531075</v>
      </c>
      <c r="F34" s="114"/>
      <c r="G34" s="65"/>
      <c r="H34" s="65"/>
    </row>
    <row r="35" spans="1:11" ht="15.5" thickBot="1" x14ac:dyDescent="0.9">
      <c r="B35" s="58"/>
      <c r="C35" s="110"/>
      <c r="D35" s="110"/>
      <c r="E35" s="110"/>
      <c r="F35" s="114"/>
      <c r="G35" s="65"/>
      <c r="H35" s="65"/>
    </row>
    <row r="36" spans="1:11" ht="15.5" thickBot="1" x14ac:dyDescent="0.9">
      <c r="B36" s="58"/>
      <c r="C36" s="184" t="s">
        <v>24</v>
      </c>
      <c r="D36" s="164" t="s">
        <v>4</v>
      </c>
      <c r="E36" s="165" t="s">
        <v>5</v>
      </c>
      <c r="F36" s="114"/>
      <c r="G36" s="65"/>
      <c r="H36" s="65"/>
    </row>
    <row r="37" spans="1:11" ht="15.5" thickBot="1" x14ac:dyDescent="0.9">
      <c r="A37" s="201" t="s">
        <v>42</v>
      </c>
      <c r="B37" s="193" t="s">
        <v>38</v>
      </c>
      <c r="C37" s="185">
        <v>0.14799999999999999</v>
      </c>
      <c r="D37" s="167">
        <v>0.14099999999999999</v>
      </c>
      <c r="E37" s="168">
        <v>0.13500000000000001</v>
      </c>
      <c r="F37" s="114"/>
      <c r="G37" s="65"/>
      <c r="H37" s="65"/>
    </row>
    <row r="38" spans="1:11" ht="15.5" thickBot="1" x14ac:dyDescent="0.9">
      <c r="A38" s="197"/>
      <c r="B38" s="194"/>
      <c r="C38" s="177">
        <v>0.14199999999999999</v>
      </c>
      <c r="D38" s="114">
        <v>0.13400000000000001</v>
      </c>
      <c r="E38" s="173">
        <v>0.14000000000000001</v>
      </c>
      <c r="F38" s="114"/>
      <c r="G38" s="170">
        <v>0.13200000000000001</v>
      </c>
      <c r="H38" s="76" t="s">
        <v>27</v>
      </c>
    </row>
    <row r="39" spans="1:11" ht="15.5" thickBot="1" x14ac:dyDescent="0.9">
      <c r="A39" s="197"/>
      <c r="B39" s="195"/>
      <c r="C39" s="175">
        <v>0.14199999999999999</v>
      </c>
      <c r="D39" s="171">
        <v>0.151</v>
      </c>
      <c r="E39" s="172">
        <v>0.14000000000000001</v>
      </c>
      <c r="F39" s="114"/>
      <c r="G39" s="65"/>
    </row>
    <row r="40" spans="1:11" ht="15.5" thickBot="1" x14ac:dyDescent="0.9">
      <c r="C40" s="110"/>
      <c r="D40" s="110"/>
      <c r="E40" s="110"/>
      <c r="F40" s="114"/>
      <c r="G40" s="65"/>
      <c r="H40" s="65"/>
    </row>
    <row r="41" spans="1:11" ht="15.5" thickBot="1" x14ac:dyDescent="0.9">
      <c r="B41" s="81" t="s">
        <v>39</v>
      </c>
      <c r="C41" s="181">
        <f>AVERAGE(C37:C39)/0.132</f>
        <v>1.0909090909090908</v>
      </c>
      <c r="D41" s="181">
        <f>AVERAGE(D37:D39)/0.132</f>
        <v>1.0757575757575759</v>
      </c>
      <c r="E41" s="182">
        <f>AVERAGE(E37:E39)/0.132</f>
        <v>1.047979797979798</v>
      </c>
      <c r="F41" s="114"/>
      <c r="G41" s="65"/>
      <c r="H41" s="65"/>
    </row>
    <row r="42" spans="1:11" ht="15.5" thickBot="1" x14ac:dyDescent="0.9">
      <c r="C42" s="110"/>
      <c r="D42" s="110"/>
      <c r="E42" s="110"/>
      <c r="F42" s="114"/>
      <c r="G42" s="65"/>
      <c r="H42" s="65"/>
      <c r="I42" s="169"/>
      <c r="J42" s="169"/>
      <c r="K42" s="169"/>
    </row>
    <row r="43" spans="1:11" ht="15.5" thickBot="1" x14ac:dyDescent="0.9">
      <c r="C43" s="184" t="s">
        <v>24</v>
      </c>
      <c r="D43" s="164" t="s">
        <v>4</v>
      </c>
      <c r="E43" s="165" t="s">
        <v>5</v>
      </c>
      <c r="F43" s="87"/>
      <c r="J43"/>
    </row>
    <row r="44" spans="1:11" x14ac:dyDescent="0.75">
      <c r="A44" s="201" t="s">
        <v>43</v>
      </c>
      <c r="B44" s="193" t="s">
        <v>38</v>
      </c>
      <c r="C44" s="185">
        <v>0.32</v>
      </c>
      <c r="D44" s="167">
        <v>0.36599999999999999</v>
      </c>
      <c r="E44" s="168">
        <v>0.46800000000000003</v>
      </c>
      <c r="F44" s="114"/>
      <c r="G44" s="65"/>
      <c r="H44" s="65"/>
      <c r="J44"/>
    </row>
    <row r="45" spans="1:11" x14ac:dyDescent="0.75">
      <c r="A45" s="197"/>
      <c r="B45" s="194"/>
      <c r="C45" s="177">
        <v>0.39600000000000002</v>
      </c>
      <c r="D45" s="114">
        <v>0.36799999999999999</v>
      </c>
      <c r="E45" s="173">
        <v>0.35</v>
      </c>
      <c r="F45" s="114"/>
      <c r="G45" s="183"/>
      <c r="H45" s="88"/>
      <c r="J45"/>
    </row>
    <row r="46" spans="1:11" ht="15.5" thickBot="1" x14ac:dyDescent="0.9">
      <c r="A46" s="197"/>
      <c r="B46" s="195"/>
      <c r="C46" s="175">
        <v>0.36599999999999999</v>
      </c>
      <c r="D46" s="171">
        <v>0.34599999999999997</v>
      </c>
      <c r="E46" s="172">
        <v>0.51</v>
      </c>
      <c r="F46" s="114"/>
      <c r="G46" s="65"/>
      <c r="J46"/>
    </row>
    <row r="47" spans="1:11" ht="15.5" thickBot="1" x14ac:dyDescent="0.9">
      <c r="C47" s="110"/>
      <c r="D47" s="110"/>
      <c r="E47" s="110"/>
      <c r="F47" s="114"/>
      <c r="G47" s="65"/>
      <c r="H47" s="65"/>
      <c r="J47" s="66"/>
    </row>
    <row r="48" spans="1:11" ht="15.5" thickBot="1" x14ac:dyDescent="0.9">
      <c r="B48" s="81" t="s">
        <v>39</v>
      </c>
      <c r="C48" s="181">
        <f>AVERAGE(C44:C46)/0.067</f>
        <v>5.3830845771144267</v>
      </c>
      <c r="D48" s="181">
        <f>AVERAGE(D44:D46)/0.067</f>
        <v>5.3731343283582094</v>
      </c>
      <c r="E48" s="182">
        <f>AVERAGE(E44:E46)/0.067</f>
        <v>6.6069651741293534</v>
      </c>
      <c r="F48" s="114"/>
      <c r="G48" s="65"/>
      <c r="H48" s="65"/>
      <c r="J48" s="66"/>
    </row>
    <row r="49" spans="1:11" ht="15.5" thickBot="1" x14ac:dyDescent="0.9">
      <c r="C49" s="110"/>
      <c r="D49" s="110"/>
      <c r="E49" s="110"/>
      <c r="F49" s="114"/>
      <c r="G49" s="65"/>
      <c r="H49" s="65"/>
      <c r="I49" s="169"/>
      <c r="J49" s="66"/>
      <c r="K49" s="169"/>
    </row>
    <row r="50" spans="1:11" ht="15.5" thickBot="1" x14ac:dyDescent="0.9">
      <c r="C50" s="184" t="s">
        <v>24</v>
      </c>
      <c r="D50" s="164" t="s">
        <v>4</v>
      </c>
      <c r="E50" s="165" t="s">
        <v>5</v>
      </c>
      <c r="F50" s="87"/>
      <c r="J50" s="59"/>
    </row>
    <row r="51" spans="1:11" ht="15.5" thickBot="1" x14ac:dyDescent="0.9">
      <c r="A51" s="201">
        <v>42011</v>
      </c>
      <c r="B51" s="193" t="s">
        <v>38</v>
      </c>
      <c r="C51" s="185">
        <v>0.247</v>
      </c>
      <c r="D51" s="167">
        <v>0.11</v>
      </c>
      <c r="E51" s="168">
        <v>0.255</v>
      </c>
      <c r="F51" s="114"/>
      <c r="G51" s="65"/>
      <c r="H51" s="65"/>
      <c r="J51" s="66"/>
    </row>
    <row r="52" spans="1:11" ht="15.5" thickBot="1" x14ac:dyDescent="0.9">
      <c r="A52" s="197"/>
      <c r="B52" s="194"/>
      <c r="C52" s="177">
        <v>0.28199999999999997</v>
      </c>
      <c r="D52" s="114">
        <v>0.13800000000000001</v>
      </c>
      <c r="E52" s="173">
        <v>0.26400000000000001</v>
      </c>
      <c r="F52" s="114"/>
      <c r="G52" s="33">
        <v>5.5E-2</v>
      </c>
      <c r="H52" s="76" t="s">
        <v>27</v>
      </c>
      <c r="I52"/>
      <c r="J52" s="66"/>
    </row>
    <row r="53" spans="1:11" ht="15.5" thickBot="1" x14ac:dyDescent="0.9">
      <c r="A53" s="197"/>
      <c r="B53" s="195"/>
      <c r="C53" s="175">
        <v>0.22700000000000001</v>
      </c>
      <c r="D53" s="171">
        <v>0.111</v>
      </c>
      <c r="E53" s="172">
        <v>0.313</v>
      </c>
      <c r="F53" s="114"/>
      <c r="G53" s="65"/>
      <c r="I53"/>
      <c r="J53" s="66"/>
    </row>
    <row r="54" spans="1:11" ht="15.5" thickBot="1" x14ac:dyDescent="0.9">
      <c r="C54" s="110"/>
      <c r="D54" s="110"/>
      <c r="E54" s="110"/>
      <c r="F54" s="114"/>
      <c r="G54" s="65"/>
      <c r="H54" s="65"/>
      <c r="J54" s="66"/>
    </row>
    <row r="55" spans="1:11" ht="15.5" thickBot="1" x14ac:dyDescent="0.9">
      <c r="B55" s="81" t="s">
        <v>39</v>
      </c>
      <c r="C55" s="181">
        <f>AVERAGE(C51:C53)/0.055</f>
        <v>4.5818181818181811</v>
      </c>
      <c r="D55" s="181">
        <f>AVERAGE(D51:D53)/0.055</f>
        <v>2.1757575757575758</v>
      </c>
      <c r="E55" s="182">
        <f>AVERAGE(E51:E53)/0.055</f>
        <v>5.0424242424242429</v>
      </c>
      <c r="F55" s="110"/>
      <c r="G55" s="65"/>
      <c r="H55" s="65"/>
      <c r="J55" s="66"/>
    </row>
    <row r="56" spans="1:11" ht="15.5" thickBot="1" x14ac:dyDescent="0.9">
      <c r="J56" s="66"/>
    </row>
    <row r="57" spans="1:11" ht="15.5" thickBot="1" x14ac:dyDescent="0.9">
      <c r="C57" s="184" t="s">
        <v>24</v>
      </c>
      <c r="D57" s="164" t="s">
        <v>4</v>
      </c>
      <c r="E57" s="164" t="s">
        <v>5</v>
      </c>
      <c r="F57" s="165" t="s">
        <v>6</v>
      </c>
      <c r="G57" s="65"/>
      <c r="J57" s="66"/>
    </row>
    <row r="58" spans="1:11" ht="15.5" thickBot="1" x14ac:dyDescent="0.9">
      <c r="A58" s="201" t="s">
        <v>25</v>
      </c>
      <c r="B58" s="193" t="s">
        <v>38</v>
      </c>
      <c r="C58" s="185">
        <v>4.8500000000000001E-2</v>
      </c>
      <c r="D58" s="102">
        <v>6.4500000000000002E-2</v>
      </c>
      <c r="E58" s="167">
        <v>7.5499999999999998E-2</v>
      </c>
      <c r="F58" s="168">
        <v>8.1000000000000003E-2</v>
      </c>
      <c r="G58" s="65"/>
      <c r="H58" s="65"/>
      <c r="J58" s="66"/>
    </row>
    <row r="59" spans="1:11" ht="15.5" thickBot="1" x14ac:dyDescent="0.9">
      <c r="A59" s="197"/>
      <c r="B59" s="194"/>
      <c r="C59" s="177">
        <v>4.8500000000000001E-2</v>
      </c>
      <c r="D59" s="114">
        <v>7.6499999999999999E-2</v>
      </c>
      <c r="E59" s="114">
        <v>8.2500000000000004E-2</v>
      </c>
      <c r="F59" s="87">
        <v>7.4999999999999997E-2</v>
      </c>
      <c r="G59" s="33">
        <v>4.5999999999999999E-2</v>
      </c>
      <c r="H59" s="76" t="s">
        <v>27</v>
      </c>
      <c r="I59"/>
      <c r="J59" s="66"/>
    </row>
    <row r="60" spans="1:11" ht="15.5" thickBot="1" x14ac:dyDescent="0.9">
      <c r="A60" s="197"/>
      <c r="B60" s="195"/>
      <c r="C60" s="175">
        <v>4.5999999999999999E-2</v>
      </c>
      <c r="D60" s="171">
        <v>6.25E-2</v>
      </c>
      <c r="E60" s="171">
        <v>5.45E-2</v>
      </c>
      <c r="F60" s="172">
        <v>0.06</v>
      </c>
      <c r="G60" s="65"/>
      <c r="I60"/>
      <c r="J60" s="66"/>
    </row>
    <row r="61" spans="1:11" ht="15.5" thickBot="1" x14ac:dyDescent="0.9">
      <c r="C61" s="110"/>
      <c r="D61" s="110"/>
      <c r="E61" s="110"/>
      <c r="F61" s="110"/>
      <c r="G61" s="65"/>
      <c r="H61" s="65"/>
      <c r="J61" s="66"/>
    </row>
    <row r="62" spans="1:11" ht="15.5" thickBot="1" x14ac:dyDescent="0.9">
      <c r="B62" s="81" t="s">
        <v>39</v>
      </c>
      <c r="C62" s="181">
        <f>AVERAGE(C58:C60)/0.046</f>
        <v>1.0362318840579712</v>
      </c>
      <c r="D62" s="181">
        <f>AVERAGE(D58:D60)/0.046</f>
        <v>1.4746376811594206</v>
      </c>
      <c r="E62" s="181">
        <f>AVERAGE(E58:E60)/0.046</f>
        <v>1.5398550724637681</v>
      </c>
      <c r="F62" s="182">
        <f>AVERAGE(F58:F60)/0.046</f>
        <v>1.5652173913043477</v>
      </c>
      <c r="G62" s="65"/>
      <c r="H62" s="65"/>
      <c r="J62" s="66"/>
    </row>
    <row r="63" spans="1:11" x14ac:dyDescent="0.75">
      <c r="B63" s="58"/>
      <c r="C63" s="110"/>
      <c r="D63" s="110"/>
      <c r="E63" s="110"/>
      <c r="F63" s="110"/>
      <c r="G63" s="65"/>
      <c r="H63" s="65"/>
      <c r="J63" s="66"/>
    </row>
    <row r="64" spans="1:11" ht="15.5" thickBot="1" x14ac:dyDescent="0.9">
      <c r="B64" s="58"/>
      <c r="C64" s="110"/>
      <c r="D64" s="110"/>
      <c r="E64" s="110"/>
      <c r="F64" s="110"/>
      <c r="G64" s="65"/>
      <c r="H64" s="65"/>
      <c r="J64" s="66"/>
    </row>
    <row r="65" spans="1:10" ht="15.5" thickBot="1" x14ac:dyDescent="0.9">
      <c r="C65" s="97" t="s">
        <v>24</v>
      </c>
      <c r="D65" s="98" t="s">
        <v>4</v>
      </c>
      <c r="E65" s="98" t="s">
        <v>5</v>
      </c>
      <c r="F65" s="99" t="s">
        <v>6</v>
      </c>
      <c r="G65" s="65"/>
      <c r="J65" s="66"/>
    </row>
    <row r="66" spans="1:10" ht="15.5" thickBot="1" x14ac:dyDescent="0.9">
      <c r="A66" s="201">
        <v>42435</v>
      </c>
      <c r="B66" s="193" t="s">
        <v>38</v>
      </c>
      <c r="C66" s="185">
        <v>0.1925</v>
      </c>
      <c r="D66" s="102">
        <v>0.18149999999999999</v>
      </c>
      <c r="E66" s="167">
        <v>0.2485</v>
      </c>
      <c r="F66" s="168">
        <v>0.109</v>
      </c>
      <c r="G66" s="65"/>
      <c r="H66" s="65"/>
      <c r="J66" s="66"/>
    </row>
    <row r="67" spans="1:10" ht="15.5" thickBot="1" x14ac:dyDescent="0.9">
      <c r="A67" s="197"/>
      <c r="B67" s="194"/>
      <c r="C67" s="177">
        <v>0.17449999999999999</v>
      </c>
      <c r="D67" s="114">
        <v>0.182</v>
      </c>
      <c r="E67" s="114">
        <v>0.2215</v>
      </c>
      <c r="F67" s="173">
        <v>0.128</v>
      </c>
      <c r="G67" s="174">
        <v>4.7E-2</v>
      </c>
      <c r="H67" s="76" t="s">
        <v>27</v>
      </c>
      <c r="J67" s="66"/>
    </row>
    <row r="68" spans="1:10" ht="18.75" customHeight="1" thickBot="1" x14ac:dyDescent="0.9">
      <c r="A68" s="197"/>
      <c r="B68" s="195"/>
      <c r="C68" s="175">
        <v>0.17349999999999999</v>
      </c>
      <c r="D68" s="171">
        <v>0.1835</v>
      </c>
      <c r="E68" s="171">
        <v>0.248</v>
      </c>
      <c r="F68" s="109">
        <v>0.13</v>
      </c>
      <c r="G68" s="65"/>
      <c r="J68" s="66"/>
    </row>
    <row r="69" spans="1:10" ht="15.5" thickBot="1" x14ac:dyDescent="0.9">
      <c r="C69" s="110"/>
      <c r="D69" s="110"/>
      <c r="E69" s="110"/>
      <c r="F69" s="110"/>
      <c r="G69" s="65"/>
      <c r="H69" s="65"/>
      <c r="J69" s="66"/>
    </row>
    <row r="70" spans="1:10" ht="15.5" thickBot="1" x14ac:dyDescent="0.9">
      <c r="B70" s="81" t="s">
        <v>39</v>
      </c>
      <c r="C70" s="112">
        <f>AVERAGE(C66:C68)/0.047</f>
        <v>3.8333333333333335</v>
      </c>
      <c r="D70" s="181">
        <f t="shared" ref="D70:F70" si="0">AVERAGE(D66:D68)/0.047</f>
        <v>3.8794326241134747</v>
      </c>
      <c r="E70" s="181">
        <f t="shared" si="0"/>
        <v>5.0921985815602833</v>
      </c>
      <c r="F70" s="182">
        <f t="shared" si="0"/>
        <v>2.602836879432624</v>
      </c>
      <c r="G70" s="65"/>
      <c r="H70" s="65"/>
      <c r="J70" s="66"/>
    </row>
    <row r="71" spans="1:10" x14ac:dyDescent="0.75">
      <c r="B71" s="58"/>
      <c r="C71" s="110"/>
      <c r="D71" s="110"/>
      <c r="E71" s="110"/>
      <c r="F71" s="110"/>
      <c r="G71" s="65"/>
      <c r="H71" s="65"/>
      <c r="J71" s="66"/>
    </row>
    <row r="72" spans="1:10" ht="15.5" thickBot="1" x14ac:dyDescent="0.9">
      <c r="B72" s="58"/>
      <c r="C72" s="110"/>
      <c r="D72" s="110"/>
      <c r="E72" s="110"/>
      <c r="F72" s="110"/>
      <c r="G72" s="65"/>
      <c r="H72" s="65"/>
      <c r="J72" s="66"/>
    </row>
    <row r="73" spans="1:10" ht="15.5" thickBot="1" x14ac:dyDescent="0.9">
      <c r="C73" s="184" t="s">
        <v>24</v>
      </c>
      <c r="D73" s="164" t="s">
        <v>4</v>
      </c>
      <c r="E73" s="164" t="s">
        <v>5</v>
      </c>
      <c r="F73" s="165" t="s">
        <v>6</v>
      </c>
      <c r="G73" s="65"/>
      <c r="J73" s="66"/>
    </row>
    <row r="74" spans="1:10" ht="15.5" thickBot="1" x14ac:dyDescent="0.9">
      <c r="A74" s="201" t="s">
        <v>30</v>
      </c>
      <c r="B74" s="193" t="s">
        <v>38</v>
      </c>
      <c r="C74" s="101">
        <v>0.17199999999999999</v>
      </c>
      <c r="D74" s="102">
        <v>0.1255</v>
      </c>
      <c r="E74" s="102">
        <v>0.24</v>
      </c>
      <c r="F74" s="103">
        <v>0.16449999999999998</v>
      </c>
      <c r="G74" s="65"/>
      <c r="H74" s="65"/>
      <c r="J74" s="66"/>
    </row>
    <row r="75" spans="1:10" ht="15.5" thickBot="1" x14ac:dyDescent="0.9">
      <c r="A75" s="197"/>
      <c r="B75" s="194"/>
      <c r="C75" s="104">
        <v>0.21050000000000002</v>
      </c>
      <c r="D75" s="87">
        <v>0.14000000000000001</v>
      </c>
      <c r="E75" s="87">
        <v>0.22349999999999998</v>
      </c>
      <c r="F75" s="87">
        <v>0.14850000000000002</v>
      </c>
      <c r="G75" s="33">
        <v>4.1999999999999996E-2</v>
      </c>
      <c r="H75" s="76" t="s">
        <v>27</v>
      </c>
      <c r="J75" s="66"/>
    </row>
    <row r="76" spans="1:10" ht="22.5" customHeight="1" thickBot="1" x14ac:dyDescent="0.9">
      <c r="A76" s="197"/>
      <c r="B76" s="195"/>
      <c r="C76" s="107">
        <v>0.18049999999999999</v>
      </c>
      <c r="D76" s="108">
        <v>0.13</v>
      </c>
      <c r="E76" s="108">
        <v>0.22449999999999998</v>
      </c>
      <c r="F76" s="109">
        <v>0.14300000000000002</v>
      </c>
      <c r="G76" s="65"/>
      <c r="J76" s="66"/>
    </row>
    <row r="77" spans="1:10" ht="15.5" thickBot="1" x14ac:dyDescent="0.9">
      <c r="C77" s="110"/>
      <c r="D77" s="110"/>
      <c r="E77" s="110"/>
      <c r="F77" s="110"/>
      <c r="G77" s="65"/>
      <c r="H77" s="65"/>
      <c r="J77" s="66"/>
    </row>
    <row r="78" spans="1:10" ht="15.5" thickBot="1" x14ac:dyDescent="0.9">
      <c r="B78" s="81" t="s">
        <v>39</v>
      </c>
      <c r="C78" s="112">
        <f>AVERAGE(C74:C76)/0.042</f>
        <v>4.4682539682539675</v>
      </c>
      <c r="D78" s="181">
        <f>AVERAGE(D74:D76)/0.042</f>
        <v>3.1388888888888888</v>
      </c>
      <c r="E78" s="181">
        <f>AVERAGE(E74:E76)/0.042</f>
        <v>5.4603174603174596</v>
      </c>
      <c r="F78" s="182">
        <f>AVERAGE(F74:F76)/0.042</f>
        <v>3.6190476190476186</v>
      </c>
      <c r="G78" s="65"/>
      <c r="H78" s="65"/>
      <c r="J78" s="66"/>
    </row>
    <row r="79" spans="1:10" x14ac:dyDescent="0.75">
      <c r="E79" s="110"/>
      <c r="F79" s="110"/>
      <c r="G79" s="65"/>
      <c r="H79" s="65"/>
      <c r="J79" s="66"/>
    </row>
    <row r="80" spans="1:10" ht="15.5" thickBot="1" x14ac:dyDescent="0.9">
      <c r="E80" s="110"/>
      <c r="F80" s="110"/>
      <c r="G80" s="65"/>
      <c r="H80" s="65"/>
      <c r="J80" s="66"/>
    </row>
    <row r="81" spans="1:10" ht="15.5" thickBot="1" x14ac:dyDescent="0.9">
      <c r="C81" s="184" t="s">
        <v>24</v>
      </c>
      <c r="D81" s="132" t="s">
        <v>4</v>
      </c>
      <c r="E81" s="132" t="s">
        <v>5</v>
      </c>
      <c r="F81" s="165" t="s">
        <v>6</v>
      </c>
      <c r="G81" s="65"/>
      <c r="J81" s="66"/>
    </row>
    <row r="82" spans="1:10" ht="15.5" thickBot="1" x14ac:dyDescent="0.9">
      <c r="A82" s="202">
        <v>42645</v>
      </c>
      <c r="B82" s="193" t="s">
        <v>38</v>
      </c>
      <c r="C82" s="44">
        <v>0.29399999999999998</v>
      </c>
      <c r="D82" s="116"/>
      <c r="E82" s="116"/>
      <c r="F82" s="117">
        <v>0.39200000000000002</v>
      </c>
      <c r="G82" s="65"/>
      <c r="H82" s="65"/>
      <c r="J82" s="66"/>
    </row>
    <row r="83" spans="1:10" ht="15.5" thickBot="1" x14ac:dyDescent="0.9">
      <c r="A83" s="192"/>
      <c r="B83" s="194"/>
      <c r="C83" s="46">
        <v>0.29899999999999999</v>
      </c>
      <c r="D83" s="119"/>
      <c r="E83" s="119"/>
      <c r="F83" s="60">
        <v>0.39800000000000002</v>
      </c>
      <c r="G83" s="33">
        <v>4.1999999999999996E-2</v>
      </c>
      <c r="H83" s="76" t="s">
        <v>27</v>
      </c>
      <c r="J83" s="66"/>
    </row>
    <row r="84" spans="1:10" ht="15.5" thickBot="1" x14ac:dyDescent="0.9">
      <c r="A84" s="192"/>
      <c r="B84" s="195"/>
      <c r="C84" s="50">
        <v>0.308</v>
      </c>
      <c r="D84" s="122"/>
      <c r="E84" s="122"/>
      <c r="F84" s="123">
        <v>0.38400000000000001</v>
      </c>
      <c r="G84" s="65"/>
      <c r="J84" s="66"/>
    </row>
    <row r="85" spans="1:10" ht="15.5" thickBot="1" x14ac:dyDescent="0.9">
      <c r="C85" s="110"/>
      <c r="D85" s="124"/>
      <c r="E85" s="124"/>
      <c r="F85" s="110"/>
      <c r="G85" s="65"/>
      <c r="H85" s="65"/>
      <c r="J85" s="66"/>
    </row>
    <row r="86" spans="1:10" ht="15.5" thickBot="1" x14ac:dyDescent="0.9">
      <c r="B86" s="81" t="s">
        <v>39</v>
      </c>
      <c r="C86" s="112">
        <f>AVERAGE(C82:C84)/0.042</f>
        <v>7.1507936507936503</v>
      </c>
      <c r="D86" s="186"/>
      <c r="E86" s="186"/>
      <c r="F86" s="182"/>
      <c r="G86" s="65"/>
      <c r="H86" s="65"/>
      <c r="J86" s="66"/>
    </row>
    <row r="87" spans="1:10" x14ac:dyDescent="0.75">
      <c r="E87" s="110"/>
      <c r="F87" s="110"/>
      <c r="G87" s="65"/>
      <c r="H87" s="65"/>
      <c r="J87" s="66"/>
    </row>
    <row r="88" spans="1:10" ht="15.5" thickBot="1" x14ac:dyDescent="0.9">
      <c r="E88" s="110"/>
      <c r="F88" s="110"/>
      <c r="G88" s="65"/>
      <c r="H88" s="65"/>
      <c r="J88" s="66"/>
    </row>
    <row r="89" spans="1:10" ht="15.5" thickBot="1" x14ac:dyDescent="0.9">
      <c r="C89" s="184" t="s">
        <v>24</v>
      </c>
      <c r="D89" s="164" t="s">
        <v>4</v>
      </c>
      <c r="E89" s="164" t="s">
        <v>5</v>
      </c>
      <c r="F89" s="165" t="s">
        <v>6</v>
      </c>
      <c r="G89" s="65"/>
      <c r="J89" s="66"/>
    </row>
    <row r="90" spans="1:10" ht="13.5" customHeight="1" thickBot="1" x14ac:dyDescent="0.9">
      <c r="A90" s="201">
        <v>42558</v>
      </c>
      <c r="B90" s="193" t="s">
        <v>38</v>
      </c>
      <c r="C90" s="115">
        <v>0.317</v>
      </c>
      <c r="D90" s="190">
        <v>0.40899999999999997</v>
      </c>
      <c r="E90" s="190">
        <v>0.31</v>
      </c>
      <c r="F90" s="117">
        <v>0.26500000000000001</v>
      </c>
      <c r="G90" s="65"/>
      <c r="H90" s="65"/>
      <c r="J90" s="66"/>
    </row>
    <row r="91" spans="1:10" ht="15.5" thickBot="1" x14ac:dyDescent="0.9">
      <c r="A91" s="197"/>
      <c r="B91" s="194"/>
      <c r="C91" s="118">
        <v>0.36</v>
      </c>
      <c r="D91" s="60">
        <v>0.34899999999999998</v>
      </c>
      <c r="E91" s="60">
        <v>0.247</v>
      </c>
      <c r="F91" s="120">
        <v>0.25600000000000001</v>
      </c>
      <c r="G91" s="33">
        <v>4.1999999999999996E-2</v>
      </c>
      <c r="H91" s="76" t="s">
        <v>27</v>
      </c>
      <c r="J91" s="66"/>
    </row>
    <row r="92" spans="1:10" ht="15.5" thickBot="1" x14ac:dyDescent="0.9">
      <c r="A92" s="197"/>
      <c r="B92" s="195"/>
      <c r="C92" s="121">
        <v>0.38100000000000001</v>
      </c>
      <c r="D92" s="136">
        <v>0.38200000000000001</v>
      </c>
      <c r="E92" s="136">
        <v>0.28299999999999997</v>
      </c>
      <c r="F92" s="123">
        <v>0.36599999999999999</v>
      </c>
      <c r="G92" s="65"/>
      <c r="J92" s="66"/>
    </row>
    <row r="93" spans="1:10" ht="15.5" thickBot="1" x14ac:dyDescent="0.9">
      <c r="C93" s="110"/>
      <c r="D93" s="110"/>
      <c r="E93" s="110"/>
      <c r="F93" s="110"/>
      <c r="G93" s="65"/>
      <c r="H93" s="65"/>
      <c r="J93" s="66"/>
    </row>
    <row r="94" spans="1:10" ht="15.5" thickBot="1" x14ac:dyDescent="0.9">
      <c r="B94" s="81" t="s">
        <v>39</v>
      </c>
      <c r="C94" s="112">
        <f>AVERAGE(C90:C92)/0.042</f>
        <v>8.3968253968253972</v>
      </c>
      <c r="D94" s="181">
        <f>AVERAGE(D90:D92)/0.042</f>
        <v>9.0476190476190492</v>
      </c>
      <c r="E94" s="181">
        <f>AVERAGE(E90:E92)/0.042</f>
        <v>6.6666666666666652</v>
      </c>
      <c r="F94" s="182">
        <f>AVERAGE(F90:F92)/0.042</f>
        <v>7.0396825396825395</v>
      </c>
      <c r="G94" s="65"/>
      <c r="H94" s="65"/>
      <c r="J94" s="66"/>
    </row>
    <row r="95" spans="1:10" x14ac:dyDescent="0.75">
      <c r="E95" s="110"/>
      <c r="F95" s="110"/>
      <c r="G95" s="65"/>
      <c r="H95" s="65"/>
      <c r="J95" s="66"/>
    </row>
    <row r="96" spans="1:10" ht="15.5" thickBot="1" x14ac:dyDescent="0.9">
      <c r="E96" s="110"/>
      <c r="F96" s="110"/>
      <c r="G96" s="65"/>
      <c r="H96" s="65"/>
      <c r="J96" s="66"/>
    </row>
    <row r="97" spans="1:12" ht="15.5" thickBot="1" x14ac:dyDescent="0.9">
      <c r="C97" s="184" t="s">
        <v>24</v>
      </c>
      <c r="D97" s="164" t="s">
        <v>4</v>
      </c>
      <c r="E97" s="164" t="s">
        <v>5</v>
      </c>
      <c r="F97" s="165" t="s">
        <v>6</v>
      </c>
      <c r="G97" s="65"/>
      <c r="J97" s="66"/>
    </row>
    <row r="98" spans="1:12" ht="15.5" thickBot="1" x14ac:dyDescent="0.9">
      <c r="A98" s="201" t="s">
        <v>31</v>
      </c>
      <c r="B98" s="193" t="s">
        <v>38</v>
      </c>
      <c r="C98" s="115">
        <v>0.114</v>
      </c>
      <c r="D98" s="190">
        <v>0.182</v>
      </c>
      <c r="E98" s="190">
        <v>0.15</v>
      </c>
      <c r="F98" s="117">
        <v>0.17499999999999999</v>
      </c>
      <c r="G98" s="65"/>
      <c r="H98" s="65"/>
      <c r="J98" s="66"/>
    </row>
    <row r="99" spans="1:12" ht="15.5" thickBot="1" x14ac:dyDescent="0.9">
      <c r="A99" s="197"/>
      <c r="B99" s="194"/>
      <c r="C99" s="118">
        <v>0.14000000000000001</v>
      </c>
      <c r="D99" s="60">
        <v>0.16500000000000001</v>
      </c>
      <c r="E99" s="60">
        <v>0.18099999999999999</v>
      </c>
      <c r="F99" s="120">
        <v>0.23799999999999999</v>
      </c>
      <c r="G99" s="33">
        <v>0.06</v>
      </c>
      <c r="H99" s="76" t="s">
        <v>27</v>
      </c>
      <c r="J99" s="66"/>
    </row>
    <row r="100" spans="1:12" ht="15.5" thickBot="1" x14ac:dyDescent="0.9">
      <c r="A100" s="197"/>
      <c r="B100" s="195"/>
      <c r="C100" s="121">
        <v>0.16400000000000001</v>
      </c>
      <c r="D100" s="136">
        <v>0.20300000000000001</v>
      </c>
      <c r="E100" s="136">
        <v>0.19500000000000001</v>
      </c>
      <c r="F100" s="123">
        <v>0.26700000000000002</v>
      </c>
      <c r="G100" s="65"/>
      <c r="J100" s="66"/>
    </row>
    <row r="101" spans="1:12" ht="15.5" thickBot="1" x14ac:dyDescent="0.9">
      <c r="C101" s="110"/>
      <c r="D101" s="110"/>
      <c r="E101" s="110"/>
      <c r="F101" s="110"/>
      <c r="G101" s="65"/>
      <c r="H101" s="65"/>
      <c r="J101" s="66"/>
    </row>
    <row r="102" spans="1:12" ht="15.5" thickBot="1" x14ac:dyDescent="0.9">
      <c r="B102" s="81" t="s">
        <v>39</v>
      </c>
      <c r="C102" s="112">
        <f>AVERAGE(C98:C100)/0.06</f>
        <v>2.3222222222222224</v>
      </c>
      <c r="D102" s="112">
        <f>AVERAGE(D98:D100)/0.06</f>
        <v>3.0555555555555558</v>
      </c>
      <c r="E102" s="112">
        <f>AVERAGE(E98:E100)/0.06</f>
        <v>2.9222222222222225</v>
      </c>
      <c r="F102" s="113">
        <f>AVERAGE(F98:F100)/0.06</f>
        <v>3.7777777777777777</v>
      </c>
      <c r="G102" s="65"/>
      <c r="H102" s="65"/>
      <c r="J102" s="66"/>
    </row>
    <row r="103" spans="1:12" x14ac:dyDescent="0.75">
      <c r="B103" s="58"/>
      <c r="C103" s="114"/>
      <c r="D103" s="114"/>
      <c r="E103" s="114"/>
      <c r="F103" s="114"/>
      <c r="G103" s="65"/>
      <c r="H103" s="65"/>
      <c r="J103" s="66"/>
    </row>
    <row r="104" spans="1:12" x14ac:dyDescent="0.75">
      <c r="B104" s="58"/>
      <c r="C104" s="114"/>
      <c r="D104" s="114"/>
      <c r="E104" s="114"/>
      <c r="F104" s="114"/>
      <c r="G104" s="65"/>
      <c r="H104" s="65"/>
      <c r="J104" s="66"/>
    </row>
    <row r="105" spans="1:12" ht="15.5" thickBot="1" x14ac:dyDescent="0.9">
      <c r="E105" s="110"/>
      <c r="F105" s="110"/>
      <c r="G105" s="65"/>
      <c r="H105" s="65"/>
      <c r="J105" s="66"/>
    </row>
    <row r="106" spans="1:12" ht="15.5" thickBot="1" x14ac:dyDescent="0.9">
      <c r="C106" s="184" t="s">
        <v>24</v>
      </c>
      <c r="D106" s="164" t="s">
        <v>4</v>
      </c>
      <c r="E106" s="164" t="s">
        <v>5</v>
      </c>
      <c r="F106" s="165" t="s">
        <v>6</v>
      </c>
      <c r="G106" s="65"/>
      <c r="J106" s="66"/>
    </row>
    <row r="107" spans="1:12" ht="15.5" thickBot="1" x14ac:dyDescent="0.9">
      <c r="B107" s="155" t="s">
        <v>39</v>
      </c>
      <c r="C107" s="187">
        <f>AVERAGE(C6,C13,C20,C27,C34,C41,C48,C55,C62,C70,C78,C86,C94,C102)</f>
        <v>3.1438850350295122</v>
      </c>
      <c r="D107" s="187">
        <f>AVERAGE(D6,D13,D20,D27,D34,D41,D48,D55,D62,D70,D78,D94,D102)</f>
        <v>2.6689916209202975</v>
      </c>
      <c r="E107" s="187">
        <f>AVERAGE(E6,E13,E20,E27,E34,E41,E48,E55,E62,E70,E78,E94,E102)</f>
        <v>3.0543233811249881</v>
      </c>
      <c r="F107" s="188">
        <f>AVERAGE(F62,F70,F78,F94,F102)</f>
        <v>3.7209124414489816</v>
      </c>
      <c r="G107" s="65"/>
    </row>
    <row r="108" spans="1:12" ht="15.5" thickBot="1" x14ac:dyDescent="0.9">
      <c r="B108" s="161" t="s">
        <v>44</v>
      </c>
      <c r="C108" s="107">
        <f>STDEV(C6,C13,C20,C27,C34,C41,C48,C55,C62,C70,C78,C86,C94,C102)/SQRT(14)</f>
        <v>0.67252969444050059</v>
      </c>
      <c r="D108" s="107">
        <f>STDEV(D6,D13,D20,D27,D34,D41,D48,D55,D62,D70,D78,D94,D102)/SQRT(13)</f>
        <v>0.65257558349935685</v>
      </c>
      <c r="E108" s="107">
        <f>STDEV(E6,E13,E20,E27,E34,E41,E48,E55,E62,E70,E78,E94,E102)/SQRT(13)</f>
        <v>0.64894049108914142</v>
      </c>
      <c r="F108" s="189">
        <f>STDEV(F62,F70,F78,F94,F102)/SQRT(5)</f>
        <v>0.91991736544768254</v>
      </c>
    </row>
    <row r="111" spans="1:12" x14ac:dyDescent="0.75">
      <c r="I111" s="178"/>
      <c r="J111" s="178"/>
      <c r="K111" s="178"/>
      <c r="L111" s="34"/>
    </row>
    <row r="112" spans="1:12" x14ac:dyDescent="0.75">
      <c r="I112" s="178"/>
      <c r="J112" s="178"/>
      <c r="K112" s="178"/>
      <c r="L112" s="34"/>
    </row>
    <row r="113" spans="9:12" x14ac:dyDescent="0.75">
      <c r="I113" s="4"/>
      <c r="J113" s="4"/>
      <c r="K113" s="4"/>
      <c r="L113" s="34"/>
    </row>
    <row r="114" spans="9:12" x14ac:dyDescent="0.75">
      <c r="I114" s="4"/>
      <c r="J114" s="4"/>
      <c r="K114" s="4"/>
      <c r="L114" s="34"/>
    </row>
    <row r="115" spans="9:12" x14ac:dyDescent="0.75">
      <c r="I115" s="4"/>
      <c r="J115" s="4"/>
      <c r="K115" s="4"/>
      <c r="L115" s="34"/>
    </row>
    <row r="116" spans="9:12" x14ac:dyDescent="0.75">
      <c r="I116" s="4"/>
      <c r="J116" s="4"/>
      <c r="K116" s="4"/>
      <c r="L116" s="34"/>
    </row>
    <row r="117" spans="9:12" x14ac:dyDescent="0.75">
      <c r="I117" s="4"/>
      <c r="J117" s="4"/>
      <c r="K117" s="4"/>
      <c r="L117" s="34"/>
    </row>
    <row r="118" spans="9:12" x14ac:dyDescent="0.75">
      <c r="I118" s="4"/>
      <c r="J118" s="4"/>
      <c r="K118" s="4"/>
      <c r="L118" s="34"/>
    </row>
    <row r="119" spans="9:12" x14ac:dyDescent="0.75">
      <c r="I119" s="4"/>
      <c r="J119" s="4"/>
      <c r="K119" s="4"/>
      <c r="L119" s="34"/>
    </row>
    <row r="120" spans="9:12" x14ac:dyDescent="0.75">
      <c r="I120" s="4"/>
      <c r="J120" s="4"/>
      <c r="K120" s="4"/>
      <c r="L120" s="34"/>
    </row>
  </sheetData>
  <mergeCells count="28">
    <mergeCell ref="A90:A92"/>
    <mergeCell ref="B90:B92"/>
    <mergeCell ref="A98:A100"/>
    <mergeCell ref="B98:B100"/>
    <mergeCell ref="A74:A76"/>
    <mergeCell ref="B74:B76"/>
    <mergeCell ref="A82:A84"/>
    <mergeCell ref="B82:B84"/>
    <mergeCell ref="A58:A60"/>
    <mergeCell ref="B58:B60"/>
    <mergeCell ref="A66:A68"/>
    <mergeCell ref="B66:B68"/>
    <mergeCell ref="A44:A46"/>
    <mergeCell ref="B44:B46"/>
    <mergeCell ref="A51:A53"/>
    <mergeCell ref="B51:B53"/>
    <mergeCell ref="A37:A39"/>
    <mergeCell ref="B37:B39"/>
    <mergeCell ref="A16:A18"/>
    <mergeCell ref="B16:B18"/>
    <mergeCell ref="A23:A25"/>
    <mergeCell ref="B23:B25"/>
    <mergeCell ref="A2:A4"/>
    <mergeCell ref="B2:B4"/>
    <mergeCell ref="A9:A11"/>
    <mergeCell ref="B9:B11"/>
    <mergeCell ref="A30:A32"/>
    <mergeCell ref="B30:B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221D-5989-4F85-A895-FC84130988E4}">
  <dimension ref="A1:R71"/>
  <sheetViews>
    <sheetView tabSelected="1" workbookViewId="0">
      <selection activeCell="G13" sqref="G13"/>
    </sheetView>
  </sheetViews>
  <sheetFormatPr defaultColWidth="11.40625" defaultRowHeight="14.75" x14ac:dyDescent="0.75"/>
  <cols>
    <col min="1" max="1" width="13" customWidth="1"/>
    <col min="2" max="2" width="18.40625" style="3" customWidth="1"/>
    <col min="3" max="5" width="15.7265625" style="59" customWidth="1"/>
    <col min="6" max="6" width="21.1328125" style="59" customWidth="1"/>
    <col min="7" max="7" width="14.1328125" style="3" customWidth="1"/>
    <col min="8" max="8" width="19.54296875" style="3" customWidth="1"/>
    <col min="9" max="9" width="17.26953125" style="3" customWidth="1"/>
    <col min="10" max="10" width="16.40625" style="3" customWidth="1"/>
    <col min="11" max="18" width="11.40625" style="3"/>
    <col min="254" max="254" width="9.1328125" customWidth="1"/>
    <col min="255" max="255" width="18.40625" customWidth="1"/>
    <col min="256" max="262" width="15.7265625" customWidth="1"/>
    <col min="264" max="264" width="13.86328125" customWidth="1"/>
    <col min="510" max="510" width="9.1328125" customWidth="1"/>
    <col min="511" max="511" width="18.40625" customWidth="1"/>
    <col min="512" max="518" width="15.7265625" customWidth="1"/>
    <col min="520" max="520" width="13.86328125" customWidth="1"/>
    <col min="766" max="766" width="9.1328125" customWidth="1"/>
    <col min="767" max="767" width="18.40625" customWidth="1"/>
    <col min="768" max="774" width="15.7265625" customWidth="1"/>
    <col min="776" max="776" width="13.86328125" customWidth="1"/>
    <col min="1022" max="1022" width="9.1328125" customWidth="1"/>
    <col min="1023" max="1023" width="18.40625" customWidth="1"/>
    <col min="1024" max="1030" width="15.7265625" customWidth="1"/>
    <col min="1032" max="1032" width="13.86328125" customWidth="1"/>
    <col min="1278" max="1278" width="9.1328125" customWidth="1"/>
    <col min="1279" max="1279" width="18.40625" customWidth="1"/>
    <col min="1280" max="1286" width="15.7265625" customWidth="1"/>
    <col min="1288" max="1288" width="13.86328125" customWidth="1"/>
    <col min="1534" max="1534" width="9.1328125" customWidth="1"/>
    <col min="1535" max="1535" width="18.40625" customWidth="1"/>
    <col min="1536" max="1542" width="15.7265625" customWidth="1"/>
    <col min="1544" max="1544" width="13.86328125" customWidth="1"/>
    <col min="1790" max="1790" width="9.1328125" customWidth="1"/>
    <col min="1791" max="1791" width="18.40625" customWidth="1"/>
    <col min="1792" max="1798" width="15.7265625" customWidth="1"/>
    <col min="1800" max="1800" width="13.86328125" customWidth="1"/>
    <col min="2046" max="2046" width="9.1328125" customWidth="1"/>
    <col min="2047" max="2047" width="18.40625" customWidth="1"/>
    <col min="2048" max="2054" width="15.7265625" customWidth="1"/>
    <col min="2056" max="2056" width="13.86328125" customWidth="1"/>
    <col min="2302" max="2302" width="9.1328125" customWidth="1"/>
    <col min="2303" max="2303" width="18.40625" customWidth="1"/>
    <col min="2304" max="2310" width="15.7265625" customWidth="1"/>
    <col min="2312" max="2312" width="13.86328125" customWidth="1"/>
    <col min="2558" max="2558" width="9.1328125" customWidth="1"/>
    <col min="2559" max="2559" width="18.40625" customWidth="1"/>
    <col min="2560" max="2566" width="15.7265625" customWidth="1"/>
    <col min="2568" max="2568" width="13.86328125" customWidth="1"/>
    <col min="2814" max="2814" width="9.1328125" customWidth="1"/>
    <col min="2815" max="2815" width="18.40625" customWidth="1"/>
    <col min="2816" max="2822" width="15.7265625" customWidth="1"/>
    <col min="2824" max="2824" width="13.86328125" customWidth="1"/>
    <col min="3070" max="3070" width="9.1328125" customWidth="1"/>
    <col min="3071" max="3071" width="18.40625" customWidth="1"/>
    <col min="3072" max="3078" width="15.7265625" customWidth="1"/>
    <col min="3080" max="3080" width="13.86328125" customWidth="1"/>
    <col min="3326" max="3326" width="9.1328125" customWidth="1"/>
    <col min="3327" max="3327" width="18.40625" customWidth="1"/>
    <col min="3328" max="3334" width="15.7265625" customWidth="1"/>
    <col min="3336" max="3336" width="13.86328125" customWidth="1"/>
    <col min="3582" max="3582" width="9.1328125" customWidth="1"/>
    <col min="3583" max="3583" width="18.40625" customWidth="1"/>
    <col min="3584" max="3590" width="15.7265625" customWidth="1"/>
    <col min="3592" max="3592" width="13.86328125" customWidth="1"/>
    <col min="3838" max="3838" width="9.1328125" customWidth="1"/>
    <col min="3839" max="3839" width="18.40625" customWidth="1"/>
    <col min="3840" max="3846" width="15.7265625" customWidth="1"/>
    <col min="3848" max="3848" width="13.86328125" customWidth="1"/>
    <col min="4094" max="4094" width="9.1328125" customWidth="1"/>
    <col min="4095" max="4095" width="18.40625" customWidth="1"/>
    <col min="4096" max="4102" width="15.7265625" customWidth="1"/>
    <col min="4104" max="4104" width="13.86328125" customWidth="1"/>
    <col min="4350" max="4350" width="9.1328125" customWidth="1"/>
    <col min="4351" max="4351" width="18.40625" customWidth="1"/>
    <col min="4352" max="4358" width="15.7265625" customWidth="1"/>
    <col min="4360" max="4360" width="13.86328125" customWidth="1"/>
    <col min="4606" max="4606" width="9.1328125" customWidth="1"/>
    <col min="4607" max="4607" width="18.40625" customWidth="1"/>
    <col min="4608" max="4614" width="15.7265625" customWidth="1"/>
    <col min="4616" max="4616" width="13.86328125" customWidth="1"/>
    <col min="4862" max="4862" width="9.1328125" customWidth="1"/>
    <col min="4863" max="4863" width="18.40625" customWidth="1"/>
    <col min="4864" max="4870" width="15.7265625" customWidth="1"/>
    <col min="4872" max="4872" width="13.86328125" customWidth="1"/>
    <col min="5118" max="5118" width="9.1328125" customWidth="1"/>
    <col min="5119" max="5119" width="18.40625" customWidth="1"/>
    <col min="5120" max="5126" width="15.7265625" customWidth="1"/>
    <col min="5128" max="5128" width="13.86328125" customWidth="1"/>
    <col min="5374" max="5374" width="9.1328125" customWidth="1"/>
    <col min="5375" max="5375" width="18.40625" customWidth="1"/>
    <col min="5376" max="5382" width="15.7265625" customWidth="1"/>
    <col min="5384" max="5384" width="13.86328125" customWidth="1"/>
    <col min="5630" max="5630" width="9.1328125" customWidth="1"/>
    <col min="5631" max="5631" width="18.40625" customWidth="1"/>
    <col min="5632" max="5638" width="15.7265625" customWidth="1"/>
    <col min="5640" max="5640" width="13.86328125" customWidth="1"/>
    <col min="5886" max="5886" width="9.1328125" customWidth="1"/>
    <col min="5887" max="5887" width="18.40625" customWidth="1"/>
    <col min="5888" max="5894" width="15.7265625" customWidth="1"/>
    <col min="5896" max="5896" width="13.86328125" customWidth="1"/>
    <col min="6142" max="6142" width="9.1328125" customWidth="1"/>
    <col min="6143" max="6143" width="18.40625" customWidth="1"/>
    <col min="6144" max="6150" width="15.7265625" customWidth="1"/>
    <col min="6152" max="6152" width="13.86328125" customWidth="1"/>
    <col min="6398" max="6398" width="9.1328125" customWidth="1"/>
    <col min="6399" max="6399" width="18.40625" customWidth="1"/>
    <col min="6400" max="6406" width="15.7265625" customWidth="1"/>
    <col min="6408" max="6408" width="13.86328125" customWidth="1"/>
    <col min="6654" max="6654" width="9.1328125" customWidth="1"/>
    <col min="6655" max="6655" width="18.40625" customWidth="1"/>
    <col min="6656" max="6662" width="15.7265625" customWidth="1"/>
    <col min="6664" max="6664" width="13.86328125" customWidth="1"/>
    <col min="6910" max="6910" width="9.1328125" customWidth="1"/>
    <col min="6911" max="6911" width="18.40625" customWidth="1"/>
    <col min="6912" max="6918" width="15.7265625" customWidth="1"/>
    <col min="6920" max="6920" width="13.86328125" customWidth="1"/>
    <col min="7166" max="7166" width="9.1328125" customWidth="1"/>
    <col min="7167" max="7167" width="18.40625" customWidth="1"/>
    <col min="7168" max="7174" width="15.7265625" customWidth="1"/>
    <col min="7176" max="7176" width="13.86328125" customWidth="1"/>
    <col min="7422" max="7422" width="9.1328125" customWidth="1"/>
    <col min="7423" max="7423" width="18.40625" customWidth="1"/>
    <col min="7424" max="7430" width="15.7265625" customWidth="1"/>
    <col min="7432" max="7432" width="13.86328125" customWidth="1"/>
    <col min="7678" max="7678" width="9.1328125" customWidth="1"/>
    <col min="7679" max="7679" width="18.40625" customWidth="1"/>
    <col min="7680" max="7686" width="15.7265625" customWidth="1"/>
    <col min="7688" max="7688" width="13.86328125" customWidth="1"/>
    <col min="7934" max="7934" width="9.1328125" customWidth="1"/>
    <col min="7935" max="7935" width="18.40625" customWidth="1"/>
    <col min="7936" max="7942" width="15.7265625" customWidth="1"/>
    <col min="7944" max="7944" width="13.86328125" customWidth="1"/>
    <col min="8190" max="8190" width="9.1328125" customWidth="1"/>
    <col min="8191" max="8191" width="18.40625" customWidth="1"/>
    <col min="8192" max="8198" width="15.7265625" customWidth="1"/>
    <col min="8200" max="8200" width="13.86328125" customWidth="1"/>
    <col min="8446" max="8446" width="9.1328125" customWidth="1"/>
    <col min="8447" max="8447" width="18.40625" customWidth="1"/>
    <col min="8448" max="8454" width="15.7265625" customWidth="1"/>
    <col min="8456" max="8456" width="13.86328125" customWidth="1"/>
    <col min="8702" max="8702" width="9.1328125" customWidth="1"/>
    <col min="8703" max="8703" width="18.40625" customWidth="1"/>
    <col min="8704" max="8710" width="15.7265625" customWidth="1"/>
    <col min="8712" max="8712" width="13.86328125" customWidth="1"/>
    <col min="8958" max="8958" width="9.1328125" customWidth="1"/>
    <col min="8959" max="8959" width="18.40625" customWidth="1"/>
    <col min="8960" max="8966" width="15.7265625" customWidth="1"/>
    <col min="8968" max="8968" width="13.86328125" customWidth="1"/>
    <col min="9214" max="9214" width="9.1328125" customWidth="1"/>
    <col min="9215" max="9215" width="18.40625" customWidth="1"/>
    <col min="9216" max="9222" width="15.7265625" customWidth="1"/>
    <col min="9224" max="9224" width="13.86328125" customWidth="1"/>
    <col min="9470" max="9470" width="9.1328125" customWidth="1"/>
    <col min="9471" max="9471" width="18.40625" customWidth="1"/>
    <col min="9472" max="9478" width="15.7265625" customWidth="1"/>
    <col min="9480" max="9480" width="13.86328125" customWidth="1"/>
    <col min="9726" max="9726" width="9.1328125" customWidth="1"/>
    <col min="9727" max="9727" width="18.40625" customWidth="1"/>
    <col min="9728" max="9734" width="15.7265625" customWidth="1"/>
    <col min="9736" max="9736" width="13.86328125" customWidth="1"/>
    <col min="9982" max="9982" width="9.1328125" customWidth="1"/>
    <col min="9983" max="9983" width="18.40625" customWidth="1"/>
    <col min="9984" max="9990" width="15.7265625" customWidth="1"/>
    <col min="9992" max="9992" width="13.86328125" customWidth="1"/>
    <col min="10238" max="10238" width="9.1328125" customWidth="1"/>
    <col min="10239" max="10239" width="18.40625" customWidth="1"/>
    <col min="10240" max="10246" width="15.7265625" customWidth="1"/>
    <col min="10248" max="10248" width="13.86328125" customWidth="1"/>
    <col min="10494" max="10494" width="9.1328125" customWidth="1"/>
    <col min="10495" max="10495" width="18.40625" customWidth="1"/>
    <col min="10496" max="10502" width="15.7265625" customWidth="1"/>
    <col min="10504" max="10504" width="13.86328125" customWidth="1"/>
    <col min="10750" max="10750" width="9.1328125" customWidth="1"/>
    <col min="10751" max="10751" width="18.40625" customWidth="1"/>
    <col min="10752" max="10758" width="15.7265625" customWidth="1"/>
    <col min="10760" max="10760" width="13.86328125" customWidth="1"/>
    <col min="11006" max="11006" width="9.1328125" customWidth="1"/>
    <col min="11007" max="11007" width="18.40625" customWidth="1"/>
    <col min="11008" max="11014" width="15.7265625" customWidth="1"/>
    <col min="11016" max="11016" width="13.86328125" customWidth="1"/>
    <col min="11262" max="11262" width="9.1328125" customWidth="1"/>
    <col min="11263" max="11263" width="18.40625" customWidth="1"/>
    <col min="11264" max="11270" width="15.7265625" customWidth="1"/>
    <col min="11272" max="11272" width="13.86328125" customWidth="1"/>
    <col min="11518" max="11518" width="9.1328125" customWidth="1"/>
    <col min="11519" max="11519" width="18.40625" customWidth="1"/>
    <col min="11520" max="11526" width="15.7265625" customWidth="1"/>
    <col min="11528" max="11528" width="13.86328125" customWidth="1"/>
    <col min="11774" max="11774" width="9.1328125" customWidth="1"/>
    <col min="11775" max="11775" width="18.40625" customWidth="1"/>
    <col min="11776" max="11782" width="15.7265625" customWidth="1"/>
    <col min="11784" max="11784" width="13.86328125" customWidth="1"/>
    <col min="12030" max="12030" width="9.1328125" customWidth="1"/>
    <col min="12031" max="12031" width="18.40625" customWidth="1"/>
    <col min="12032" max="12038" width="15.7265625" customWidth="1"/>
    <col min="12040" max="12040" width="13.86328125" customWidth="1"/>
    <col min="12286" max="12286" width="9.1328125" customWidth="1"/>
    <col min="12287" max="12287" width="18.40625" customWidth="1"/>
    <col min="12288" max="12294" width="15.7265625" customWidth="1"/>
    <col min="12296" max="12296" width="13.86328125" customWidth="1"/>
    <col min="12542" max="12542" width="9.1328125" customWidth="1"/>
    <col min="12543" max="12543" width="18.40625" customWidth="1"/>
    <col min="12544" max="12550" width="15.7265625" customWidth="1"/>
    <col min="12552" max="12552" width="13.86328125" customWidth="1"/>
    <col min="12798" max="12798" width="9.1328125" customWidth="1"/>
    <col min="12799" max="12799" width="18.40625" customWidth="1"/>
    <col min="12800" max="12806" width="15.7265625" customWidth="1"/>
    <col min="12808" max="12808" width="13.86328125" customWidth="1"/>
    <col min="13054" max="13054" width="9.1328125" customWidth="1"/>
    <col min="13055" max="13055" width="18.40625" customWidth="1"/>
    <col min="13056" max="13062" width="15.7265625" customWidth="1"/>
    <col min="13064" max="13064" width="13.86328125" customWidth="1"/>
    <col min="13310" max="13310" width="9.1328125" customWidth="1"/>
    <col min="13311" max="13311" width="18.40625" customWidth="1"/>
    <col min="13312" max="13318" width="15.7265625" customWidth="1"/>
    <col min="13320" max="13320" width="13.86328125" customWidth="1"/>
    <col min="13566" max="13566" width="9.1328125" customWidth="1"/>
    <col min="13567" max="13567" width="18.40625" customWidth="1"/>
    <col min="13568" max="13574" width="15.7265625" customWidth="1"/>
    <col min="13576" max="13576" width="13.86328125" customWidth="1"/>
    <col min="13822" max="13822" width="9.1328125" customWidth="1"/>
    <col min="13823" max="13823" width="18.40625" customWidth="1"/>
    <col min="13824" max="13830" width="15.7265625" customWidth="1"/>
    <col min="13832" max="13832" width="13.86328125" customWidth="1"/>
    <col min="14078" max="14078" width="9.1328125" customWidth="1"/>
    <col min="14079" max="14079" width="18.40625" customWidth="1"/>
    <col min="14080" max="14086" width="15.7265625" customWidth="1"/>
    <col min="14088" max="14088" width="13.86328125" customWidth="1"/>
    <col min="14334" max="14334" width="9.1328125" customWidth="1"/>
    <col min="14335" max="14335" width="18.40625" customWidth="1"/>
    <col min="14336" max="14342" width="15.7265625" customWidth="1"/>
    <col min="14344" max="14344" width="13.86328125" customWidth="1"/>
    <col min="14590" max="14590" width="9.1328125" customWidth="1"/>
    <col min="14591" max="14591" width="18.40625" customWidth="1"/>
    <col min="14592" max="14598" width="15.7265625" customWidth="1"/>
    <col min="14600" max="14600" width="13.86328125" customWidth="1"/>
    <col min="14846" max="14846" width="9.1328125" customWidth="1"/>
    <col min="14847" max="14847" width="18.40625" customWidth="1"/>
    <col min="14848" max="14854" width="15.7265625" customWidth="1"/>
    <col min="14856" max="14856" width="13.86328125" customWidth="1"/>
    <col min="15102" max="15102" width="9.1328125" customWidth="1"/>
    <col min="15103" max="15103" width="18.40625" customWidth="1"/>
    <col min="15104" max="15110" width="15.7265625" customWidth="1"/>
    <col min="15112" max="15112" width="13.86328125" customWidth="1"/>
    <col min="15358" max="15358" width="9.1328125" customWidth="1"/>
    <col min="15359" max="15359" width="18.40625" customWidth="1"/>
    <col min="15360" max="15366" width="15.7265625" customWidth="1"/>
    <col min="15368" max="15368" width="13.86328125" customWidth="1"/>
    <col min="15614" max="15614" width="9.1328125" customWidth="1"/>
    <col min="15615" max="15615" width="18.40625" customWidth="1"/>
    <col min="15616" max="15622" width="15.7265625" customWidth="1"/>
    <col min="15624" max="15624" width="13.86328125" customWidth="1"/>
    <col min="15870" max="15870" width="9.1328125" customWidth="1"/>
    <col min="15871" max="15871" width="18.40625" customWidth="1"/>
    <col min="15872" max="15878" width="15.7265625" customWidth="1"/>
    <col min="15880" max="15880" width="13.86328125" customWidth="1"/>
    <col min="16126" max="16126" width="9.1328125" customWidth="1"/>
    <col min="16127" max="16127" width="18.40625" customWidth="1"/>
    <col min="16128" max="16134" width="15.7265625" customWidth="1"/>
    <col min="16136" max="16136" width="13.86328125" customWidth="1"/>
  </cols>
  <sheetData>
    <row r="1" spans="1:14" ht="15.5" thickBot="1" x14ac:dyDescent="0.9">
      <c r="B1" s="58"/>
      <c r="G1" s="60"/>
      <c r="H1" s="60"/>
      <c r="I1" s="60"/>
      <c r="J1" s="60"/>
    </row>
    <row r="2" spans="1:14" ht="15.5" thickBot="1" x14ac:dyDescent="0.9">
      <c r="C2" s="61" t="s">
        <v>24</v>
      </c>
      <c r="D2" s="62" t="s">
        <v>4</v>
      </c>
      <c r="E2" s="62" t="s">
        <v>5</v>
      </c>
      <c r="F2" s="63" t="s">
        <v>6</v>
      </c>
      <c r="G2" s="64"/>
      <c r="H2" s="64"/>
      <c r="I2" s="64"/>
      <c r="J2" s="64"/>
      <c r="K2" s="65"/>
      <c r="N2" s="66"/>
    </row>
    <row r="3" spans="1:14" ht="15.75" customHeight="1" thickBot="1" x14ac:dyDescent="0.9">
      <c r="A3" s="202" t="s">
        <v>25</v>
      </c>
      <c r="B3" s="198" t="s">
        <v>26</v>
      </c>
      <c r="C3" s="67">
        <v>5.5500000000000001E-2</v>
      </c>
      <c r="D3" s="68">
        <v>6.1499999999999999E-2</v>
      </c>
      <c r="E3" s="69">
        <v>7.0500000000000007E-2</v>
      </c>
      <c r="F3" s="70">
        <v>9.1499999999999998E-2</v>
      </c>
      <c r="G3" s="71"/>
      <c r="H3" s="65"/>
      <c r="I3" s="65"/>
      <c r="J3" s="71"/>
      <c r="N3" s="66"/>
    </row>
    <row r="4" spans="1:14" ht="15.5" thickBot="1" x14ac:dyDescent="0.9">
      <c r="A4" s="192"/>
      <c r="B4" s="199"/>
      <c r="C4" s="72">
        <v>5.3999999999999999E-2</v>
      </c>
      <c r="D4" s="73">
        <v>6.1499999999999999E-2</v>
      </c>
      <c r="E4" s="73">
        <v>7.0500000000000007E-2</v>
      </c>
      <c r="F4" s="74">
        <v>9.2999999999999999E-2</v>
      </c>
      <c r="G4" s="71"/>
      <c r="H4" s="75">
        <v>0.04</v>
      </c>
      <c r="I4" s="76" t="s">
        <v>27</v>
      </c>
      <c r="J4" s="71"/>
      <c r="N4" s="66"/>
    </row>
    <row r="5" spans="1:14" ht="15.5" thickBot="1" x14ac:dyDescent="0.9">
      <c r="A5" s="203"/>
      <c r="B5" s="200"/>
      <c r="C5" s="77">
        <v>5.8999999999999997E-2</v>
      </c>
      <c r="D5" s="78">
        <v>7.1000000000000008E-2</v>
      </c>
      <c r="E5" s="78">
        <v>0.10450000000000001</v>
      </c>
      <c r="F5" s="79">
        <v>8.4999999999999992E-2</v>
      </c>
      <c r="G5" s="60"/>
      <c r="H5" s="65"/>
      <c r="J5" s="71"/>
      <c r="N5" s="66"/>
    </row>
    <row r="6" spans="1:14" ht="15.5" thickBot="1" x14ac:dyDescent="0.9">
      <c r="C6" s="66"/>
      <c r="D6" s="66"/>
      <c r="E6" s="66"/>
      <c r="F6" s="66"/>
      <c r="G6" s="80"/>
      <c r="H6" s="65"/>
      <c r="I6" s="65"/>
      <c r="J6" s="80"/>
      <c r="N6" s="66"/>
    </row>
    <row r="7" spans="1:14" ht="15.5" thickBot="1" x14ac:dyDescent="0.9">
      <c r="B7" s="81" t="s">
        <v>28</v>
      </c>
      <c r="C7" s="82">
        <f>AVERAGE(C3:C5)/0.04</f>
        <v>1.4041666666666666</v>
      </c>
      <c r="D7" s="82">
        <f>AVERAGE(D3:D5)/0.04</f>
        <v>1.6166666666666665</v>
      </c>
      <c r="E7" s="82">
        <f>AVERAGE(E3:E5)/0.04</f>
        <v>2.0458333333333334</v>
      </c>
      <c r="F7" s="83">
        <f>AVERAGE(F3:F5)/0.04</f>
        <v>2.2458333333333331</v>
      </c>
      <c r="G7" s="80"/>
      <c r="H7" s="65"/>
      <c r="I7" s="65"/>
      <c r="J7" s="80"/>
      <c r="N7" s="66"/>
    </row>
    <row r="8" spans="1:14" x14ac:dyDescent="0.75">
      <c r="G8" s="60"/>
      <c r="J8" s="60"/>
    </row>
    <row r="9" spans="1:14" ht="15.5" thickBot="1" x14ac:dyDescent="0.9">
      <c r="G9" s="60"/>
      <c r="J9" s="60"/>
    </row>
    <row r="10" spans="1:14" ht="15.5" thickBot="1" x14ac:dyDescent="0.9">
      <c r="C10" s="61" t="s">
        <v>24</v>
      </c>
      <c r="D10" s="62" t="s">
        <v>4</v>
      </c>
      <c r="E10" s="62" t="s">
        <v>5</v>
      </c>
      <c r="F10" s="63" t="s">
        <v>6</v>
      </c>
      <c r="G10" s="64"/>
      <c r="H10" s="65"/>
      <c r="J10" s="64"/>
      <c r="N10" s="66"/>
    </row>
    <row r="11" spans="1:14" ht="15.75" customHeight="1" thickBot="1" x14ac:dyDescent="0.9">
      <c r="A11" s="202">
        <v>42435</v>
      </c>
      <c r="B11" s="198" t="s">
        <v>26</v>
      </c>
      <c r="C11" s="67">
        <v>0.17599999999999999</v>
      </c>
      <c r="D11" s="68">
        <v>0.17499999999999999</v>
      </c>
      <c r="E11" s="69">
        <v>0.1925</v>
      </c>
      <c r="F11" s="70">
        <v>0.13450000000000001</v>
      </c>
      <c r="G11" s="71"/>
      <c r="H11" s="65"/>
      <c r="I11" s="65"/>
      <c r="J11" s="71"/>
      <c r="N11" s="66"/>
    </row>
    <row r="12" spans="1:14" ht="15.5" thickBot="1" x14ac:dyDescent="0.9">
      <c r="A12" s="192"/>
      <c r="B12" s="199"/>
      <c r="C12" s="72">
        <v>0.17249999999999999</v>
      </c>
      <c r="D12" s="73">
        <v>0.16599999999999998</v>
      </c>
      <c r="E12" s="73">
        <v>0.21100000000000002</v>
      </c>
      <c r="F12" s="74">
        <v>0.13450000000000001</v>
      </c>
      <c r="G12" s="71"/>
      <c r="H12" s="75">
        <v>4.5499999999999999E-2</v>
      </c>
      <c r="I12" s="76" t="s">
        <v>27</v>
      </c>
      <c r="J12" s="71"/>
      <c r="N12" s="66"/>
    </row>
    <row r="13" spans="1:14" ht="15.5" thickBot="1" x14ac:dyDescent="0.9">
      <c r="A13" s="203"/>
      <c r="B13" s="200"/>
      <c r="C13" s="77">
        <v>0.17549999999999999</v>
      </c>
      <c r="D13" s="78">
        <v>0.186</v>
      </c>
      <c r="E13" s="78">
        <v>0.223</v>
      </c>
      <c r="F13" s="79">
        <v>0.1215</v>
      </c>
      <c r="G13" s="60"/>
      <c r="H13" s="65"/>
      <c r="J13" s="71"/>
      <c r="N13" s="66"/>
    </row>
    <row r="14" spans="1:14" ht="15.5" thickBot="1" x14ac:dyDescent="0.9">
      <c r="C14" s="66"/>
      <c r="D14" s="66"/>
      <c r="E14" s="66"/>
      <c r="F14" s="66"/>
      <c r="G14" s="80"/>
      <c r="H14" s="65"/>
      <c r="I14" s="65"/>
      <c r="J14" s="80"/>
      <c r="N14" s="66"/>
    </row>
    <row r="15" spans="1:14" ht="15.5" thickBot="1" x14ac:dyDescent="0.9">
      <c r="B15" s="81" t="s">
        <v>28</v>
      </c>
      <c r="C15" s="82">
        <f>AVERAGE(C11:C13)/0.0455</f>
        <v>3.838827838827839</v>
      </c>
      <c r="D15" s="82">
        <f>AVERAGE(D11:D13)/0.0455</f>
        <v>3.8608058608058604</v>
      </c>
      <c r="E15" s="82">
        <f>AVERAGE(E11:E13)/0.0455</f>
        <v>4.5897435897435903</v>
      </c>
      <c r="F15" s="83">
        <f>AVERAGE(F11:F13)/0.0455</f>
        <v>2.8608058608058613</v>
      </c>
      <c r="G15" s="80"/>
      <c r="H15" s="65"/>
      <c r="I15" s="65"/>
      <c r="J15" s="80"/>
      <c r="N15" s="66"/>
    </row>
    <row r="16" spans="1:14" ht="15.5" thickBot="1" x14ac:dyDescent="0.9">
      <c r="G16" s="60"/>
      <c r="J16" s="60"/>
    </row>
    <row r="17" spans="1:10" ht="15.5" thickBot="1" x14ac:dyDescent="0.9">
      <c r="C17" s="61" t="s">
        <v>24</v>
      </c>
      <c r="D17" s="62" t="s">
        <v>4</v>
      </c>
      <c r="E17" s="62" t="s">
        <v>5</v>
      </c>
      <c r="F17" s="63" t="s">
        <v>6</v>
      </c>
      <c r="G17" s="64"/>
      <c r="H17" s="65"/>
      <c r="J17" s="64"/>
    </row>
    <row r="18" spans="1:10" x14ac:dyDescent="0.75">
      <c r="A18" s="202" t="s">
        <v>29</v>
      </c>
      <c r="B18" s="198" t="s">
        <v>26</v>
      </c>
      <c r="C18" s="84">
        <v>6.1706484641638202</v>
      </c>
      <c r="D18" s="68">
        <v>7.9863481228668958</v>
      </c>
      <c r="E18" s="69">
        <v>19.076222980659843</v>
      </c>
      <c r="F18" s="85"/>
      <c r="G18" s="71"/>
      <c r="H18" s="65"/>
      <c r="I18" s="65"/>
      <c r="J18" s="71"/>
    </row>
    <row r="19" spans="1:10" x14ac:dyDescent="0.75">
      <c r="A19" s="192"/>
      <c r="B19" s="199"/>
      <c r="C19" s="72">
        <v>9.71875</v>
      </c>
      <c r="D19" s="73">
        <v>15.147321428571429</v>
      </c>
      <c r="E19" s="73">
        <v>14.199404761904765</v>
      </c>
      <c r="F19" s="86"/>
      <c r="G19" s="71"/>
      <c r="H19" s="87"/>
      <c r="I19" s="88"/>
      <c r="J19" s="71"/>
    </row>
    <row r="20" spans="1:10" x14ac:dyDescent="0.75">
      <c r="A20" s="192"/>
      <c r="B20" s="199"/>
      <c r="C20" s="72">
        <v>9.1628498727735401</v>
      </c>
      <c r="D20" s="73">
        <v>27.824427480916029</v>
      </c>
      <c r="E20" s="73">
        <v>23.256997455470739</v>
      </c>
      <c r="F20" s="89"/>
      <c r="G20" s="60"/>
      <c r="H20" s="65"/>
      <c r="J20" s="71"/>
    </row>
    <row r="21" spans="1:10" x14ac:dyDescent="0.75">
      <c r="A21" s="192"/>
      <c r="B21" s="199"/>
      <c r="C21" s="90">
        <v>13.8103975535168</v>
      </c>
      <c r="D21" s="71">
        <v>16.678899082568812</v>
      </c>
      <c r="E21" s="71">
        <v>14.743119266055047</v>
      </c>
      <c r="F21" s="91"/>
      <c r="G21" s="71"/>
      <c r="H21" s="65"/>
      <c r="I21" s="65"/>
      <c r="J21" s="92"/>
    </row>
    <row r="22" spans="1:10" ht="15.5" thickBot="1" x14ac:dyDescent="0.9">
      <c r="A22" s="203"/>
      <c r="B22" s="200"/>
      <c r="C22" s="93">
        <v>10.552380952380952</v>
      </c>
      <c r="D22" s="94">
        <v>14.914285714285715</v>
      </c>
      <c r="E22" s="94">
        <v>11.168253968253968</v>
      </c>
      <c r="F22" s="95"/>
      <c r="G22" s="71"/>
      <c r="H22" s="65"/>
      <c r="I22" s="65"/>
      <c r="J22" s="92"/>
    </row>
    <row r="23" spans="1:10" ht="15.75" customHeight="1" thickBot="1" x14ac:dyDescent="0.9">
      <c r="B23" s="96"/>
      <c r="G23" s="60"/>
      <c r="J23" s="60"/>
    </row>
    <row r="24" spans="1:10" ht="15.75" customHeight="1" thickBot="1" x14ac:dyDescent="0.9">
      <c r="C24" s="97" t="s">
        <v>24</v>
      </c>
      <c r="D24" s="98" t="s">
        <v>4</v>
      </c>
      <c r="E24" s="98" t="s">
        <v>5</v>
      </c>
      <c r="F24" s="99" t="s">
        <v>6</v>
      </c>
      <c r="G24" s="100"/>
      <c r="H24" s="65"/>
      <c r="J24" s="100"/>
    </row>
    <row r="25" spans="1:10" ht="15.75" customHeight="1" thickBot="1" x14ac:dyDescent="0.9">
      <c r="A25" s="202" t="s">
        <v>30</v>
      </c>
      <c r="B25" s="193" t="s">
        <v>26</v>
      </c>
      <c r="C25" s="101">
        <v>0.18149999999999999</v>
      </c>
      <c r="D25" s="102">
        <v>0.16649999999999998</v>
      </c>
      <c r="E25" s="102">
        <v>0.23549999999999999</v>
      </c>
      <c r="F25" s="103">
        <v>0.17399999999999999</v>
      </c>
      <c r="G25" s="60"/>
      <c r="H25" s="65"/>
      <c r="I25" s="65"/>
      <c r="J25" s="60"/>
    </row>
    <row r="26" spans="1:10" ht="15.75" customHeight="1" thickBot="1" x14ac:dyDescent="0.9">
      <c r="A26" s="192"/>
      <c r="B26" s="194"/>
      <c r="C26" s="104">
        <v>0.17649999999999999</v>
      </c>
      <c r="D26" s="87">
        <v>0.1555</v>
      </c>
      <c r="E26" s="87">
        <v>0.1895</v>
      </c>
      <c r="F26" s="105">
        <v>0.14949999999999999</v>
      </c>
      <c r="G26" s="106"/>
      <c r="H26" s="33">
        <v>4.0500000000000001E-2</v>
      </c>
      <c r="I26" s="76" t="s">
        <v>27</v>
      </c>
      <c r="J26" s="106"/>
    </row>
    <row r="27" spans="1:10" ht="15.75" customHeight="1" thickBot="1" x14ac:dyDescent="0.9">
      <c r="A27" s="203"/>
      <c r="B27" s="195"/>
      <c r="C27" s="107">
        <v>0.18</v>
      </c>
      <c r="D27" s="108">
        <v>0.14849999999999999</v>
      </c>
      <c r="E27" s="108">
        <v>0.20850000000000002</v>
      </c>
      <c r="F27" s="109">
        <v>0.16449999999999998</v>
      </c>
      <c r="G27" s="106"/>
      <c r="H27" s="65"/>
      <c r="J27" s="106"/>
    </row>
    <row r="28" spans="1:10" ht="15.75" customHeight="1" thickBot="1" x14ac:dyDescent="0.9">
      <c r="C28" s="110"/>
      <c r="D28" s="110"/>
      <c r="E28" s="110"/>
      <c r="F28" s="110"/>
      <c r="G28" s="111"/>
      <c r="H28" s="73"/>
      <c r="I28" s="73"/>
      <c r="J28" s="111"/>
    </row>
    <row r="29" spans="1:10" ht="15.75" customHeight="1" thickBot="1" x14ac:dyDescent="0.9">
      <c r="B29" s="81" t="s">
        <v>28</v>
      </c>
      <c r="C29" s="112">
        <f>AVERAGE(C25:C27)/0.045</f>
        <v>3.9851851851851854</v>
      </c>
      <c r="D29" s="112">
        <f>AVERAGE(D25:D27)/0.045</f>
        <v>3.4851851851851845</v>
      </c>
      <c r="E29" s="112">
        <f>AVERAGE(E25:E27)/0.045</f>
        <v>4.6925925925925922</v>
      </c>
      <c r="F29" s="113">
        <f>AVERAGE(F25:F27)/0.045</f>
        <v>3.6148148148148147</v>
      </c>
      <c r="G29" s="111"/>
      <c r="H29" s="65"/>
      <c r="I29" s="65"/>
      <c r="J29" s="111"/>
    </row>
    <row r="30" spans="1:10" ht="15.75" customHeight="1" x14ac:dyDescent="0.75">
      <c r="B30" s="58"/>
      <c r="C30" s="114"/>
      <c r="D30" s="114"/>
      <c r="E30" s="114"/>
      <c r="F30" s="114"/>
      <c r="G30" s="111"/>
      <c r="H30" s="65"/>
      <c r="I30" s="65"/>
      <c r="J30" s="111"/>
    </row>
    <row r="31" spans="1:10" ht="15.75" customHeight="1" thickBot="1" x14ac:dyDescent="0.9">
      <c r="B31" s="58"/>
      <c r="C31" s="114"/>
      <c r="D31" s="114"/>
      <c r="E31" s="114"/>
      <c r="F31" s="114"/>
      <c r="G31" s="111"/>
      <c r="H31" s="65"/>
      <c r="I31" s="65"/>
      <c r="J31" s="111"/>
    </row>
    <row r="32" spans="1:10" ht="15.75" customHeight="1" thickBot="1" x14ac:dyDescent="0.9">
      <c r="C32" s="97" t="s">
        <v>24</v>
      </c>
      <c r="D32" s="98" t="s">
        <v>4</v>
      </c>
      <c r="E32" s="98" t="s">
        <v>5</v>
      </c>
      <c r="F32" s="99" t="s">
        <v>6</v>
      </c>
      <c r="G32" s="100"/>
      <c r="H32" s="65"/>
      <c r="J32" s="100"/>
    </row>
    <row r="33" spans="1:10" ht="15.75" customHeight="1" thickBot="1" x14ac:dyDescent="0.9">
      <c r="A33" s="202">
        <v>42645</v>
      </c>
      <c r="B33" s="193" t="s">
        <v>26</v>
      </c>
      <c r="C33" s="115">
        <v>0.34799999999999998</v>
      </c>
      <c r="D33" s="116"/>
      <c r="E33" s="116"/>
      <c r="F33" s="117">
        <v>0.38300000000000001</v>
      </c>
      <c r="G33" s="60"/>
      <c r="H33" s="65"/>
      <c r="I33" s="65"/>
      <c r="J33" s="60"/>
    </row>
    <row r="34" spans="1:10" ht="15.75" customHeight="1" thickBot="1" x14ac:dyDescent="0.9">
      <c r="A34" s="192"/>
      <c r="B34" s="194"/>
      <c r="C34" s="118">
        <v>0.36499999999999999</v>
      </c>
      <c r="D34" s="119"/>
      <c r="E34" s="119"/>
      <c r="F34" s="120">
        <v>0.45300000000000001</v>
      </c>
      <c r="G34" s="60"/>
      <c r="H34" s="33">
        <v>4.0500000000000001E-2</v>
      </c>
      <c r="I34" s="76" t="s">
        <v>27</v>
      </c>
      <c r="J34" s="60"/>
    </row>
    <row r="35" spans="1:10" ht="15.75" customHeight="1" thickBot="1" x14ac:dyDescent="0.9">
      <c r="A35" s="203"/>
      <c r="B35" s="195"/>
      <c r="C35" s="121">
        <v>0.33300000000000002</v>
      </c>
      <c r="D35" s="122"/>
      <c r="E35" s="122"/>
      <c r="F35" s="123">
        <v>0.41099999999999998</v>
      </c>
      <c r="G35" s="60"/>
      <c r="H35" s="65"/>
      <c r="J35" s="60"/>
    </row>
    <row r="36" spans="1:10" ht="15.75" customHeight="1" thickBot="1" x14ac:dyDescent="0.9">
      <c r="C36" s="124"/>
      <c r="D36" s="124"/>
      <c r="E36" s="124"/>
      <c r="F36" s="124"/>
      <c r="G36" s="111"/>
      <c r="H36" s="65"/>
      <c r="I36" s="65"/>
      <c r="J36" s="111"/>
    </row>
    <row r="37" spans="1:10" ht="15.75" customHeight="1" thickBot="1" x14ac:dyDescent="0.9">
      <c r="B37" s="81" t="s">
        <v>28</v>
      </c>
      <c r="C37" s="125">
        <f>AVERAGE(C33:C35)/0.045</f>
        <v>7.7481481481481485</v>
      </c>
      <c r="D37" s="126"/>
      <c r="E37" s="126"/>
      <c r="F37" s="127">
        <f>AVERAGE(F33:F35)/0.045</f>
        <v>9.2370370370370374</v>
      </c>
      <c r="G37" s="111"/>
      <c r="H37" s="65"/>
      <c r="I37" s="65"/>
      <c r="J37" s="111"/>
    </row>
    <row r="38" spans="1:10" ht="15.75" customHeight="1" x14ac:dyDescent="0.75">
      <c r="B38" s="58"/>
      <c r="C38" s="114"/>
      <c r="D38" s="114"/>
      <c r="E38" s="114"/>
      <c r="F38" s="114"/>
      <c r="G38" s="111"/>
      <c r="H38" s="65"/>
      <c r="I38" s="65"/>
      <c r="J38" s="111"/>
    </row>
    <row r="39" spans="1:10" ht="15.75" customHeight="1" thickBot="1" x14ac:dyDescent="0.9">
      <c r="B39" s="128"/>
      <c r="C39" s="111"/>
      <c r="D39" s="111"/>
      <c r="E39" s="111"/>
      <c r="F39" s="111"/>
      <c r="G39" s="111"/>
      <c r="H39" s="129"/>
      <c r="I39" s="129"/>
      <c r="J39" s="111"/>
    </row>
    <row r="40" spans="1:10" ht="15.75" customHeight="1" thickBot="1" x14ac:dyDescent="0.9">
      <c r="B40" s="130"/>
      <c r="C40" s="131" t="s">
        <v>24</v>
      </c>
      <c r="D40" s="132" t="s">
        <v>4</v>
      </c>
      <c r="E40" s="132" t="s">
        <v>5</v>
      </c>
      <c r="F40" s="133" t="s">
        <v>6</v>
      </c>
      <c r="G40" s="100"/>
      <c r="H40" s="129"/>
      <c r="I40" s="130"/>
      <c r="J40" s="100"/>
    </row>
    <row r="41" spans="1:10" ht="15.75" customHeight="1" thickBot="1" x14ac:dyDescent="0.9">
      <c r="A41" s="202">
        <v>42558</v>
      </c>
      <c r="B41" s="204" t="s">
        <v>26</v>
      </c>
      <c r="C41" s="118">
        <v>0.30499999999999999</v>
      </c>
      <c r="D41" s="60">
        <v>0.34699999999999998</v>
      </c>
      <c r="E41" s="60">
        <v>0.248</v>
      </c>
      <c r="F41" s="120">
        <v>0.28599999999999998</v>
      </c>
      <c r="G41" s="60"/>
      <c r="H41" s="129"/>
      <c r="I41" s="129"/>
      <c r="J41" s="60"/>
    </row>
    <row r="42" spans="1:10" ht="15.75" customHeight="1" thickBot="1" x14ac:dyDescent="0.9">
      <c r="A42" s="192"/>
      <c r="B42" s="205"/>
      <c r="C42" s="118">
        <v>0.23400000000000001</v>
      </c>
      <c r="D42" s="60">
        <v>0.32700000000000001</v>
      </c>
      <c r="E42" s="60">
        <v>0.222</v>
      </c>
      <c r="F42" s="120">
        <v>0.28699999999999998</v>
      </c>
      <c r="G42" s="60"/>
      <c r="H42" s="134">
        <v>4.0500000000000001E-2</v>
      </c>
      <c r="I42" s="135" t="s">
        <v>27</v>
      </c>
      <c r="J42" s="60"/>
    </row>
    <row r="43" spans="1:10" ht="15.75" customHeight="1" thickBot="1" x14ac:dyDescent="0.9">
      <c r="A43" s="203"/>
      <c r="B43" s="206"/>
      <c r="C43" s="121">
        <v>0.26800000000000002</v>
      </c>
      <c r="D43" s="136">
        <v>0.36199999999999999</v>
      </c>
      <c r="E43" s="136">
        <v>0.27200000000000002</v>
      </c>
      <c r="F43" s="123">
        <v>0.30199999999999999</v>
      </c>
      <c r="G43" s="60"/>
      <c r="H43" s="129"/>
      <c r="I43" s="130"/>
      <c r="J43" s="60"/>
    </row>
    <row r="44" spans="1:10" ht="15.75" customHeight="1" thickBot="1" x14ac:dyDescent="0.9">
      <c r="B44" s="130"/>
      <c r="C44" s="124"/>
      <c r="D44" s="124"/>
      <c r="E44" s="124"/>
      <c r="F44" s="124"/>
      <c r="G44" s="111"/>
      <c r="H44" s="71"/>
      <c r="I44" s="71"/>
      <c r="J44" s="111"/>
    </row>
    <row r="45" spans="1:10" ht="15.75" customHeight="1" thickBot="1" x14ac:dyDescent="0.9">
      <c r="B45" s="137" t="s">
        <v>28</v>
      </c>
      <c r="C45" s="125">
        <f>AVERAGE(C41:C43)/0.045</f>
        <v>5.9777777777777787</v>
      </c>
      <c r="D45" s="125">
        <f>AVERAGE(D41:D43)/0.045</f>
        <v>7.674074074074074</v>
      </c>
      <c r="E45" s="125">
        <f>AVERAGE(E41:E43)/0.045</f>
        <v>5.496296296296296</v>
      </c>
      <c r="F45" s="127">
        <f>AVERAGE(F41:F43)/0.045</f>
        <v>6.4814814814814818</v>
      </c>
      <c r="G45" s="111"/>
      <c r="H45" s="129"/>
      <c r="I45" s="129"/>
      <c r="J45" s="111"/>
    </row>
    <row r="46" spans="1:10" ht="15.75" customHeight="1" x14ac:dyDescent="0.75">
      <c r="B46" s="130"/>
      <c r="C46" s="138"/>
      <c r="D46" s="138"/>
      <c r="E46" s="138"/>
      <c r="F46" s="111"/>
      <c r="G46" s="111"/>
      <c r="H46" s="129"/>
      <c r="I46" s="129"/>
      <c r="J46" s="111"/>
    </row>
    <row r="47" spans="1:10" ht="15.75" customHeight="1" thickBot="1" x14ac:dyDescent="0.9">
      <c r="B47" s="130"/>
      <c r="C47" s="138"/>
      <c r="D47" s="138"/>
      <c r="E47" s="138"/>
      <c r="F47" s="111"/>
      <c r="G47" s="111"/>
      <c r="H47" s="129"/>
      <c r="I47" s="129"/>
      <c r="J47" s="111"/>
    </row>
    <row r="48" spans="1:10" ht="15.75" customHeight="1" thickBot="1" x14ac:dyDescent="0.9">
      <c r="B48" s="130"/>
      <c r="C48" s="131" t="s">
        <v>24</v>
      </c>
      <c r="D48" s="132" t="s">
        <v>4</v>
      </c>
      <c r="E48" s="132" t="s">
        <v>5</v>
      </c>
      <c r="F48" s="133" t="s">
        <v>6</v>
      </c>
      <c r="G48" s="100"/>
      <c r="H48" s="129"/>
      <c r="I48" s="130"/>
      <c r="J48" s="100"/>
    </row>
    <row r="49" spans="1:18" ht="15.75" customHeight="1" thickBot="1" x14ac:dyDescent="0.9">
      <c r="A49" s="202" t="s">
        <v>31</v>
      </c>
      <c r="B49" s="204" t="s">
        <v>26</v>
      </c>
      <c r="C49" s="118">
        <v>0.17199999999999999</v>
      </c>
      <c r="D49" s="60">
        <v>0.186</v>
      </c>
      <c r="E49" s="60">
        <v>0.20599999999999999</v>
      </c>
      <c r="F49" s="120">
        <v>0.24099999999999999</v>
      </c>
      <c r="G49" s="60"/>
      <c r="H49" s="129"/>
      <c r="I49" s="129"/>
      <c r="J49" s="60"/>
    </row>
    <row r="50" spans="1:18" ht="15.75" customHeight="1" thickBot="1" x14ac:dyDescent="0.9">
      <c r="A50" s="192"/>
      <c r="B50" s="205"/>
      <c r="C50" s="118">
        <v>0.17599999999999999</v>
      </c>
      <c r="D50" s="60">
        <v>0.21099999999999999</v>
      </c>
      <c r="E50" s="60">
        <v>0.23699999999999999</v>
      </c>
      <c r="F50" s="120">
        <v>0.31</v>
      </c>
      <c r="G50" s="60"/>
      <c r="H50" s="134">
        <v>0.06</v>
      </c>
      <c r="I50" s="135" t="s">
        <v>27</v>
      </c>
      <c r="J50" s="60"/>
    </row>
    <row r="51" spans="1:18" ht="15.75" customHeight="1" thickBot="1" x14ac:dyDescent="0.9">
      <c r="A51" s="203"/>
      <c r="B51" s="206"/>
      <c r="C51" s="121">
        <v>0.16300000000000001</v>
      </c>
      <c r="D51" s="136">
        <v>0.20100000000000001</v>
      </c>
      <c r="E51" s="136">
        <v>0.216</v>
      </c>
      <c r="F51" s="123">
        <v>0.34599999999999997</v>
      </c>
      <c r="G51" s="60"/>
      <c r="H51" s="129"/>
      <c r="I51" s="130"/>
      <c r="J51" s="60"/>
    </row>
    <row r="52" spans="1:18" ht="15.75" customHeight="1" thickBot="1" x14ac:dyDescent="0.9">
      <c r="B52" s="130"/>
      <c r="C52" s="124"/>
      <c r="D52" s="124"/>
      <c r="E52" s="124"/>
      <c r="F52" s="124"/>
      <c r="G52" s="111"/>
      <c r="H52" s="111"/>
      <c r="I52" s="111"/>
      <c r="J52" s="111"/>
      <c r="K52" s="65"/>
      <c r="L52" s="65"/>
    </row>
    <row r="53" spans="1:18" ht="15.75" customHeight="1" thickBot="1" x14ac:dyDescent="0.9">
      <c r="B53" s="137" t="s">
        <v>28</v>
      </c>
      <c r="C53" s="125">
        <f>AVERAGE(C49:C51)/0.06</f>
        <v>2.838888888888889</v>
      </c>
      <c r="D53" s="125">
        <f>AVERAGE(D49:D51)/0.06</f>
        <v>3.3222222222222229</v>
      </c>
      <c r="E53" s="125">
        <f>AVERAGE(E49:E51)/0.06</f>
        <v>3.661111111111111</v>
      </c>
      <c r="F53" s="127">
        <f>AVERAGE(F49:F51)/0.06</f>
        <v>4.9833333333333334</v>
      </c>
      <c r="G53" s="111"/>
      <c r="H53" s="111"/>
      <c r="I53" s="111"/>
      <c r="J53" s="111"/>
      <c r="K53" s="65"/>
      <c r="L53" s="65"/>
    </row>
    <row r="54" spans="1:18" ht="15.75" customHeight="1" thickBot="1" x14ac:dyDescent="0.9">
      <c r="F54" s="114"/>
      <c r="G54" s="114"/>
      <c r="H54" s="114"/>
      <c r="I54" s="114"/>
      <c r="J54" s="114"/>
      <c r="K54" s="65"/>
      <c r="L54" s="65"/>
    </row>
    <row r="55" spans="1:18" ht="15.75" customHeight="1" x14ac:dyDescent="0.75">
      <c r="A55" s="207" t="s">
        <v>32</v>
      </c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9"/>
    </row>
    <row r="56" spans="1:18" ht="15.75" customHeight="1" thickBot="1" x14ac:dyDescent="0.9">
      <c r="A56" s="210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2"/>
    </row>
    <row r="57" spans="1:18" ht="15.75" customHeight="1" thickBot="1" x14ac:dyDescent="0.9">
      <c r="F57" s="114"/>
      <c r="G57" s="114"/>
      <c r="H57" s="114"/>
      <c r="I57" s="114"/>
      <c r="J57" s="114"/>
      <c r="K57" s="65"/>
      <c r="L57" s="65"/>
      <c r="R57" s="139" t="s">
        <v>33</v>
      </c>
    </row>
    <row r="58" spans="1:18" ht="15.75" customHeight="1" x14ac:dyDescent="0.75">
      <c r="B58" s="140">
        <v>38750</v>
      </c>
      <c r="C58" s="141">
        <v>38754</v>
      </c>
      <c r="D58" s="142">
        <v>38757</v>
      </c>
      <c r="E58" s="143">
        <v>39155</v>
      </c>
      <c r="F58" s="144">
        <v>39170</v>
      </c>
      <c r="G58" s="143">
        <v>39155</v>
      </c>
      <c r="H58" s="145">
        <v>39226</v>
      </c>
      <c r="I58" s="142">
        <v>39232</v>
      </c>
      <c r="J58" s="146">
        <v>39233</v>
      </c>
      <c r="K58" s="147">
        <v>39220</v>
      </c>
      <c r="L58" s="145">
        <v>39226</v>
      </c>
      <c r="M58" s="142">
        <v>39232</v>
      </c>
      <c r="N58" s="146">
        <v>39233</v>
      </c>
      <c r="O58" s="147">
        <v>39220</v>
      </c>
      <c r="P58" s="148">
        <v>39216</v>
      </c>
    </row>
    <row r="59" spans="1:18" ht="15.75" customHeight="1" thickBot="1" x14ac:dyDescent="0.9">
      <c r="A59" s="149" t="s">
        <v>34</v>
      </c>
      <c r="B59"/>
      <c r="C59" s="150"/>
      <c r="D59" s="88">
        <v>0.35933333333333334</v>
      </c>
      <c r="E59" s="59">
        <v>0.39900000000000013</v>
      </c>
      <c r="F59" s="150">
        <v>0.25159999999999993</v>
      </c>
      <c r="G59" s="59">
        <v>0.39900000000000013</v>
      </c>
      <c r="H59" s="59">
        <v>0.38666666666666666</v>
      </c>
      <c r="I59" s="59">
        <v>0.36066666666666664</v>
      </c>
      <c r="J59" s="59">
        <v>0.4291666666666667</v>
      </c>
      <c r="K59" s="59">
        <v>0.31044444444444447</v>
      </c>
      <c r="L59" s="59">
        <v>0.26866666666666672</v>
      </c>
      <c r="M59" s="59">
        <v>0.26433333333333336</v>
      </c>
      <c r="N59" s="59">
        <v>0.53383333333333327</v>
      </c>
      <c r="O59" s="59">
        <v>0.26</v>
      </c>
      <c r="P59" s="59">
        <v>0.18394444444444438</v>
      </c>
      <c r="R59" s="3">
        <f>AVERAGE(B59:P59)</f>
        <v>0.33897350427350431</v>
      </c>
    </row>
    <row r="60" spans="1:18" ht="15.5" thickBot="1" x14ac:dyDescent="0.9">
      <c r="C60" s="3"/>
      <c r="D60" s="3">
        <f>D59/0.06</f>
        <v>5.9888888888888889</v>
      </c>
      <c r="E60" s="3">
        <f t="shared" ref="E60:P60" si="0">E59/0.06</f>
        <v>6.6500000000000021</v>
      </c>
      <c r="F60" s="3">
        <f t="shared" si="0"/>
        <v>4.1933333333333325</v>
      </c>
      <c r="G60" s="3">
        <f>G59/0.06</f>
        <v>6.6500000000000021</v>
      </c>
      <c r="H60" s="3">
        <f>H59/0.06</f>
        <v>6.4444444444444446</v>
      </c>
      <c r="I60" s="3">
        <f t="shared" si="0"/>
        <v>6.0111111111111111</v>
      </c>
      <c r="J60" s="3">
        <f t="shared" si="0"/>
        <v>7.1527777777777786</v>
      </c>
      <c r="K60" s="3">
        <f t="shared" si="0"/>
        <v>5.1740740740740749</v>
      </c>
      <c r="L60" s="3">
        <f t="shared" si="0"/>
        <v>4.4777777777777787</v>
      </c>
      <c r="M60" s="3">
        <f t="shared" si="0"/>
        <v>4.4055555555555559</v>
      </c>
      <c r="N60" s="3">
        <f t="shared" si="0"/>
        <v>8.8972222222222221</v>
      </c>
      <c r="O60" s="3">
        <f t="shared" si="0"/>
        <v>4.3333333333333339</v>
      </c>
      <c r="P60" s="3">
        <f t="shared" si="0"/>
        <v>3.0657407407407398</v>
      </c>
      <c r="R60" s="20">
        <f>AVERAGE(B60:P60)</f>
        <v>5.6495584045584053</v>
      </c>
    </row>
    <row r="61" spans="1:18" ht="15.75" customHeight="1" thickBot="1" x14ac:dyDescent="0.9">
      <c r="A61" s="149" t="s">
        <v>35</v>
      </c>
      <c r="B61">
        <v>3.4540000000000002</v>
      </c>
      <c r="C61" s="150">
        <v>1.46</v>
      </c>
      <c r="D61" s="88">
        <v>0.56266666666666676</v>
      </c>
      <c r="E61" s="59">
        <v>0.6110000000000001</v>
      </c>
      <c r="F61" s="150">
        <v>0.38649999999999995</v>
      </c>
      <c r="G61" s="59">
        <v>0.6110000000000001</v>
      </c>
      <c r="H61" s="59">
        <v>0.56766666666666654</v>
      </c>
      <c r="I61" s="59">
        <v>0.41616666666666663</v>
      </c>
      <c r="J61" s="59">
        <v>0.47766666666666668</v>
      </c>
      <c r="K61" s="59">
        <v>0.39016666666666672</v>
      </c>
      <c r="L61" s="59">
        <v>0.5481111111111111</v>
      </c>
      <c r="M61" s="59">
        <v>0.32916666666666666</v>
      </c>
      <c r="N61" s="59">
        <v>0.51766666666666661</v>
      </c>
      <c r="O61" s="59">
        <v>0.3571111111111111</v>
      </c>
      <c r="P61" s="59">
        <v>0.29094444444444445</v>
      </c>
      <c r="R61" s="3">
        <f>AVERAGE(B61:P61)</f>
        <v>0.73198888888888902</v>
      </c>
    </row>
    <row r="62" spans="1:18" ht="15.75" customHeight="1" thickBot="1" x14ac:dyDescent="0.9">
      <c r="A62" s="151"/>
      <c r="B62" s="4">
        <f>B61/0.06</f>
        <v>57.56666666666667</v>
      </c>
      <c r="C62" s="4">
        <f t="shared" ref="C62:P62" si="1">C61/0.06</f>
        <v>24.333333333333332</v>
      </c>
      <c r="D62" s="4">
        <f t="shared" si="1"/>
        <v>9.37777777777778</v>
      </c>
      <c r="E62" s="4">
        <f t="shared" si="1"/>
        <v>10.183333333333335</v>
      </c>
      <c r="F62" s="4">
        <f t="shared" si="1"/>
        <v>6.4416666666666664</v>
      </c>
      <c r="G62" s="4">
        <f t="shared" si="1"/>
        <v>10.183333333333335</v>
      </c>
      <c r="H62" s="4">
        <f t="shared" si="1"/>
        <v>9.4611111111111086</v>
      </c>
      <c r="I62" s="4">
        <f t="shared" si="1"/>
        <v>6.9361111111111109</v>
      </c>
      <c r="J62" s="4">
        <f t="shared" si="1"/>
        <v>7.9611111111111112</v>
      </c>
      <c r="K62" s="4">
        <f t="shared" si="1"/>
        <v>6.5027777777777791</v>
      </c>
      <c r="L62" s="4">
        <f t="shared" si="1"/>
        <v>9.1351851851851862</v>
      </c>
      <c r="M62" s="4">
        <f t="shared" si="1"/>
        <v>5.4861111111111116</v>
      </c>
      <c r="N62" s="4">
        <f t="shared" si="1"/>
        <v>8.6277777777777764</v>
      </c>
      <c r="O62" s="4">
        <f t="shared" si="1"/>
        <v>5.9518518518518517</v>
      </c>
      <c r="P62" s="4">
        <f t="shared" si="1"/>
        <v>4.8490740740740748</v>
      </c>
      <c r="R62" s="20">
        <f>AVERAGE(B62:P62)</f>
        <v>12.199814814814813</v>
      </c>
    </row>
    <row r="63" spans="1:18" ht="15" customHeight="1" x14ac:dyDescent="0.75">
      <c r="H63" s="43"/>
      <c r="I63" s="43"/>
      <c r="J63" s="43"/>
      <c r="L63" s="4"/>
      <c r="M63" s="4"/>
      <c r="N63" s="4"/>
    </row>
    <row r="64" spans="1:18" ht="15" customHeight="1" x14ac:dyDescent="0.75">
      <c r="H64" s="43"/>
      <c r="I64" s="43"/>
      <c r="J64" s="43"/>
      <c r="L64" s="4"/>
      <c r="M64" s="4"/>
      <c r="N64" s="4"/>
    </row>
    <row r="65" spans="2:14" ht="15.5" thickBot="1" x14ac:dyDescent="0.9">
      <c r="H65" s="4"/>
      <c r="I65" s="4"/>
      <c r="J65" s="4"/>
      <c r="L65" s="4"/>
      <c r="M65" s="4"/>
      <c r="N65" s="4"/>
    </row>
    <row r="66" spans="2:14" ht="15.5" thickBot="1" x14ac:dyDescent="0.9">
      <c r="C66" s="61" t="s">
        <v>24</v>
      </c>
      <c r="D66" s="152" t="s">
        <v>4</v>
      </c>
      <c r="E66" s="62" t="s">
        <v>5</v>
      </c>
      <c r="F66" s="152" t="s">
        <v>6</v>
      </c>
      <c r="G66" s="153"/>
      <c r="H66" s="153"/>
      <c r="I66" s="153"/>
      <c r="J66" s="153"/>
      <c r="L66" s="4"/>
      <c r="M66" s="154"/>
      <c r="N66" s="154"/>
    </row>
    <row r="67" spans="2:14" ht="15.5" thickBot="1" x14ac:dyDescent="0.9">
      <c r="B67" s="155" t="s">
        <v>28</v>
      </c>
      <c r="C67" s="156">
        <f>AVERAGE(C7,C15,C18,C19,C20,C21,C29,C37,C22,C45,C53,D60,E60,F60,G60,H60,I60,J60,K60,L60,M60,N60,O60,P60)</f>
        <v>6.1938450253162038</v>
      </c>
      <c r="D67" s="156">
        <f>AVERAGE(D15,D18,D19,D20,D21,D22,D45,D53,C62,D62,E62,F62,G62,H62,I62,J62,K62,L62,M62,N62,O62,P62,B62,D7,D29)</f>
        <v>11.420298322415404</v>
      </c>
      <c r="E67" s="156">
        <f>AVERAGE(E7,E15,E18,E19,E20,E21,E22,E45,E53,E29)</f>
        <v>10.292957535542127</v>
      </c>
      <c r="F67" s="157">
        <f>AVERAGE(F7,F15,F29,F37,F45,F53)</f>
        <v>4.9038843101343099</v>
      </c>
      <c r="G67" s="158"/>
      <c r="H67" s="158"/>
      <c r="I67" s="158"/>
      <c r="J67" s="158"/>
      <c r="L67" s="4"/>
      <c r="M67" s="159"/>
      <c r="N67" s="160"/>
    </row>
    <row r="68" spans="2:14" ht="15.5" thickBot="1" x14ac:dyDescent="0.9">
      <c r="B68" s="161" t="s">
        <v>36</v>
      </c>
      <c r="C68" s="162">
        <f>STDEV(C7,C15,C18,C19,C20,C21,C29,C37,C22,C45,C53,D60,E60,F60,G60,H60,I60,J60,K60,L60,M60,N60,O60,P60)/SQRT(24)</f>
        <v>0.56872968595600648</v>
      </c>
      <c r="D68" s="162">
        <f>STDEV(D15,D18,D19,D20,D21,D22,D45,D53,C62,D62,E62,F62,G62,H62,I62,J62,K62,L62,M62,N62,O62,P62,B62,D7,D29)/SQRT(25)</f>
        <v>2.2876995373812088</v>
      </c>
      <c r="E68" s="162">
        <f>STDEV(E7,E15,E18,E19,E20,E21,E22,E45,E53,E29)/SQRT(10)</f>
        <v>2.3092510488223623</v>
      </c>
      <c r="F68" s="163">
        <f>STDEV(F7,F15,F29,F37,F45,F53)/SQRT(6)</f>
        <v>1.0672775684912938</v>
      </c>
      <c r="G68" s="158"/>
      <c r="H68" s="158"/>
      <c r="I68" s="158"/>
      <c r="J68" s="158"/>
      <c r="L68" s="4"/>
      <c r="M68" s="4"/>
      <c r="N68" s="4"/>
    </row>
    <row r="69" spans="2:14" x14ac:dyDescent="0.75">
      <c r="G69" s="4"/>
      <c r="H69" s="4"/>
      <c r="I69" s="4"/>
      <c r="J69" s="4"/>
    </row>
    <row r="70" spans="2:14" x14ac:dyDescent="0.75">
      <c r="G70" s="158"/>
      <c r="H70" s="158"/>
      <c r="I70" s="158"/>
      <c r="J70" s="158"/>
    </row>
    <row r="71" spans="2:14" x14ac:dyDescent="0.75">
      <c r="G71" s="4"/>
      <c r="H71" s="4"/>
      <c r="I71" s="4"/>
      <c r="J71" s="4"/>
    </row>
  </sheetData>
  <mergeCells count="15">
    <mergeCell ref="A49:A51"/>
    <mergeCell ref="B49:B51"/>
    <mergeCell ref="A55:L56"/>
    <mergeCell ref="A25:A27"/>
    <mergeCell ref="B25:B27"/>
    <mergeCell ref="A33:A35"/>
    <mergeCell ref="B33:B35"/>
    <mergeCell ref="A41:A43"/>
    <mergeCell ref="B41:B43"/>
    <mergeCell ref="A3:A5"/>
    <mergeCell ref="B3:B5"/>
    <mergeCell ref="A11:A13"/>
    <mergeCell ref="B11:B13"/>
    <mergeCell ref="A18:A22"/>
    <mergeCell ref="B18:B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Reinforcement FN p190 panel 3C</vt:lpstr>
      <vt:lpstr>Traction Force panel 3D</vt:lpstr>
      <vt:lpstr>Cell adhesion to ConA panel 3E</vt:lpstr>
      <vt:lpstr>Cell adhesion to FN panel 3F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Lolo Romero</dc:creator>
  <cp:lastModifiedBy>Meeting</cp:lastModifiedBy>
  <dcterms:created xsi:type="dcterms:W3CDTF">2015-08-31T14:16:44Z</dcterms:created>
  <dcterms:modified xsi:type="dcterms:W3CDTF">2022-10-13T14:43:58Z</dcterms:modified>
</cp:coreProperties>
</file>