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8_{52A7908C-0D83-4B96-B6F6-8A99E2B56320}" xr6:coauthVersionLast="36" xr6:coauthVersionMax="36" xr10:uidLastSave="{00000000-0000-0000-0000-000000000000}"/>
  <bookViews>
    <workbookView xWindow="0" yWindow="0" windowWidth="28800" windowHeight="12225" tabRatio="925" activeTab="3" xr2:uid="{00000000-000D-0000-FFFF-FFFF00000000}"/>
  </bookViews>
  <sheets>
    <sheet name="9EG7 Ab 4ºC panel 6I &amp; 6J" sheetId="8" r:id="rId1"/>
    <sheet name="9EG7 siTln panel 6R" sheetId="6" r:id="rId2"/>
    <sheet name="9EG7 siTln panel 6U" sheetId="5" r:id="rId3"/>
    <sheet name="9EG7 siTln panel 6V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2" i="8" l="1"/>
  <c r="E182" i="8"/>
  <c r="O181" i="8"/>
  <c r="E181" i="8"/>
  <c r="S177" i="8"/>
  <c r="S176" i="8"/>
  <c r="T176" i="8" s="1"/>
  <c r="S175" i="8"/>
  <c r="S174" i="8"/>
  <c r="I174" i="8"/>
  <c r="S173" i="8"/>
  <c r="I173" i="8"/>
  <c r="S172" i="8"/>
  <c r="T172" i="8" s="1"/>
  <c r="I172" i="8"/>
  <c r="S171" i="8"/>
  <c r="I171" i="8"/>
  <c r="S170" i="8"/>
  <c r="I170" i="8"/>
  <c r="S169" i="8"/>
  <c r="I169" i="8"/>
  <c r="S168" i="8"/>
  <c r="I168" i="8"/>
  <c r="S167" i="8"/>
  <c r="T167" i="8" s="1"/>
  <c r="I167" i="8"/>
  <c r="S166" i="8"/>
  <c r="I166" i="8"/>
  <c r="S165" i="8"/>
  <c r="I165" i="8"/>
  <c r="S164" i="8"/>
  <c r="T164" i="8" s="1"/>
  <c r="I164" i="8"/>
  <c r="S163" i="8"/>
  <c r="I163" i="8"/>
  <c r="S162" i="8"/>
  <c r="I162" i="8"/>
  <c r="S161" i="8"/>
  <c r="I161" i="8"/>
  <c r="S160" i="8"/>
  <c r="I160" i="8"/>
  <c r="S159" i="8"/>
  <c r="T159" i="8" s="1"/>
  <c r="I159" i="8"/>
  <c r="S158" i="8"/>
  <c r="I158" i="8"/>
  <c r="S157" i="8"/>
  <c r="I157" i="8"/>
  <c r="S156" i="8"/>
  <c r="T156" i="8" s="1"/>
  <c r="I156" i="8"/>
  <c r="S155" i="8"/>
  <c r="I155" i="8"/>
  <c r="S154" i="8"/>
  <c r="I154" i="8"/>
  <c r="S153" i="8"/>
  <c r="I153" i="8"/>
  <c r="S152" i="8"/>
  <c r="I152" i="8"/>
  <c r="S151" i="8"/>
  <c r="T151" i="8" s="1"/>
  <c r="I151" i="8"/>
  <c r="S150" i="8"/>
  <c r="I150" i="8"/>
  <c r="S149" i="8"/>
  <c r="I149" i="8"/>
  <c r="S148" i="8"/>
  <c r="T148" i="8" s="1"/>
  <c r="I148" i="8"/>
  <c r="S147" i="8"/>
  <c r="I147" i="8"/>
  <c r="S146" i="8"/>
  <c r="I146" i="8"/>
  <c r="J146" i="8" s="1"/>
  <c r="S145" i="8"/>
  <c r="I145" i="8"/>
  <c r="O140" i="8"/>
  <c r="E140" i="8"/>
  <c r="O139" i="8"/>
  <c r="E139" i="8"/>
  <c r="I135" i="8"/>
  <c r="I134" i="8"/>
  <c r="J134" i="8" s="1"/>
  <c r="I133" i="8"/>
  <c r="S132" i="8"/>
  <c r="I132" i="8"/>
  <c r="S131" i="8"/>
  <c r="T131" i="8" s="1"/>
  <c r="I131" i="8"/>
  <c r="S130" i="8"/>
  <c r="I130" i="8"/>
  <c r="S129" i="8"/>
  <c r="T129" i="8" s="1"/>
  <c r="I129" i="8"/>
  <c r="S128" i="8"/>
  <c r="T128" i="8" s="1"/>
  <c r="I128" i="8"/>
  <c r="S127" i="8"/>
  <c r="I127" i="8"/>
  <c r="T126" i="8"/>
  <c r="S126" i="8"/>
  <c r="I126" i="8"/>
  <c r="S125" i="8"/>
  <c r="T125" i="8" s="1"/>
  <c r="I125" i="8"/>
  <c r="S124" i="8"/>
  <c r="I124" i="8"/>
  <c r="S123" i="8"/>
  <c r="T123" i="8" s="1"/>
  <c r="I123" i="8"/>
  <c r="S122" i="8"/>
  <c r="I122" i="8"/>
  <c r="S121" i="8"/>
  <c r="T121" i="8" s="1"/>
  <c r="I121" i="8"/>
  <c r="S120" i="8"/>
  <c r="T120" i="8" s="1"/>
  <c r="I120" i="8"/>
  <c r="S119" i="8"/>
  <c r="I119" i="8"/>
  <c r="T118" i="8"/>
  <c r="S118" i="8"/>
  <c r="I118" i="8"/>
  <c r="S117" i="8"/>
  <c r="T117" i="8" s="1"/>
  <c r="I117" i="8"/>
  <c r="S116" i="8"/>
  <c r="I116" i="8"/>
  <c r="S115" i="8"/>
  <c r="T115" i="8" s="1"/>
  <c r="I115" i="8"/>
  <c r="S114" i="8"/>
  <c r="I114" i="8"/>
  <c r="S113" i="8"/>
  <c r="T113" i="8" s="1"/>
  <c r="I113" i="8"/>
  <c r="S112" i="8"/>
  <c r="T112" i="8" s="1"/>
  <c r="I112" i="8"/>
  <c r="S111" i="8"/>
  <c r="I111" i="8"/>
  <c r="T110" i="8"/>
  <c r="S110" i="8"/>
  <c r="I110" i="8"/>
  <c r="S109" i="8"/>
  <c r="T109" i="8" s="1"/>
  <c r="I109" i="8"/>
  <c r="S108" i="8"/>
  <c r="I108" i="8"/>
  <c r="S107" i="8"/>
  <c r="T107" i="8" s="1"/>
  <c r="I107" i="8"/>
  <c r="S106" i="8"/>
  <c r="I106" i="8"/>
  <c r="S105" i="8"/>
  <c r="T105" i="8" s="1"/>
  <c r="I105" i="8"/>
  <c r="S104" i="8"/>
  <c r="T104" i="8" s="1"/>
  <c r="I104" i="8"/>
  <c r="S103" i="8"/>
  <c r="I103" i="8"/>
  <c r="T102" i="8"/>
  <c r="S102" i="8"/>
  <c r="I102" i="8"/>
  <c r="S101" i="8"/>
  <c r="T101" i="8" s="1"/>
  <c r="I101" i="8"/>
  <c r="S100" i="8"/>
  <c r="I100" i="8"/>
  <c r="S99" i="8"/>
  <c r="T99" i="8" s="1"/>
  <c r="I99" i="8"/>
  <c r="S98" i="8"/>
  <c r="I98" i="8"/>
  <c r="S97" i="8"/>
  <c r="T97" i="8" s="1"/>
  <c r="I97" i="8"/>
  <c r="S96" i="8"/>
  <c r="T96" i="8" s="1"/>
  <c r="I96" i="8"/>
  <c r="S95" i="8"/>
  <c r="I95" i="8"/>
  <c r="T94" i="8"/>
  <c r="S94" i="8"/>
  <c r="I94" i="8"/>
  <c r="S89" i="8"/>
  <c r="O89" i="8"/>
  <c r="E89" i="8"/>
  <c r="O88" i="8"/>
  <c r="E88" i="8"/>
  <c r="I84" i="8"/>
  <c r="S83" i="8"/>
  <c r="T83" i="8" s="1"/>
  <c r="I83" i="8"/>
  <c r="S82" i="8"/>
  <c r="I82" i="8"/>
  <c r="S81" i="8"/>
  <c r="I81" i="8"/>
  <c r="J81" i="8" s="1"/>
  <c r="S80" i="8"/>
  <c r="I80" i="8"/>
  <c r="S79" i="8"/>
  <c r="T79" i="8" s="1"/>
  <c r="I79" i="8"/>
  <c r="S78" i="8"/>
  <c r="I78" i="8"/>
  <c r="J78" i="8" s="1"/>
  <c r="S77" i="8"/>
  <c r="I77" i="8"/>
  <c r="J77" i="8" s="1"/>
  <c r="T76" i="8"/>
  <c r="S76" i="8"/>
  <c r="I76" i="8"/>
  <c r="J76" i="8" s="1"/>
  <c r="T75" i="8"/>
  <c r="S75" i="8"/>
  <c r="I75" i="8"/>
  <c r="J75" i="8" s="1"/>
  <c r="T74" i="8"/>
  <c r="S74" i="8"/>
  <c r="I74" i="8"/>
  <c r="J74" i="8" s="1"/>
  <c r="T73" i="8"/>
  <c r="S73" i="8"/>
  <c r="I73" i="8"/>
  <c r="J73" i="8" s="1"/>
  <c r="T72" i="8"/>
  <c r="S72" i="8"/>
  <c r="I72" i="8"/>
  <c r="J72" i="8" s="1"/>
  <c r="T71" i="8"/>
  <c r="S71" i="8"/>
  <c r="I71" i="8"/>
  <c r="J71" i="8" s="1"/>
  <c r="T70" i="8"/>
  <c r="S70" i="8"/>
  <c r="I70" i="8"/>
  <c r="J70" i="8" s="1"/>
  <c r="T69" i="8"/>
  <c r="S69" i="8"/>
  <c r="I69" i="8"/>
  <c r="J69" i="8" s="1"/>
  <c r="T68" i="8"/>
  <c r="S68" i="8"/>
  <c r="I68" i="8"/>
  <c r="J68" i="8" s="1"/>
  <c r="T67" i="8"/>
  <c r="S67" i="8"/>
  <c r="I67" i="8"/>
  <c r="J67" i="8" s="1"/>
  <c r="T66" i="8"/>
  <c r="S66" i="8"/>
  <c r="I66" i="8"/>
  <c r="J66" i="8" s="1"/>
  <c r="T65" i="8"/>
  <c r="S65" i="8"/>
  <c r="I65" i="8"/>
  <c r="J65" i="8" s="1"/>
  <c r="T64" i="8"/>
  <c r="S64" i="8"/>
  <c r="I64" i="8"/>
  <c r="J64" i="8" s="1"/>
  <c r="T63" i="8"/>
  <c r="S63" i="8"/>
  <c r="I63" i="8"/>
  <c r="J63" i="8" s="1"/>
  <c r="T62" i="8"/>
  <c r="S62" i="8"/>
  <c r="I62" i="8"/>
  <c r="J62" i="8" s="1"/>
  <c r="T61" i="8"/>
  <c r="S61" i="8"/>
  <c r="I61" i="8"/>
  <c r="J61" i="8" s="1"/>
  <c r="T60" i="8"/>
  <c r="S60" i="8"/>
  <c r="I60" i="8"/>
  <c r="J60" i="8" s="1"/>
  <c r="T59" i="8"/>
  <c r="S59" i="8"/>
  <c r="I59" i="8"/>
  <c r="J59" i="8" s="1"/>
  <c r="T58" i="8"/>
  <c r="S58" i="8"/>
  <c r="I58" i="8"/>
  <c r="J58" i="8" s="1"/>
  <c r="T57" i="8"/>
  <c r="S57" i="8"/>
  <c r="I57" i="8"/>
  <c r="J57" i="8" s="1"/>
  <c r="T56" i="8"/>
  <c r="S56" i="8"/>
  <c r="I56" i="8"/>
  <c r="J56" i="8" s="1"/>
  <c r="T55" i="8"/>
  <c r="S55" i="8"/>
  <c r="I55" i="8"/>
  <c r="J55" i="8" s="1"/>
  <c r="T54" i="8"/>
  <c r="S54" i="8"/>
  <c r="I54" i="8"/>
  <c r="J54" i="8" s="1"/>
  <c r="T53" i="8"/>
  <c r="S53" i="8"/>
  <c r="I53" i="8"/>
  <c r="J53" i="8" s="1"/>
  <c r="T52" i="8"/>
  <c r="S52" i="8"/>
  <c r="I52" i="8"/>
  <c r="J52" i="8" s="1"/>
  <c r="T51" i="8"/>
  <c r="S51" i="8"/>
  <c r="I51" i="8"/>
  <c r="J51" i="8" s="1"/>
  <c r="T50" i="8"/>
  <c r="S50" i="8"/>
  <c r="I50" i="8"/>
  <c r="O45" i="8"/>
  <c r="I45" i="8"/>
  <c r="E45" i="8"/>
  <c r="S44" i="8"/>
  <c r="T177" i="8" s="1"/>
  <c r="O44" i="8"/>
  <c r="I44" i="8"/>
  <c r="J147" i="8" s="1"/>
  <c r="E44" i="8"/>
  <c r="T40" i="8"/>
  <c r="S40" i="8"/>
  <c r="T39" i="8"/>
  <c r="S39" i="8"/>
  <c r="T38" i="8"/>
  <c r="S38" i="8"/>
  <c r="T37" i="8"/>
  <c r="T45" i="8" s="1"/>
  <c r="S37" i="8"/>
  <c r="T36" i="8"/>
  <c r="S36" i="8"/>
  <c r="J36" i="8"/>
  <c r="I36" i="8"/>
  <c r="T35" i="8"/>
  <c r="S35" i="8"/>
  <c r="J35" i="8"/>
  <c r="I35" i="8"/>
  <c r="T34" i="8"/>
  <c r="S34" i="8"/>
  <c r="J34" i="8"/>
  <c r="I34" i="8"/>
  <c r="T33" i="8"/>
  <c r="S33" i="8"/>
  <c r="J33" i="8"/>
  <c r="I33" i="8"/>
  <c r="T32" i="8"/>
  <c r="S32" i="8"/>
  <c r="J32" i="8"/>
  <c r="I32" i="8"/>
  <c r="T31" i="8"/>
  <c r="S31" i="8"/>
  <c r="J31" i="8"/>
  <c r="I31" i="8"/>
  <c r="T30" i="8"/>
  <c r="S30" i="8"/>
  <c r="J30" i="8"/>
  <c r="I30" i="8"/>
  <c r="T29" i="8"/>
  <c r="S29" i="8"/>
  <c r="J29" i="8"/>
  <c r="I29" i="8"/>
  <c r="T28" i="8"/>
  <c r="S28" i="8"/>
  <c r="J28" i="8"/>
  <c r="I28" i="8"/>
  <c r="T27" i="8"/>
  <c r="S27" i="8"/>
  <c r="J27" i="8"/>
  <c r="I27" i="8"/>
  <c r="T26" i="8"/>
  <c r="S26" i="8"/>
  <c r="J26" i="8"/>
  <c r="I26" i="8"/>
  <c r="T25" i="8"/>
  <c r="S25" i="8"/>
  <c r="J25" i="8"/>
  <c r="I25" i="8"/>
  <c r="T24" i="8"/>
  <c r="S24" i="8"/>
  <c r="J24" i="8"/>
  <c r="I24" i="8"/>
  <c r="T23" i="8"/>
  <c r="S23" i="8"/>
  <c r="J23" i="8"/>
  <c r="I23" i="8"/>
  <c r="T22" i="8"/>
  <c r="S22" i="8"/>
  <c r="J22" i="8"/>
  <c r="I22" i="8"/>
  <c r="T21" i="8"/>
  <c r="S21" i="8"/>
  <c r="J21" i="8"/>
  <c r="I21" i="8"/>
  <c r="T20" i="8"/>
  <c r="S20" i="8"/>
  <c r="J20" i="8"/>
  <c r="I20" i="8"/>
  <c r="T19" i="8"/>
  <c r="S19" i="8"/>
  <c r="J19" i="8"/>
  <c r="I19" i="8"/>
  <c r="T18" i="8"/>
  <c r="S18" i="8"/>
  <c r="J18" i="8"/>
  <c r="I18" i="8"/>
  <c r="T17" i="8"/>
  <c r="S17" i="8"/>
  <c r="J17" i="8"/>
  <c r="I17" i="8"/>
  <c r="T16" i="8"/>
  <c r="S16" i="8"/>
  <c r="J16" i="8"/>
  <c r="I16" i="8"/>
  <c r="T15" i="8"/>
  <c r="S15" i="8"/>
  <c r="J15" i="8"/>
  <c r="I15" i="8"/>
  <c r="T14" i="8"/>
  <c r="S14" i="8"/>
  <c r="J14" i="8"/>
  <c r="I14" i="8"/>
  <c r="T13" i="8"/>
  <c r="S13" i="8"/>
  <c r="J13" i="8"/>
  <c r="I13" i="8"/>
  <c r="T12" i="8"/>
  <c r="S12" i="8"/>
  <c r="J12" i="8"/>
  <c r="I12" i="8"/>
  <c r="T11" i="8"/>
  <c r="S11" i="8"/>
  <c r="J11" i="8"/>
  <c r="I11" i="8"/>
  <c r="T10" i="8"/>
  <c r="S10" i="8"/>
  <c r="J10" i="8"/>
  <c r="I10" i="8"/>
  <c r="T9" i="8"/>
  <c r="S9" i="8"/>
  <c r="J9" i="8"/>
  <c r="I9" i="8"/>
  <c r="T8" i="8"/>
  <c r="S8" i="8"/>
  <c r="J8" i="8"/>
  <c r="I8" i="8"/>
  <c r="T7" i="8"/>
  <c r="S7" i="8"/>
  <c r="J7" i="8"/>
  <c r="I7" i="8"/>
  <c r="T6" i="8"/>
  <c r="S6" i="8"/>
  <c r="J6" i="8"/>
  <c r="I6" i="8"/>
  <c r="T5" i="8"/>
  <c r="S5" i="8"/>
  <c r="J5" i="8"/>
  <c r="I5" i="8"/>
  <c r="T4" i="8"/>
  <c r="T44" i="8" s="1"/>
  <c r="S4" i="8"/>
  <c r="S45" i="8" s="1"/>
  <c r="J4" i="8"/>
  <c r="J44" i="8" s="1"/>
  <c r="I4" i="8"/>
  <c r="J79" i="8" l="1"/>
  <c r="I139" i="8"/>
  <c r="J158" i="8"/>
  <c r="J166" i="8"/>
  <c r="J174" i="8"/>
  <c r="J84" i="8"/>
  <c r="J100" i="8"/>
  <c r="J103" i="8"/>
  <c r="J119" i="8"/>
  <c r="J172" i="8"/>
  <c r="J168" i="8"/>
  <c r="J164" i="8"/>
  <c r="J160" i="8"/>
  <c r="J156" i="8"/>
  <c r="J152" i="8"/>
  <c r="J173" i="8"/>
  <c r="J169" i="8"/>
  <c r="J165" i="8"/>
  <c r="J161" i="8"/>
  <c r="J157" i="8"/>
  <c r="J153" i="8"/>
  <c r="J82" i="8"/>
  <c r="J150" i="8"/>
  <c r="I88" i="8"/>
  <c r="J95" i="8"/>
  <c r="J108" i="8"/>
  <c r="J111" i="8"/>
  <c r="J116" i="8"/>
  <c r="J124" i="8"/>
  <c r="J127" i="8"/>
  <c r="J132" i="8"/>
  <c r="J149" i="8"/>
  <c r="J155" i="8"/>
  <c r="J163" i="8"/>
  <c r="J171" i="8"/>
  <c r="I182" i="8"/>
  <c r="J45" i="8"/>
  <c r="J50" i="8"/>
  <c r="T78" i="8"/>
  <c r="J80" i="8"/>
  <c r="I89" i="8"/>
  <c r="T95" i="8"/>
  <c r="T140" i="8" s="1"/>
  <c r="T98" i="8"/>
  <c r="T100" i="8"/>
  <c r="T139" i="8" s="1"/>
  <c r="T103" i="8"/>
  <c r="T106" i="8"/>
  <c r="T108" i="8"/>
  <c r="T111" i="8"/>
  <c r="T114" i="8"/>
  <c r="T116" i="8"/>
  <c r="T119" i="8"/>
  <c r="T122" i="8"/>
  <c r="T124" i="8"/>
  <c r="T127" i="8"/>
  <c r="T130" i="8"/>
  <c r="T132" i="8"/>
  <c r="S140" i="8"/>
  <c r="T147" i="8"/>
  <c r="T152" i="8"/>
  <c r="J154" i="8"/>
  <c r="T155" i="8"/>
  <c r="T160" i="8"/>
  <c r="J162" i="8"/>
  <c r="T163" i="8"/>
  <c r="T168" i="8"/>
  <c r="J170" i="8"/>
  <c r="T171" i="8"/>
  <c r="S88" i="8"/>
  <c r="T80" i="8"/>
  <c r="J83" i="8"/>
  <c r="S139" i="8"/>
  <c r="J96" i="8"/>
  <c r="J99" i="8"/>
  <c r="J104" i="8"/>
  <c r="J107" i="8"/>
  <c r="J112" i="8"/>
  <c r="J115" i="8"/>
  <c r="J120" i="8"/>
  <c r="J123" i="8"/>
  <c r="J128" i="8"/>
  <c r="J131" i="8"/>
  <c r="I181" i="8"/>
  <c r="J145" i="8"/>
  <c r="J148" i="8"/>
  <c r="J151" i="8"/>
  <c r="J159" i="8"/>
  <c r="J167" i="8"/>
  <c r="T175" i="8"/>
  <c r="T82" i="8"/>
  <c r="I140" i="8"/>
  <c r="J94" i="8"/>
  <c r="J98" i="8"/>
  <c r="J102" i="8"/>
  <c r="J106" i="8"/>
  <c r="J110" i="8"/>
  <c r="J114" i="8"/>
  <c r="J118" i="8"/>
  <c r="J122" i="8"/>
  <c r="J126" i="8"/>
  <c r="J130" i="8"/>
  <c r="J135" i="8"/>
  <c r="T146" i="8"/>
  <c r="T150" i="8"/>
  <c r="T154" i="8"/>
  <c r="T158" i="8"/>
  <c r="T162" i="8"/>
  <c r="T166" i="8"/>
  <c r="T170" i="8"/>
  <c r="T174" i="8"/>
  <c r="S181" i="8"/>
  <c r="T77" i="8"/>
  <c r="T89" i="8" s="1"/>
  <c r="T81" i="8"/>
  <c r="J97" i="8"/>
  <c r="J101" i="8"/>
  <c r="J105" i="8"/>
  <c r="J109" i="8"/>
  <c r="J113" i="8"/>
  <c r="J117" i="8"/>
  <c r="J121" i="8"/>
  <c r="J125" i="8"/>
  <c r="J129" i="8"/>
  <c r="J133" i="8"/>
  <c r="S182" i="8"/>
  <c r="T145" i="8"/>
  <c r="T149" i="8"/>
  <c r="T153" i="8"/>
  <c r="T157" i="8"/>
  <c r="T161" i="8"/>
  <c r="T165" i="8"/>
  <c r="T169" i="8"/>
  <c r="T173" i="8"/>
  <c r="T181" i="8" l="1"/>
  <c r="T182" i="8"/>
  <c r="J140" i="8"/>
  <c r="J139" i="8"/>
  <c r="T88" i="8"/>
  <c r="J181" i="8"/>
  <c r="J182" i="8"/>
  <c r="J89" i="8"/>
  <c r="J88" i="8"/>
  <c r="D34" i="6" l="1"/>
  <c r="E24" i="6"/>
  <c r="E21" i="6"/>
  <c r="D17" i="6"/>
  <c r="E20" i="6" s="1"/>
  <c r="E7" i="6" l="1"/>
  <c r="E8" i="6"/>
  <c r="E22" i="6"/>
  <c r="E6" i="6"/>
  <c r="E9" i="6"/>
  <c r="E23" i="6"/>
  <c r="E26" i="6"/>
  <c r="E14" i="6"/>
  <c r="E32" i="6"/>
  <c r="E12" i="6"/>
  <c r="E28" i="6"/>
  <c r="E33" i="6"/>
  <c r="E25" i="6"/>
  <c r="E27" i="6"/>
  <c r="E29" i="6"/>
  <c r="E30" i="6"/>
  <c r="E31" i="6"/>
  <c r="E3" i="6"/>
  <c r="E10" i="6"/>
  <c r="E11" i="6"/>
  <c r="E13" i="6"/>
  <c r="E15" i="6"/>
  <c r="E16" i="6"/>
  <c r="E4" i="6"/>
  <c r="E19" i="6"/>
  <c r="E2" i="6"/>
  <c r="E5" i="6"/>
  <c r="D35" i="5"/>
  <c r="D17" i="5"/>
  <c r="E20" i="5" s="1"/>
  <c r="P4" i="5"/>
  <c r="P3" i="5"/>
  <c r="O3" i="5"/>
  <c r="E2" i="5"/>
  <c r="E8" i="5" l="1"/>
  <c r="E13" i="5"/>
  <c r="E24" i="5"/>
  <c r="E28" i="5"/>
  <c r="E3" i="5"/>
  <c r="E5" i="5"/>
  <c r="E9" i="5"/>
  <c r="E14" i="5"/>
  <c r="E21" i="5"/>
  <c r="E25" i="5"/>
  <c r="E29" i="5"/>
  <c r="E6" i="5"/>
  <c r="E10" i="5"/>
  <c r="E15" i="5"/>
  <c r="E22" i="5"/>
  <c r="E26" i="5"/>
  <c r="E30" i="5"/>
  <c r="E7" i="5"/>
  <c r="E12" i="5"/>
  <c r="E16" i="5"/>
  <c r="E23" i="5"/>
  <c r="E27" i="5"/>
  <c r="E31" i="5"/>
  <c r="E35" i="6"/>
  <c r="E34" i="6"/>
  <c r="E17" i="6"/>
  <c r="E18" i="6"/>
  <c r="E32" i="5"/>
  <c r="E34" i="5"/>
  <c r="E4" i="5"/>
  <c r="E19" i="5"/>
  <c r="E18" i="5" l="1"/>
  <c r="E36" i="5"/>
  <c r="E35" i="5"/>
  <c r="E17" i="5"/>
  <c r="B43" i="4" l="1"/>
  <c r="C44" i="4" s="1"/>
  <c r="E39" i="4"/>
  <c r="B38" i="4"/>
  <c r="B39" i="4" s="1"/>
  <c r="B33" i="4"/>
  <c r="G34" i="4" s="1"/>
  <c r="B28" i="4"/>
  <c r="G29" i="4" s="1"/>
  <c r="G22" i="4"/>
  <c r="F22" i="4"/>
  <c r="E22" i="4"/>
  <c r="D22" i="4"/>
  <c r="C22" i="4"/>
  <c r="B22" i="4"/>
  <c r="F39" i="4" l="1"/>
  <c r="C39" i="4"/>
  <c r="G39" i="4"/>
  <c r="D29" i="4"/>
  <c r="D39" i="4"/>
  <c r="B29" i="4"/>
  <c r="C29" i="4"/>
  <c r="B34" i="4"/>
  <c r="D44" i="4"/>
  <c r="C34" i="4"/>
  <c r="D34" i="4"/>
  <c r="F44" i="4"/>
  <c r="B23" i="4"/>
  <c r="B24" i="4" s="1"/>
  <c r="E44" i="4"/>
  <c r="E34" i="4"/>
  <c r="G44" i="4"/>
  <c r="F29" i="4"/>
  <c r="B44" i="4"/>
  <c r="F34" i="4"/>
  <c r="E29" i="4"/>
  <c r="G24" i="4" l="1"/>
  <c r="F24" i="4"/>
  <c r="E24" i="4"/>
  <c r="D24" i="4"/>
  <c r="C24" i="4"/>
  <c r="C47" i="4" s="1"/>
  <c r="C48" i="4" l="1"/>
  <c r="B48" i="4"/>
  <c r="B47" i="4"/>
</calcChain>
</file>

<file path=xl/sharedStrings.xml><?xml version="1.0" encoding="utf-8"?>
<sst xmlns="http://schemas.openxmlformats.org/spreadsheetml/2006/main" count="743" uniqueCount="395">
  <si>
    <t>Area</t>
  </si>
  <si>
    <t>Mean</t>
  </si>
  <si>
    <t>Average</t>
  </si>
  <si>
    <t>SEM</t>
  </si>
  <si>
    <t>Cav1WT</t>
  </si>
  <si>
    <t>Cav1KO</t>
  </si>
  <si>
    <t>Perimeter</t>
  </si>
  <si>
    <t>Mean Int/Area %</t>
  </si>
  <si>
    <t>Control</t>
  </si>
  <si>
    <t>100.000 KO+shRNATln2 (PuroR) plated on p6 normal plate were transfected with siRNATln1 (3.5ul) for 48h together with Cav1KO and withouth replating total surface active Beta1 integrin was analyzed</t>
  </si>
  <si>
    <t>1º.- READ</t>
  </si>
  <si>
    <t>FIDEL</t>
  </si>
  <si>
    <t>This time we used KO instead of KO+shRNA TLn2 as control</t>
  </si>
  <si>
    <t>KO+siRNA Control FIRST</t>
  </si>
  <si>
    <t>KO+siRNA Control SECOND</t>
  </si>
  <si>
    <t>KO+siRNA Control THIRD</t>
  </si>
  <si>
    <t>KOshRNATln2+siRNATln1 FIRST</t>
  </si>
  <si>
    <t>KOshRNATln2+siRNATln1 SECOND</t>
  </si>
  <si>
    <t>KOshRNATln2+siRNATln1 THIRD</t>
  </si>
  <si>
    <t>Beta 1 9EG7</t>
  </si>
  <si>
    <t>2º.- READ</t>
  </si>
  <si>
    <t>KOshRNATln2+siRNATln1 0min</t>
  </si>
  <si>
    <t>KOshRNATln2+siRNATln1 1min</t>
  </si>
  <si>
    <t>KOshRNATln2+siRNATln1 3min</t>
  </si>
  <si>
    <t>3º.- READ</t>
  </si>
  <si>
    <t>Image File</t>
  </si>
  <si>
    <t>Image Serie</t>
  </si>
  <si>
    <t>Channels Analyzed (ch1 vs. ch2)</t>
  </si>
  <si>
    <t>Pearson coeff.</t>
  </si>
  <si>
    <t>Normalized by Mean Control</t>
  </si>
  <si>
    <t>M1</t>
  </si>
  <si>
    <t>M2</t>
  </si>
  <si>
    <t>ICQ</t>
  </si>
  <si>
    <t>Ch1 threshold range</t>
  </si>
  <si>
    <t>Ch2 threshold range</t>
  </si>
  <si>
    <t>Cav1KO_shRNATln2_siTln1_AcBeta1_488_EEA1_647_FINAL_.lif</t>
  </si>
  <si>
    <t>Cav1KO_Control_AcBeta1_488_EEA1_647</t>
  </si>
  <si>
    <t>Ch_Reference_actBCh_AND_Ch_DextranCh</t>
  </si>
  <si>
    <t>0; 0</t>
  </si>
  <si>
    <t>0; 0\n</t>
  </si>
  <si>
    <t xml:space="preserve">Cav1KO </t>
  </si>
  <si>
    <t>Cav1KO_Control_AcBeta1_488_EEA1_647_2</t>
  </si>
  <si>
    <t>ActB1 vs EEA1 Control</t>
  </si>
  <si>
    <t>Cav1KO_Control_AcBeta1_488_EEA1_647__3</t>
  </si>
  <si>
    <t>ActB1 vs EEA1 shRNATln2+siRNATln1</t>
  </si>
  <si>
    <t>Cav1KO_Control_AcBeta1_488_EEA1_647_4</t>
  </si>
  <si>
    <t>Cav1KO_Control_AcBeta1_488_EEA1_647_5</t>
  </si>
  <si>
    <t>Cav1KO_Control_AcBeta1_488_EEA1_647_6</t>
  </si>
  <si>
    <t>Cav1KO_Control_AcBeta1_488_EEA1_647_7</t>
  </si>
  <si>
    <t>Cav1KO_Control_AcBeta1_488_EEA1_647_8</t>
  </si>
  <si>
    <t>Cav1KO_Control_AcBeta1_488_EEA1_647_9</t>
  </si>
  <si>
    <t>Cav1KO_Control_AcBeta1_488_EEA1_647_10</t>
  </si>
  <si>
    <t>Cav1KO_Control_AcBeta1_488_EEA1_647_11</t>
  </si>
  <si>
    <t>Cav1KO_Control_AcBeta1_488_EEA1_647_12</t>
  </si>
  <si>
    <t>Cav1KO_Control_AcBeta1_488_EEA1_647_13</t>
  </si>
  <si>
    <t>Cav1KO_Control_AcBeta1_488_EEA1_647_14</t>
  </si>
  <si>
    <t>Cav1KO_Control_AcBeta1_488_EEA1_647_15</t>
  </si>
  <si>
    <t>Cav1KO_shRNATln2_siTln1_AcBeta1_488_EEA1_647</t>
  </si>
  <si>
    <t>Cav1KO_shRNATln2_siTln1_AcBeta1_488_EEA1_6472</t>
  </si>
  <si>
    <t>Cav1KO_shRNATln2_siTln1_AcBeta1_488_EEA1_647_3</t>
  </si>
  <si>
    <t>Cav1KO_shRNATln2_siTln1_AcBeta1_488_EEA1_647_4</t>
  </si>
  <si>
    <t>Cav1KO_shRNATln2_siTln1_AcBeta1_488_EEA1_647_5</t>
  </si>
  <si>
    <t>Cav1KO_shRNATln2_siTln1_AcBeta1_488_EEA1_647_6</t>
  </si>
  <si>
    <t>Cav1KO_shRNATln2_siTln1_AcBeta1_488_EEA1_647_7</t>
  </si>
  <si>
    <t>Cav1KO_shRNATln2_siTln1_AcBeta1_488_EEA1_647_8</t>
  </si>
  <si>
    <t>Cav1KO_shRNATln2_siTln1_AcBeta1_488_EEA1_647_9</t>
  </si>
  <si>
    <t>Cav1KO_shRNATln2_siTln1_AcBeta1_488_EEA1_647_10</t>
  </si>
  <si>
    <t>Cav1KO_shRNATln2_siTln1_AcBeta1_488_EEA1_647_11</t>
  </si>
  <si>
    <t>Cav1KO_shRNATln2_siTln1_AcBeta1_488_EEA1_647_12</t>
  </si>
  <si>
    <t>Cav1KO_shRNATln2_siTln1_AcBeta1_488_EEA1_647_13</t>
  </si>
  <si>
    <t>Cav1KO_shRNATln2_siTln1_AcBeta1_488_EEA1_647_14</t>
  </si>
  <si>
    <t>Cav1KO_shRNATln2_siTln1_AcBeta1_488_EEA1_647_15</t>
  </si>
  <si>
    <t>Cav1KO_shRNATln2_siTln1_AcBeta1_488_EEA1_647_16</t>
  </si>
  <si>
    <t>Cav1KO_shRNATln2_siTln1_9EG7_488_EEA1_647_.lif</t>
  </si>
  <si>
    <t>Cav1KO_Control_9EG7_488_EEA1_647</t>
  </si>
  <si>
    <t>Cav1KO_Control_9EG7_488_EEA1_647__2</t>
  </si>
  <si>
    <t>Cav1KO_Control_9EG7_488_EEA1_647__3</t>
  </si>
  <si>
    <t>9EG7 vs EEA1 Control</t>
  </si>
  <si>
    <t>Cav1KO_Control_9EG7_488_EEA1_647__4</t>
  </si>
  <si>
    <t>9EG7 vs EEA1 shRNATln2+siRNATln1</t>
  </si>
  <si>
    <t>Cav1KO_Control_9EG7_488_EEA1_647__5</t>
  </si>
  <si>
    <t>Cav1KO_Control_9EG7_488_EEA1_647__6</t>
  </si>
  <si>
    <t>Cav1KO_Control_9EG7_488_EEA1_647__7</t>
  </si>
  <si>
    <t>Cav1KO_Control_9EG7_488_EEA1_647__8</t>
  </si>
  <si>
    <t>Cav1KO_Control_9EG7_488_EEA1_647__9</t>
  </si>
  <si>
    <t>Cav1KO_Control_9EG7_488_EEA1_647__10</t>
  </si>
  <si>
    <t>Cav1KO_Control_9EG7_488_EEA1_647__11</t>
  </si>
  <si>
    <t>Cav1KO_Control_9EG7_488_EEA1_647__12</t>
  </si>
  <si>
    <t>Cav1KO_Control_9EG7_488_EEA1_647__13</t>
  </si>
  <si>
    <t>Cav1KO_Control_9EG7_488_EEA1_647__14</t>
  </si>
  <si>
    <t>Cav1KO_Control_9EG7_488_EEA1_647__15</t>
  </si>
  <si>
    <t>Cav1KO+shRNATln2+siRNATln1_9EG7_488_EEA1_647</t>
  </si>
  <si>
    <t>Cav1KO+shRNATln2+siRNATln1_9EG7_488_EEA1_647_2</t>
  </si>
  <si>
    <t>Cav1KO+shRNATln2+siRNATln1_9EG7_488_EEA1_647_3</t>
  </si>
  <si>
    <t>Cav1KO+shRNATln2+siRNATln1_9EG7_488_EEA1_647__4</t>
  </si>
  <si>
    <t>Cav1KO+shRNATln2+siRNATln1_9EG7_488_EEA1_647_5</t>
  </si>
  <si>
    <t>Cav1KO+shRNATln2+siRNATln1_9EG7_488_EEA1_647_6</t>
  </si>
  <si>
    <t>Cav1KO+shRNATln2+siRNATln1_9EG7_488_EEA1_647_7</t>
  </si>
  <si>
    <t>Cav1KO+shRNATln2+siRNATln1_9EG7_488_EEA1_647_8</t>
  </si>
  <si>
    <t>Cav1KO+shRNATln2+siRNATln1_9EG7_488_EEA1_647_9</t>
  </si>
  <si>
    <t>Cav1KO+shRNATln2+siRNATln1_9EG7_488_EEA1_647_10</t>
  </si>
  <si>
    <t>Cav1KO+shRNATln2+siRNATln1_9EG7_488_EEA1_647_11</t>
  </si>
  <si>
    <t>Cav1KO+shRNATln2+siRNATln1_9EG7_488_EEA1_647_12</t>
  </si>
  <si>
    <t>Cav1KO+shRNATln2+siRNATln1_9EG7_488_EEA1_647_13</t>
  </si>
  <si>
    <t>Cav1KO+shRNATln2+siRNATln1_9EG7_488_EEA1_647_14</t>
  </si>
  <si>
    <t>Cav1KO+shRNATln2+siRNATln1_9EG7_488_EEA1_647_15</t>
  </si>
  <si>
    <t>Label</t>
  </si>
  <si>
    <t>MinThr</t>
  </si>
  <si>
    <t>MaxThr</t>
  </si>
  <si>
    <t>Control 9EG7-488 primary Ab before fixation WT vs KO eLife 2022.lif - Cav1WT MEF 9EG7-488 Control 2_serie_2_MAX-projection.tif:0559-0464</t>
  </si>
  <si>
    <t>Control 9EG7-488 primary Ab before fixation WT vs KO eLife 2022.lif - Cav1KO MEF 9EG7-488 Control 2_serie_27_MAX-projection.tif:0478-0497</t>
  </si>
  <si>
    <t>Control 9EG7-488 primary Ab before fixation WT vs KO eLife 2022.lif - Cav1WT MEF 9EG7-488 Control 3_serie_3_MAX-projection.tif:0514-0462</t>
  </si>
  <si>
    <t>Control 9EG7-488 primary Ab before fixation WT vs KO eLife 2022.lif - Cav1KO MEF 9EG7-488 Control 3_serie_28_MAX-projection.tif:0519-0513</t>
  </si>
  <si>
    <t>Control 9EG7-488 primary Ab before fixation WT vs KO eLife 2022.lif - Cav1WT MEF 9EG7-488 Control 4_serie_4_MAX-projection.tif:0494-0553</t>
  </si>
  <si>
    <t>Control 9EG7-488 primary Ab before fixation WT vs KO eLife 2022.lif - Cav1KO MEF 9EG7-488 Control 4_serie_29_MAX-projection.tif:0500-0511</t>
  </si>
  <si>
    <t>Control 9EG7-488 primary Ab before fixation WT vs KO eLife 2022.lif - Cav1WT MEF 9EG7-488 Control 5_serie_5_MAX-projection.tif:0484-0581</t>
  </si>
  <si>
    <t>Control 9EG7-488 primary Ab before fixation WT vs KO eLife 2022.lif - Cav1KO MEF 9EG7-488 Control 5_serie_30_MAX-projection.tif:0454-0540</t>
  </si>
  <si>
    <t>Control 9EG7-488 primary Ab before fixation WT vs KO eLife 2022.lif - Cav1WT MEF 9EG7-488 Control 6_serie_6_MAX-projection.tif:0453-0536</t>
  </si>
  <si>
    <t>Control 9EG7-488 primary Ab before fixation WT vs KO eLife 2022.lif - Cav1KO MEF 9EG7-488 Control 6_serie_31_MAX-projection.tif:0496-0506</t>
  </si>
  <si>
    <t>Control 9EG7-488 primary Ab before fixation WT vs KO eLife 2022.lif - Cav1WT MEF 9EG7-488 Control 8_serie_8_MAX-projection.tif:0530-0500</t>
  </si>
  <si>
    <t>Control 9EG7-488 primary Ab before fixation WT vs KO eLife 2022.lif - Cav1KO MEF 9EG7-488 Control 7_serie_32_MAX-projection.tif:0485-0571</t>
  </si>
  <si>
    <t>Control 9EG7-488 primary Ab before fixation WT vs KO eLife 2022.lif - Cav1WT MEF 9EG7-488 Control 9_serie_9_MAX-projection.tif:0522-0536</t>
  </si>
  <si>
    <t>Control 9EG7-488 primary Ab before fixation WT vs KO eLife 2022.lif - Cav1KO MEF 9EG7-488 Control 8_serie_33_MAX-projection.tif:0419-0548</t>
  </si>
  <si>
    <t>Control 9EG7-488 primary Ab before fixation WT vs KO eLife 2022.lif - Cav1WT MEF 9EG7-488 Control 11_serie_11_MAX-projection.tif:0500-0498</t>
  </si>
  <si>
    <t>Control 9EG7-488 primary Ab before fixation WT vs KO eLife 2022.lif - Cav1KO MEF 9EG7-488 Control 9_serie_34_MAX-projection.tif:0507-0564</t>
  </si>
  <si>
    <t>Control 9EG7-488 primary Ab before fixation WT vs KO eLife 2022.lif - Cav1WT MEF 9EG7-488 Control 12_serie_12_MAX-projection.tif:0557-0507</t>
  </si>
  <si>
    <t>Control 9EG7-488 primary Ab before fixation WT vs KO eLife 2022.lif - Cav1KO MEF 9EG7-488 Control 10_serie_35_MAX-projection.tif:0509-0526</t>
  </si>
  <si>
    <t>Control 9EG7-488 primary Ab before fixation WT vs KO eLife 2022.lif - Cav1WT MEF 9EG7-488 Control 13_serie_13_MAX-projection.tif:0611-0576</t>
  </si>
  <si>
    <t>Control 9EG7-488 primary Ab before fixation WT vs KO eLife 2022.lif - Cav1KO MEF 9EG7-488 Control 11_serie_36_MAX-projection.tif:0503-0577</t>
  </si>
  <si>
    <t>Control 9EG7-488 primary Ab before fixation WT vs KO eLife 2022.lif - Cav1WT MEF 9EG7-488 Control 14_serie_14_MAX-projection.tif:0528-0576</t>
  </si>
  <si>
    <t>Control 9EG7-488 primary Ab before fixation WT vs KO eLife 2022.lif - Cav1KO MEF 9EG7-488 Control 12_serie_37_MAX-projection.tif:0537-0473</t>
  </si>
  <si>
    <t>Control 9EG7-488 primary Ab before fixation WT vs KO eLife 2022.lif - Cav1WT MEF 9EG7-488 Control 15_serie_15_MAX-projection.tif:0460-0537</t>
  </si>
  <si>
    <t>Control 9EG7-488 primary Ab before fixation WT vs KO eLife 2022.lif - Cav1KO MEF 9EG7-488 Control 13_serie_38_MAX-projection.tif:0470-0515</t>
  </si>
  <si>
    <t>Control 9EG7-488 primary Ab before fixation WT vs KO eLife 2022.lif - Cav1WT MEF 9EG7-488 Control 16_serie_16_MAX-projection.tif:0511-0508</t>
  </si>
  <si>
    <t>Control 9EG7-488 primary Ab before fixation WT vs KO eLife 2022.lif - Cav1KO MEF 9EG7-488 Control 14_serie_39_MAX-projection.tif:0565-0550</t>
  </si>
  <si>
    <t>Control 9EG7-488 primary Ab before fixation WT vs KO eLife 2022.lif - Cav1WT MEF 9EG7-488 Control 17_serie_17_MAX-projection.tif:0549-0528</t>
  </si>
  <si>
    <t>Control 9EG7-488 primary Ab before fixation WT vs KO eLife 2022.lif - Cav1KO MEF 9EG7-488 Control 15_serie_40_MAX-projection.tif:0514-0434</t>
  </si>
  <si>
    <t>Control 9EG7-488 primary Ab before fixation WT vs KO eLife 2022.lif - Cav1WT MEF 9EG7-488 Control 18_serie_18_MAX-projection.tif:0499-0556</t>
  </si>
  <si>
    <t>Control 9EG7-488 primary Ab before fixation WT vs KO eLife 2022.lif - Cav1KO MEF 9EG7-488 Control 16_serie_41_MAX-projection.tif:0420-0570</t>
  </si>
  <si>
    <t>Control 9EG7-488 primary Ab before fixation WT vs KO eLife 2022.lif - Cav1WT MEF 9EG7-488 Control 19_serie_19_MAX-projection.tif:0487-0559</t>
  </si>
  <si>
    <t>Control 9EG7-488 primary Ab before fixation WT vs KO eLife 2022.lif - Cav1KO MEF 9EG7-488 Control 17_serie_42_MAX-projection.tif:0461-0589</t>
  </si>
  <si>
    <t>Control 9EG7-488 primary Ab before fixation WT vs KO eLife 2022.lif - Cav1WT MEF 9EG7-488 Control 21_serie_21_MAX-projection.tif:0467-0537</t>
  </si>
  <si>
    <t>Control 9EG7-488 primary Ab before fixation WT vs KO eLife 2022.lif - Cav1KO MEF 9EG7-488 Control 18_serie_43_MAX-projection.tif:0414-0803</t>
  </si>
  <si>
    <t>Control 9EG7-488 primary Ab before fixation WT vs KO eLife 2022.lif - Cav1WT MEF 9EG7-488 Control 22_serie_22_MAX-projection.tif:0536-0575</t>
  </si>
  <si>
    <t>Control 9EG7-488 primary Ab before fixation WT vs KO eLife 2022.lif - Cav1KO MEF 9EG7-488 Control 19_serie_44_MAX-projection.tif</t>
  </si>
  <si>
    <t>Control 9EG7-488 primary Ab before fixation WT vs KO eLife 2022.lif - Cav1WT MEF 9EG7-488 Control 23_serie_23_MAX-projection.tif:0515-0529</t>
  </si>
  <si>
    <t>Control 9EG7-488 primary Ab before fixation WT vs KO eLife 2022.lif - Cav1KO MEF 9EG7-488 Control 20_serie_45_MAX-projection.tif:0517-0498</t>
  </si>
  <si>
    <t>Control 9EG7-488 primary Ab before fixation WT vs KO eLife 2022.lif - Cav1WT MEF 9EG7-488 Control 24_serie_24_MAX-projection.tif:0458-0515</t>
  </si>
  <si>
    <t>Control 9EG7-488 primary Ab before fixation WT vs KO eLife 2022.lif - Cav1KO MEF 9EG7-488 Control 21_serie_46_MAX-projection.tif:0536-0509</t>
  </si>
  <si>
    <t>Control 9EG7-488 primary Ab before fixation WT vs KO eLife 2022.lif - Cav1WT MEF 9EG7-488 Control 25_serie_25_MAX-projection.tif:0497-0477</t>
  </si>
  <si>
    <t>Control 9EG7-488 primary Ab before fixation WT vs KO eLife 2022.lif - Cav1KO MEF 9EG7-488 Control 22_serie_47_MAX-projection.tif:0425-0507</t>
  </si>
  <si>
    <t>Control 9EG7-488 primary Ab before fixation WT vs KO eLife 2022.lif - Cav1WT MEF 9EG7-488 Control_serie_1_MAX-projection.tif:0538-0512</t>
  </si>
  <si>
    <t>Control 9EG7-488 primary Ab before fixation WT vs KO eLife 2022.lif - Cav1KO MEF 9EG7-488 Control 23_serie_48_MAX-projection.tif:0480-0544</t>
  </si>
  <si>
    <t>Control 9EG7-488 primary Ab before fixation WT vs KO eLife 2022 SECOND.lif - Cav1WT MEF 9EG7-488 Control 4_serie_4_MAX-projection.tif:0456-0518</t>
  </si>
  <si>
    <t>Control 9EG7-488 primary Ab before fixation WT vs KO eLife 2022.lif - Cav1KO MEF 9EG7-488 Control 24_serie_49_MAX-projection.tif:0470-0524</t>
  </si>
  <si>
    <t>Control 9EG7-488 primary Ab before fixation WT vs KO eLife 2022 SECOND.lif - Cav1WT MEF 9EG7-488 Control 5_serie_5_MAX-projection.tif:0516-0499</t>
  </si>
  <si>
    <t>Control 9EG7-488 primary Ab before fixation WT vs KO eLife 2022.lif - Cav1KO MEF 9EG7-488 Control 25_serie_50_MAX-projection.tif:0438-0492</t>
  </si>
  <si>
    <t>Control 9EG7-488 primary Ab before fixation WT vs KO eLife 2022 SECOND.lif - Cav1WT MEF 9EG7-488 Control 7_serie_7_MAX-projection.tif:0432-0497</t>
  </si>
  <si>
    <t>Control 9EG7-488 primary Ab before fixation WT vs KO eLife 2022.lif - Cav1KO MEF 9EG7-488 Control_serie_26_MAX-projection.tif:0480-0517</t>
  </si>
  <si>
    <t>Control 9EG7-488 primary Ab before fixation WT vs KO eLife 2022 SECOND.lif - Cav1WT MEF 9EG7-488 Control 8_serie_8_MAX-projection.tif:0554-0538</t>
  </si>
  <si>
    <t>Control 9EG7-488 primary Ab before fixation WT vs KO eLife 2022 SECOND.lif - Cav1KO MEF 9EG7-488 Control 2_serie_17_MAX-projection.tif:0549-0541</t>
  </si>
  <si>
    <t>Control 9EG7-488 primary Ab before fixation WT vs KO eLife 2022 SECOND.lif - Cav1WT MEF 9EG7-488 Control 9_serie_9_MAX-projection.tif:0510-0485</t>
  </si>
  <si>
    <t>Control 9EG7-488 primary Ab before fixation WT vs KO eLife 2022 SECOND.lif - Cav1KO MEF 9EG7-488 Control 3_serie_18_MAX-projection.tif:0402-0400</t>
  </si>
  <si>
    <t>Control 9EG7-488 primary Ab before fixation WT vs KO eLife 2022 SECOND.lif - Cav1WT MEF 9EG7-488 Control 10_serie_10_MAX-projection.tif:0541-0528</t>
  </si>
  <si>
    <t>Control 9EG7-488 primary Ab before fixation WT vs KO eLife 2022 SECOND.lif - Cav1KO MEF 9EG7-488 Control 4_serie_19_MAX-projection.tif:0352-0665</t>
  </si>
  <si>
    <t>Control 9EG7-488 primary Ab before fixation WT vs KO eLife 2022 SECOND.lif - Cav1WT MEF 9EG7-488 Control 11_serie_11_MAX-projection.tif:0533-0532</t>
  </si>
  <si>
    <t>Control 9EG7-488 primary Ab before fixation WT vs KO eLife 2022 SECOND.lif - Cav1KO MEF 9EG7-488 Control 5_serie_20_MAX-projection.tif:0532-0585</t>
  </si>
  <si>
    <t>Control 9EG7-488 primary Ab before fixation WT vs KO eLife 2022 SECOND.lif - Cav1WT MEF 9EG7-488 Control 13_serie_13_MAX-projection.tif:0480-0538</t>
  </si>
  <si>
    <t>Control 9EG7-488 primary Ab before fixation WT vs KO eLife 2022 SECOND.lif - Cav1KO MEF 9EG7-488 Control 6_serie_21_MAX-projection.tif:0497-0579</t>
  </si>
  <si>
    <t>Control 9EG7-488 primary Ab before fixation WT vs KO eLife 2022 SECOND.lif - Cav1WT MEF 9EG7-488 Control 14_serie_14_MAX-projection.tif:0566-0476</t>
  </si>
  <si>
    <t>Control 9EG7-488 primary Ab before fixation WT vs KO eLife 2022 SECOND.lif - Cav1KO MEF 9EG7-488 Control 7_serie_22_MAX-projection.tif:0543-0484</t>
  </si>
  <si>
    <t>Control 9EG7-488 primary Ab before fixation WT vs KO eLife 2022 SECOND.lif - Cav1WT MEF 9EG7-488 Control 15_serie_15_MAX-projection.tif:0491-0598</t>
  </si>
  <si>
    <t>Control 9EG7-488 primary Ab before fixation WT vs KO eLife 2022 SECOND.lif - Cav1KO MEF 9EG7-488 Control 8_serie_23_MAX-projection.tif:0435-0518</t>
  </si>
  <si>
    <t>Control 9EG7-488 primary Ab before fixation WT vs KO eLife 2022 SECOND.lif - Cav1WT MEF 9EG7-488 Control_serie_1_MAX-projection.tif:0422-0531</t>
  </si>
  <si>
    <t>Control 9EG7-488 primary Ab before fixation WT vs KO eLife 2022 SECOND.lif - Cav1KO MEF 9EG7-488 Control 9_serie_24_MAX-projection.tif:0542-0455</t>
  </si>
  <si>
    <t>Control 9EG7-488 primary Ab before fixation WT vs KO eLife 2022 SECOND.lif - Cav1KO MEF 9EG7-488 Control 10_serie_25_MAX-projection.tif:0470-0742</t>
  </si>
  <si>
    <t>Control 9EG7-488 primary Ab before fixation WT vs KO eLife 2022 SECOND.lif - Cav1KO MEF 9EG7-488 Control 13_serie_28_MAX-projection.tif:0491-0546</t>
  </si>
  <si>
    <t>Control 9EG7-488 primary Ab before fixation WT vs KO eLife 2022 SECOND.lif - Cav1KO MEF 9EG7-488 Control 15_serie_30_MAX-projection.tif:0482-0529</t>
  </si>
  <si>
    <t>Control 9EG7-488 primary Ab before fixation WT vs KO eLife 2022 SECOND.lif - Cav1KO MEF 9EG7-488 Control_serie_16_MAX-projection.tif:0504-0629</t>
  </si>
  <si>
    <t>Hypoosmotic 1-10 10min</t>
  </si>
  <si>
    <t>Cav1WT MEF 9EG7-488 Hypoosmotic 1-10 10min_serie_26_MAX-projection (1).tif:0536-0530</t>
  </si>
  <si>
    <t>Cav1KO MEF 9EG7-488 Hypoosmotic 1-10 10min_serie_1_MAX-projection (1).tif:0569-0535</t>
  </si>
  <si>
    <t>Cav1WT MEF 9EG7-488 Hypoosmotic 1-10 10min_serie_26_MAX-projection (2).tif:0504-0502</t>
  </si>
  <si>
    <t>Cav1KO MEF 9EG7-488 Hypoosmotic 1-10 10min_serie_1_MAX-projection (2).tif:0535-0537</t>
  </si>
  <si>
    <t>Cav1WT MEF 9EG7-488 Hypoosmotic 1-10 10min_serie_26_MAX-projection (3).tif:0549-0513</t>
  </si>
  <si>
    <t>Cav1KO MEF 9EG7-488 Hypoosmotic 1-10 10min_serie_1_MAX-projection (3).tif:0524-0601</t>
  </si>
  <si>
    <t>Cav1WT MEF 9EG7-488 Hypoosmotic 1-10 10min_serie_26_MAX-projection (5).tif:0538-0516</t>
  </si>
  <si>
    <t>Cav1KO MEF 9EG7-488 Hypoosmotic 1-10 10min_serie_1_MAX-projection (4).tif:0412-0306</t>
  </si>
  <si>
    <t>Cav1WT MEF 9EG7-488 Hypoosmotic 1-10 10min_serie_26_MAX-projection (6).tif:0441-0542</t>
  </si>
  <si>
    <t>Cav1KO MEF 9EG7-488 Hypoosmotic 1-10 10min_serie_1_MAX-projection (4).tif</t>
  </si>
  <si>
    <t>Cav1WT MEF 9EG7-488 Hypoosmotic 1-10 10min_serie_26_MAX-projection (7).tif:0449-0507</t>
  </si>
  <si>
    <t>Cav1KO MEF 9EG7-488 Hypoosmotic 1-10 10min_serie_1_MAX-projection (5).tif:0419-0586</t>
  </si>
  <si>
    <t>Cav1WT MEF 9EG7-488 Hypoosmotic 1-10 10min_serie_26_MAX-projection (8).tif:0338-0512</t>
  </si>
  <si>
    <t>Cav1KO MEF 9EG7-488 Hypoosmotic 1-10 10min_serie_1_MAX-projection (6).tif:0271-0514</t>
  </si>
  <si>
    <t>Cav1WT MEF 9EG7-488 Hypoosmotic 1-10 10min_serie_26_MAX-projection (11).tif:0574-0588</t>
  </si>
  <si>
    <t>Cav1KO MEF 9EG7-488 Hypoosmotic 1-10 10min_serie_1_MAX-projection (7).tif:0604-0534</t>
  </si>
  <si>
    <t>Cav1WT MEF 9EG7-488 Hypoosmotic 1-10 10min_serie_26_MAX-projection (12).tif:0507-0612</t>
  </si>
  <si>
    <t>Cav1KO MEF 9EG7-488 Hypoosmotic 1-10 10min_serie_1_MAX-projection (8).tif:0447-0542</t>
  </si>
  <si>
    <t>Cav1WT MEF 9EG7-488 Hypoosmotic 1-10 10min_serie_26_MAX-projection (13).tif:0526-0455</t>
  </si>
  <si>
    <t>Cav1KO MEF 9EG7-488 Hypoosmotic 1-10 10min_serie_1_MAX-projection (10).tif</t>
  </si>
  <si>
    <t>Cav1WT MEF 9EG7-488 Hypoosmotic 1-10 10min_serie_26_MAX-projection (14).tif:0465-0470</t>
  </si>
  <si>
    <t>Cav1KO MEF 9EG7-488 Hypoosmotic 1-10 10min_serie_1_MAX-projection (11).tif:0625-0502</t>
  </si>
  <si>
    <t>Cav1WT MEF 9EG7-488 Hypoosmotic 1-10 10min_serie_26_MAX-projection (15).tif:0511-0499</t>
  </si>
  <si>
    <t>Cav1KO MEF 9EG7-488 Hypoosmotic 1-10 10min_serie_1_MAX-projection (12).tif:0528-0568</t>
  </si>
  <si>
    <t>Cav1WT MEF 9EG7-488 Hypoosmotic 1-10 10min_serie_26_MAX-projection (17).tif:0582-0504</t>
  </si>
  <si>
    <t>Cav1KO MEF 9EG7-488 Hypoosmotic 1-10 10min_serie_1_MAX-projection (13).tif:0563-0485</t>
  </si>
  <si>
    <t>Cav1WT MEF 9EG7-488 Hypoosmotic 1-10 10min_serie_26_MAX-projection (18).tif:0474-0589</t>
  </si>
  <si>
    <t>Cav1KO MEF 9EG7-488 Hypoosmotic 1-10 10min_serie_1_MAX-projection (14).tif:0501-0524</t>
  </si>
  <si>
    <t>Cav1WT MEF 9EG7-488 Hypoosmotic 1-10 10min_serie_26_MAX-projection (19).tif:0382-0509</t>
  </si>
  <si>
    <t>Cav1KO MEF 9EG7-488 Hypoosmotic 1-10 10min_serie_1_MAX-projection (16).tif:0507-0474</t>
  </si>
  <si>
    <t>Cav1WT MEF 9EG7-488 Hypoosmotic 1-10 10min_serie_26_MAX-projection (20).tif:0469-0561</t>
  </si>
  <si>
    <t>Cav1KO MEF 9EG7-488 Hypoosmotic 1-10 10min_serie_1_MAX-projection (17).tif:0396-0566</t>
  </si>
  <si>
    <t>Cav1WT MEF 9EG7-488 Hypoosmotic 1-10 10min_serie_26_MAX-projection (21).tif:0550-0429</t>
  </si>
  <si>
    <t>Cav1KO MEF 9EG7-488 Hypoosmotic 1-10 10min_serie_1_MAX-projection (18).tif:0433-0564</t>
  </si>
  <si>
    <t>Cav1WT MEF 9EG7-488 Hypoosmotic 1-10 10min_serie_26_MAX-projection (22).tif:0482-0625</t>
  </si>
  <si>
    <t>Cav1KO MEF 9EG7-488 Hypoosmotic 1-10 10min_serie_1_MAX-projection (19).tif:0424-0513</t>
  </si>
  <si>
    <t>Cav1WT MEF 9EG7-488 Hypoosmotic 1-10 10min_serie_26_MAX-projection (23).tif:0509-0513</t>
  </si>
  <si>
    <t>Cav1KO MEF 9EG7-488 Hypoosmotic 1-10 10min_serie_1_MAX-projection (20).tif:0513-0558</t>
  </si>
  <si>
    <t>Cav1WT MEF 9EG7-488 Hypoosmotic 1-10 10min_serie_26_MAX-projection (24).tif:0499-0415</t>
  </si>
  <si>
    <t>Cav1KO MEF 9EG7-488 Hypoosmotic 1-10 10min_serie_1_MAX-projection (22).tif:0486-0372</t>
  </si>
  <si>
    <t>Cav1WT MEF 9EG7-488 Hypoosmotic 1-10 10min_serie_26_MAX-projection (25).tif:0508-0486</t>
  </si>
  <si>
    <t>Cav1KO MEF 9EG7-488 Hypoosmotic 1-10 10min_serie_1_MAX-projection (25).tif:0466-0512</t>
  </si>
  <si>
    <t>Hypoosmotic 1-10 10min 9EG7-488 primary Ab before fixation WT vs KO eLife 2022 SECOND.lif - Cav1WT MEF 9EG7-488 Hypo 3_serie_3_MAX-projection.tif:0522-0441</t>
  </si>
  <si>
    <t>Hypoosmotic 1-10 10min 9EG7-488 primary Ab before fixation WT vs KO eLife 2022 SECOND.lif - Cav1KO MEF 9EG7-488 Hypo 2_serie_17_MAX-projection.tif:0550-0375</t>
  </si>
  <si>
    <t>Hypoosmotic 1-10 10min 9EG7-488 primary Ab before fixation WT vs KO eLife 2022 SECOND.lif - Cav1WT MEF 9EG7-488 Hypo 4_serie_4_MAX-projection.tif:0429-0533</t>
  </si>
  <si>
    <t>Hypoosmotic 1-10 10min 9EG7-488 primary Ab before fixation WT vs KO eLife 2022 SECOND.lif - Cav1KO MEF 9EG7-488 Hypo 3_serie_18_MAX-projection.tif:0437-0521</t>
  </si>
  <si>
    <t>Hypoosmotic 1-10 10min 9EG7-488 primary Ab before fixation WT vs KO eLife 2022 SECOND.lif - Cav1WT MEF 9EG7-488 Hypo 5_serie_5_MAX-projection.tif:0454-0564</t>
  </si>
  <si>
    <t>Hypoosmotic 1-10 10min 9EG7-488 primary Ab before fixation WT vs KO eLife 2022 SECOND.lif - Cav1KO MEF 9EG7-488 Hypo 4_serie_19_MAX-projection.tif:0535-0518</t>
  </si>
  <si>
    <t>Hypoosmotic 1-10 10min 9EG7-488 primary Ab before fixation WT vs KO eLife 2022 SECOND.lif - Cav1WT MEF 9EG7-488 Hypo 6_serie_6_MAX-projection.tif:0515-0471</t>
  </si>
  <si>
    <t>Hypoosmotic 1-10 10min 9EG7-488 primary Ab before fixation WT vs KO eLife 2022 SECOND.lif - Cav1KO MEF 9EG7-488 Hypo 6_serie_21_MAX-projection.tif:0488-0561</t>
  </si>
  <si>
    <t>Hypoosmotic 1-10 10min 9EG7-488 primary Ab before fixation WT vs KO eLife 2022 SECOND.lif - Cav1WT MEF 9EG7-488 Hypo 7_serie_7_MAX-projection.tif:0441-0546</t>
  </si>
  <si>
    <t>Hypoosmotic 1-10 10min 9EG7-488 primary Ab before fixation WT vs KO eLife 2022 SECOND.lif - Cav1KO MEF 9EG7-488 Hypo 7_serie_22_MAX-projection.tif:0520-0450</t>
  </si>
  <si>
    <t>Hypoosmotic 1-10 10min 9EG7-488 primary Ab before fixation WT vs KO eLife 2022 SECOND.lif - Cav1WT MEF 9EG7-488 Hypo 8_serie_8_MAX-projection.tif:0541-0580</t>
  </si>
  <si>
    <t>Hypoosmotic 1-10 10min 9EG7-488 primary Ab before fixation WT vs KO eLife 2022 SECOND.lif - Cav1KO MEF 9EG7-488 Hypo 8_serie_23_MAX-projection.tif:0646-0531</t>
  </si>
  <si>
    <t>Hypoosmotic 1-10 10min 9EG7-488 primary Ab before fixation WT vs KO eLife 2022 SECOND.lif - Cav1WT MEF 9EG7-488 Hypo 9_serie_9_MAX-projection.tif:0434-0594</t>
  </si>
  <si>
    <t>Hypoosmotic 1-10 10min 9EG7-488 primary Ab before fixation WT vs KO eLife 2022 SECOND.lif - Cav1KO MEF 9EG7-488 Hypo 9_serie_24_MAX-projection.tif:0428-0490</t>
  </si>
  <si>
    <t>Hypoosmotic 1-10 10min 9EG7-488 primary Ab before fixation WT vs KO eLife 2022 SECOND.lif - Cav1WT MEF 9EG7-488 Hypo 10_serie_10_MAX-projection.tif:0578-0516</t>
  </si>
  <si>
    <t>Hypoosmotic 1-10 10min 9EG7-488 primary Ab before fixation WT vs KO eLife 2022 SECOND.lif - Cav1KO MEF 9EG7-488 Hypo 10_serie_25_MAX-projection.tif:0485-0421</t>
  </si>
  <si>
    <t>Hypoosmotic 1-10 10min 9EG7-488 primary Ab before fixation WT vs KO eLife 2022 SECOND.lif - Cav1WT MEF 9EG7-488 Hypo 11_serie_11_MAX-projection.tif:0593-0512</t>
  </si>
  <si>
    <t>Hypoosmotic 1-10 10min 9EG7-488 primary Ab before fixation WT vs KO eLife 2022 SECOND.lif - Cav1KO MEF 9EG7-488 Hypo 11_serie_26_MAX-projection.tif:0540-0501</t>
  </si>
  <si>
    <t>Hypoosmotic 1-10 10min 9EG7-488 primary Ab before fixation WT vs KO eLife 2022 SECOND.lif - Cav1WT MEF 9EG7-488 Hypo 12_serie_12_MAX-projection.tif:0408-0535</t>
  </si>
  <si>
    <t>Hypoosmotic 1-10 10min 9EG7-488 primary Ab before fixation WT vs KO eLife 2022 SECOND.lif - Cav1KO MEF 9EG7-488 Hypo 12_serie_27_MAX-projection.tif:0490-0507</t>
  </si>
  <si>
    <t>Hypoosmotic 1-10 10min 9EG7-488 primary Ab before fixation WT vs KO eLife 2022 SECOND.lif - Cav1WT MEF 9EG7-488 Hypo 13_serie_13_MAX-projection.tif:0531-0512</t>
  </si>
  <si>
    <t>Hypoosmotic 1-10 10min 9EG7-488 primary Ab before fixation WT vs KO eLife 2022 SECOND.lif - Cav1KO MEF 9EG7-488 Hypo 13_serie_28_MAX-projection.tif:0487-0432</t>
  </si>
  <si>
    <t>Hypoosmotic 1-10 10min 9EG7-488 primary Ab before fixation WT vs KO eLife 2022 SECOND.lif - Cav1WT MEF 9EG7-488 Hypo 14_serie_14_MAX-projection.tif:0393-0637</t>
  </si>
  <si>
    <t>Hypoosmotic 1-10 10min 9EG7-488 primary Ab before fixation WT vs KO eLife 2022 SECOND.lif - Cav1KO MEF 9EG7-488 Hypo 14_serie_29_MAX-projection.tif:0467-0407</t>
  </si>
  <si>
    <t>Hypoosmotic 1-10 10min 9EG7-488 primary Ab before fixation WT vs KO eLife 2022 SECOND.lif - Cav1WT MEF 9EG7-488 Hypo 15_serie_15_MAX-projection.tif:0442-0490</t>
  </si>
  <si>
    <t>Hypoosmotic 1-10 10min 9EG7-488 primary Ab before fixation WT vs KO eLife 2022 SECOND.lif - Cav1KO MEF 9EG7-488 Hypo 15_serie_30_MAX-projection.tif:0723-0595</t>
  </si>
  <si>
    <t>Hypoosmotic 1-10 10min 9EG7-488 primary Ab before fixation WT vs KO eLife 2022 SECOND.lif - Cav1WT MEF 9EG7-488 Hypo_serie_1_MAX-projection.tif:0585-0574</t>
  </si>
  <si>
    <t>Hypoosmotic 1-20 10min</t>
  </si>
  <si>
    <t>Cav1WT MEF 9EG7-488 Hypoosmotic 1-20 10min 25_serie_25_MAX-projection (1).tif:0489-0554</t>
  </si>
  <si>
    <t>Cav1KO MEF 9EG7-488 Hypoosmotic 1-20 10min_serie_26_MAX-projection (1).tif</t>
  </si>
  <si>
    <t>Cav1WT MEF 9EG7-488 Hypoosmotic 1-20 10min 25_serie_25_MAX-projection (2).tif:0381-0582</t>
  </si>
  <si>
    <t>Cav1KO MEF 9EG7-488 Hypoosmotic 1-20 10min_serie_26_MAX-projection (2).tif</t>
  </si>
  <si>
    <t>Cav1WT MEF 9EG7-488 Hypoosmotic 1-20 10min 25_serie_25_MAX-projection (3).tif:0530-0490</t>
  </si>
  <si>
    <t>Cav1KO MEF 9EG7-488 Hypoosmotic 1-20 10min_serie_26_MAX-projection (3).tif</t>
  </si>
  <si>
    <t>Cav1WT MEF 9EG7-488 Hypoosmotic 1-20 10min 25_serie_25_MAX-projection (4).tif:0408-0492</t>
  </si>
  <si>
    <t>Cav1KO MEF 9EG7-488 Hypoosmotic 1-20 10min_serie_26_MAX-projection (4).tif:0488-0723</t>
  </si>
  <si>
    <t>Cav1WT MEF 9EG7-488 Hypoosmotic 1-20 10min 25_serie_25_MAX-projection (5).tif:0501-0487</t>
  </si>
  <si>
    <t>Cav1KO MEF 9EG7-488 Hypoosmotic 1-20 10min_serie_26_MAX-projection (5).tif:0402-0578</t>
  </si>
  <si>
    <t>Cav1WT MEF 9EG7-488 Hypoosmotic 1-20 10min 25_serie_25_MAX-projection (6).tif:0521-0448</t>
  </si>
  <si>
    <t>Cav1KO MEF 9EG7-488 Hypoosmotic 1-20 10min_serie_26_MAX-projection (6).tif:0459-0580</t>
  </si>
  <si>
    <t>Cav1WT MEF 9EG7-488 Hypoosmotic 1-20 10min 25_serie_25_MAX-projection (7).tif:0522-0514</t>
  </si>
  <si>
    <t>Cav1KO MEF 9EG7-488 Hypoosmotic 1-20 10min_serie_26_MAX-projection (7).tif:0464-0559</t>
  </si>
  <si>
    <t>Cav1WT MEF 9EG7-488 Hypoosmotic 1-20 10min 25_serie_25_MAX-projection (8).tif:0488-0494</t>
  </si>
  <si>
    <t>Cav1KO MEF 9EG7-488 Hypoosmotic 1-20 10min_serie_26_MAX-projection (8).tif:0687-0178</t>
  </si>
  <si>
    <t>Cav1WT MEF 9EG7-488 Hypoosmotic 1-20 10min 25_serie_25_MAX-projection (9).tif:0436-0581</t>
  </si>
  <si>
    <t>Cav1KO MEF 9EG7-488 Hypoosmotic 1-20 10min_serie_26_MAX-projection (9).tif:0486-0676</t>
  </si>
  <si>
    <t>Cav1WT MEF 9EG7-488 Hypoosmotic 1-20 10min 25_serie_25_MAX-projection (10).tif:0610-0365</t>
  </si>
  <si>
    <t>Cav1KO MEF 9EG7-488 Hypoosmotic 1-20 10min_serie_26_MAX-projection (10).tif:0500-0471</t>
  </si>
  <si>
    <t>Cav1WT MEF 9EG7-488 Hypoosmotic 1-20 10min 25_serie_25_MAX-projection (11).tif:0539-0538</t>
  </si>
  <si>
    <t>Cav1KO MEF 9EG7-488 Hypoosmotic 1-20 10min_serie_26_MAX-projection (11).tif:0453-0542</t>
  </si>
  <si>
    <t>Cav1WT MEF 9EG7-488 Hypoosmotic 1-20 10min 25_serie_25_MAX-projection (12).tif:0551-0460</t>
  </si>
  <si>
    <t>Cav1KO MEF 9EG7-488 Hypoosmotic 1-20 10min_serie_26_MAX-projection (12).tif:0615-0514</t>
  </si>
  <si>
    <t>Cav1WT MEF 9EG7-488 Hypoosmotic 1-20 10min 25_serie_25_MAX-projection (13).tif:0500-0538</t>
  </si>
  <si>
    <t>Cav1KO MEF 9EG7-488 Hypoosmotic 1-20 10min_serie_26_MAX-projection (13).tif:0522-0600</t>
  </si>
  <si>
    <t>Cav1WT MEF 9EG7-488 Hypoosmotic 1-20 10min 25_serie_25_MAX-projection (14).tif:0522-0611</t>
  </si>
  <si>
    <t>Cav1KO MEF 9EG7-488 Hypoosmotic 1-20 10min_serie_26_MAX-projection (14).tif:0443-0563</t>
  </si>
  <si>
    <t>Cav1WT MEF 9EG7-488 Hypoosmotic 1-20 10min 25_serie_25_MAX-projection (15).tif:0361-0586</t>
  </si>
  <si>
    <t>Cav1KO MEF 9EG7-488 Hypoosmotic 1-20 10min_serie_26_MAX-projection (15).tif:0527-0541</t>
  </si>
  <si>
    <t>Cav1WT MEF 9EG7-488 Hypoosmotic 1-20 10min 25_serie_25_MAX-projection (16).tif:0504-0533</t>
  </si>
  <si>
    <t>Cav1KO MEF 9EG7-488 Hypoosmotic 1-20 10min_serie_26_MAX-projection (16).tif:0499-0367</t>
  </si>
  <si>
    <t>Cav1WT MEF 9EG7-488 Hypoosmotic 1-20 10min 25_serie_25_MAX-projection (17).tif:0501-0527</t>
  </si>
  <si>
    <t>Cav1KO MEF 9EG7-488 Hypoosmotic 1-20 10min_serie_26_MAX-projection (17).tif:0469-0509</t>
  </si>
  <si>
    <t>Cav1WT MEF 9EG7-488 Hypoosmotic 1-20 10min 25_serie_25_MAX-projection (18).tif:0442-0510</t>
  </si>
  <si>
    <t>Cav1KO MEF 9EG7-488 Hypoosmotic 1-20 10min_serie_26_MAX-projection (18).tif:0556-0635</t>
  </si>
  <si>
    <t>Cav1WT MEF 9EG7-488 Hypoosmotic 1-20 10min 25_serie_25_MAX-projection (19).tif:0526-0490</t>
  </si>
  <si>
    <t>Cav1KO MEF 9EG7-488 Hypoosmotic 1-20 10min_serie_26_MAX-projection (19).tif:0172-0388</t>
  </si>
  <si>
    <t>Cav1WT MEF 9EG7-488 Hypoosmotic 1-20 10min 25_serie_25_MAX-projection (20).tif:0500-0564</t>
  </si>
  <si>
    <t>Cav1KO MEF 9EG7-488 Hypoosmotic 1-20 10min_serie_26_MAX-projection (19).tif:0821-0643</t>
  </si>
  <si>
    <t>Cav1WT MEF 9EG7-488 Hypoosmotic 1-20 10min 25_serie_25_MAX-projection (21).tif:0347-0550</t>
  </si>
  <si>
    <t>Cav1KO MEF 9EG7-488 Hypoosmotic 1-20 10min_serie_26_MAX-projection (20).tif:0469-0497</t>
  </si>
  <si>
    <t>Cav1WT MEF 9EG7-488 Hypoosmotic 1-20 10min 25_serie_25_MAX-projection (22).tif:0524-0517</t>
  </si>
  <si>
    <t>Hypoosmotic 1-20 10min 9EG7-488 primary Ab before fixation WT vs KO eLife 2022 SECOND.lif - Cav1KO MEF 9EG7-488 Hypo 2_serie_17_MAX-projection.tif:0384-0482</t>
  </si>
  <si>
    <t>Cav1WT MEF 9EG7-488 Hypoosmotic 1-20 10min 25_serie_25_MAX-projection (23).tif:0513-0504</t>
  </si>
  <si>
    <t>Hypoosmotic 1-20 10min 9EG7-488 primary Ab before fixation WT vs KO eLife 2022 SECOND.lif - Cav1KO MEF 9EG7-488 Hypo 2_serie_17_MAX-projection.tif:0680-0511</t>
  </si>
  <si>
    <t>Cav1WT MEF 9EG7-488 Hypoosmotic 1-20 10min 25_serie_25_MAX-projection (24).tif:0502-0559</t>
  </si>
  <si>
    <t>Hypoosmotic 1-20 10min 9EG7-488 primary Ab before fixation WT vs KO eLife 2022 SECOND.lif - Cav1KO MEF 9EG7-488 Hypo 3_serie_18_MAX-projection.tif</t>
  </si>
  <si>
    <t>Cav1WT MEF 9EG7-488 Hypoosmotic 1-20 10min 25_serie_25_MAX-projection (25).tif:0668-0510</t>
  </si>
  <si>
    <t>Hypoosmotic 1-20 10min 9EG7-488 primary Ab before fixation WT vs KO eLife 2022 SECOND.lif - Cav1KO MEF 9EG7-488 Hypo 4_serie_19_MAX-projection.tif:0511-0558</t>
  </si>
  <si>
    <t>Hypoosmotic 1-20 10min 9EG7-488 primary Ab before fixation WT vs KO eLife 2022 SECOND.lif - Cav1WT MEF 9EG7-488 Hypo 2_serie_2_MAX-projection.tif:0582-0416</t>
  </si>
  <si>
    <t>Hypoosmotic 1-20 10min 9EG7-488 primary Ab before fixation WT vs KO eLife 2022 SECOND.lif - Cav1KO MEF 9EG7-488 Hypo 5_serie_20_MAX-projection.tif:0562-0632</t>
  </si>
  <si>
    <t>Hypoosmotic 1-20 10min 9EG7-488 primary Ab before fixation WT vs KO eLife 2022 SECOND.lif - Cav1WT MEF 9EG7-488 Hypo 3_serie_3_MAX-projection.tif:0507-0372</t>
  </si>
  <si>
    <t>Hypoosmotic 1-20 10min 9EG7-488 primary Ab before fixation WT vs KO eLife 2022 SECOND.lif - Cav1KO MEF 9EG7-488 Hypo 6_serie_21_MAX-projection.tif:0467-0533</t>
  </si>
  <si>
    <t>Hypoosmotic 1-20 10min 9EG7-488 primary Ab before fixation WT vs KO eLife 2022 SECOND.lif - Cav1WT MEF 9EG7-488 Hypo 4_serie_4_MAX-projection.tif:0594-0402</t>
  </si>
  <si>
    <t>Hypoosmotic 1-20 10min 9EG7-488 primary Ab before fixation WT vs KO eLife 2022 SECOND.lif - Cav1KO MEF 9EG7-488 Hypo 7_serie_22_MAX-projection.tif:0513-0462</t>
  </si>
  <si>
    <t>Hypoosmotic 1-20 10min 9EG7-488 primary Ab before fixation WT vs KO eLife 2022 SECOND.lif - Cav1WT MEF 9EG7-488 Hypo 4_serie_4_MAX-projection.tif:0284-0777</t>
  </si>
  <si>
    <t>Hypoosmotic 1-20 10min 9EG7-488 primary Ab before fixation WT vs KO eLife 2022 SECOND.lif - Cav1KO MEF 9EG7-488 Hypo 8_serie_23_MAX-projection.tif:0515-0512</t>
  </si>
  <si>
    <t>Hypoosmotic 1-20 10min 9EG7-488 primary Ab before fixation WT vs KO eLife 2022 SECOND.lif - Cav1WT MEF 9EG7-488 Hypo 5_serie_5_MAX-projection.tif:0784-0651</t>
  </si>
  <si>
    <t>Hypoosmotic 1-20 10min 9EG7-488 primary Ab before fixation WT vs KO eLife 2022 SECOND.lif - Cav1KO MEF 9EG7-488 Hypo 9_serie_24_MAX-projection.tif:0558-0520</t>
  </si>
  <si>
    <t>Hypoosmotic 1-20 10min 9EG7-488 primary Ab before fixation WT vs KO eLife 2022 SECOND.lif - Cav1WT MEF 9EG7-488 Hypo 6_serie_6_MAX-projection.tif:0481-0514</t>
  </si>
  <si>
    <t>Hypoosmotic 1-20 10min 9EG7-488 primary Ab before fixation WT vs KO eLife 2022 SECOND.lif - Cav1KO MEF 9EG7-488 Hypo 10_serie_25_MAX-projection.tif:0514-0649</t>
  </si>
  <si>
    <t>Hypoosmotic 1-20 10min 9EG7-488 primary Ab before fixation WT vs KO eLife 2022 SECOND.lif - Cav1WT MEF 9EG7-488 Hypo 7_serie_7_MAX-projection.tif:0474-0619</t>
  </si>
  <si>
    <t>Hypoosmotic 1-20 10min 9EG7-488 primary Ab before fixation WT vs KO eLife 2022 SECOND.lif - Cav1KO MEF 9EG7-488 Hypo 10_serie_25_MAX-projection.tif:0685-0398</t>
  </si>
  <si>
    <t>Hypoosmotic 1-20 10min 9EG7-488 primary Ab before fixation WT vs KO eLife 2022 SECOND.lif - Cav1WT MEF 9EG7-488 Hypo 8_serie_8_MAX-projection.tif:0723-0690</t>
  </si>
  <si>
    <t>Hypoosmotic 1-20 10min 9EG7-488 primary Ab before fixation WT vs KO eLife 2022 SECOND.lif - Cav1KO MEF 9EG7-488 Hypo 11_serie_26_MAX-projection.tif:0608-0510</t>
  </si>
  <si>
    <t>Hypoosmotic 1-20 10min 9EG7-488 primary Ab before fixation WT vs KO eLife 2022 SECOND.lif - Cav1WT MEF 9EG7-488 Hypo 9_serie_9_MAX-projection.tif:0528-0526</t>
  </si>
  <si>
    <t>Hypoosmotic 1-20 10min 9EG7-488 primary Ab before fixation WT vs KO eLife 2022 SECOND.lif - Cav1KO MEF 9EG7-488 Hypo 12_serie_27_MAX-projection.tif:0663-0448</t>
  </si>
  <si>
    <t>Hypoosmotic 1-20 10min 9EG7-488 primary Ab before fixation WT vs KO eLife 2022 SECOND.lif - Cav1WT MEF 9EG7-488 Hypo 10_serie_10_MAX-projection.tif:0453-0498</t>
  </si>
  <si>
    <t>Hypoosmotic 1-20 10min 9EG7-488 primary Ab before fixation WT vs KO eLife 2022 SECOND.lif - Cav1KO MEF 9EG7-488 Hypo 12_serie_27_MAX-projection.tif:0272-0693</t>
  </si>
  <si>
    <t>Hypoosmotic 1-20 10min 9EG7-488 primary Ab before fixation WT vs KO eLife 2022 SECOND.lif - Cav1WT MEF 9EG7-488 Hypo 11_serie_11_MAX-projection.tif:0510-0511</t>
  </si>
  <si>
    <t>Hypoosmotic 1-20 10min 9EG7-488 primary Ab before fixation WT vs KO eLife 2022 SECOND.lif - Cav1KO MEF 9EG7-488 Hypo 13_serie_28_MAX-projection.tif:0491-0457</t>
  </si>
  <si>
    <t>Hypoosmotic 1-20 10min 9EG7-488 primary Ab before fixation WT vs KO eLife 2022 SECOND.lif - Cav1WT MEF 9EG7-488 Hypo 12_serie_12_MAX-projection.tif:0590-0550</t>
  </si>
  <si>
    <t>Hypoosmotic 1-20 10min 9EG7-488 primary Ab before fixation WT vs KO eLife 2022 SECOND.lif - Cav1KO MEF 9EG7-488 Hypo 14_serie_29_MAX-projection.tif:0448-0556</t>
  </si>
  <si>
    <t>Hypoosmotic 1-20 10min 9EG7-488 primary Ab before fixation WT vs KO eLife 2022 SECOND.lif - Cav1WT MEF 9EG7-488 Hypo 13_serie_13_MAX-projection.tif:0525-0563</t>
  </si>
  <si>
    <t>Hypoosmotic 1-20 10min 9EG7-488 primary Ab before fixation WT vs KO eLife 2022 SECOND.lif - Cav1KO MEF 9EG7-488 Hypo 15_serie_30_MAX-projection.tif</t>
  </si>
  <si>
    <t>Hypoosmotic 1-20 10min 9EG7-488 primary Ab before fixation WT vs KO eLife 2022 SECOND.lif - Cav1WT MEF 9EG7-488 Hypo 14_serie_14_MAX-projection.tif:0694-0447</t>
  </si>
  <si>
    <t>Hypoosmotic 1-20 10min 9EG7-488 primary Ab before fixation WT vs KO eLife 2022 SECOND.lif - Cav1KO MEF 9EG7-488 Hypo_serie_16_MAX-projection.tif:0510-0498</t>
  </si>
  <si>
    <t>Hypoosmotic 1-20 10min 9EG7-488 primary Ab before fixation WT vs KO eLife 2022 SECOND.lif - Cav1WT MEF 9EG7-488 Hypo 14_serie_14_MAX-projection.tif:0272-0547</t>
  </si>
  <si>
    <t>Hypoosmotic 1-20 10min 9EG7-488 primary Ab before fixation WT vs KO eLife 2022 SECOND.lif - Cav1WT MEF 9EG7-488 Hypo 15_serie_15_MAX-projection.tif:0453-0510</t>
  </si>
  <si>
    <t>Hypoosmotic 1-20 10min 9EG7-488 primary Ab before fixation WT vs KO eLife 2022 SECOND.lif - Cav1WT MEF 9EG7-488 Hypo_serie_1_MAX-projection.tif:0553-0486</t>
  </si>
  <si>
    <t>Hypoosmotic 1-20 20min</t>
  </si>
  <si>
    <t>Hypoosmotic 1-20 20min 9EG7-488 primary Ab before fixation WT vs KO eLife 2022 SECOND.lif - Cav1WT MEF 9EG7-488 Hypo 2_serie_2_MAX-projection.tif:0512-0528</t>
  </si>
  <si>
    <t>Hypoosmotic 1-20 20min 9EG7-488 primary Ab before fixation WT vs KO eLife 2022 SECOND.lif - Cav1KO MEF 9EG7-488 Hypo 2_serie_13_MAX-projection.tif:0405-0558</t>
  </si>
  <si>
    <t>Hypoosmotic 1-20 20min 9EG7-488 primary Ab before fixation WT vs KO eLife 2022 SECOND.lif - Cav1WT MEF 9EG7-488 Hypo 3_serie_3_MAX-projection.tif:0514-0484</t>
  </si>
  <si>
    <t>Hypoosmotic 1-20 20min 9EG7-488 primary Ab before fixation WT vs KO eLife 2022 SECOND.lif - Cav1KO MEF 9EG7-488 Hypo 3_serie_14_MAX-projection.tif:0471-0284</t>
  </si>
  <si>
    <t>Hypoosmotic 1-20 20min 9EG7-488 primary Ab before fixation WT vs KO eLife 2022 SECOND.lif - Cav1WT MEF 9EG7-488 Hypo 4_serie_4_MAX-projection.tif:0649-0483</t>
  </si>
  <si>
    <t>Hypoosmotic 1-20 20min 9EG7-488 primary Ab before fixation WT vs KO eLife 2022 SECOND.lif - Cav1KO MEF 9EG7-488 Hypo 4_serie_15_MAX-projection.tif:0733-0561</t>
  </si>
  <si>
    <t>Hypoosmotic 1-20 20min 9EG7-488 primary Ab before fixation WT vs KO eLife 2022 SECOND.lif - Cav1WT MEF 9EG7-488 Hypo 5_serie_5_MAX-projection.tif:0578-0511</t>
  </si>
  <si>
    <t>Hypoosmotic 1-20 20min 9EG7-488 primary Ab before fixation WT vs KO eLife 2022 SECOND.lif - Cav1KO MEF 9EG7-488 Hypo 5_serie_16_MAX-projection.tif:0506-0499</t>
  </si>
  <si>
    <t>Hypoosmotic 1-20 20min 9EG7-488 primary Ab before fixation WT vs KO eLife 2022 SECOND.lif - Cav1WT MEF 9EG7-488 Hypo 6_serie_6_MAX-projection.tif:0561-0537</t>
  </si>
  <si>
    <t>Hypoosmotic 1-20 20min 9EG7-488 primary Ab before fixation WT vs KO eLife 2022 SECOND.lif - Cav1KO MEF 9EG7-488 Hypo 7_serie_18_MAX-projection.tif:0474-0554</t>
  </si>
  <si>
    <t>Hypoosmotic 1-20 20min 9EG7-488 primary Ab before fixation WT vs KO eLife 2022 SECOND.lif - Cav1WT MEF 9EG7-488 Hypo 7_serie_7_MAX-projection.tif:0462-0509</t>
  </si>
  <si>
    <t>Hypoosmotic 1-20 20min 9EG7-488 primary Ab before fixation WT vs KO eLife 2022 SECOND.lif - Cav1KO MEF 9EG7-488 Hypo 8_serie_19_MAX-projection.tif:0442-0542</t>
  </si>
  <si>
    <t>Hypoosmotic 1-20 20min 9EG7-488 primary Ab before fixation WT vs KO eLife 2022 SECOND.lif - Cav1WT MEF 9EG7-488 Hypo 8_serie_8_MAX-projection.tif:0429-0538</t>
  </si>
  <si>
    <t>Hypoosmotic 1-20 20min 9EG7-488 primary Ab before fixation WT vs KO eLife 2022 SECOND.lif - Cav1KO MEF 9EG7-488 Hypo 9_serie_20_MAX-projection.tif:0338-0519</t>
  </si>
  <si>
    <t>Hypoosmotic 1-20 20min 9EG7-488 primary Ab before fixation WT vs KO eLife 2022 SECOND.lif - Cav1WT MEF 9EG7-488 Hypo 9_serie_9_MAX-projection.tif:0488-0441</t>
  </si>
  <si>
    <t>Hypoosmotic 1-20 20min 9EG7-488 primary Ab before fixation WT vs KO eLife 2022 SECOND.lif - Cav1KO MEF 9EG7-488 Hypo 10_serie_21_MAX-projection.tif:0637-0498</t>
  </si>
  <si>
    <t>Hypoosmotic 1-20 20min 9EG7-488 primary Ab before fixation WT vs KO eLife 2022 SECOND.lif - Cav1WT MEF 9EG7-488 Hypo 10_serie_10_MAX-projection.tif:0482-0580</t>
  </si>
  <si>
    <t>Hypoosmotic 1-20 20min 9EG7-488 primary Ab before fixation WT vs KO eLife 2022 SECOND.lif - Cav1KO MEF 9EG7-488 Hypo 11_serie_22_MAX-projection.tif:0513-0558</t>
  </si>
  <si>
    <t>Hypoosmotic 1-20 20min 9EG7-488 primary Ab before fixation WT vs KO eLife 2022 SECOND.lif - Cav1WT MEF 9EG7-488 Hypo 11_serie_11_MAX-projection.tif:0460-0456</t>
  </si>
  <si>
    <t>Hypoosmotic 1-20 20min 9EG7-488 primary Ab before fixation WT vs KO eLife 2022 SECOND.lif - Cav1KO MEF 9EG7-488 Hypo_serie_12_MAX-projection.tif:0518-0563</t>
  </si>
  <si>
    <t>Hypoosmotic 1-20 20min 9EG7-488 primary Ab before fixation WT vs KO eLife 2022 SECOND.lif - Cav1WT MEF 9EG7-488 Hypo_serie_1_MAX-projection.tif:0556-0559</t>
  </si>
  <si>
    <t>Hypoosmotic 1-20 20min 9EG7-488 primary Ab before fixation WT vs KO eLife 2022 SECOND.lif - Cav1KO MEF 9EG7-488 Hypo 13_serie_13_MAX-projection.tif:0549-0604</t>
  </si>
  <si>
    <t>Hypoosmotic 1-20 20min 9EG7-488 primary Ab before fixation WT vs KO eLife 2022 SECOND.lif - Cav1WT MEF 9EG7-488 Hypo 12_serie_23_MAX-projection.tif:0499-0472</t>
  </si>
  <si>
    <t>Hypoosmotic 1-20 20min 9EG7-488 primary Ab before fixation WT vs KO eLife 2022 SECOND.lif - Cav1KO MEF 9EG7-488 Hypo 14_serie_14_MAX-projection.tif:0510-0590</t>
  </si>
  <si>
    <t>Hypoosmotic 1-20 20min 9EG7-488 primary Ab before fixation WT vs KO eLife 2022 SECOND.lif - Cav1WT MEF 9EG7-488 Hypo 13_serie_24_MAX-projection.tif:0509-0380</t>
  </si>
  <si>
    <t>Hypoosmotic 1-20 20min 9EG7-488 primary Ab before fixation WT vs KO eLife 2022 SECOND.lif - Cav1KO MEF 9EG7-488 Hypo 15_serie_15_MAX-projection.tif:0491-0561</t>
  </si>
  <si>
    <t>Hypoosmotic 1-20 20min 9EG7-488 primary Ab before fixation WT vs KO eLife 2022 SECOND.lif - Cav1WT MEF 9EG7-488 Hypo 14_serie_25_MAX-projection.tif:0439-0543</t>
  </si>
  <si>
    <t>Hypoosmotic 1-20 20min 9EG7-488 primary Ab before fixation WT vs KO eLife 2022 SECOND.lif - Cav1KO MEF 9EG7-488 Hypo 16_serie_16_MAX-projection.tif:0543-0524</t>
  </si>
  <si>
    <t>Hypoosmotic 1-20 20min 9EG7-488 primary Ab before fixation WT vs KO eLife 2022 SECOND.lif - Cav1WT MEF 9EG7-488 Hypo 15_serie_26_MAX-projection.tif:0443-0462</t>
  </si>
  <si>
    <t>Hypoosmotic 1-20 20min 9EG7-488 primary Ab before fixation WT vs KO eLife 2022 SECOND.lif - Cav1KO MEF 9EG7-488 Hypo 17_serie_17_MAX-projection.tif:0419-0442</t>
  </si>
  <si>
    <t>Hypoosmotic 1-20 20min 9EG7-488 primary Ab before fixation WT vs KO eLife 2022 SECOND.lif - Cav1WT MEF 9EG7-488 Hypo 16_serie_27_MAX-projection.tif:0515-0487</t>
  </si>
  <si>
    <t>Hypoosmotic 1-20 20min 9EG7-488 primary Ab before fixation WT vs KO eLife 2022 SECOND.lif - Cav1KO MEF 9EG7-488 Hypo 18_serie_18_MAX-projection.tif:0594-0391</t>
  </si>
  <si>
    <t>Hypoosmotic 1-20 20min 9EG7-488 primary Ab before fixation WT vs KO eLife 2022 SECOND.lif - Cav1WT MEF 9EG7-488 Hypo 17_serie_28_MAX-projection.tif:0526-0520</t>
  </si>
  <si>
    <t>Hypoosmotic 1-20 20min 9EG7-488 primary Ab before fixation WT vs KO eLife 2022 SECOND.lif - Cav1KO MEF 9EG7-488 Hypo 19_serie_19_MAX-projection.tif:0532-0489</t>
  </si>
  <si>
    <t>Hypoosmotic 1-20 20min 9EG7-488 primary Ab before fixation WT vs KO eLife 2022 SECOND.lif - Cav1WT MEF 9EG7-488 Hypo 18_serie_29_MAX-projection.tif:0480-0518</t>
  </si>
  <si>
    <t>Hypoosmotic 1-20 20min 9EG7-488 primary Ab before fixation WT vs KO eLife 2022 SECOND.lif - Cav1KO MEF 9EG7-488 Hypo 20_serie_20_MAX-projection.tif:0547-0489</t>
  </si>
  <si>
    <t>Hypoosmotic 1-20 20min 9EG7-488 primary Ab before fixation WT vs KO eLife 2022 SECOND.lif - Cav1WT MEF 9EG7-488 Hypo 19_serie_30_MAX-projection.tif:0471-0528</t>
  </si>
  <si>
    <t>Hypoosmotic 1-20 20min 9EG7-488 primary Ab before fixation WT vs KO eLife 2022 SECOND.lif - Cav1KO MEF 9EG7-488 Hypo 21_serie_1_MAX-projection.tif:0501-0478</t>
  </si>
  <si>
    <t>Hypoosmotic 1-20 20min 9EG7-488 primary Ab before fixation WT vs KO eLife 2022 SECOND.lif - Cav1WT MEF 9EG7-488 Hypo 20_serie_31_MAX-projection.tif:0540-0566</t>
  </si>
  <si>
    <t>Hypoosmotic 1-20 20min 9EG7-488 primary Ab before fixation WT vs KO eLife 2022 SECOND.lif - Cav1KO MEF 9EG7-488 Hypo 22_serie_12_MAX-projection.tif:0422-0475</t>
  </si>
  <si>
    <t>Hypoosmotic 1-20 20min 9EG7-488 primary Ab before fixation WT vs KO eLife 2022 SECOND.lif - Cav1WT MEF 9EG7-488 Hypo 21_serie_32_MAX-projection.tif:0481-0563</t>
  </si>
  <si>
    <t>Hypoosmotic 1-20 20min 9EG7-488 primary Ab before fixation WT vs KO eLife 2022 SECOND.lif - Cav1KO MEF 9EG7-488 Hypo 23_serie_11_MAX-projection.tif:0355-0384</t>
  </si>
  <si>
    <t>Hypoosmotic 1-20 20min 9EG7-488 primary Ab before fixation WT vs KO eLife 2022 SECOND.lif - Cav1WT MEF 9EG7-488 Hypo 22_serie_33_MAX-projection.tif:0530-0515</t>
  </si>
  <si>
    <t>Hypoosmotic 1-20 20min 9EG7-488 primary Ab before fixation WT vs KO eLife 2022 SECOND.lif - Cav1KO MEF 9EG7-488 Hypo 23_serie_11_MAX-projection.tif:0714-0189</t>
  </si>
  <si>
    <t>Hypoosmotic 1-20 20min 9EG7-488 primary Ab before fixation WT vs KO eLife 2022 SECOND.lif - Cav1WT MEF 9EG7-488 Hypo 23_serie_34_MAX-projection.tif:0449-0635</t>
  </si>
  <si>
    <t>Hypoosmotic 1-20 20min 9EG7-488 primary Ab before fixation WT vs KO eLife 2022 SECOND.lif - Cav1KO MEF 9EG7-488 Hypo 24_serie_10_MAX-projection.tif:0504-0712</t>
  </si>
  <si>
    <t>Hypoosmotic 1-20 20min 9EG7-488 primary Ab before fixation WT vs KO eLife 2022 SECOND.lif - Cav1WT MEF 9EG7-488 Hypo 24_serie_35_MAX-projection.tif:0494-0525</t>
  </si>
  <si>
    <t>Hypoosmotic 1-20 20min 9EG7-488 primary Ab before fixation WT vs KO eLife 2022 SECOND.lif - Cav1KO MEF 9EG7-488 Hypo 24_serie_10_MAX-projection.tif:0435-0272</t>
  </si>
  <si>
    <t>Hypoosmotic 1-20 20min 9EG7-488 primary Ab before fixation WT vs KO eLife 2022 SECOND.lif - Cav1WT MEF 9EG7-488 Hypo 25_serie_36_MAX-projection.tif:0447-0478</t>
  </si>
  <si>
    <t>Hypoosmotic 1-20 20min 9EG7-488 primary Ab before fixation WT vs KO eLife 2022 SECOND.lif - Cav1KO MEF 9EG7-488 Hypo 25_serie_9_MAX-projection.tif:0407-0511</t>
  </si>
  <si>
    <t>Hypoosmotic 1-20 20min 9EG7-488 primary Ab before fixation WT vs KO eLife 2022 SECOND.lif - Cav1WT MEF 9EG7-488 Hypo 26_serie_22_MAX-projection.tif:0553-0512</t>
  </si>
  <si>
    <t>Hypoosmotic 1-20 20min 9EG7-488 primary Ab before fixation WT vs KO eLife 2022 SECOND.lif - Cav1KO MEF 9EG7-488 Hypo 26_serie_8_MAX-projection.tif:0475-0558</t>
  </si>
  <si>
    <t>Hypoosmotic 1-20 20min 9EG7-488 primary Ab before fixation WT vs KO eLife 2022 SECOND.lif - Cav1WT MEF 9EG7-488 Hypo 27_serie_23_MAX-projection.tif:0533-0522</t>
  </si>
  <si>
    <t>Hypoosmotic 1-20 20min 9EG7-488 primary Ab before fixation WT vs KO eLife 2022 SECOND.lif - Cav1KO MEF 9EG7-488 Hypo 27_serie_7_MAX-projection.tif:0476-0552</t>
  </si>
  <si>
    <t>Hypoosmotic 1-20 20min 9EG7-488 primary Ab before fixation WT vs KO eLife 2022 SECOND.lif - Cav1WT MEF 9EG7-488 Hypo 28_serie_24_MAX-projection.tif:0520-0486</t>
  </si>
  <si>
    <t>Hypoosmotic 1-20 20min 9EG7-488 primary Ab before fixation WT vs KO eLife 2022 SECOND.lif - Cav1KO MEF 9EG7-488 Hypo 28_serie_6_MAX-projection.tif:0493-0537</t>
  </si>
  <si>
    <t>Hypoosmotic 1-20 20min 9EG7-488 primary Ab before fixation WT vs KO eLife 2022 SECOND.lif - Cav1WT MEF 9EG7-488 Hypo 29_serie_25_MAX-projection.tif:0459-0481</t>
  </si>
  <si>
    <t>Hypoosmotic 1-20 20min 9EG7-488 primary Ab before fixation WT vs KO eLife 2022 SECOND.lif - Cav1KO MEF 9EG7-488 Hypo 29_serie_5_MAX-projection.tif:0429-0616</t>
  </si>
  <si>
    <t>Hypoosmotic 1-20 20min 9EG7-488 primary Ab before fixation WT vs KO eLife 2022 SECOND.lif - Cav1WT MEF 9EG7-488 Hypo 30_serie_21_MAX-projection.tif:0520-0611</t>
  </si>
  <si>
    <t>Hypoosmotic 1-20 20min 9EG7-488 primary Ab before fixation WT vs KO eLife 2022 SECOND.lif - Cav1KO MEF 9EG7-488 Hypo 30_serie_4_MAX-projection.tif:0493-0427</t>
  </si>
  <si>
    <t>Hypoosmotic 1-20 20min 9EG7-488 primary Ab before fixation WT vs KO eLife 2022 SECOND.lif - Cav1KO MEF 9EG7-488 Hypo 31_serie_3_MAX-projection.tif:0425-0370</t>
  </si>
  <si>
    <t>Hypoosmotic 1-20 20min 9EG7-488 primary Ab before fixation WT vs KO eLife 2022 SECOND.lif - Cav1KO MEF 9EG7-488 Hypo 31_serie_3_MAX-projection.tif:0576-0850</t>
  </si>
  <si>
    <t>Hypoosmotic 1-20 20min 9EG7-488 primary Ab before fixation WT vs KO eLife 2022 SECOND.lif - Cav1KO MEF 9EG7-488 Hypo 32_serie_2_MAX-projection.tif:0450-0429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</si>
</sst>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2" fillId="0" borderId="2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164" fontId="0" fillId="0" borderId="11" xfId="0" applyNumberFormat="1" applyBorder="1"/>
    <xf numFmtId="0" fontId="3" fillId="0" borderId="6" xfId="0" applyFont="1" applyBorder="1"/>
    <xf numFmtId="164" fontId="3" fillId="0" borderId="7" xfId="0" applyNumberFormat="1" applyFont="1" applyBorder="1"/>
    <xf numFmtId="0" fontId="3" fillId="0" borderId="9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164" fontId="3" fillId="0" borderId="8" xfId="0" applyNumberFormat="1" applyFont="1" applyBorder="1"/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Normalized 9EG7</a:t>
            </a:r>
            <a:r>
              <a:rPr lang="en-US" b="1" baseline="0">
                <a:solidFill>
                  <a:sysClr val="windowText" lastClr="000000"/>
                </a:solidFill>
              </a:rPr>
              <a:t> intensity to area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Cav1WT MEFs (Ab 4</a:t>
            </a:r>
            <a:r>
              <a:rPr lang="en-US" b="1" baseline="30000">
                <a:solidFill>
                  <a:sysClr val="windowText" lastClr="000000"/>
                </a:solidFill>
              </a:rPr>
              <a:t>o</a:t>
            </a:r>
            <a:r>
              <a:rPr lang="en-US" b="1">
                <a:solidFill>
                  <a:sysClr val="windowText" lastClr="000000"/>
                </a:solidFill>
              </a:rPr>
              <a:t>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Cav1WT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('[2]Statistics FINAL'!$D$17,'[2]Statistics FINAL'!$F$17,'[2]Statistics FINAL'!$H$17,'[2]Statistics FINAL'!$J$17)</c:f>
                <c:numCache>
                  <c:formatCode>General</c:formatCode>
                  <c:ptCount val="4"/>
                  <c:pt idx="0">
                    <c:v>9.6939784298228998E-2</c:v>
                  </c:pt>
                  <c:pt idx="1">
                    <c:v>8.3854116166633921E-2</c:v>
                  </c:pt>
                  <c:pt idx="2">
                    <c:v>0.75886843210965016</c:v>
                  </c:pt>
                  <c:pt idx="3">
                    <c:v>0.8029935521847853</c:v>
                  </c:pt>
                </c:numCache>
              </c:numRef>
            </c:plus>
            <c:minus>
              <c:numRef>
                <c:f>('[2]Statistics FINAL'!$D$17,'[2]Statistics FINAL'!$F$17,'[2]Statistics FINAL'!$H$17,'[2]Statistics FINAL'!$J$17)</c:f>
                <c:numCache>
                  <c:formatCode>General</c:formatCode>
                  <c:ptCount val="4"/>
                  <c:pt idx="0">
                    <c:v>9.6939784298228998E-2</c:v>
                  </c:pt>
                  <c:pt idx="1">
                    <c:v>8.3854116166633921E-2</c:v>
                  </c:pt>
                  <c:pt idx="2">
                    <c:v>0.75886843210965016</c:v>
                  </c:pt>
                  <c:pt idx="3">
                    <c:v>0.8029935521847853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('[2]Statistics FINAL'!$C$15,'[2]Statistics FINAL'!$E$15,'[2]Statistics FINAL'!$G$15,'[2]Statistics FINAL'!$I$15)</c:f>
              <c:strCache>
                <c:ptCount val="4"/>
                <c:pt idx="0">
                  <c:v>Control</c:v>
                </c:pt>
                <c:pt idx="1">
                  <c:v>Hypoosmotic 1/10  10min</c:v>
                </c:pt>
                <c:pt idx="2">
                  <c:v>Hypoosmotic 1/20  10min</c:v>
                </c:pt>
                <c:pt idx="3">
                  <c:v>Hypoosmotic 1/20 20min</c:v>
                </c:pt>
              </c:strCache>
            </c:strRef>
          </c:cat>
          <c:val>
            <c:numRef>
              <c:f>('[2]Statistics FINAL'!$D$16,'[2]Statistics FINAL'!$F$16,'[2]Statistics FINAL'!$H$16,'[2]Statistics FINAL'!$J$16)</c:f>
              <c:numCache>
                <c:formatCode>General</c:formatCode>
                <c:ptCount val="4"/>
                <c:pt idx="0">
                  <c:v>1</c:v>
                </c:pt>
                <c:pt idx="1">
                  <c:v>1.114466186759437</c:v>
                </c:pt>
                <c:pt idx="2">
                  <c:v>4.816563338274217</c:v>
                </c:pt>
                <c:pt idx="3">
                  <c:v>3.2495911200889434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7-48C2-A1BB-420462755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96360"/>
        <c:axId val="307395048"/>
      </c:barChart>
      <c:catAx>
        <c:axId val="3073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5048"/>
        <c:crosses val="autoZero"/>
        <c:auto val="1"/>
        <c:lblAlgn val="ctr"/>
        <c:lblOffset val="100"/>
        <c:noMultiLvlLbl val="0"/>
      </c:catAx>
      <c:valAx>
        <c:axId val="307395048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Normalized 9EG7 intensity to area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/>
              <a:t>Cav1KO MEFs </a:t>
            </a:r>
            <a:r>
              <a:rPr lang="en-US" sz="1400" b="1" i="0" u="none" strike="noStrike" baseline="0">
                <a:effectLst/>
              </a:rPr>
              <a:t>(Ab 4</a:t>
            </a:r>
            <a:r>
              <a:rPr lang="en-US" sz="1400" b="1" i="0" u="none" strike="noStrike" baseline="30000">
                <a:effectLst/>
              </a:rPr>
              <a:t>o</a:t>
            </a:r>
            <a:r>
              <a:rPr lang="en-US" sz="1400" b="1" i="0" u="none" strike="noStrike" baseline="0">
                <a:effectLst/>
              </a:rPr>
              <a:t>C)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Cav1KO MEFs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('[2]Statistics FINAL'!$D$22,'[2]Statistics FINAL'!$F$22,'[2]Statistics FINAL'!$H$22,'[2]Statistics FINAL'!$J$22)</c:f>
                <c:numCache>
                  <c:formatCode>General</c:formatCode>
                  <c:ptCount val="4"/>
                  <c:pt idx="0">
                    <c:v>0.1007457869778469</c:v>
                  </c:pt>
                  <c:pt idx="1">
                    <c:v>0.17185751652303488</c:v>
                  </c:pt>
                  <c:pt idx="2">
                    <c:v>1.3774915057926889</c:v>
                  </c:pt>
                  <c:pt idx="3">
                    <c:v>1.0325192825441223</c:v>
                  </c:pt>
                </c:numCache>
              </c:numRef>
            </c:plus>
            <c:minus>
              <c:numRef>
                <c:f>('[2]Statistics FINAL'!$D$22,'[2]Statistics FINAL'!$F$22,'[2]Statistics FINAL'!$H$22,'[2]Statistics FINAL'!$J$22)</c:f>
                <c:numCache>
                  <c:formatCode>General</c:formatCode>
                  <c:ptCount val="4"/>
                  <c:pt idx="0">
                    <c:v>0.1007457869778469</c:v>
                  </c:pt>
                  <c:pt idx="1">
                    <c:v>0.17185751652303488</c:v>
                  </c:pt>
                  <c:pt idx="2">
                    <c:v>1.3774915057926889</c:v>
                  </c:pt>
                  <c:pt idx="3">
                    <c:v>1.0325192825441223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('[2]Statistics FINAL'!$C$20,'[2]Statistics FINAL'!$E$20,'[2]Statistics FINAL'!$G$20,'[2]Statistics FINAL'!$I$20)</c:f>
              <c:strCache>
                <c:ptCount val="4"/>
                <c:pt idx="0">
                  <c:v>Control</c:v>
                </c:pt>
                <c:pt idx="1">
                  <c:v>Hypoosmotic 1/10  10min</c:v>
                </c:pt>
                <c:pt idx="2">
                  <c:v>Hypoosmotic 1/20  10min</c:v>
                </c:pt>
                <c:pt idx="3">
                  <c:v>Hypoosmotic 1/20 20min</c:v>
                </c:pt>
              </c:strCache>
            </c:strRef>
          </c:cat>
          <c:val>
            <c:numRef>
              <c:f>('[2]Statistics FINAL'!$D$21,'[2]Statistics FINAL'!$F$21,'[2]Statistics FINAL'!$H$21,'[2]Statistics FINAL'!$J$21)</c:f>
              <c:numCache>
                <c:formatCode>General</c:formatCode>
                <c:ptCount val="4"/>
                <c:pt idx="0">
                  <c:v>1</c:v>
                </c:pt>
                <c:pt idx="1">
                  <c:v>1.6995290493121249</c:v>
                </c:pt>
                <c:pt idx="2">
                  <c:v>5.5613713226136952</c:v>
                </c:pt>
                <c:pt idx="3">
                  <c:v>3.8362540317194624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9-4128-8CE4-CB7D890B7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350824"/>
        <c:axId val="304349840"/>
      </c:barChart>
      <c:catAx>
        <c:axId val="30435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49840"/>
        <c:crosses val="autoZero"/>
        <c:auto val="1"/>
        <c:lblAlgn val="ctr"/>
        <c:lblOffset val="100"/>
        <c:noMultiLvlLbl val="0"/>
      </c:catAx>
      <c:valAx>
        <c:axId val="304349840"/>
        <c:scaling>
          <c:orientation val="minMax"/>
          <c:max val="7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5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9EG7 vs EEA-1</a:t>
            </a:r>
          </a:p>
        </c:rich>
      </c:tx>
      <c:layout>
        <c:manualLayout>
          <c:xMode val="edge"/>
          <c:yMode val="edge"/>
          <c:x val="0.4150485564304462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[3]Colocalization_NO_Threshold!$E$18</c:f>
                <c:numCache>
                  <c:formatCode>General</c:formatCode>
                  <c:ptCount val="1"/>
                  <c:pt idx="0">
                    <c:v>4.4825944331334217E-2</c:v>
                  </c:pt>
                </c:numCache>
              </c:numRef>
            </c:plus>
            <c:minus>
              <c:numRef>
                <c:f>[3]Colocalization_NO_Threshold!$E$18</c:f>
                <c:numCache>
                  <c:formatCode>General</c:formatCode>
                  <c:ptCount val="1"/>
                  <c:pt idx="0">
                    <c:v>4.4825944331334217E-2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[3]Colocalization_NO_Threshold!$M$3</c:f>
              <c:strCache>
                <c:ptCount val="1"/>
                <c:pt idx="0">
                  <c:v>Cav1KO </c:v>
                </c:pt>
              </c:strCache>
            </c:strRef>
          </c:cat>
          <c:val>
            <c:numRef>
              <c:f>[3]Colocalization_NO_Threshold!$E$17</c:f>
              <c:numCache>
                <c:formatCode>General</c:formatCode>
                <c:ptCount val="1"/>
                <c:pt idx="0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5-43D9-B84A-E629C6B00960}"/>
            </c:ext>
          </c:extLst>
        </c:ser>
        <c:ser>
          <c:idx val="1"/>
          <c:order val="1"/>
          <c:tx>
            <c:v>shRNATLn2+siRNATln1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[3]Colocalization_NO_Threshold!$E$35</c:f>
                <c:numCache>
                  <c:formatCode>General</c:formatCode>
                  <c:ptCount val="1"/>
                  <c:pt idx="0">
                    <c:v>3.9459359961023573E-2</c:v>
                  </c:pt>
                </c:numCache>
              </c:numRef>
            </c:plus>
            <c:minus>
              <c:numRef>
                <c:f>[3]Colocalization_NO_Threshold!$E$35</c:f>
                <c:numCache>
                  <c:formatCode>General</c:formatCode>
                  <c:ptCount val="1"/>
                  <c:pt idx="0">
                    <c:v>3.9459359961023573E-2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[3]Colocalization_NO_Threshold!$M$3</c:f>
              <c:strCache>
                <c:ptCount val="1"/>
                <c:pt idx="0">
                  <c:v>Cav1KO </c:v>
                </c:pt>
              </c:strCache>
            </c:strRef>
          </c:cat>
          <c:val>
            <c:numRef>
              <c:f>[3]Colocalization_NO_Threshold!$E$34</c:f>
              <c:numCache>
                <c:formatCode>General</c:formatCode>
                <c:ptCount val="1"/>
                <c:pt idx="0">
                  <c:v>1.2531626041345267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5-43D9-B84A-E629C6B00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605951"/>
        <c:axId val="1138693455"/>
      </c:barChart>
      <c:catAx>
        <c:axId val="113260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8693455"/>
        <c:crosses val="autoZero"/>
        <c:auto val="1"/>
        <c:lblAlgn val="ctr"/>
        <c:lblOffset val="100"/>
        <c:noMultiLvlLbl val="0"/>
      </c:catAx>
      <c:valAx>
        <c:axId val="1138693455"/>
        <c:scaling>
          <c:orientation val="minMax"/>
          <c:max val="3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260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actBeta1-EEA1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[5]Colocalization_NO_Threshold!$E$18</c:f>
                <c:numCache>
                  <c:formatCode>General</c:formatCode>
                  <c:ptCount val="1"/>
                  <c:pt idx="0">
                    <c:v>0.14764804787684155</c:v>
                  </c:pt>
                </c:numCache>
              </c:numRef>
            </c:plus>
            <c:minus>
              <c:numRef>
                <c:f>[5]Colocalization_NO_Threshold!$E$18</c:f>
                <c:numCache>
                  <c:formatCode>General</c:formatCode>
                  <c:ptCount val="1"/>
                  <c:pt idx="0">
                    <c:v>0.14764804787684155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[4]Colocalization_NO_Threshold!$L$3</c:f>
              <c:strCache>
                <c:ptCount val="1"/>
                <c:pt idx="0">
                  <c:v>Cav1KO </c:v>
                </c:pt>
              </c:strCache>
            </c:strRef>
          </c:cat>
          <c:val>
            <c:numRef>
              <c:f>[5]Colocalization_NO_Threshold!$E$17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5-495C-B254-C96AE40BDE3C}"/>
            </c:ext>
          </c:extLst>
        </c:ser>
        <c:ser>
          <c:idx val="1"/>
          <c:order val="1"/>
          <c:tx>
            <c:v>shRNATLn2+siRNATln1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[5]Colocalization_NO_Threshold!$E$36</c:f>
                <c:numCache>
                  <c:formatCode>General</c:formatCode>
                  <c:ptCount val="1"/>
                  <c:pt idx="0">
                    <c:v>0.21032239475752623</c:v>
                  </c:pt>
                </c:numCache>
              </c:numRef>
            </c:plus>
            <c:minus>
              <c:numRef>
                <c:f>[5]Colocalization_NO_Threshold!$E$36</c:f>
                <c:numCache>
                  <c:formatCode>General</c:formatCode>
                  <c:ptCount val="1"/>
                  <c:pt idx="0">
                    <c:v>0.21032239475752623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[4]Colocalization_NO_Threshold!$L$3</c:f>
              <c:strCache>
                <c:ptCount val="1"/>
                <c:pt idx="0">
                  <c:v>Cav1KO </c:v>
                </c:pt>
              </c:strCache>
            </c:strRef>
          </c:cat>
          <c:val>
            <c:numRef>
              <c:f>[5]Colocalization_NO_Threshold!$E$35</c:f>
              <c:numCache>
                <c:formatCode>General</c:formatCode>
                <c:ptCount val="1"/>
                <c:pt idx="0">
                  <c:v>1.5491408934707904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5-495C-B254-C96AE40BD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605951"/>
        <c:axId val="1138693455"/>
      </c:barChart>
      <c:catAx>
        <c:axId val="113260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8693455"/>
        <c:crosses val="autoZero"/>
        <c:auto val="1"/>
        <c:lblAlgn val="ctr"/>
        <c:lblOffset val="100"/>
        <c:noMultiLvlLbl val="0"/>
      </c:catAx>
      <c:valAx>
        <c:axId val="1138693455"/>
        <c:scaling>
          <c:orientation val="minMax"/>
          <c:max val="3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260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Cav1KO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'[6]9EG7'!$C$47</c:f>
                <c:numCache>
                  <c:formatCode>General</c:formatCode>
                  <c:ptCount val="1"/>
                  <c:pt idx="0">
                    <c:v>1.8699714962068601E-2</c:v>
                  </c:pt>
                </c:numCache>
              </c:numRef>
            </c:plus>
            <c:minus>
              <c:numRef>
                <c:f>'[6]9EG7'!$C$47</c:f>
                <c:numCache>
                  <c:formatCode>General</c:formatCode>
                  <c:ptCount val="1"/>
                  <c:pt idx="0">
                    <c:v>1.8699714962068601E-2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Cav1KO</c:v>
              </c:pt>
            </c:strLit>
          </c:cat>
          <c:val>
            <c:numRef>
              <c:f>'[6]9EG7'!$B$47</c:f>
              <c:numCache>
                <c:formatCode>General</c:formatCode>
                <c:ptCount val="1"/>
                <c:pt idx="0">
                  <c:v>0.99999999999999989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3-4652-B8F9-239EFF23264A}"/>
            </c:ext>
          </c:extLst>
        </c:ser>
        <c:ser>
          <c:idx val="1"/>
          <c:order val="1"/>
          <c:tx>
            <c:v>Cav1KO+shRNATln2+siRNATln1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'[6]9EG7'!$C$48</c:f>
                <c:numCache>
                  <c:formatCode>General</c:formatCode>
                  <c:ptCount val="1"/>
                  <c:pt idx="0">
                    <c:v>5.6868832581804397E-2</c:v>
                  </c:pt>
                </c:numCache>
              </c:numRef>
            </c:plus>
            <c:minus>
              <c:numRef>
                <c:f>'[6]9EG7'!$C$48</c:f>
                <c:numCache>
                  <c:formatCode>General</c:formatCode>
                  <c:ptCount val="1"/>
                  <c:pt idx="0">
                    <c:v>5.6868832581804397E-2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Cav1KO</c:v>
              </c:pt>
            </c:strLit>
          </c:cat>
          <c:val>
            <c:numRef>
              <c:f>'[6]9EG7'!$B$48</c:f>
              <c:numCache>
                <c:formatCode>General</c:formatCode>
                <c:ptCount val="1"/>
                <c:pt idx="0">
                  <c:v>0.85783759890476574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3-4652-B8F9-239EFF232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340544"/>
        <c:axId val="782517728"/>
      </c:barChart>
      <c:catAx>
        <c:axId val="93934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2517728"/>
        <c:crosses val="autoZero"/>
        <c:auto val="1"/>
        <c:lblAlgn val="ctr"/>
        <c:lblOffset val="100"/>
        <c:noMultiLvlLbl val="0"/>
      </c:catAx>
      <c:valAx>
        <c:axId val="782517728"/>
        <c:scaling>
          <c:orientation val="minMax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49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934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188</xdr:row>
      <xdr:rowOff>0</xdr:rowOff>
    </xdr:from>
    <xdr:to>
      <xdr:col>12</xdr:col>
      <xdr:colOff>2724150</xdr:colOff>
      <xdr:row>202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076779-4AEF-457B-A282-7048DB124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657226</xdr:colOff>
      <xdr:row>192</xdr:row>
      <xdr:rowOff>9525</xdr:rowOff>
    </xdr:from>
    <xdr:to>
      <xdr:col>12</xdr:col>
      <xdr:colOff>1381126</xdr:colOff>
      <xdr:row>193</xdr:row>
      <xdr:rowOff>161925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0558F29-2A61-4817-86FC-3884C0090223}"/>
            </a:ext>
          </a:extLst>
        </xdr:cNvPr>
        <xdr:cNvSpPr txBox="1"/>
      </xdr:nvSpPr>
      <xdr:spPr>
        <a:xfrm>
          <a:off x="19383376" y="36852225"/>
          <a:ext cx="7239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***</a:t>
          </a:r>
        </a:p>
      </xdr:txBody>
    </xdr:sp>
    <xdr:clientData/>
  </xdr:twoCellAnchor>
  <xdr:twoCellAnchor>
    <xdr:from>
      <xdr:col>12</xdr:col>
      <xdr:colOff>1847850</xdr:colOff>
      <xdr:row>193</xdr:row>
      <xdr:rowOff>85725</xdr:rowOff>
    </xdr:from>
    <xdr:to>
      <xdr:col>12</xdr:col>
      <xdr:colOff>2295525</xdr:colOff>
      <xdr:row>195</xdr:row>
      <xdr:rowOff>47625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201CAE3-66E8-4B60-997C-EE0CEB767BF2}"/>
            </a:ext>
          </a:extLst>
        </xdr:cNvPr>
        <xdr:cNvSpPr txBox="1"/>
      </xdr:nvSpPr>
      <xdr:spPr>
        <a:xfrm>
          <a:off x="20574000" y="37118925"/>
          <a:ext cx="4476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9</xdr:col>
      <xdr:colOff>76200</xdr:colOff>
      <xdr:row>204</xdr:row>
      <xdr:rowOff>47625</xdr:rowOff>
    </xdr:from>
    <xdr:to>
      <xdr:col>12</xdr:col>
      <xdr:colOff>2800350</xdr:colOff>
      <xdr:row>218</xdr:row>
      <xdr:rowOff>123825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CAB34EF-B992-4930-92B1-AA75AE633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390525</xdr:colOff>
      <xdr:row>212</xdr:row>
      <xdr:rowOff>171450</xdr:rowOff>
    </xdr:from>
    <xdr:to>
      <xdr:col>12</xdr:col>
      <xdr:colOff>333375</xdr:colOff>
      <xdr:row>214</xdr:row>
      <xdr:rowOff>133350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83AADC3-D4E7-4DF0-964B-FB0159F453D1}"/>
            </a:ext>
          </a:extLst>
        </xdr:cNvPr>
        <xdr:cNvSpPr txBox="1"/>
      </xdr:nvSpPr>
      <xdr:spPr>
        <a:xfrm>
          <a:off x="18488025" y="40824150"/>
          <a:ext cx="571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***</a:t>
          </a:r>
        </a:p>
      </xdr:txBody>
    </xdr:sp>
    <xdr:clientData/>
  </xdr:twoCellAnchor>
  <xdr:twoCellAnchor>
    <xdr:from>
      <xdr:col>12</xdr:col>
      <xdr:colOff>857250</xdr:colOff>
      <xdr:row>206</xdr:row>
      <xdr:rowOff>152400</xdr:rowOff>
    </xdr:from>
    <xdr:to>
      <xdr:col>12</xdr:col>
      <xdr:colOff>1304925</xdr:colOff>
      <xdr:row>208</xdr:row>
      <xdr:rowOff>114300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044F67D-37F6-43A9-A471-2A38C89BA1B4}"/>
            </a:ext>
          </a:extLst>
        </xdr:cNvPr>
        <xdr:cNvSpPr txBox="1"/>
      </xdr:nvSpPr>
      <xdr:spPr>
        <a:xfrm>
          <a:off x="19583400" y="39662100"/>
          <a:ext cx="4476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12</xdr:col>
      <xdr:colOff>1924050</xdr:colOff>
      <xdr:row>208</xdr:row>
      <xdr:rowOff>161925</xdr:rowOff>
    </xdr:from>
    <xdr:to>
      <xdr:col>12</xdr:col>
      <xdr:colOff>2371725</xdr:colOff>
      <xdr:row>210</xdr:row>
      <xdr:rowOff>123825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C873730-F1FC-4A40-8760-3F125C5DE089}"/>
            </a:ext>
          </a:extLst>
        </xdr:cNvPr>
        <xdr:cNvSpPr txBox="1"/>
      </xdr:nvSpPr>
      <xdr:spPr>
        <a:xfrm>
          <a:off x="20650200" y="40052625"/>
          <a:ext cx="4476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11</xdr:col>
      <xdr:colOff>257176</xdr:colOff>
      <xdr:row>196</xdr:row>
      <xdr:rowOff>180975</xdr:rowOff>
    </xdr:from>
    <xdr:to>
      <xdr:col>12</xdr:col>
      <xdr:colOff>352426</xdr:colOff>
      <xdr:row>198</xdr:row>
      <xdr:rowOff>142875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C3051D9-C1C5-4A1D-9267-2D5A687F3FD4}"/>
            </a:ext>
          </a:extLst>
        </xdr:cNvPr>
        <xdr:cNvSpPr txBox="1"/>
      </xdr:nvSpPr>
      <xdr:spPr>
        <a:xfrm>
          <a:off x="18354676" y="37785675"/>
          <a:ext cx="7239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n.s.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400049</xdr:colOff>
      <xdr:row>9</xdr:row>
      <xdr:rowOff>80961</xdr:rowOff>
    </xdr:from>
    <xdr:to>
      <xdr:col>19</xdr:col>
      <xdr:colOff>209549</xdr:colOff>
      <xdr:row>30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8261C3-DD3E-4857-98E9-A3466EEE5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590550</xdr:colOff>
      <xdr:row>19</xdr:row>
      <xdr:rowOff>38100</xdr:rowOff>
    </xdr:from>
    <xdr:to>
      <xdr:col>16</xdr:col>
      <xdr:colOff>590550</xdr:colOff>
      <xdr:row>21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5AAB0C-7EF9-41DF-9911-D6CBB326F554}"/>
            </a:ext>
          </a:extLst>
        </xdr:cNvPr>
        <xdr:cNvSpPr txBox="1"/>
      </xdr:nvSpPr>
      <xdr:spPr>
        <a:xfrm>
          <a:off x="16144875" y="3705225"/>
          <a:ext cx="12192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***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19048</xdr:colOff>
      <xdr:row>6</xdr:row>
      <xdr:rowOff>19048</xdr:rowOff>
    </xdr:from>
    <xdr:to>
      <xdr:col>18</xdr:col>
      <xdr:colOff>180974</xdr:colOff>
      <xdr:row>27</xdr:row>
      <xdr:rowOff>190498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6DFC29-97B3-4AB0-8A38-A9B93287B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247650</xdr:colOff>
      <xdr:row>13</xdr:row>
      <xdr:rowOff>85725</xdr:rowOff>
    </xdr:from>
    <xdr:to>
      <xdr:col>15</xdr:col>
      <xdr:colOff>419100</xdr:colOff>
      <xdr:row>16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CC7649-8B03-4A72-900B-420888B0CB0B}"/>
            </a:ext>
          </a:extLst>
        </xdr:cNvPr>
        <xdr:cNvSpPr txBox="1"/>
      </xdr:nvSpPr>
      <xdr:spPr>
        <a:xfrm>
          <a:off x="20145375" y="2590800"/>
          <a:ext cx="78105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/>
            <a:t>*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46</xdr:row>
      <xdr:rowOff>33337</xdr:rowOff>
    </xdr:from>
    <xdr:to>
      <xdr:col>5</xdr:col>
      <xdr:colOff>1828800</xdr:colOff>
      <xdr:row>60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71D1F-4DF0-4F2E-991A-9CBD7CF7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1847850</xdr:colOff>
      <xdr:row>47</xdr:row>
      <xdr:rowOff>95250</xdr:rowOff>
    </xdr:from>
    <xdr:to>
      <xdr:col>5</xdr:col>
      <xdr:colOff>295275</xdr:colOff>
      <xdr:row>50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0B4D92-1200-4087-83AA-B3D99FD546C0}"/>
            </a:ext>
          </a:extLst>
        </xdr:cNvPr>
        <xdr:cNvSpPr txBox="1"/>
      </xdr:nvSpPr>
      <xdr:spPr>
        <a:xfrm>
          <a:off x="8001000" y="9077325"/>
          <a:ext cx="6191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/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erra.cnic.es\SC\LAB_MAP\LAB\Fidel\Sp5\Hypoosmotic%209EG7%20activation%20eLife%202020\Quantification%20Hypoosmotic%209EG7%20eLife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5/Hypoosmotic%209EG7%20activation%20eLife%202020&amp;2022/FINAL%209EG7%20before%20fixation%20PAPER%202022/Quantification%20Hypoosmotic%20ab%20before%20fixation%209EG7%20eLife2022%20LA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shRNATln2+siRNATln1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NON%20THRESHOLD%20New%20Analysis%20shRNATln2+siRNATln1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AcBeta1%20shRNATln2+siRNATln1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Summary%20PAP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5/Hypoosmotic%209EG7%20activation%20eLife%202020&amp;2022/Quantification%20Hypoosmotic%209EG7%20eLife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7-figure%20supplement%201-numerical%20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KO &amp; PTRF"/>
      <sheetName val="Statistics"/>
    </sheetNames>
    <sheetDataSet>
      <sheetData sheetId="0" refreshError="1"/>
      <sheetData sheetId="1">
        <row r="20">
          <cell r="C20" t="str">
            <v>Control</v>
          </cell>
          <cell r="E20" t="str">
            <v>Hypoosmotic 1/10  10min</v>
          </cell>
          <cell r="G20" t="str">
            <v>Hypoosmotic 1/20  10min</v>
          </cell>
          <cell r="I20" t="str">
            <v>Hypoosmotic 1/20 20min</v>
          </cell>
        </row>
        <row r="21">
          <cell r="D21">
            <v>1</v>
          </cell>
          <cell r="F21">
            <v>1.3170755196187172</v>
          </cell>
          <cell r="H21">
            <v>1.9086518433518749</v>
          </cell>
          <cell r="J21">
            <v>3.1964644047522786</v>
          </cell>
        </row>
        <row r="22">
          <cell r="D22">
            <v>0</v>
          </cell>
          <cell r="F22">
            <v>0.18101702519829632</v>
          </cell>
          <cell r="H22">
            <v>0.25753951637677353</v>
          </cell>
          <cell r="J22">
            <v>0.51782910347925992</v>
          </cell>
        </row>
        <row r="25">
          <cell r="C25" t="str">
            <v>Control</v>
          </cell>
          <cell r="E25" t="str">
            <v>Hypoosmotic 1/10  10min</v>
          </cell>
          <cell r="G25" t="str">
            <v>Hypoosmotic 1/20  10min</v>
          </cell>
          <cell r="I25" t="str">
            <v>Hypoosmotic 1/20 20min</v>
          </cell>
        </row>
        <row r="26">
          <cell r="D26">
            <v>1</v>
          </cell>
          <cell r="F26">
            <v>3.8266243000567668</v>
          </cell>
          <cell r="H26">
            <v>3.0970546056698209</v>
          </cell>
          <cell r="J26">
            <v>3.129951320704544</v>
          </cell>
        </row>
        <row r="27">
          <cell r="D27">
            <v>0</v>
          </cell>
          <cell r="F27">
            <v>0.57949992041115372</v>
          </cell>
          <cell r="H27">
            <v>0.42558142080883704</v>
          </cell>
          <cell r="J27">
            <v>0.54092210586929435</v>
          </cell>
        </row>
        <row r="30">
          <cell r="C30" t="str">
            <v>Control</v>
          </cell>
          <cell r="E30" t="str">
            <v>Hypoosmotic 1/10  10min</v>
          </cell>
        </row>
        <row r="31">
          <cell r="D31">
            <v>1</v>
          </cell>
          <cell r="F31">
            <v>3.0780165821783556</v>
          </cell>
        </row>
        <row r="32">
          <cell r="D32">
            <v>0</v>
          </cell>
          <cell r="F32">
            <v>0.41049353016274859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&amp; KO"/>
      <sheetName val="Statistics FINAL"/>
    </sheetNames>
    <sheetDataSet>
      <sheetData sheetId="0"/>
      <sheetData sheetId="1">
        <row r="15">
          <cell r="C15" t="str">
            <v>Control</v>
          </cell>
          <cell r="E15" t="str">
            <v>Hypoosmotic 1/10  10min</v>
          </cell>
          <cell r="G15" t="str">
            <v>Hypoosmotic 1/20  10min</v>
          </cell>
          <cell r="I15" t="str">
            <v>Hypoosmotic 1/20 20min</v>
          </cell>
        </row>
        <row r="16">
          <cell r="D16">
            <v>1</v>
          </cell>
          <cell r="F16">
            <v>1.114466186759437</v>
          </cell>
          <cell r="H16">
            <v>4.816563338274217</v>
          </cell>
          <cell r="J16">
            <v>3.2495911200889434</v>
          </cell>
        </row>
        <row r="17">
          <cell r="D17">
            <v>9.6939784298228998E-2</v>
          </cell>
          <cell r="F17">
            <v>8.3854116166633921E-2</v>
          </cell>
          <cell r="H17">
            <v>0.75886843210965016</v>
          </cell>
          <cell r="J17">
            <v>0.8029935521847853</v>
          </cell>
        </row>
        <row r="20">
          <cell r="C20" t="str">
            <v>Control</v>
          </cell>
          <cell r="E20" t="str">
            <v>Hypoosmotic 1/10  10min</v>
          </cell>
          <cell r="G20" t="str">
            <v>Hypoosmotic 1/20  10min</v>
          </cell>
          <cell r="I20" t="str">
            <v>Hypoosmotic 1/20 20min</v>
          </cell>
        </row>
        <row r="21">
          <cell r="D21">
            <v>1</v>
          </cell>
          <cell r="F21">
            <v>1.6995290493121249</v>
          </cell>
          <cell r="H21">
            <v>5.5613713226136952</v>
          </cell>
          <cell r="J21">
            <v>3.8362540317194624</v>
          </cell>
        </row>
        <row r="22">
          <cell r="D22">
            <v>0.1007457869778469</v>
          </cell>
          <cell r="F22">
            <v>0.17185751652303488</v>
          </cell>
          <cell r="H22">
            <v>1.3774915057926889</v>
          </cell>
          <cell r="J22">
            <v>1.0325192825441223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3">
          <cell r="M3" t="str">
            <v xml:space="preserve">Cav1KO </v>
          </cell>
        </row>
        <row r="17">
          <cell r="E17">
            <v>1.0000000000000002</v>
          </cell>
        </row>
        <row r="18">
          <cell r="E18">
            <v>4.4825944331334217E-2</v>
          </cell>
        </row>
        <row r="34">
          <cell r="E34">
            <v>1.2531626041345267</v>
          </cell>
        </row>
        <row r="35">
          <cell r="E35">
            <v>3.9459359961023573E-2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3">
          <cell r="L3" t="str">
            <v xml:space="preserve">Cav1KO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17">
          <cell r="E17">
            <v>1</v>
          </cell>
        </row>
        <row r="18">
          <cell r="E18">
            <v>0.14764804787684155</v>
          </cell>
        </row>
        <row r="35">
          <cell r="E35">
            <v>1.5491408934707904</v>
          </cell>
        </row>
        <row r="36">
          <cell r="E36">
            <v>0.21032239475752623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EG7"/>
    </sheetNames>
    <sheetDataSet>
      <sheetData sheetId="0">
        <row r="47">
          <cell r="B47">
            <v>0.99999999999999989</v>
          </cell>
          <cell r="C47">
            <v>1.8699714962068601E-2</v>
          </cell>
        </row>
        <row r="48">
          <cell r="B48">
            <v>0.85783759890476574</v>
          </cell>
          <cell r="C48">
            <v>5.6868832581804397E-2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KO &amp; PTRF"/>
      <sheetName val="Statistics"/>
    </sheetNames>
    <sheetDataSet>
      <sheetData sheetId="0"/>
      <sheetData sheetId="1">
        <row r="31">
          <cell r="D31">
            <v>1</v>
          </cell>
          <cell r="F31">
            <v>3.0780165821783561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eezing panel 5I-5J"/>
      <sheetName val="Poolpanel 5M 5V 5W Figure 7E 7F"/>
    </sheetNames>
    <sheetDataSet>
      <sheetData sheetId="0">
        <row r="143">
          <cell r="N143" t="str">
            <v>Cav1KO Control</v>
          </cell>
          <cell r="O143" t="str">
            <v>Cav1KO Magnetized</v>
          </cell>
        </row>
        <row r="144">
          <cell r="C144" t="str">
            <v>Cav1WT Control</v>
          </cell>
          <cell r="D144" t="str">
            <v>Cav1WT Magnetized</v>
          </cell>
          <cell r="N144">
            <v>1.2513797385390431</v>
          </cell>
          <cell r="O144">
            <v>1.519178066087874</v>
          </cell>
        </row>
        <row r="145">
          <cell r="C145">
            <v>0.5012849969808485</v>
          </cell>
          <cell r="D145">
            <v>0.46891155701124088</v>
          </cell>
          <cell r="N145">
            <v>6.8781461196311636E-2</v>
          </cell>
          <cell r="O145">
            <v>0.11159526596114391</v>
          </cell>
        </row>
        <row r="146">
          <cell r="C146">
            <v>4.6071857740792282E-2</v>
          </cell>
          <cell r="D146">
            <v>5.1711449215595798E-2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5113C-6DFC-4E30-B93D-7A214A33D3B2}">
  <dimension ref="A2:T182"/>
  <sheetViews>
    <sheetView topLeftCell="F181" workbookViewId="0">
      <selection activeCell="M196" sqref="M196"/>
    </sheetView>
  </sheetViews>
  <sheetFormatPr defaultRowHeight="14.75" x14ac:dyDescent="0.75"/>
  <cols>
    <col min="2" max="2" width="9.40625" customWidth="1"/>
    <col min="3" max="3" width="146" style="2" customWidth="1"/>
    <col min="4" max="5" width="14.40625" style="2" customWidth="1"/>
    <col min="6" max="7" width="12.7265625" style="2" customWidth="1"/>
    <col min="8" max="8" width="16.86328125" style="2" customWidth="1"/>
    <col min="9" max="9" width="17.40625" style="2" customWidth="1"/>
    <col min="10" max="10" width="9.1328125" style="2"/>
    <col min="12" max="12" width="9.40625" customWidth="1"/>
    <col min="13" max="13" width="128" style="2" customWidth="1"/>
    <col min="14" max="15" width="14.40625" style="2" customWidth="1"/>
    <col min="16" max="17" width="12.7265625" style="2" customWidth="1"/>
    <col min="18" max="18" width="16.86328125" style="2" customWidth="1"/>
    <col min="19" max="19" width="17.40625" style="2" customWidth="1"/>
    <col min="20" max="20" width="9.1328125" style="2"/>
  </cols>
  <sheetData>
    <row r="2" spans="1:20" ht="15.5" thickBot="1" x14ac:dyDescent="0.9"/>
    <row r="3" spans="1:20" ht="16.75" thickBot="1" x14ac:dyDescent="0.9">
      <c r="B3" s="10" t="s">
        <v>4</v>
      </c>
      <c r="C3" s="2" t="s">
        <v>106</v>
      </c>
      <c r="D3" s="2" t="s">
        <v>0</v>
      </c>
      <c r="E3" s="2" t="s">
        <v>1</v>
      </c>
      <c r="F3" s="2" t="s">
        <v>6</v>
      </c>
      <c r="G3" s="2" t="s">
        <v>107</v>
      </c>
      <c r="H3" s="2" t="s">
        <v>108</v>
      </c>
      <c r="I3" s="11" t="s">
        <v>7</v>
      </c>
      <c r="L3" s="12" t="s">
        <v>5</v>
      </c>
      <c r="M3" s="2" t="s">
        <v>106</v>
      </c>
      <c r="N3" s="2" t="s">
        <v>0</v>
      </c>
      <c r="O3" s="2" t="s">
        <v>1</v>
      </c>
      <c r="P3" s="2" t="s">
        <v>6</v>
      </c>
      <c r="Q3" s="2" t="s">
        <v>107</v>
      </c>
      <c r="R3" s="2" t="s">
        <v>108</v>
      </c>
      <c r="S3" s="11" t="s">
        <v>7</v>
      </c>
    </row>
    <row r="4" spans="1:20" ht="15" customHeight="1" x14ac:dyDescent="0.75">
      <c r="A4" s="54" t="s">
        <v>8</v>
      </c>
      <c r="B4" s="49">
        <v>1</v>
      </c>
      <c r="C4" s="50" t="s">
        <v>109</v>
      </c>
      <c r="D4" s="50">
        <v>2644.7719999999999</v>
      </c>
      <c r="E4" s="50">
        <v>20.931000000000001</v>
      </c>
      <c r="F4" s="50">
        <v>403.154</v>
      </c>
      <c r="G4" s="50">
        <v>0</v>
      </c>
      <c r="H4" s="50">
        <v>255</v>
      </c>
      <c r="I4" s="50">
        <f>(E4/D4)*100</f>
        <v>0.79141037488297683</v>
      </c>
      <c r="J4" s="2">
        <f>I4/I$44</f>
        <v>0.89782753772908364</v>
      </c>
      <c r="K4" s="54" t="s">
        <v>8</v>
      </c>
      <c r="L4" s="49">
        <v>1</v>
      </c>
      <c r="M4" s="50" t="s">
        <v>110</v>
      </c>
      <c r="N4" s="50">
        <v>2488.2060000000001</v>
      </c>
      <c r="O4" s="50">
        <v>8.7750000000000004</v>
      </c>
      <c r="P4" s="50">
        <v>475.42599999999999</v>
      </c>
      <c r="Q4" s="50">
        <v>0</v>
      </c>
      <c r="R4" s="50">
        <v>255</v>
      </c>
      <c r="S4" s="50">
        <f>(O4/N4)*100</f>
        <v>0.35266372639564408</v>
      </c>
      <c r="T4" s="2">
        <f>S4/S$44</f>
        <v>0.4319238331441545</v>
      </c>
    </row>
    <row r="5" spans="1:20" x14ac:dyDescent="0.75">
      <c r="A5" s="55"/>
      <c r="B5" s="49">
        <v>2</v>
      </c>
      <c r="C5" s="50" t="s">
        <v>111</v>
      </c>
      <c r="D5" s="50">
        <v>3242.3229999999999</v>
      </c>
      <c r="E5" s="50">
        <v>28.186</v>
      </c>
      <c r="F5" s="50">
        <v>462.755</v>
      </c>
      <c r="G5" s="50">
        <v>0</v>
      </c>
      <c r="H5" s="50">
        <v>255</v>
      </c>
      <c r="I5" s="50">
        <f t="shared" ref="I5:I36" si="0">(E5/D5)*100</f>
        <v>0.86931499421865133</v>
      </c>
      <c r="J5" s="2">
        <f t="shared" ref="J5:J36" si="1">I5/I$44</f>
        <v>0.98620761812190472</v>
      </c>
      <c r="K5" s="55"/>
      <c r="L5" s="49">
        <v>2</v>
      </c>
      <c r="M5" s="50" t="s">
        <v>112</v>
      </c>
      <c r="N5" s="50">
        <v>2285.3609999999999</v>
      </c>
      <c r="O5" s="50">
        <v>9.1910000000000007</v>
      </c>
      <c r="P5" s="50">
        <v>231.89400000000001</v>
      </c>
      <c r="Q5" s="50">
        <v>0</v>
      </c>
      <c r="R5" s="50">
        <v>255</v>
      </c>
      <c r="S5" s="50">
        <f>(O5/N5)*100</f>
        <v>0.40216841015489463</v>
      </c>
      <c r="T5" s="2">
        <f t="shared" ref="T5:T40" si="2">S5/S$44</f>
        <v>0.49255454497386075</v>
      </c>
    </row>
    <row r="6" spans="1:20" x14ac:dyDescent="0.75">
      <c r="A6" s="55"/>
      <c r="B6" s="49">
        <v>3</v>
      </c>
      <c r="C6" s="50" t="s">
        <v>113</v>
      </c>
      <c r="D6" s="50">
        <v>2816.556</v>
      </c>
      <c r="E6" s="50">
        <v>15.419</v>
      </c>
      <c r="F6" s="50">
        <v>446.62200000000001</v>
      </c>
      <c r="G6" s="50">
        <v>0</v>
      </c>
      <c r="H6" s="50">
        <v>255</v>
      </c>
      <c r="I6" s="50">
        <f t="shared" si="0"/>
        <v>0.54744162729233858</v>
      </c>
      <c r="J6" s="2">
        <f t="shared" si="1"/>
        <v>0.6210534810779561</v>
      </c>
      <c r="K6" s="55"/>
      <c r="L6" s="49">
        <v>3</v>
      </c>
      <c r="M6" s="50" t="s">
        <v>114</v>
      </c>
      <c r="N6" s="50">
        <v>5226.509</v>
      </c>
      <c r="O6" s="50">
        <v>8.4990000000000006</v>
      </c>
      <c r="P6" s="50">
        <v>612.16200000000003</v>
      </c>
      <c r="Q6" s="50">
        <v>0</v>
      </c>
      <c r="R6" s="50">
        <v>255</v>
      </c>
      <c r="S6" s="50">
        <f t="shared" ref="S6:S37" si="3">(O6/N6)*100</f>
        <v>0.16261332373100287</v>
      </c>
      <c r="T6" s="2">
        <f t="shared" si="2"/>
        <v>0.19916017681787188</v>
      </c>
    </row>
    <row r="7" spans="1:20" x14ac:dyDescent="0.75">
      <c r="A7" s="55"/>
      <c r="B7" s="49">
        <v>4</v>
      </c>
      <c r="C7" s="50" t="s">
        <v>115</v>
      </c>
      <c r="D7" s="50">
        <v>1811.8209999999999</v>
      </c>
      <c r="E7" s="50">
        <v>9.98</v>
      </c>
      <c r="F7" s="50">
        <v>317.06400000000002</v>
      </c>
      <c r="G7" s="50">
        <v>0</v>
      </c>
      <c r="H7" s="50">
        <v>255</v>
      </c>
      <c r="I7" s="50">
        <f t="shared" si="0"/>
        <v>0.55082704086110057</v>
      </c>
      <c r="J7" s="2">
        <f t="shared" si="1"/>
        <v>0.62489411499570791</v>
      </c>
      <c r="K7" s="55"/>
      <c r="L7" s="49">
        <v>4</v>
      </c>
      <c r="M7" s="50" t="s">
        <v>116</v>
      </c>
      <c r="N7" s="50">
        <v>3080.779</v>
      </c>
      <c r="O7" s="50">
        <v>19.477</v>
      </c>
      <c r="P7" s="50">
        <v>667.51400000000001</v>
      </c>
      <c r="Q7" s="50">
        <v>0</v>
      </c>
      <c r="R7" s="50">
        <v>255</v>
      </c>
      <c r="S7" s="50">
        <f t="shared" si="3"/>
        <v>0.63221022994508858</v>
      </c>
      <c r="T7" s="2">
        <f t="shared" si="2"/>
        <v>0.77429756856956622</v>
      </c>
    </row>
    <row r="8" spans="1:20" x14ac:dyDescent="0.75">
      <c r="A8" s="55"/>
      <c r="B8" s="49">
        <v>5</v>
      </c>
      <c r="C8" s="50" t="s">
        <v>117</v>
      </c>
      <c r="D8" s="50">
        <v>2284.9279999999999</v>
      </c>
      <c r="E8" s="50">
        <v>9.282</v>
      </c>
      <c r="F8" s="50">
        <v>384.58100000000002</v>
      </c>
      <c r="G8" s="50">
        <v>0</v>
      </c>
      <c r="H8" s="50">
        <v>255</v>
      </c>
      <c r="I8" s="50">
        <f t="shared" si="0"/>
        <v>0.40622724217130696</v>
      </c>
      <c r="J8" s="2">
        <f t="shared" si="1"/>
        <v>0.46085067390109824</v>
      </c>
      <c r="K8" s="55"/>
      <c r="L8" s="49">
        <v>5</v>
      </c>
      <c r="M8" s="50" t="s">
        <v>118</v>
      </c>
      <c r="N8" s="50">
        <v>2694.2939999999999</v>
      </c>
      <c r="O8" s="50">
        <v>7.7960000000000003</v>
      </c>
      <c r="P8" s="50">
        <v>349.02499999999998</v>
      </c>
      <c r="Q8" s="50">
        <v>0</v>
      </c>
      <c r="R8" s="50">
        <v>255</v>
      </c>
      <c r="S8" s="50">
        <f t="shared" si="3"/>
        <v>0.28935223847137692</v>
      </c>
      <c r="T8" s="2">
        <f t="shared" si="2"/>
        <v>0.3543832796378637</v>
      </c>
    </row>
    <row r="9" spans="1:20" x14ac:dyDescent="0.75">
      <c r="A9" s="55"/>
      <c r="B9" s="49">
        <v>6</v>
      </c>
      <c r="C9" s="50" t="s">
        <v>119</v>
      </c>
      <c r="D9" s="50">
        <v>2884.6089999999999</v>
      </c>
      <c r="E9" s="50">
        <v>19.657</v>
      </c>
      <c r="F9" s="50">
        <v>495.28399999999999</v>
      </c>
      <c r="G9" s="50">
        <v>0</v>
      </c>
      <c r="H9" s="50">
        <v>255</v>
      </c>
      <c r="I9" s="50">
        <f t="shared" si="0"/>
        <v>0.68144417492977383</v>
      </c>
      <c r="J9" s="2">
        <f t="shared" si="1"/>
        <v>0.77307470952411184</v>
      </c>
      <c r="K9" s="55"/>
      <c r="L9" s="49">
        <v>6</v>
      </c>
      <c r="M9" s="50" t="s">
        <v>120</v>
      </c>
      <c r="N9" s="50">
        <v>1924.5889999999999</v>
      </c>
      <c r="O9" s="50">
        <v>12.362</v>
      </c>
      <c r="P9" s="50">
        <v>437.63299999999998</v>
      </c>
      <c r="Q9" s="50">
        <v>0</v>
      </c>
      <c r="R9" s="50">
        <v>255</v>
      </c>
      <c r="S9" s="50">
        <f t="shared" si="3"/>
        <v>0.64231895745013612</v>
      </c>
      <c r="T9" s="2">
        <f t="shared" si="2"/>
        <v>0.78667820203253702</v>
      </c>
    </row>
    <row r="10" spans="1:20" x14ac:dyDescent="0.75">
      <c r="A10" s="55"/>
      <c r="B10" s="49">
        <v>7</v>
      </c>
      <c r="C10" s="50" t="s">
        <v>121</v>
      </c>
      <c r="D10" s="50">
        <v>4114.134</v>
      </c>
      <c r="E10" s="50">
        <v>27.765000000000001</v>
      </c>
      <c r="F10" s="50">
        <v>555.67600000000004</v>
      </c>
      <c r="G10" s="50">
        <v>0</v>
      </c>
      <c r="H10" s="50">
        <v>255</v>
      </c>
      <c r="I10" s="50">
        <f t="shared" si="0"/>
        <v>0.67486863578094447</v>
      </c>
      <c r="J10" s="2">
        <f t="shared" si="1"/>
        <v>0.76561498911785908</v>
      </c>
      <c r="K10" s="55"/>
      <c r="L10" s="49">
        <v>7</v>
      </c>
      <c r="M10" s="50" t="s">
        <v>122</v>
      </c>
      <c r="N10" s="50">
        <v>3767.9630000000002</v>
      </c>
      <c r="O10" s="50">
        <v>12.335000000000001</v>
      </c>
      <c r="P10" s="50">
        <v>445.02699999999999</v>
      </c>
      <c r="Q10" s="50">
        <v>0</v>
      </c>
      <c r="R10" s="50">
        <v>255</v>
      </c>
      <c r="S10" s="50">
        <f t="shared" si="3"/>
        <v>0.32736521032717147</v>
      </c>
      <c r="T10" s="2">
        <f t="shared" si="2"/>
        <v>0.40093955204206311</v>
      </c>
    </row>
    <row r="11" spans="1:20" x14ac:dyDescent="0.75">
      <c r="A11" s="55"/>
      <c r="B11" s="49">
        <v>8</v>
      </c>
      <c r="C11" s="50" t="s">
        <v>123</v>
      </c>
      <c r="D11" s="50">
        <v>3111.056</v>
      </c>
      <c r="E11" s="50">
        <v>30.163</v>
      </c>
      <c r="F11" s="50">
        <v>497.97300000000001</v>
      </c>
      <c r="G11" s="50">
        <v>0</v>
      </c>
      <c r="H11" s="50">
        <v>255</v>
      </c>
      <c r="I11" s="50">
        <f t="shared" si="0"/>
        <v>0.96954217474709559</v>
      </c>
      <c r="J11" s="2">
        <f t="shared" si="1"/>
        <v>1.0999118676026971</v>
      </c>
      <c r="K11" s="55"/>
      <c r="L11" s="49">
        <v>8</v>
      </c>
      <c r="M11" s="50" t="s">
        <v>124</v>
      </c>
      <c r="N11" s="50">
        <v>4157.4750000000004</v>
      </c>
      <c r="O11" s="50">
        <v>8.5399999999999991</v>
      </c>
      <c r="P11" s="50">
        <v>444.49299999999999</v>
      </c>
      <c r="Q11" s="50">
        <v>0</v>
      </c>
      <c r="R11" s="50">
        <v>255</v>
      </c>
      <c r="S11" s="50">
        <f t="shared" si="3"/>
        <v>0.2054131413899061</v>
      </c>
      <c r="T11" s="2">
        <f t="shared" si="2"/>
        <v>0.25157912415345668</v>
      </c>
    </row>
    <row r="12" spans="1:20" x14ac:dyDescent="0.75">
      <c r="A12" s="55"/>
      <c r="B12" s="49">
        <v>9</v>
      </c>
      <c r="C12" s="50" t="s">
        <v>125</v>
      </c>
      <c r="D12" s="50">
        <v>2358.5729999999999</v>
      </c>
      <c r="E12" s="50">
        <v>26.222999999999999</v>
      </c>
      <c r="F12" s="50">
        <v>460.45699999999999</v>
      </c>
      <c r="G12" s="50">
        <v>0</v>
      </c>
      <c r="H12" s="50">
        <v>255</v>
      </c>
      <c r="I12" s="50">
        <f t="shared" si="0"/>
        <v>1.1118163397952916</v>
      </c>
      <c r="J12" s="2">
        <f t="shared" si="1"/>
        <v>1.2613169582379711</v>
      </c>
      <c r="K12" s="55"/>
      <c r="L12" s="49">
        <v>9</v>
      </c>
      <c r="M12" s="50" t="s">
        <v>126</v>
      </c>
      <c r="N12" s="50">
        <v>1915.4369999999999</v>
      </c>
      <c r="O12" s="50">
        <v>13.715999999999999</v>
      </c>
      <c r="P12" s="50">
        <v>356.26600000000002</v>
      </c>
      <c r="Q12" s="50">
        <v>0</v>
      </c>
      <c r="R12" s="50">
        <v>255</v>
      </c>
      <c r="S12" s="50">
        <f t="shared" si="3"/>
        <v>0.71607680127302542</v>
      </c>
      <c r="T12" s="2">
        <f t="shared" si="2"/>
        <v>0.87701289835650731</v>
      </c>
    </row>
    <row r="13" spans="1:20" x14ac:dyDescent="0.75">
      <c r="A13" s="55"/>
      <c r="B13" s="49">
        <v>10</v>
      </c>
      <c r="C13" s="50" t="s">
        <v>127</v>
      </c>
      <c r="D13" s="50">
        <v>1884.5640000000001</v>
      </c>
      <c r="E13" s="50">
        <v>13.845000000000001</v>
      </c>
      <c r="F13" s="50">
        <v>266.00400000000002</v>
      </c>
      <c r="G13" s="50">
        <v>0</v>
      </c>
      <c r="H13" s="50">
        <v>255</v>
      </c>
      <c r="I13" s="50">
        <f t="shared" si="0"/>
        <v>0.73465268359153624</v>
      </c>
      <c r="J13" s="2">
        <f t="shared" si="1"/>
        <v>0.83343791151661872</v>
      </c>
      <c r="K13" s="55"/>
      <c r="L13" s="49">
        <v>10</v>
      </c>
      <c r="M13" s="50" t="s">
        <v>128</v>
      </c>
      <c r="N13" s="50">
        <v>4517.165</v>
      </c>
      <c r="O13" s="50">
        <v>11.058</v>
      </c>
      <c r="P13" s="50">
        <v>825.846</v>
      </c>
      <c r="Q13" s="50">
        <v>0</v>
      </c>
      <c r="R13" s="50">
        <v>255</v>
      </c>
      <c r="S13" s="50">
        <f t="shared" si="3"/>
        <v>0.24479955901544442</v>
      </c>
      <c r="T13" s="2">
        <f t="shared" si="2"/>
        <v>0.29981752011356105</v>
      </c>
    </row>
    <row r="14" spans="1:20" x14ac:dyDescent="0.75">
      <c r="A14" s="55"/>
      <c r="B14" s="49">
        <v>11</v>
      </c>
      <c r="C14" s="50" t="s">
        <v>129</v>
      </c>
      <c r="D14" s="50">
        <v>1701.8520000000001</v>
      </c>
      <c r="E14" s="50">
        <v>22.728999999999999</v>
      </c>
      <c r="F14" s="50">
        <v>371.22800000000001</v>
      </c>
      <c r="G14" s="50">
        <v>0</v>
      </c>
      <c r="H14" s="50">
        <v>255</v>
      </c>
      <c r="I14" s="50">
        <f t="shared" si="0"/>
        <v>1.3355450415194738</v>
      </c>
      <c r="J14" s="2">
        <f t="shared" si="1"/>
        <v>1.515129386989678</v>
      </c>
      <c r="K14" s="55"/>
      <c r="L14" s="49">
        <v>11</v>
      </c>
      <c r="M14" s="50" t="s">
        <v>130</v>
      </c>
      <c r="N14" s="50">
        <v>3127.623</v>
      </c>
      <c r="O14" s="50">
        <v>13.345000000000001</v>
      </c>
      <c r="P14" s="50">
        <v>460.02800000000002</v>
      </c>
      <c r="Q14" s="50">
        <v>0</v>
      </c>
      <c r="R14" s="50">
        <v>255</v>
      </c>
      <c r="S14" s="50">
        <f t="shared" si="3"/>
        <v>0.42668186031372707</v>
      </c>
      <c r="T14" s="2">
        <f t="shared" si="2"/>
        <v>0.52257731897560977</v>
      </c>
    </row>
    <row r="15" spans="1:20" x14ac:dyDescent="0.75">
      <c r="A15" s="55"/>
      <c r="B15" s="49">
        <v>12</v>
      </c>
      <c r="C15" s="50" t="s">
        <v>131</v>
      </c>
      <c r="D15" s="50">
        <v>1806.63</v>
      </c>
      <c r="E15" s="50">
        <v>14.757999999999999</v>
      </c>
      <c r="F15" s="50">
        <v>300.75400000000002</v>
      </c>
      <c r="G15" s="50">
        <v>0</v>
      </c>
      <c r="H15" s="50">
        <v>255</v>
      </c>
      <c r="I15" s="50">
        <f t="shared" si="0"/>
        <v>0.81688004738103526</v>
      </c>
      <c r="J15" s="2">
        <f t="shared" si="1"/>
        <v>0.92672199510725395</v>
      </c>
      <c r="K15" s="55"/>
      <c r="L15" s="49">
        <v>12</v>
      </c>
      <c r="M15" s="50" t="s">
        <v>132</v>
      </c>
      <c r="N15" s="50">
        <v>2136.4659999999999</v>
      </c>
      <c r="O15" s="50">
        <v>10.513</v>
      </c>
      <c r="P15" s="50">
        <v>411.47800000000001</v>
      </c>
      <c r="Q15" s="50">
        <v>0</v>
      </c>
      <c r="R15" s="50">
        <v>255</v>
      </c>
      <c r="S15" s="50">
        <f t="shared" si="3"/>
        <v>0.49207429465294561</v>
      </c>
      <c r="T15" s="2">
        <f t="shared" si="2"/>
        <v>0.60266650531493826</v>
      </c>
    </row>
    <row r="16" spans="1:20" x14ac:dyDescent="0.75">
      <c r="A16" s="55"/>
      <c r="B16" s="49">
        <v>13</v>
      </c>
      <c r="C16" s="50" t="s">
        <v>133</v>
      </c>
      <c r="D16" s="50">
        <v>2089.27</v>
      </c>
      <c r="E16" s="50">
        <v>14.045999999999999</v>
      </c>
      <c r="F16" s="50">
        <v>349.72399999999999</v>
      </c>
      <c r="G16" s="50">
        <v>0</v>
      </c>
      <c r="H16" s="50">
        <v>255</v>
      </c>
      <c r="I16" s="50">
        <f t="shared" si="0"/>
        <v>0.67229223604416855</v>
      </c>
      <c r="J16" s="2">
        <f t="shared" si="1"/>
        <v>0.76269215324750872</v>
      </c>
      <c r="K16" s="55"/>
      <c r="L16" s="49">
        <v>13</v>
      </c>
      <c r="M16" s="50" t="s">
        <v>134</v>
      </c>
      <c r="N16" s="50">
        <v>2020.94</v>
      </c>
      <c r="O16" s="50">
        <v>11.3</v>
      </c>
      <c r="P16" s="50">
        <v>258.57900000000001</v>
      </c>
      <c r="Q16" s="50">
        <v>0</v>
      </c>
      <c r="R16" s="50">
        <v>255</v>
      </c>
      <c r="S16" s="50">
        <f t="shared" si="3"/>
        <v>0.55914574405969497</v>
      </c>
      <c r="T16" s="2">
        <f t="shared" si="2"/>
        <v>0.68481206028419817</v>
      </c>
    </row>
    <row r="17" spans="1:20" x14ac:dyDescent="0.75">
      <c r="A17" s="55"/>
      <c r="B17" s="49">
        <v>14</v>
      </c>
      <c r="C17" s="50" t="s">
        <v>135</v>
      </c>
      <c r="D17" s="50">
        <v>2092.2979999999998</v>
      </c>
      <c r="E17" s="50">
        <v>14.682</v>
      </c>
      <c r="F17" s="50">
        <v>368.26600000000002</v>
      </c>
      <c r="G17" s="50">
        <v>0</v>
      </c>
      <c r="H17" s="50">
        <v>255</v>
      </c>
      <c r="I17" s="50">
        <f t="shared" si="0"/>
        <v>0.70171648589254498</v>
      </c>
      <c r="J17" s="2">
        <f t="shared" si="1"/>
        <v>0.79607294105282345</v>
      </c>
      <c r="K17" s="55"/>
      <c r="L17" s="49">
        <v>14</v>
      </c>
      <c r="M17" s="50" t="s">
        <v>136</v>
      </c>
      <c r="N17" s="50">
        <v>2619.3679999999999</v>
      </c>
      <c r="O17" s="50">
        <v>9.8059999999999992</v>
      </c>
      <c r="P17" s="50">
        <v>311.60399999999998</v>
      </c>
      <c r="Q17" s="50">
        <v>0</v>
      </c>
      <c r="R17" s="50">
        <v>255</v>
      </c>
      <c r="S17" s="50">
        <f t="shared" si="3"/>
        <v>0.37436511402750589</v>
      </c>
      <c r="T17" s="2">
        <f t="shared" si="2"/>
        <v>0.458502542064122</v>
      </c>
    </row>
    <row r="18" spans="1:20" x14ac:dyDescent="0.75">
      <c r="A18" s="55"/>
      <c r="B18" s="49">
        <v>15</v>
      </c>
      <c r="C18" s="50" t="s">
        <v>137</v>
      </c>
      <c r="D18" s="50">
        <v>2124.759</v>
      </c>
      <c r="E18" s="50">
        <v>15.382999999999999</v>
      </c>
      <c r="F18" s="50">
        <v>315.52600000000001</v>
      </c>
      <c r="G18" s="50">
        <v>0</v>
      </c>
      <c r="H18" s="50">
        <v>255</v>
      </c>
      <c r="I18" s="50">
        <f t="shared" si="0"/>
        <v>0.72398799110863865</v>
      </c>
      <c r="J18" s="2">
        <f t="shared" si="1"/>
        <v>0.82133918891145496</v>
      </c>
      <c r="K18" s="55"/>
      <c r="L18" s="49">
        <v>15</v>
      </c>
      <c r="M18" s="50" t="s">
        <v>138</v>
      </c>
      <c r="N18" s="50">
        <v>2601.5169999999998</v>
      </c>
      <c r="O18" s="50">
        <v>23.733000000000001</v>
      </c>
      <c r="P18" s="50">
        <v>405.79</v>
      </c>
      <c r="Q18" s="50">
        <v>0</v>
      </c>
      <c r="R18" s="50">
        <v>255</v>
      </c>
      <c r="S18" s="50">
        <f t="shared" si="3"/>
        <v>0.91227541469073636</v>
      </c>
      <c r="T18" s="2">
        <f t="shared" si="2"/>
        <v>1.11730655722256</v>
      </c>
    </row>
    <row r="19" spans="1:20" x14ac:dyDescent="0.75">
      <c r="A19" s="55"/>
      <c r="B19" s="49">
        <v>16</v>
      </c>
      <c r="C19" s="50" t="s">
        <v>139</v>
      </c>
      <c r="D19" s="50">
        <v>1713.5550000000001</v>
      </c>
      <c r="E19" s="50">
        <v>14.244</v>
      </c>
      <c r="F19" s="50">
        <v>270.07400000000001</v>
      </c>
      <c r="G19" s="50">
        <v>0</v>
      </c>
      <c r="H19" s="50">
        <v>255</v>
      </c>
      <c r="I19" s="50">
        <f t="shared" si="0"/>
        <v>0.83125432215481843</v>
      </c>
      <c r="J19" s="2">
        <f t="shared" si="1"/>
        <v>0.94302910976783105</v>
      </c>
      <c r="K19" s="55"/>
      <c r="L19" s="49">
        <v>16</v>
      </c>
      <c r="M19" s="50" t="s">
        <v>140</v>
      </c>
      <c r="N19" s="50">
        <v>2216.3040000000001</v>
      </c>
      <c r="O19" s="50">
        <v>23.81</v>
      </c>
      <c r="P19" s="50">
        <v>394.471</v>
      </c>
      <c r="Q19" s="50">
        <v>0</v>
      </c>
      <c r="R19" s="50">
        <v>255</v>
      </c>
      <c r="S19" s="50">
        <f t="shared" si="3"/>
        <v>1.0743111053357302</v>
      </c>
      <c r="T19" s="2">
        <f t="shared" si="2"/>
        <v>1.3157592796639643</v>
      </c>
    </row>
    <row r="20" spans="1:20" x14ac:dyDescent="0.75">
      <c r="A20" s="55"/>
      <c r="B20" s="49">
        <v>17</v>
      </c>
      <c r="C20" s="50" t="s">
        <v>141</v>
      </c>
      <c r="D20" s="50">
        <v>2127.319</v>
      </c>
      <c r="E20" s="50">
        <v>20.876000000000001</v>
      </c>
      <c r="F20" s="50">
        <v>308.69099999999997</v>
      </c>
      <c r="G20" s="50">
        <v>0</v>
      </c>
      <c r="H20" s="50">
        <v>255</v>
      </c>
      <c r="I20" s="50">
        <f t="shared" si="0"/>
        <v>0.98132908134605112</v>
      </c>
      <c r="J20" s="2">
        <f t="shared" si="1"/>
        <v>1.1132837030815379</v>
      </c>
      <c r="K20" s="55"/>
      <c r="L20" s="49">
        <v>17</v>
      </c>
      <c r="M20" s="50" t="s">
        <v>142</v>
      </c>
      <c r="N20" s="50">
        <v>1992.614</v>
      </c>
      <c r="O20" s="50">
        <v>25.151</v>
      </c>
      <c r="P20" s="50">
        <v>412.52300000000002</v>
      </c>
      <c r="Q20" s="50">
        <v>0</v>
      </c>
      <c r="R20" s="50">
        <v>255</v>
      </c>
      <c r="S20" s="50">
        <f t="shared" si="3"/>
        <v>1.2622113465026341</v>
      </c>
      <c r="T20" s="2">
        <f t="shared" si="2"/>
        <v>1.5458895321937369</v>
      </c>
    </row>
    <row r="21" spans="1:20" x14ac:dyDescent="0.75">
      <c r="A21" s="55"/>
      <c r="B21" s="49">
        <v>18</v>
      </c>
      <c r="C21" s="50" t="s">
        <v>143</v>
      </c>
      <c r="D21" s="50">
        <v>4407.1090000000004</v>
      </c>
      <c r="E21" s="50">
        <v>18.596</v>
      </c>
      <c r="F21" s="50">
        <v>505.22199999999998</v>
      </c>
      <c r="G21" s="50">
        <v>0</v>
      </c>
      <c r="H21" s="50">
        <v>255</v>
      </c>
      <c r="I21" s="50">
        <f t="shared" si="0"/>
        <v>0.4219546192299759</v>
      </c>
      <c r="J21" s="2">
        <f t="shared" si="1"/>
        <v>0.47869283603046076</v>
      </c>
      <c r="K21" s="55"/>
      <c r="L21" s="49">
        <v>18</v>
      </c>
      <c r="M21" s="50" t="s">
        <v>144</v>
      </c>
      <c r="N21" s="50">
        <v>1446.2260000000001</v>
      </c>
      <c r="O21" s="50">
        <v>20.125</v>
      </c>
      <c r="P21" s="50">
        <v>292.96199999999999</v>
      </c>
      <c r="Q21" s="50">
        <v>0</v>
      </c>
      <c r="R21" s="50">
        <v>255</v>
      </c>
      <c r="S21" s="50">
        <f t="shared" si="3"/>
        <v>1.3915529108175346</v>
      </c>
      <c r="T21" s="2">
        <f t="shared" si="2"/>
        <v>1.7043002222148558</v>
      </c>
    </row>
    <row r="22" spans="1:20" x14ac:dyDescent="0.75">
      <c r="A22" s="55"/>
      <c r="B22" s="49">
        <v>19</v>
      </c>
      <c r="C22" s="50" t="s">
        <v>145</v>
      </c>
      <c r="D22" s="50">
        <v>2876.0210000000002</v>
      </c>
      <c r="E22" s="50">
        <v>17.277000000000001</v>
      </c>
      <c r="F22" s="50">
        <v>418.66199999999998</v>
      </c>
      <c r="G22" s="50">
        <v>0</v>
      </c>
      <c r="H22" s="50">
        <v>255</v>
      </c>
      <c r="I22" s="50">
        <f t="shared" si="0"/>
        <v>0.60072579442222429</v>
      </c>
      <c r="J22" s="2">
        <f t="shared" si="1"/>
        <v>0.68150251497044734</v>
      </c>
      <c r="K22" s="55"/>
      <c r="L22" s="49">
        <v>19</v>
      </c>
      <c r="M22" s="50" t="s">
        <v>146</v>
      </c>
      <c r="N22" s="50">
        <v>2928.2069999999999</v>
      </c>
      <c r="O22" s="50">
        <v>29.257000000000001</v>
      </c>
      <c r="P22" s="50">
        <v>490.83</v>
      </c>
      <c r="Q22" s="50">
        <v>0</v>
      </c>
      <c r="R22" s="50">
        <v>255</v>
      </c>
      <c r="S22" s="50">
        <f t="shared" si="3"/>
        <v>0.99914384468037953</v>
      </c>
      <c r="T22" s="2">
        <f t="shared" si="2"/>
        <v>1.2236984043337313</v>
      </c>
    </row>
    <row r="23" spans="1:20" x14ac:dyDescent="0.75">
      <c r="A23" s="55"/>
      <c r="B23" s="49">
        <v>20</v>
      </c>
      <c r="C23" s="50" t="s">
        <v>147</v>
      </c>
      <c r="D23" s="50">
        <v>3440.1660000000002</v>
      </c>
      <c r="E23" s="50">
        <v>15.074</v>
      </c>
      <c r="F23" s="50">
        <v>487.09300000000002</v>
      </c>
      <c r="G23" s="50">
        <v>0</v>
      </c>
      <c r="H23" s="50">
        <v>255</v>
      </c>
      <c r="I23" s="50">
        <f t="shared" si="0"/>
        <v>0.4381765298535012</v>
      </c>
      <c r="J23" s="2">
        <f t="shared" si="1"/>
        <v>0.49709602928469954</v>
      </c>
      <c r="K23" s="55"/>
      <c r="L23" s="49">
        <v>20</v>
      </c>
      <c r="M23" s="50" t="s">
        <v>148</v>
      </c>
      <c r="N23" s="50">
        <v>3601.9169999999999</v>
      </c>
      <c r="O23" s="50">
        <v>30.939</v>
      </c>
      <c r="P23" s="50">
        <v>606.78399999999999</v>
      </c>
      <c r="Q23" s="50">
        <v>0</v>
      </c>
      <c r="R23" s="50">
        <v>255</v>
      </c>
      <c r="S23" s="50">
        <f t="shared" si="3"/>
        <v>0.85895927085493651</v>
      </c>
      <c r="T23" s="2">
        <f t="shared" si="2"/>
        <v>1.0520077711824309</v>
      </c>
    </row>
    <row r="24" spans="1:20" x14ac:dyDescent="0.75">
      <c r="A24" s="55"/>
      <c r="B24" s="49">
        <v>21</v>
      </c>
      <c r="C24" s="50" t="s">
        <v>149</v>
      </c>
      <c r="D24" s="50">
        <v>2189.8690000000001</v>
      </c>
      <c r="E24" s="50">
        <v>26.756</v>
      </c>
      <c r="F24" s="50">
        <v>316.166</v>
      </c>
      <c r="G24" s="50">
        <v>0</v>
      </c>
      <c r="H24" s="50">
        <v>255</v>
      </c>
      <c r="I24" s="50">
        <f t="shared" si="0"/>
        <v>1.2218082451507373</v>
      </c>
      <c r="J24" s="2">
        <f t="shared" si="1"/>
        <v>1.3860989483275155</v>
      </c>
      <c r="K24" s="55"/>
      <c r="L24" s="49">
        <v>21</v>
      </c>
      <c r="M24" s="50" t="s">
        <v>150</v>
      </c>
      <c r="N24" s="50">
        <v>2139.279</v>
      </c>
      <c r="O24" s="50">
        <v>18.95</v>
      </c>
      <c r="P24" s="50">
        <v>459.69</v>
      </c>
      <c r="Q24" s="50">
        <v>0</v>
      </c>
      <c r="R24" s="50">
        <v>255</v>
      </c>
      <c r="S24" s="50">
        <f t="shared" si="3"/>
        <v>0.88581246298402405</v>
      </c>
      <c r="T24" s="2">
        <f t="shared" si="2"/>
        <v>1.0848961370914891</v>
      </c>
    </row>
    <row r="25" spans="1:20" x14ac:dyDescent="0.75">
      <c r="A25" s="55"/>
      <c r="B25" s="49">
        <v>22</v>
      </c>
      <c r="C25" s="50" t="s">
        <v>151</v>
      </c>
      <c r="D25" s="50">
        <v>2201.8969999999999</v>
      </c>
      <c r="E25" s="50">
        <v>16.504999999999999</v>
      </c>
      <c r="F25" s="50">
        <v>384.154</v>
      </c>
      <c r="G25" s="50">
        <v>0</v>
      </c>
      <c r="H25" s="50">
        <v>255</v>
      </c>
      <c r="I25" s="50">
        <f t="shared" si="0"/>
        <v>0.749580929534851</v>
      </c>
      <c r="J25" s="2">
        <f t="shared" si="1"/>
        <v>0.8503734871967864</v>
      </c>
      <c r="K25" s="55"/>
      <c r="L25" s="49">
        <v>22</v>
      </c>
      <c r="M25" s="50" t="s">
        <v>152</v>
      </c>
      <c r="N25" s="50">
        <v>2335.7890000000002</v>
      </c>
      <c r="O25" s="50">
        <v>18.614999999999998</v>
      </c>
      <c r="P25" s="50">
        <v>279.291</v>
      </c>
      <c r="Q25" s="50">
        <v>0</v>
      </c>
      <c r="R25" s="50">
        <v>255</v>
      </c>
      <c r="S25" s="50">
        <f t="shared" si="3"/>
        <v>0.79694698450930268</v>
      </c>
      <c r="T25" s="2">
        <f t="shared" si="2"/>
        <v>0.97605841088335066</v>
      </c>
    </row>
    <row r="26" spans="1:20" x14ac:dyDescent="0.75">
      <c r="A26" s="55"/>
      <c r="B26" s="49">
        <v>23</v>
      </c>
      <c r="C26" s="50" t="s">
        <v>153</v>
      </c>
      <c r="D26" s="50">
        <v>2165.9740000000002</v>
      </c>
      <c r="E26" s="50">
        <v>13.349</v>
      </c>
      <c r="F26" s="50">
        <v>315.91899999999998</v>
      </c>
      <c r="G26" s="50">
        <v>0</v>
      </c>
      <c r="H26" s="50">
        <v>255</v>
      </c>
      <c r="I26" s="50">
        <f t="shared" si="0"/>
        <v>0.61630472018593019</v>
      </c>
      <c r="J26" s="2">
        <f t="shared" si="1"/>
        <v>0.69917626427018398</v>
      </c>
      <c r="K26" s="55"/>
      <c r="L26" s="49">
        <v>23</v>
      </c>
      <c r="M26" s="50" t="s">
        <v>154</v>
      </c>
      <c r="N26" s="50">
        <v>3768.5189999999998</v>
      </c>
      <c r="O26" s="50">
        <v>25.533000000000001</v>
      </c>
      <c r="P26" s="50">
        <v>363.87299999999999</v>
      </c>
      <c r="Q26" s="50">
        <v>0</v>
      </c>
      <c r="R26" s="50">
        <v>255</v>
      </c>
      <c r="S26" s="50">
        <f>(O26/N26)*100</f>
        <v>0.6775340657696034</v>
      </c>
      <c r="T26" s="2">
        <f t="shared" si="2"/>
        <v>0.82980779952583561</v>
      </c>
    </row>
    <row r="27" spans="1:20" x14ac:dyDescent="0.75">
      <c r="A27" s="55"/>
      <c r="B27" s="49">
        <v>24</v>
      </c>
      <c r="C27" s="50" t="s">
        <v>155</v>
      </c>
      <c r="D27" s="50">
        <v>1770.6420000000001</v>
      </c>
      <c r="E27" s="50">
        <v>9.5329999999999995</v>
      </c>
      <c r="F27" s="50">
        <v>263.774</v>
      </c>
      <c r="G27" s="50">
        <v>0</v>
      </c>
      <c r="H27" s="50">
        <v>255</v>
      </c>
      <c r="I27" s="50">
        <f t="shared" si="0"/>
        <v>0.53839228935041628</v>
      </c>
      <c r="J27" s="2">
        <f t="shared" si="1"/>
        <v>0.61078732200255126</v>
      </c>
      <c r="K27" s="55"/>
      <c r="L27" s="49">
        <v>24</v>
      </c>
      <c r="M27" s="50" t="s">
        <v>156</v>
      </c>
      <c r="N27" s="50">
        <v>3661.0059999999999</v>
      </c>
      <c r="O27" s="50">
        <v>17.907</v>
      </c>
      <c r="P27" s="50">
        <v>469.18</v>
      </c>
      <c r="Q27" s="50">
        <v>0</v>
      </c>
      <c r="R27" s="50">
        <v>255</v>
      </c>
      <c r="S27" s="50">
        <f t="shared" si="3"/>
        <v>0.48912785174348256</v>
      </c>
      <c r="T27" s="2">
        <f t="shared" si="2"/>
        <v>0.59905785826580016</v>
      </c>
    </row>
    <row r="28" spans="1:20" x14ac:dyDescent="0.75">
      <c r="A28" s="55"/>
      <c r="B28" s="49">
        <v>25</v>
      </c>
      <c r="C28" s="50" t="s">
        <v>157</v>
      </c>
      <c r="D28" s="50">
        <v>1174.47</v>
      </c>
      <c r="E28" s="50">
        <v>27.731000000000002</v>
      </c>
      <c r="F28" s="50">
        <v>222.47900000000001</v>
      </c>
      <c r="G28" s="50">
        <v>0</v>
      </c>
      <c r="H28" s="50">
        <v>255</v>
      </c>
      <c r="I28" s="50">
        <f t="shared" si="0"/>
        <v>2.3611501358059379</v>
      </c>
      <c r="J28" s="2">
        <f t="shared" si="1"/>
        <v>2.6786426864227044</v>
      </c>
      <c r="K28" s="55"/>
      <c r="L28" s="49">
        <v>25</v>
      </c>
      <c r="M28" s="50" t="s">
        <v>158</v>
      </c>
      <c r="N28" s="50">
        <v>2995.2040000000002</v>
      </c>
      <c r="O28" s="50">
        <v>10.859</v>
      </c>
      <c r="P28" s="50">
        <v>580.51300000000003</v>
      </c>
      <c r="Q28" s="50">
        <v>0</v>
      </c>
      <c r="R28" s="50">
        <v>255</v>
      </c>
      <c r="S28" s="50">
        <f t="shared" si="3"/>
        <v>0.36254625728331025</v>
      </c>
      <c r="T28" s="2">
        <f t="shared" si="2"/>
        <v>0.44402743298355946</v>
      </c>
    </row>
    <row r="29" spans="1:20" x14ac:dyDescent="0.75">
      <c r="A29" s="55"/>
      <c r="B29" s="49">
        <v>26</v>
      </c>
      <c r="C29" s="50" t="s">
        <v>159</v>
      </c>
      <c r="D29" s="50">
        <v>1722.5909999999999</v>
      </c>
      <c r="E29" s="50">
        <v>18.882999999999999</v>
      </c>
      <c r="F29" s="50">
        <v>221.441</v>
      </c>
      <c r="G29" s="50">
        <v>0</v>
      </c>
      <c r="H29" s="50">
        <v>255</v>
      </c>
      <c r="I29" s="50">
        <f t="shared" si="0"/>
        <v>1.096197530348179</v>
      </c>
      <c r="J29" s="2">
        <f t="shared" si="1"/>
        <v>1.2435979622869333</v>
      </c>
      <c r="K29" s="55"/>
      <c r="L29" s="49">
        <v>26</v>
      </c>
      <c r="M29" s="2" t="s">
        <v>160</v>
      </c>
      <c r="N29" s="2">
        <v>3367.4850000000001</v>
      </c>
      <c r="O29" s="2">
        <v>20.138000000000002</v>
      </c>
      <c r="P29" s="2">
        <v>500.61799999999999</v>
      </c>
      <c r="Q29" s="2">
        <v>0</v>
      </c>
      <c r="R29" s="2">
        <v>255</v>
      </c>
      <c r="S29" s="50">
        <f t="shared" si="3"/>
        <v>0.59801305722222964</v>
      </c>
      <c r="T29" s="2">
        <f t="shared" si="2"/>
        <v>0.732414684621986</v>
      </c>
    </row>
    <row r="30" spans="1:20" x14ac:dyDescent="0.75">
      <c r="A30" s="55"/>
      <c r="B30" s="49">
        <v>27</v>
      </c>
      <c r="C30" s="50" t="s">
        <v>161</v>
      </c>
      <c r="D30" s="50">
        <v>2660.5610000000001</v>
      </c>
      <c r="E30" s="50">
        <v>18.704000000000001</v>
      </c>
      <c r="F30" s="50">
        <v>344.85700000000003</v>
      </c>
      <c r="G30" s="50">
        <v>0</v>
      </c>
      <c r="H30" s="50">
        <v>255</v>
      </c>
      <c r="I30" s="50">
        <f t="shared" si="0"/>
        <v>0.70300962842047221</v>
      </c>
      <c r="J30" s="2">
        <f t="shared" si="1"/>
        <v>0.79753996626329449</v>
      </c>
      <c r="K30" s="55"/>
      <c r="L30" s="49">
        <v>27</v>
      </c>
      <c r="M30" s="2" t="s">
        <v>162</v>
      </c>
      <c r="N30" s="2">
        <v>987.072</v>
      </c>
      <c r="O30" s="2">
        <v>25.783000000000001</v>
      </c>
      <c r="P30" s="2">
        <v>163.476</v>
      </c>
      <c r="Q30" s="2">
        <v>0</v>
      </c>
      <c r="R30" s="2">
        <v>255</v>
      </c>
      <c r="S30" s="50">
        <f t="shared" si="3"/>
        <v>2.6120688257796796</v>
      </c>
      <c r="T30" s="2">
        <f t="shared" si="2"/>
        <v>3.1991234006340523</v>
      </c>
    </row>
    <row r="31" spans="1:20" x14ac:dyDescent="0.75">
      <c r="A31" s="55"/>
      <c r="B31" s="49">
        <v>28</v>
      </c>
      <c r="C31" s="50" t="s">
        <v>163</v>
      </c>
      <c r="D31" s="50">
        <v>1206.922</v>
      </c>
      <c r="E31" s="50">
        <v>29.574000000000002</v>
      </c>
      <c r="F31" s="50">
        <v>236.49299999999999</v>
      </c>
      <c r="G31" s="50">
        <v>0</v>
      </c>
      <c r="H31" s="50">
        <v>255</v>
      </c>
      <c r="I31" s="50">
        <f t="shared" si="0"/>
        <v>2.4503654751508384</v>
      </c>
      <c r="J31" s="2">
        <f t="shared" si="1"/>
        <v>2.7798543851744939</v>
      </c>
      <c r="K31" s="55"/>
      <c r="L31" s="49">
        <v>28</v>
      </c>
      <c r="M31" s="2" t="s">
        <v>164</v>
      </c>
      <c r="N31" s="2">
        <v>1667.1569999999999</v>
      </c>
      <c r="O31" s="2">
        <v>18.753</v>
      </c>
      <c r="P31" s="2">
        <v>280.84800000000001</v>
      </c>
      <c r="Q31" s="2">
        <v>0</v>
      </c>
      <c r="R31" s="2">
        <v>255</v>
      </c>
      <c r="S31" s="50">
        <f t="shared" si="3"/>
        <v>1.1248490694037816</v>
      </c>
      <c r="T31" s="2">
        <f t="shared" si="2"/>
        <v>1.3776554984292746</v>
      </c>
    </row>
    <row r="32" spans="1:20" x14ac:dyDescent="0.75">
      <c r="A32" s="55"/>
      <c r="B32" s="49">
        <v>29</v>
      </c>
      <c r="C32" s="50" t="s">
        <v>165</v>
      </c>
      <c r="D32" s="50">
        <v>1758.194</v>
      </c>
      <c r="E32" s="50">
        <v>21.266999999999999</v>
      </c>
      <c r="F32" s="50">
        <v>198.55699999999999</v>
      </c>
      <c r="G32" s="50">
        <v>0</v>
      </c>
      <c r="H32" s="50">
        <v>255</v>
      </c>
      <c r="I32" s="50">
        <f t="shared" si="0"/>
        <v>1.2095934805829163</v>
      </c>
      <c r="J32" s="2">
        <f t="shared" si="1"/>
        <v>1.3722417228678558</v>
      </c>
      <c r="K32" s="55"/>
      <c r="L32" s="49">
        <v>29</v>
      </c>
      <c r="M32" s="2" t="s">
        <v>166</v>
      </c>
      <c r="N32" s="2">
        <v>2062.748</v>
      </c>
      <c r="O32" s="2">
        <v>18.689</v>
      </c>
      <c r="P32" s="2">
        <v>253.95699999999999</v>
      </c>
      <c r="Q32" s="2">
        <v>0</v>
      </c>
      <c r="R32" s="2">
        <v>255</v>
      </c>
      <c r="S32" s="50">
        <f t="shared" si="3"/>
        <v>0.90602439076416497</v>
      </c>
      <c r="T32" s="2">
        <f t="shared" si="2"/>
        <v>1.1096506345592478</v>
      </c>
    </row>
    <row r="33" spans="1:20" x14ac:dyDescent="0.75">
      <c r="A33" s="55"/>
      <c r="B33" s="49">
        <v>30</v>
      </c>
      <c r="C33" s="50" t="s">
        <v>167</v>
      </c>
      <c r="D33" s="50">
        <v>2311.4229999999998</v>
      </c>
      <c r="E33" s="50">
        <v>39.811999999999998</v>
      </c>
      <c r="F33" s="50">
        <v>358.70699999999999</v>
      </c>
      <c r="G33" s="50">
        <v>0</v>
      </c>
      <c r="H33" s="50">
        <v>255</v>
      </c>
      <c r="I33" s="50">
        <f t="shared" si="0"/>
        <v>1.7224021738989359</v>
      </c>
      <c r="J33" s="2">
        <f t="shared" si="1"/>
        <v>1.9540053452035757</v>
      </c>
      <c r="K33" s="55"/>
      <c r="L33" s="49">
        <v>30</v>
      </c>
      <c r="M33" s="2" t="s">
        <v>168</v>
      </c>
      <c r="N33" s="2">
        <v>1694.2260000000001</v>
      </c>
      <c r="O33" s="2">
        <v>21.445</v>
      </c>
      <c r="P33" s="2">
        <v>401.19299999999998</v>
      </c>
      <c r="Q33" s="2">
        <v>0</v>
      </c>
      <c r="R33" s="2">
        <v>255</v>
      </c>
      <c r="S33" s="50">
        <f t="shared" si="3"/>
        <v>1.2657697379216233</v>
      </c>
      <c r="T33" s="2">
        <f t="shared" si="2"/>
        <v>1.5502476613305929</v>
      </c>
    </row>
    <row r="34" spans="1:20" x14ac:dyDescent="0.75">
      <c r="A34" s="55"/>
      <c r="B34" s="49">
        <v>31</v>
      </c>
      <c r="C34" s="50" t="s">
        <v>169</v>
      </c>
      <c r="D34" s="50">
        <v>4180.1959999999999</v>
      </c>
      <c r="E34" s="50">
        <v>26.725000000000001</v>
      </c>
      <c r="F34" s="50">
        <v>616.34900000000005</v>
      </c>
      <c r="G34" s="50">
        <v>0</v>
      </c>
      <c r="H34" s="50">
        <v>255</v>
      </c>
      <c r="I34" s="50">
        <f t="shared" si="0"/>
        <v>0.63932408910969729</v>
      </c>
      <c r="J34" s="2">
        <f t="shared" si="1"/>
        <v>0.72529093748755136</v>
      </c>
      <c r="K34" s="55"/>
      <c r="L34" s="49">
        <v>31</v>
      </c>
      <c r="M34" s="2" t="s">
        <v>170</v>
      </c>
      <c r="N34" s="2">
        <v>2006.8679999999999</v>
      </c>
      <c r="O34" s="2">
        <v>21.545000000000002</v>
      </c>
      <c r="P34" s="2">
        <v>263.85700000000003</v>
      </c>
      <c r="Q34" s="2">
        <v>0</v>
      </c>
      <c r="R34" s="2">
        <v>255</v>
      </c>
      <c r="S34" s="50">
        <f t="shared" si="3"/>
        <v>1.0735633833416052</v>
      </c>
      <c r="T34" s="2">
        <f t="shared" si="2"/>
        <v>1.3148435094112949</v>
      </c>
    </row>
    <row r="35" spans="1:20" x14ac:dyDescent="0.75">
      <c r="A35" s="55"/>
      <c r="B35" s="49">
        <v>32</v>
      </c>
      <c r="C35" s="50" t="s">
        <v>171</v>
      </c>
      <c r="D35" s="50">
        <v>3065.9810000000002</v>
      </c>
      <c r="E35" s="50">
        <v>14.647</v>
      </c>
      <c r="F35" s="50">
        <v>366.786</v>
      </c>
      <c r="G35" s="50">
        <v>0</v>
      </c>
      <c r="H35" s="50">
        <v>255</v>
      </c>
      <c r="I35" s="50">
        <f t="shared" si="0"/>
        <v>0.47772637860443357</v>
      </c>
      <c r="J35" s="2">
        <f t="shared" si="1"/>
        <v>0.54196395678294318</v>
      </c>
      <c r="K35" s="55"/>
      <c r="L35" s="49">
        <v>32</v>
      </c>
      <c r="M35" s="2" t="s">
        <v>172</v>
      </c>
      <c r="N35" s="2">
        <v>1522.6579999999999</v>
      </c>
      <c r="O35" s="2">
        <v>23.786000000000001</v>
      </c>
      <c r="P35" s="2">
        <v>200.57300000000001</v>
      </c>
      <c r="Q35" s="2">
        <v>0</v>
      </c>
      <c r="R35" s="2">
        <v>255</v>
      </c>
      <c r="S35" s="50">
        <f t="shared" si="3"/>
        <v>1.5621367372055972</v>
      </c>
      <c r="T35" s="2">
        <f t="shared" si="2"/>
        <v>1.9132222480748962</v>
      </c>
    </row>
    <row r="36" spans="1:20" x14ac:dyDescent="0.75">
      <c r="A36" s="55"/>
      <c r="B36" s="49">
        <v>33</v>
      </c>
      <c r="C36" s="50" t="s">
        <v>173</v>
      </c>
      <c r="D36" s="50">
        <v>2841.8429999999998</v>
      </c>
      <c r="E36" s="50">
        <v>12.542</v>
      </c>
      <c r="F36" s="50">
        <v>377.75299999999999</v>
      </c>
      <c r="G36" s="50">
        <v>0</v>
      </c>
      <c r="H36" s="50">
        <v>255</v>
      </c>
      <c r="I36" s="50">
        <f t="shared" si="0"/>
        <v>0.44133331785042318</v>
      </c>
      <c r="J36" s="2">
        <f t="shared" si="1"/>
        <v>0.50067729544491157</v>
      </c>
      <c r="K36" s="55"/>
      <c r="L36" s="49">
        <v>33</v>
      </c>
      <c r="M36" s="2" t="s">
        <v>174</v>
      </c>
      <c r="N36" s="2">
        <v>1891.5830000000001</v>
      </c>
      <c r="O36" s="2">
        <v>28.364000000000001</v>
      </c>
      <c r="P36" s="2">
        <v>408.83199999999999</v>
      </c>
      <c r="Q36" s="2">
        <v>0</v>
      </c>
      <c r="R36" s="2">
        <v>255</v>
      </c>
      <c r="S36" s="50">
        <f t="shared" si="3"/>
        <v>1.4994848230291771</v>
      </c>
      <c r="T36" s="2">
        <f t="shared" si="2"/>
        <v>1.8364895055230321</v>
      </c>
    </row>
    <row r="37" spans="1:20" x14ac:dyDescent="0.75">
      <c r="A37" s="55"/>
      <c r="K37" s="55"/>
      <c r="L37" s="49">
        <v>34</v>
      </c>
      <c r="M37" s="2" t="s">
        <v>175</v>
      </c>
      <c r="N37" s="2">
        <v>2548.2249999999999</v>
      </c>
      <c r="O37" s="2">
        <v>25.126999999999999</v>
      </c>
      <c r="P37" s="2">
        <v>437.04700000000003</v>
      </c>
      <c r="Q37" s="2">
        <v>0</v>
      </c>
      <c r="R37" s="2">
        <v>255</v>
      </c>
      <c r="S37" s="50">
        <f t="shared" si="3"/>
        <v>0.98605892336822687</v>
      </c>
      <c r="T37" s="2">
        <f>S37/S$44</f>
        <v>1.2076726864996432</v>
      </c>
    </row>
    <row r="38" spans="1:20" x14ac:dyDescent="0.75">
      <c r="A38" s="55"/>
      <c r="K38" s="55"/>
      <c r="L38" s="49">
        <v>35</v>
      </c>
      <c r="M38" s="2" t="s">
        <v>176</v>
      </c>
      <c r="N38" s="2">
        <v>3885.902</v>
      </c>
      <c r="O38" s="2">
        <v>53.173000000000002</v>
      </c>
      <c r="P38" s="2">
        <v>428.23099999999999</v>
      </c>
      <c r="Q38" s="2">
        <v>0</v>
      </c>
      <c r="R38" s="2">
        <v>255</v>
      </c>
      <c r="S38" s="50">
        <f>(O38/N38)*100</f>
        <v>1.3683566904157645</v>
      </c>
      <c r="T38" s="2">
        <f t="shared" si="2"/>
        <v>1.6758907213773664</v>
      </c>
    </row>
    <row r="39" spans="1:20" x14ac:dyDescent="0.75">
      <c r="A39" s="55"/>
      <c r="K39" s="55"/>
      <c r="L39" s="49">
        <v>36</v>
      </c>
      <c r="M39" s="2" t="s">
        <v>177</v>
      </c>
      <c r="N39" s="2">
        <v>2712.3530000000001</v>
      </c>
      <c r="O39" s="2">
        <v>35.021000000000001</v>
      </c>
      <c r="P39" s="2">
        <v>355.13099999999997</v>
      </c>
      <c r="Q39" s="2">
        <v>0</v>
      </c>
      <c r="R39" s="2">
        <v>255</v>
      </c>
      <c r="S39" s="50">
        <f>(O39/N39)*100</f>
        <v>1.2911667471011332</v>
      </c>
      <c r="T39" s="2">
        <f t="shared" si="2"/>
        <v>1.5813525715727785</v>
      </c>
    </row>
    <row r="40" spans="1:20" x14ac:dyDescent="0.75">
      <c r="A40" s="55"/>
      <c r="K40" s="55"/>
      <c r="L40" s="49">
        <v>37</v>
      </c>
      <c r="M40" s="2" t="s">
        <v>178</v>
      </c>
      <c r="N40" s="2">
        <v>5571.4650000000001</v>
      </c>
      <c r="O40" s="2">
        <v>21.459</v>
      </c>
      <c r="P40" s="2">
        <v>460.13499999999999</v>
      </c>
      <c r="Q40" s="2">
        <v>0</v>
      </c>
      <c r="R40" s="2">
        <v>255</v>
      </c>
      <c r="S40" s="50">
        <f>(O40/N40)*100</f>
        <v>0.38515902011409925</v>
      </c>
      <c r="T40" s="2">
        <f t="shared" si="2"/>
        <v>0.47172234592421364</v>
      </c>
    </row>
    <row r="41" spans="1:20" x14ac:dyDescent="0.75">
      <c r="A41" s="55"/>
      <c r="K41" s="55"/>
    </row>
    <row r="42" spans="1:20" ht="15.5" thickBot="1" x14ac:dyDescent="0.9">
      <c r="A42" s="56"/>
      <c r="K42" s="56"/>
    </row>
    <row r="43" spans="1:20" s="9" customFormat="1" ht="15.5" thickBot="1" x14ac:dyDescent="0.9">
      <c r="C43" s="13"/>
      <c r="D43" s="13"/>
      <c r="E43" s="13"/>
      <c r="F43" s="13"/>
      <c r="G43" s="13"/>
      <c r="H43" s="13"/>
      <c r="I43" s="13"/>
      <c r="J43" s="13"/>
      <c r="M43" s="13"/>
      <c r="N43" s="13"/>
      <c r="O43" s="13"/>
      <c r="P43" s="13"/>
      <c r="Q43" s="13"/>
      <c r="R43" s="13"/>
      <c r="S43" s="13"/>
      <c r="T43" s="13"/>
    </row>
    <row r="44" spans="1:20" ht="15.5" thickBot="1" x14ac:dyDescent="0.9">
      <c r="D44" s="14" t="s">
        <v>2</v>
      </c>
      <c r="E44" s="15">
        <f>AVERAGE(E4:E36)</f>
        <v>19.549818181818186</v>
      </c>
      <c r="G44" s="14"/>
      <c r="H44" s="51"/>
      <c r="I44" s="15">
        <f>AVERAGE(I4:I36)</f>
        <v>0.88147260094597613</v>
      </c>
      <c r="J44" s="15">
        <f>AVERAGE(J4:J36)</f>
        <v>1</v>
      </c>
      <c r="N44" s="14" t="s">
        <v>2</v>
      </c>
      <c r="O44" s="15">
        <f>AVERAGE(O4:O40)</f>
        <v>19.320945945945944</v>
      </c>
      <c r="Q44" s="14"/>
      <c r="R44" s="51"/>
      <c r="S44" s="15">
        <f>AVERAGE(S4:S40)</f>
        <v>0.81649517654179238</v>
      </c>
      <c r="T44" s="15">
        <f>AVERAGE(T4:T40)</f>
        <v>1</v>
      </c>
    </row>
    <row r="45" spans="1:20" ht="15.5" thickBot="1" x14ac:dyDescent="0.9">
      <c r="D45" s="16" t="s">
        <v>3</v>
      </c>
      <c r="E45" s="6">
        <f>STDEV(E4:E36)/SQRT(33)</f>
        <v>1.2366394424848977</v>
      </c>
      <c r="G45" s="16"/>
      <c r="H45" s="52"/>
      <c r="I45" s="6">
        <f>STDEV(I4:I36)/SQRT(33)</f>
        <v>8.544976380050183E-2</v>
      </c>
      <c r="J45" s="6">
        <f>STDEV(J4:J36)/SQRT(33)</f>
        <v>9.6939784298228998E-2</v>
      </c>
      <c r="N45" s="16" t="s">
        <v>3</v>
      </c>
      <c r="O45" s="6">
        <f>STDEV(O4:O40)/SQRT(37)</f>
        <v>1.5134407956576579</v>
      </c>
      <c r="Q45" s="16"/>
      <c r="R45" s="52"/>
      <c r="S45" s="6">
        <f>STDEV(S4:S40)/SQRT(37)</f>
        <v>8.2258449124318955E-2</v>
      </c>
      <c r="T45" s="6">
        <f>STDEV(T4:T40)/SQRT(37)</f>
        <v>0.1007457869778469</v>
      </c>
    </row>
    <row r="48" spans="1:20" ht="15.5" thickBot="1" x14ac:dyDescent="0.9"/>
    <row r="49" spans="1:20" ht="16.75" thickBot="1" x14ac:dyDescent="0.9">
      <c r="B49" s="10" t="s">
        <v>4</v>
      </c>
      <c r="C49" s="2" t="s">
        <v>106</v>
      </c>
      <c r="D49" s="2" t="s">
        <v>0</v>
      </c>
      <c r="E49" s="2" t="s">
        <v>1</v>
      </c>
      <c r="F49" s="2" t="s">
        <v>6</v>
      </c>
      <c r="G49" s="2" t="s">
        <v>107</v>
      </c>
      <c r="H49" s="2" t="s">
        <v>108</v>
      </c>
      <c r="I49" s="11" t="s">
        <v>7</v>
      </c>
      <c r="L49" s="12" t="s">
        <v>5</v>
      </c>
      <c r="M49" s="2" t="s">
        <v>106</v>
      </c>
      <c r="N49" s="2" t="s">
        <v>0</v>
      </c>
      <c r="O49" s="2" t="s">
        <v>1</v>
      </c>
      <c r="P49" s="2" t="s">
        <v>6</v>
      </c>
      <c r="Q49" s="2" t="s">
        <v>107</v>
      </c>
      <c r="R49" s="2" t="s">
        <v>108</v>
      </c>
      <c r="S49" s="11" t="s">
        <v>7</v>
      </c>
    </row>
    <row r="50" spans="1:20" ht="15" customHeight="1" x14ac:dyDescent="0.75">
      <c r="A50" s="54" t="s">
        <v>179</v>
      </c>
      <c r="B50" s="49">
        <v>1</v>
      </c>
      <c r="C50" s="50" t="s">
        <v>180</v>
      </c>
      <c r="D50" s="50">
        <v>2797.723</v>
      </c>
      <c r="E50" s="50">
        <v>16</v>
      </c>
      <c r="F50" s="50">
        <v>407.25299999999999</v>
      </c>
      <c r="G50" s="50">
        <v>0</v>
      </c>
      <c r="H50" s="50">
        <v>255</v>
      </c>
      <c r="I50" s="50">
        <f>(E50/D50)*100</f>
        <v>0.57189364350938243</v>
      </c>
      <c r="J50" s="2">
        <f>I50/I$44</f>
        <v>0.64879344280881712</v>
      </c>
      <c r="K50" s="54" t="s">
        <v>179</v>
      </c>
      <c r="L50">
        <v>1</v>
      </c>
      <c r="M50" s="2" t="s">
        <v>181</v>
      </c>
      <c r="N50" s="2">
        <v>1730.2670000000001</v>
      </c>
      <c r="O50" s="2">
        <v>64.001999999999995</v>
      </c>
      <c r="P50" s="2">
        <v>316.178</v>
      </c>
      <c r="Q50" s="2">
        <v>0</v>
      </c>
      <c r="R50" s="2">
        <v>255</v>
      </c>
      <c r="S50" s="2">
        <f>(O50/N50)*100</f>
        <v>3.6989666912678789</v>
      </c>
      <c r="T50" s="2">
        <f>S50/S$44</f>
        <v>4.5302982767572377</v>
      </c>
    </row>
    <row r="51" spans="1:20" x14ac:dyDescent="0.75">
      <c r="A51" s="55"/>
      <c r="B51" s="49">
        <v>2</v>
      </c>
      <c r="C51" s="50" t="s">
        <v>182</v>
      </c>
      <c r="D51" s="50">
        <v>4258.2849999999999</v>
      </c>
      <c r="E51" s="50">
        <v>25.536999999999999</v>
      </c>
      <c r="F51" s="50">
        <v>621.38099999999997</v>
      </c>
      <c r="G51" s="50">
        <v>0</v>
      </c>
      <c r="H51" s="50">
        <v>255</v>
      </c>
      <c r="I51" s="50">
        <f t="shared" ref="I51:I84" si="4">(E51/D51)*100</f>
        <v>0.59970152303098545</v>
      </c>
      <c r="J51" s="2">
        <f t="shared" ref="J51:J84" si="5">I51/I$44</f>
        <v>0.68034051471072332</v>
      </c>
      <c r="K51" s="55"/>
      <c r="L51">
        <v>2</v>
      </c>
      <c r="M51" s="2" t="s">
        <v>183</v>
      </c>
      <c r="N51" s="2">
        <v>2464.6329999999998</v>
      </c>
      <c r="O51" s="2">
        <v>19.388999999999999</v>
      </c>
      <c r="P51" s="2">
        <v>345.30900000000003</v>
      </c>
      <c r="Q51" s="2">
        <v>0</v>
      </c>
      <c r="R51" s="2">
        <v>255</v>
      </c>
      <c r="S51" s="2">
        <f t="shared" ref="S51:S83" si="6">(O51/N51)*100</f>
        <v>0.78668913383858774</v>
      </c>
      <c r="T51" s="2">
        <f t="shared" ref="T51:T82" si="7">S51/S$44</f>
        <v>0.96349513927388275</v>
      </c>
    </row>
    <row r="52" spans="1:20" x14ac:dyDescent="0.75">
      <c r="A52" s="55"/>
      <c r="B52" s="49">
        <v>3</v>
      </c>
      <c r="C52" s="50" t="s">
        <v>184</v>
      </c>
      <c r="D52" s="50">
        <v>2575.9340000000002</v>
      </c>
      <c r="E52" s="50">
        <v>32.139000000000003</v>
      </c>
      <c r="F52" s="50">
        <v>380.58699999999999</v>
      </c>
      <c r="G52" s="50">
        <v>0</v>
      </c>
      <c r="H52" s="50">
        <v>255</v>
      </c>
      <c r="I52" s="50">
        <f t="shared" si="4"/>
        <v>1.2476639541230481</v>
      </c>
      <c r="J52" s="2">
        <f t="shared" si="5"/>
        <v>1.4154313506558047</v>
      </c>
      <c r="K52" s="55"/>
      <c r="L52">
        <v>3</v>
      </c>
      <c r="M52" s="2" t="s">
        <v>185</v>
      </c>
      <c r="N52" s="2">
        <v>1255.8389999999999</v>
      </c>
      <c r="O52" s="2">
        <v>28.335999999999999</v>
      </c>
      <c r="P52" s="2">
        <v>331.40899999999999</v>
      </c>
      <c r="Q52" s="2">
        <v>0</v>
      </c>
      <c r="R52" s="2">
        <v>255</v>
      </c>
      <c r="S52" s="2">
        <f t="shared" si="6"/>
        <v>2.2563401837337427</v>
      </c>
      <c r="T52" s="2">
        <f t="shared" si="7"/>
        <v>2.7634458213094559</v>
      </c>
    </row>
    <row r="53" spans="1:20" x14ac:dyDescent="0.75">
      <c r="A53" s="55"/>
      <c r="B53" s="49">
        <v>4</v>
      </c>
      <c r="C53" s="50" t="s">
        <v>186</v>
      </c>
      <c r="D53" s="50">
        <v>2215.1869999999999</v>
      </c>
      <c r="E53" s="50">
        <v>20.754000000000001</v>
      </c>
      <c r="F53" s="50">
        <v>438.13900000000001</v>
      </c>
      <c r="G53" s="50">
        <v>0</v>
      </c>
      <c r="H53" s="50">
        <v>255</v>
      </c>
      <c r="I53" s="50">
        <f t="shared" si="4"/>
        <v>0.93689607243090545</v>
      </c>
      <c r="J53" s="2">
        <f t="shared" si="5"/>
        <v>1.0628760002584881</v>
      </c>
      <c r="K53" s="55"/>
      <c r="L53">
        <v>4</v>
      </c>
      <c r="M53" s="2" t="s">
        <v>187</v>
      </c>
      <c r="N53" s="2">
        <v>2492.06</v>
      </c>
      <c r="O53" s="2">
        <v>32.304000000000002</v>
      </c>
      <c r="P53" s="2">
        <v>402.286</v>
      </c>
      <c r="Q53" s="2">
        <v>0</v>
      </c>
      <c r="R53" s="2">
        <v>255</v>
      </c>
      <c r="S53" s="2">
        <f t="shared" si="6"/>
        <v>1.2962769756747432</v>
      </c>
      <c r="T53" s="2">
        <f t="shared" si="7"/>
        <v>1.5876113085750643</v>
      </c>
    </row>
    <row r="54" spans="1:20" x14ac:dyDescent="0.75">
      <c r="A54" s="55"/>
      <c r="B54" s="49">
        <v>5</v>
      </c>
      <c r="C54" s="50" t="s">
        <v>188</v>
      </c>
      <c r="D54" s="50">
        <v>2317.6210000000001</v>
      </c>
      <c r="E54" s="50">
        <v>28.861999999999998</v>
      </c>
      <c r="F54" s="50">
        <v>453.839</v>
      </c>
      <c r="G54" s="50">
        <v>0</v>
      </c>
      <c r="H54" s="50">
        <v>255</v>
      </c>
      <c r="I54" s="50">
        <f t="shared" si="4"/>
        <v>1.2453287228584828</v>
      </c>
      <c r="J54" s="2">
        <f t="shared" si="5"/>
        <v>1.4127821120271062</v>
      </c>
      <c r="K54" s="55"/>
      <c r="L54">
        <v>5</v>
      </c>
      <c r="M54" s="2" t="s">
        <v>189</v>
      </c>
      <c r="N54" s="2">
        <v>1151.2429999999999</v>
      </c>
      <c r="O54" s="2">
        <v>36.07</v>
      </c>
      <c r="P54" s="2">
        <v>264.46899999999999</v>
      </c>
      <c r="Q54" s="2">
        <v>0</v>
      </c>
      <c r="R54" s="2">
        <v>255</v>
      </c>
      <c r="S54" s="2">
        <f t="shared" si="6"/>
        <v>3.1331352286181113</v>
      </c>
      <c r="T54" s="2">
        <f t="shared" si="7"/>
        <v>3.8372979028342633</v>
      </c>
    </row>
    <row r="55" spans="1:20" x14ac:dyDescent="0.75">
      <c r="A55" s="55"/>
      <c r="B55" s="49">
        <v>6</v>
      </c>
      <c r="C55" s="50" t="s">
        <v>190</v>
      </c>
      <c r="D55" s="50">
        <v>1053.742</v>
      </c>
      <c r="E55" s="50">
        <v>16.132000000000001</v>
      </c>
      <c r="F55" s="50">
        <v>218.57900000000001</v>
      </c>
      <c r="G55" s="50">
        <v>0</v>
      </c>
      <c r="H55" s="50">
        <v>255</v>
      </c>
      <c r="I55" s="50">
        <f t="shared" si="4"/>
        <v>1.5309250271888186</v>
      </c>
      <c r="J55" s="2">
        <f t="shared" si="5"/>
        <v>1.7367811836078229</v>
      </c>
      <c r="K55" s="55"/>
      <c r="L55">
        <v>6</v>
      </c>
      <c r="M55" s="2" t="s">
        <v>191</v>
      </c>
      <c r="N55" s="2">
        <v>1288.46</v>
      </c>
      <c r="O55" s="2">
        <v>43.64</v>
      </c>
      <c r="P55" s="2">
        <v>373.517</v>
      </c>
      <c r="Q55" s="2">
        <v>0</v>
      </c>
      <c r="R55" s="2">
        <v>255</v>
      </c>
      <c r="S55" s="2">
        <f t="shared" si="6"/>
        <v>3.3869891187929775</v>
      </c>
      <c r="T55" s="2">
        <f t="shared" si="7"/>
        <v>4.1482046876729024</v>
      </c>
    </row>
    <row r="56" spans="1:20" x14ac:dyDescent="0.75">
      <c r="A56" s="55"/>
      <c r="B56" s="49">
        <v>7</v>
      </c>
      <c r="C56" s="50" t="s">
        <v>192</v>
      </c>
      <c r="D56" s="50">
        <v>2580.8389999999999</v>
      </c>
      <c r="E56" s="50">
        <v>25.806000000000001</v>
      </c>
      <c r="F56" s="50">
        <v>374.04399999999998</v>
      </c>
      <c r="G56" s="50">
        <v>0</v>
      </c>
      <c r="H56" s="50">
        <v>255</v>
      </c>
      <c r="I56" s="50">
        <f t="shared" si="4"/>
        <v>0.99990739445583399</v>
      </c>
      <c r="J56" s="2">
        <f t="shared" si="5"/>
        <v>1.134360152978954</v>
      </c>
      <c r="K56" s="55"/>
      <c r="L56">
        <v>7</v>
      </c>
      <c r="M56" s="2" t="s">
        <v>193</v>
      </c>
      <c r="N56" s="2">
        <v>1842.395</v>
      </c>
      <c r="O56" s="2">
        <v>33.36</v>
      </c>
      <c r="P56" s="2">
        <v>227.9</v>
      </c>
      <c r="Q56" s="2">
        <v>0</v>
      </c>
      <c r="R56" s="2">
        <v>255</v>
      </c>
      <c r="S56" s="2">
        <f t="shared" si="6"/>
        <v>1.8106866334309417</v>
      </c>
      <c r="T56" s="2">
        <f t="shared" si="7"/>
        <v>2.2176329823526664</v>
      </c>
    </row>
    <row r="57" spans="1:20" x14ac:dyDescent="0.75">
      <c r="A57" s="55"/>
      <c r="B57" s="49">
        <v>8</v>
      </c>
      <c r="C57" s="50" t="s">
        <v>194</v>
      </c>
      <c r="D57" s="50">
        <v>2267.7170000000001</v>
      </c>
      <c r="E57" s="50">
        <v>17.744</v>
      </c>
      <c r="F57" s="50">
        <v>338.34699999999998</v>
      </c>
      <c r="G57" s="50">
        <v>0</v>
      </c>
      <c r="H57" s="50">
        <v>255</v>
      </c>
      <c r="I57" s="50">
        <f t="shared" si="4"/>
        <v>0.78246095081529132</v>
      </c>
      <c r="J57" s="2">
        <f t="shared" si="5"/>
        <v>0.8876747274680713</v>
      </c>
      <c r="K57" s="55"/>
      <c r="L57">
        <v>8</v>
      </c>
      <c r="M57" s="2" t="s">
        <v>195</v>
      </c>
      <c r="N57" s="2">
        <v>1008.264</v>
      </c>
      <c r="O57" s="2">
        <v>25.87</v>
      </c>
      <c r="P57" s="2">
        <v>204.62</v>
      </c>
      <c r="Q57" s="2">
        <v>0</v>
      </c>
      <c r="R57" s="2">
        <v>255</v>
      </c>
      <c r="S57" s="2">
        <f t="shared" si="6"/>
        <v>2.5657962597097588</v>
      </c>
      <c r="T57" s="2">
        <f t="shared" si="7"/>
        <v>3.1424512151768091</v>
      </c>
    </row>
    <row r="58" spans="1:20" x14ac:dyDescent="0.75">
      <c r="A58" s="55"/>
      <c r="B58" s="49">
        <v>9</v>
      </c>
      <c r="C58" s="50" t="s">
        <v>196</v>
      </c>
      <c r="D58" s="50">
        <v>4260.1139999999996</v>
      </c>
      <c r="E58" s="50">
        <v>25.18</v>
      </c>
      <c r="F58" s="50">
        <v>472.11</v>
      </c>
      <c r="G58" s="50">
        <v>0</v>
      </c>
      <c r="H58" s="50">
        <v>255</v>
      </c>
      <c r="I58" s="50">
        <f t="shared" si="4"/>
        <v>0.59106399500107276</v>
      </c>
      <c r="J58" s="2">
        <f t="shared" si="5"/>
        <v>0.67054153965393415</v>
      </c>
      <c r="K58" s="55"/>
      <c r="L58">
        <v>9</v>
      </c>
      <c r="M58" s="2" t="s">
        <v>197</v>
      </c>
      <c r="N58" s="2">
        <v>1895.999</v>
      </c>
      <c r="O58" s="2">
        <v>27.242000000000001</v>
      </c>
      <c r="P58" s="2">
        <v>436.86700000000002</v>
      </c>
      <c r="Q58" s="2">
        <v>0</v>
      </c>
      <c r="R58" s="2">
        <v>255</v>
      </c>
      <c r="S58" s="2">
        <f t="shared" si="6"/>
        <v>1.4368151038054344</v>
      </c>
      <c r="T58" s="2">
        <f t="shared" si="7"/>
        <v>1.7597349562932671</v>
      </c>
    </row>
    <row r="59" spans="1:20" x14ac:dyDescent="0.75">
      <c r="A59" s="55"/>
      <c r="B59" s="49">
        <v>10</v>
      </c>
      <c r="C59" s="50" t="s">
        <v>198</v>
      </c>
      <c r="D59" s="50">
        <v>1536.9349999999999</v>
      </c>
      <c r="E59" s="50">
        <v>19.827999999999999</v>
      </c>
      <c r="F59" s="50">
        <v>303.35599999999999</v>
      </c>
      <c r="G59" s="50">
        <v>0</v>
      </c>
      <c r="H59" s="50">
        <v>255</v>
      </c>
      <c r="I59" s="50">
        <f t="shared" si="4"/>
        <v>1.290100101826037</v>
      </c>
      <c r="J59" s="2">
        <f t="shared" si="5"/>
        <v>1.4635736839029723</v>
      </c>
      <c r="K59" s="55"/>
      <c r="L59">
        <v>10</v>
      </c>
      <c r="M59" s="2" t="s">
        <v>199</v>
      </c>
      <c r="N59" s="2">
        <v>1395.5239999999999</v>
      </c>
      <c r="O59" s="2">
        <v>29.971</v>
      </c>
      <c r="P59" s="2">
        <v>370.27100000000002</v>
      </c>
      <c r="Q59" s="2">
        <v>0</v>
      </c>
      <c r="R59" s="2">
        <v>255</v>
      </c>
      <c r="S59" s="2">
        <f t="shared" si="6"/>
        <v>2.1476520647441393</v>
      </c>
      <c r="T59" s="2">
        <f t="shared" si="7"/>
        <v>2.6303303760352486</v>
      </c>
    </row>
    <row r="60" spans="1:20" x14ac:dyDescent="0.75">
      <c r="A60" s="55"/>
      <c r="B60" s="49">
        <v>11</v>
      </c>
      <c r="C60" s="50" t="s">
        <v>200</v>
      </c>
      <c r="D60" s="50">
        <v>3781.0709999999999</v>
      </c>
      <c r="E60" s="50">
        <v>21.507000000000001</v>
      </c>
      <c r="F60" s="50">
        <v>456.62299999999999</v>
      </c>
      <c r="G60" s="50">
        <v>0</v>
      </c>
      <c r="H60" s="50">
        <v>255</v>
      </c>
      <c r="I60" s="50">
        <f t="shared" si="4"/>
        <v>0.5688070919588657</v>
      </c>
      <c r="J60" s="2">
        <f t="shared" si="5"/>
        <v>0.64529185745357831</v>
      </c>
      <c r="K60" s="55"/>
      <c r="L60">
        <v>11</v>
      </c>
      <c r="M60" s="2" t="s">
        <v>201</v>
      </c>
      <c r="N60" s="2">
        <v>2010.5650000000001</v>
      </c>
      <c r="O60" s="2">
        <v>23.678999999999998</v>
      </c>
      <c r="P60" s="2">
        <v>534.02800000000002</v>
      </c>
      <c r="Q60" s="2">
        <v>0</v>
      </c>
      <c r="R60" s="2">
        <v>255</v>
      </c>
      <c r="S60" s="2">
        <f t="shared" si="6"/>
        <v>1.1777286484147489</v>
      </c>
      <c r="T60" s="2">
        <f t="shared" si="7"/>
        <v>1.4424196030195002</v>
      </c>
    </row>
    <row r="61" spans="1:20" x14ac:dyDescent="0.75">
      <c r="A61" s="55"/>
      <c r="B61" s="49">
        <v>12</v>
      </c>
      <c r="C61" s="50" t="s">
        <v>202</v>
      </c>
      <c r="D61" s="50">
        <v>1584.0820000000001</v>
      </c>
      <c r="E61" s="50">
        <v>17.41</v>
      </c>
      <c r="F61" s="50">
        <v>311.98899999999998</v>
      </c>
      <c r="G61" s="50">
        <v>0</v>
      </c>
      <c r="H61" s="50">
        <v>255</v>
      </c>
      <c r="I61" s="50">
        <f t="shared" si="4"/>
        <v>1.0990592658713374</v>
      </c>
      <c r="J61" s="2">
        <f t="shared" si="5"/>
        <v>1.2468445016803158</v>
      </c>
      <c r="K61" s="55"/>
      <c r="L61">
        <v>12</v>
      </c>
      <c r="M61" s="2" t="s">
        <v>203</v>
      </c>
      <c r="N61" s="2">
        <v>2907.8040000000001</v>
      </c>
      <c r="O61" s="2">
        <v>25.559000000000001</v>
      </c>
      <c r="P61" s="2">
        <v>477.96100000000001</v>
      </c>
      <c r="Q61" s="2">
        <v>0</v>
      </c>
      <c r="R61" s="2">
        <v>255</v>
      </c>
      <c r="S61" s="2">
        <f t="shared" si="6"/>
        <v>0.87897946354018353</v>
      </c>
      <c r="T61" s="2">
        <f t="shared" si="7"/>
        <v>1.0765274416721466</v>
      </c>
    </row>
    <row r="62" spans="1:20" x14ac:dyDescent="0.75">
      <c r="A62" s="55"/>
      <c r="B62" s="49">
        <v>13</v>
      </c>
      <c r="C62" s="50" t="s">
        <v>204</v>
      </c>
      <c r="D62" s="50">
        <v>2033.1010000000001</v>
      </c>
      <c r="E62" s="50">
        <v>16.798999999999999</v>
      </c>
      <c r="F62" s="50">
        <v>397.62299999999999</v>
      </c>
      <c r="G62" s="50">
        <v>0</v>
      </c>
      <c r="H62" s="50">
        <v>255</v>
      </c>
      <c r="I62" s="50">
        <f t="shared" si="4"/>
        <v>0.82627473991700362</v>
      </c>
      <c r="J62" s="2">
        <f t="shared" si="5"/>
        <v>0.93737994695497573</v>
      </c>
      <c r="K62" s="55"/>
      <c r="L62">
        <v>13</v>
      </c>
      <c r="M62" s="2" t="s">
        <v>205</v>
      </c>
      <c r="N62" s="2">
        <v>1841.002</v>
      </c>
      <c r="O62" s="2">
        <v>18.506</v>
      </c>
      <c r="P62" s="2">
        <v>486.88200000000001</v>
      </c>
      <c r="Q62" s="2">
        <v>0</v>
      </c>
      <c r="R62" s="2">
        <v>255</v>
      </c>
      <c r="S62" s="2">
        <f t="shared" si="6"/>
        <v>1.0052134652759748</v>
      </c>
      <c r="T62" s="2">
        <f t="shared" si="7"/>
        <v>1.2311321538156359</v>
      </c>
    </row>
    <row r="63" spans="1:20" x14ac:dyDescent="0.75">
      <c r="A63" s="55"/>
      <c r="B63" s="49">
        <v>14</v>
      </c>
      <c r="C63" s="50" t="s">
        <v>206</v>
      </c>
      <c r="D63" s="50">
        <v>2895.6579999999999</v>
      </c>
      <c r="E63" s="50">
        <v>20.265000000000001</v>
      </c>
      <c r="F63" s="50">
        <v>484.09</v>
      </c>
      <c r="G63" s="50">
        <v>0</v>
      </c>
      <c r="H63" s="50">
        <v>255</v>
      </c>
      <c r="I63" s="50">
        <f t="shared" si="4"/>
        <v>0.6998409342539762</v>
      </c>
      <c r="J63" s="2">
        <f t="shared" si="5"/>
        <v>0.79394519296790733</v>
      </c>
      <c r="K63" s="55"/>
      <c r="L63">
        <v>14</v>
      </c>
      <c r="M63" s="2" t="s">
        <v>207</v>
      </c>
      <c r="N63" s="2">
        <v>3963.7959999999998</v>
      </c>
      <c r="O63" s="2">
        <v>27.341000000000001</v>
      </c>
      <c r="P63" s="2">
        <v>510.39699999999999</v>
      </c>
      <c r="Q63" s="2">
        <v>0</v>
      </c>
      <c r="R63" s="2">
        <v>255</v>
      </c>
      <c r="S63" s="2">
        <f t="shared" si="6"/>
        <v>0.68976809099156466</v>
      </c>
      <c r="T63" s="2">
        <f t="shared" si="7"/>
        <v>0.8447913849448917</v>
      </c>
    </row>
    <row r="64" spans="1:20" x14ac:dyDescent="0.75">
      <c r="A64" s="55"/>
      <c r="B64" s="49">
        <v>15</v>
      </c>
      <c r="C64" s="50" t="s">
        <v>208</v>
      </c>
      <c r="D64" s="50">
        <v>2638.8829999999998</v>
      </c>
      <c r="E64" s="50">
        <v>26.855</v>
      </c>
      <c r="F64" s="50">
        <v>499.012</v>
      </c>
      <c r="G64" s="50">
        <v>0</v>
      </c>
      <c r="H64" s="50">
        <v>255</v>
      </c>
      <c r="I64" s="50">
        <f t="shared" si="4"/>
        <v>1.0176654288954836</v>
      </c>
      <c r="J64" s="2">
        <f t="shared" si="5"/>
        <v>1.1545060252619861</v>
      </c>
      <c r="K64" s="55"/>
      <c r="L64">
        <v>15</v>
      </c>
      <c r="M64" s="2" t="s">
        <v>209</v>
      </c>
      <c r="N64" s="2">
        <v>3438.4920000000002</v>
      </c>
      <c r="O64" s="2">
        <v>20.170000000000002</v>
      </c>
      <c r="P64" s="2">
        <v>423.47699999999998</v>
      </c>
      <c r="Q64" s="2">
        <v>0</v>
      </c>
      <c r="R64" s="2">
        <v>255</v>
      </c>
      <c r="S64" s="2">
        <f t="shared" si="6"/>
        <v>0.58659435589787623</v>
      </c>
      <c r="T64" s="2">
        <f t="shared" si="7"/>
        <v>0.71842966468259517</v>
      </c>
    </row>
    <row r="65" spans="1:20" x14ac:dyDescent="0.75">
      <c r="A65" s="55"/>
      <c r="B65" s="49">
        <v>16</v>
      </c>
      <c r="C65" s="50" t="s">
        <v>210</v>
      </c>
      <c r="D65" s="50">
        <v>3660.2080000000001</v>
      </c>
      <c r="E65" s="50">
        <v>20.727</v>
      </c>
      <c r="F65" s="50">
        <v>357.63600000000002</v>
      </c>
      <c r="G65" s="50">
        <v>0</v>
      </c>
      <c r="H65" s="50">
        <v>255</v>
      </c>
      <c r="I65" s="50">
        <f t="shared" si="4"/>
        <v>0.56627929341720473</v>
      </c>
      <c r="J65" s="2">
        <f t="shared" si="5"/>
        <v>0.64242415794828656</v>
      </c>
      <c r="K65" s="55"/>
      <c r="L65">
        <v>16</v>
      </c>
      <c r="M65" s="2" t="s">
        <v>211</v>
      </c>
      <c r="N65" s="2">
        <v>1197.8240000000001</v>
      </c>
      <c r="O65" s="2">
        <v>21.646000000000001</v>
      </c>
      <c r="P65" s="2">
        <v>221.47900000000001</v>
      </c>
      <c r="Q65" s="2">
        <v>0</v>
      </c>
      <c r="R65" s="2">
        <v>255</v>
      </c>
      <c r="S65" s="2">
        <f t="shared" si="6"/>
        <v>1.8071102265441334</v>
      </c>
      <c r="T65" s="2">
        <f t="shared" si="7"/>
        <v>2.213252788826042</v>
      </c>
    </row>
    <row r="66" spans="1:20" x14ac:dyDescent="0.75">
      <c r="A66" s="55"/>
      <c r="B66" s="49">
        <v>17</v>
      </c>
      <c r="C66" s="50" t="s">
        <v>212</v>
      </c>
      <c r="D66" s="50">
        <v>1593.92</v>
      </c>
      <c r="E66" s="50">
        <v>23.172000000000001</v>
      </c>
      <c r="F66" s="50">
        <v>412.27</v>
      </c>
      <c r="G66" s="50">
        <v>0</v>
      </c>
      <c r="H66" s="50">
        <v>255</v>
      </c>
      <c r="I66" s="50">
        <f t="shared" si="4"/>
        <v>1.4537743425015057</v>
      </c>
      <c r="J66" s="2">
        <f t="shared" si="5"/>
        <v>1.6492564158447449</v>
      </c>
      <c r="K66" s="55"/>
      <c r="L66">
        <v>17</v>
      </c>
      <c r="M66" s="2" t="s">
        <v>213</v>
      </c>
      <c r="N66" s="2">
        <v>4222.5150000000003</v>
      </c>
      <c r="O66" s="2">
        <v>33.564999999999998</v>
      </c>
      <c r="P66" s="2">
        <v>340.39100000000002</v>
      </c>
      <c r="Q66" s="2">
        <v>0</v>
      </c>
      <c r="R66" s="2">
        <v>255</v>
      </c>
      <c r="S66" s="2">
        <f t="shared" si="6"/>
        <v>0.79490540590145908</v>
      </c>
      <c r="T66" s="2">
        <f t="shared" si="7"/>
        <v>0.97355799365309759</v>
      </c>
    </row>
    <row r="67" spans="1:20" x14ac:dyDescent="0.75">
      <c r="A67" s="55"/>
      <c r="B67" s="49">
        <v>18</v>
      </c>
      <c r="C67" s="50" t="s">
        <v>214</v>
      </c>
      <c r="D67" s="50">
        <v>3101.47</v>
      </c>
      <c r="E67" s="50">
        <v>29.655999999999999</v>
      </c>
      <c r="F67" s="50">
        <v>500.25099999999998</v>
      </c>
      <c r="G67" s="50">
        <v>0</v>
      </c>
      <c r="H67" s="50">
        <v>255</v>
      </c>
      <c r="I67" s="50">
        <f t="shared" si="4"/>
        <v>0.95619174133556029</v>
      </c>
      <c r="J67" s="2">
        <f t="shared" si="5"/>
        <v>1.0847662653489143</v>
      </c>
      <c r="K67" s="55"/>
      <c r="L67">
        <v>18</v>
      </c>
      <c r="M67" s="2" t="s">
        <v>215</v>
      </c>
      <c r="N67" s="2">
        <v>1716.482</v>
      </c>
      <c r="O67" s="2">
        <v>19.568999999999999</v>
      </c>
      <c r="P67" s="2">
        <v>376.13099999999997</v>
      </c>
      <c r="Q67" s="2">
        <v>0</v>
      </c>
      <c r="R67" s="2">
        <v>255</v>
      </c>
      <c r="S67" s="2">
        <f t="shared" si="6"/>
        <v>1.1400643875088698</v>
      </c>
      <c r="T67" s="2">
        <f t="shared" si="7"/>
        <v>1.3962904132973963</v>
      </c>
    </row>
    <row r="68" spans="1:20" x14ac:dyDescent="0.75">
      <c r="A68" s="55"/>
      <c r="B68" s="49">
        <v>19</v>
      </c>
      <c r="C68" s="50" t="s">
        <v>216</v>
      </c>
      <c r="D68" s="50">
        <v>1601.481</v>
      </c>
      <c r="E68" s="50">
        <v>31.690999999999999</v>
      </c>
      <c r="F68" s="50">
        <v>232.476</v>
      </c>
      <c r="G68" s="50">
        <v>0</v>
      </c>
      <c r="H68" s="50">
        <v>255</v>
      </c>
      <c r="I68" s="50">
        <f t="shared" si="4"/>
        <v>1.9788558215801499</v>
      </c>
      <c r="J68" s="2">
        <f t="shared" si="5"/>
        <v>2.2449430866671154</v>
      </c>
      <c r="K68" s="55"/>
      <c r="L68">
        <v>19</v>
      </c>
      <c r="M68" s="2" t="s">
        <v>217</v>
      </c>
      <c r="N68" s="2">
        <v>3163.7089999999998</v>
      </c>
      <c r="O68" s="2">
        <v>29.341999999999999</v>
      </c>
      <c r="P68" s="2">
        <v>473.47699999999998</v>
      </c>
      <c r="Q68" s="2">
        <v>0</v>
      </c>
      <c r="R68" s="2">
        <v>255</v>
      </c>
      <c r="S68" s="2">
        <f t="shared" si="6"/>
        <v>0.9274557173241913</v>
      </c>
      <c r="T68" s="2">
        <f t="shared" si="7"/>
        <v>1.1358985869976164</v>
      </c>
    </row>
    <row r="69" spans="1:20" x14ac:dyDescent="0.75">
      <c r="A69" s="55"/>
      <c r="B69" s="49">
        <v>20</v>
      </c>
      <c r="C69" s="50" t="s">
        <v>218</v>
      </c>
      <c r="D69" s="50">
        <v>1570.9780000000001</v>
      </c>
      <c r="E69" s="50">
        <v>31.965</v>
      </c>
      <c r="F69" s="50">
        <v>323.84899999999999</v>
      </c>
      <c r="G69" s="50">
        <v>0</v>
      </c>
      <c r="H69" s="50">
        <v>255</v>
      </c>
      <c r="I69" s="50">
        <f t="shared" si="4"/>
        <v>2.0347197732877227</v>
      </c>
      <c r="J69" s="2">
        <f t="shared" si="5"/>
        <v>2.3083187964142144</v>
      </c>
      <c r="K69" s="55"/>
      <c r="L69">
        <v>20</v>
      </c>
      <c r="M69" s="2" t="s">
        <v>219</v>
      </c>
      <c r="N69" s="2">
        <v>1940.5340000000001</v>
      </c>
      <c r="O69" s="2">
        <v>13.195</v>
      </c>
      <c r="P69" s="2">
        <v>349.53500000000003</v>
      </c>
      <c r="Q69" s="2">
        <v>0</v>
      </c>
      <c r="R69" s="2">
        <v>255</v>
      </c>
      <c r="S69" s="2">
        <f t="shared" si="6"/>
        <v>0.67996747287086956</v>
      </c>
      <c r="T69" s="2">
        <f t="shared" si="7"/>
        <v>0.83278810751929211</v>
      </c>
    </row>
    <row r="70" spans="1:20" x14ac:dyDescent="0.75">
      <c r="A70" s="55"/>
      <c r="B70" s="49">
        <v>21</v>
      </c>
      <c r="C70" s="50" t="s">
        <v>220</v>
      </c>
      <c r="D70" s="50">
        <v>4638.8990000000003</v>
      </c>
      <c r="E70" s="50">
        <v>27.241</v>
      </c>
      <c r="F70" s="50">
        <v>525.13599999999997</v>
      </c>
      <c r="G70" s="50">
        <v>0</v>
      </c>
      <c r="H70" s="50">
        <v>255</v>
      </c>
      <c r="I70" s="50">
        <f t="shared" si="4"/>
        <v>0.5872298577744417</v>
      </c>
      <c r="J70" s="2">
        <f t="shared" si="5"/>
        <v>0.66619184435709078</v>
      </c>
      <c r="K70" s="55"/>
      <c r="L70">
        <v>21</v>
      </c>
      <c r="M70" s="2" t="s">
        <v>221</v>
      </c>
      <c r="N70" s="2">
        <v>2785.6779999999999</v>
      </c>
      <c r="O70" s="2">
        <v>19.858000000000001</v>
      </c>
      <c r="P70" s="2">
        <v>520.85500000000002</v>
      </c>
      <c r="Q70" s="2">
        <v>0</v>
      </c>
      <c r="R70" s="2">
        <v>255</v>
      </c>
      <c r="S70" s="2">
        <f t="shared" si="6"/>
        <v>0.712860567517136</v>
      </c>
      <c r="T70" s="2">
        <f t="shared" si="7"/>
        <v>0.87307382578352333</v>
      </c>
    </row>
    <row r="71" spans="1:20" x14ac:dyDescent="0.75">
      <c r="A71" s="55"/>
      <c r="B71" s="49">
        <v>22</v>
      </c>
      <c r="C71" s="2" t="s">
        <v>222</v>
      </c>
      <c r="D71" s="2">
        <v>3046.2339999999999</v>
      </c>
      <c r="E71" s="2">
        <v>28.763999999999999</v>
      </c>
      <c r="F71" s="2">
        <v>324.87099999999998</v>
      </c>
      <c r="G71" s="2">
        <v>0</v>
      </c>
      <c r="H71" s="2">
        <v>255</v>
      </c>
      <c r="I71" s="50">
        <f t="shared" si="4"/>
        <v>0.9442478811542383</v>
      </c>
      <c r="J71" s="2">
        <f t="shared" si="5"/>
        <v>1.0712163714911764</v>
      </c>
      <c r="K71" s="55"/>
      <c r="L71">
        <v>22</v>
      </c>
      <c r="M71" s="2" t="s">
        <v>223</v>
      </c>
      <c r="N71" s="2">
        <v>2581.6840000000002</v>
      </c>
      <c r="O71" s="2">
        <v>21.088999999999999</v>
      </c>
      <c r="P71" s="2">
        <v>390.73500000000001</v>
      </c>
      <c r="Q71" s="2">
        <v>0</v>
      </c>
      <c r="R71" s="2">
        <v>255</v>
      </c>
      <c r="S71" s="2">
        <f t="shared" si="6"/>
        <v>0.81686991901410066</v>
      </c>
      <c r="T71" s="2">
        <f t="shared" si="7"/>
        <v>1.000458964710478</v>
      </c>
    </row>
    <row r="72" spans="1:20" x14ac:dyDescent="0.75">
      <c r="A72" s="55"/>
      <c r="B72" s="49">
        <v>23</v>
      </c>
      <c r="C72" s="2" t="s">
        <v>224</v>
      </c>
      <c r="D72" s="2">
        <v>3494.2640000000001</v>
      </c>
      <c r="E72" s="2">
        <v>14.558</v>
      </c>
      <c r="F72" s="2">
        <v>388.37900000000002</v>
      </c>
      <c r="G72" s="2">
        <v>0</v>
      </c>
      <c r="H72" s="2">
        <v>255</v>
      </c>
      <c r="I72" s="50">
        <f t="shared" si="4"/>
        <v>0.41662564706043959</v>
      </c>
      <c r="J72" s="2">
        <f t="shared" si="5"/>
        <v>0.47264730249508213</v>
      </c>
      <c r="K72" s="55"/>
      <c r="L72">
        <v>23</v>
      </c>
      <c r="M72" s="2" t="s">
        <v>225</v>
      </c>
      <c r="N72" s="2">
        <v>1432.01</v>
      </c>
      <c r="O72" s="2">
        <v>22.178000000000001</v>
      </c>
      <c r="P72" s="2">
        <v>382.995</v>
      </c>
      <c r="Q72" s="2">
        <v>0</v>
      </c>
      <c r="R72" s="2">
        <v>255</v>
      </c>
      <c r="S72" s="2">
        <f t="shared" si="6"/>
        <v>1.548732201590771</v>
      </c>
      <c r="T72" s="2">
        <f t="shared" si="7"/>
        <v>1.8968050835894914</v>
      </c>
    </row>
    <row r="73" spans="1:20" x14ac:dyDescent="0.75">
      <c r="A73" s="55"/>
      <c r="B73" s="49">
        <v>24</v>
      </c>
      <c r="C73" s="50" t="s">
        <v>226</v>
      </c>
      <c r="D73" s="50">
        <v>2388.7020000000002</v>
      </c>
      <c r="E73" s="50">
        <v>20.2</v>
      </c>
      <c r="F73" s="50">
        <v>292.11399999999998</v>
      </c>
      <c r="G73" s="50">
        <v>0</v>
      </c>
      <c r="H73" s="50">
        <v>255</v>
      </c>
      <c r="I73" s="50">
        <f t="shared" si="4"/>
        <v>0.84564755252015522</v>
      </c>
      <c r="J73" s="2">
        <f t="shared" si="5"/>
        <v>0.95935772888757487</v>
      </c>
      <c r="K73" s="55"/>
      <c r="L73">
        <v>24</v>
      </c>
      <c r="M73" s="2" t="s">
        <v>227</v>
      </c>
      <c r="N73" s="2">
        <v>1680.421</v>
      </c>
      <c r="O73" s="2">
        <v>20.937999999999999</v>
      </c>
      <c r="P73" s="2">
        <v>318.15699999999998</v>
      </c>
      <c r="Q73" s="2">
        <v>0</v>
      </c>
      <c r="R73" s="2">
        <v>255</v>
      </c>
      <c r="S73" s="2">
        <f t="shared" si="6"/>
        <v>1.2459972828237684</v>
      </c>
      <c r="T73" s="2">
        <f t="shared" si="7"/>
        <v>1.5260314067023664</v>
      </c>
    </row>
    <row r="74" spans="1:20" x14ac:dyDescent="0.75">
      <c r="A74" s="55"/>
      <c r="B74" s="49">
        <v>25</v>
      </c>
      <c r="C74" s="50" t="s">
        <v>228</v>
      </c>
      <c r="D74" s="50">
        <v>3617.3829999999998</v>
      </c>
      <c r="E74" s="50">
        <v>15.134</v>
      </c>
      <c r="F74" s="50">
        <v>380.11099999999999</v>
      </c>
      <c r="G74" s="50">
        <v>0</v>
      </c>
      <c r="H74" s="50">
        <v>255</v>
      </c>
      <c r="I74" s="50">
        <f t="shared" si="4"/>
        <v>0.41836874889941156</v>
      </c>
      <c r="J74" s="2">
        <f t="shared" si="5"/>
        <v>0.47462479089018517</v>
      </c>
      <c r="K74" s="55"/>
      <c r="L74">
        <v>25</v>
      </c>
      <c r="M74" s="2" t="s">
        <v>229</v>
      </c>
      <c r="N74" s="2">
        <v>3033.7570000000001</v>
      </c>
      <c r="O74" s="2">
        <v>26.832000000000001</v>
      </c>
      <c r="P74" s="2">
        <v>511.09800000000001</v>
      </c>
      <c r="Q74" s="2">
        <v>0</v>
      </c>
      <c r="R74" s="2">
        <v>255</v>
      </c>
      <c r="S74" s="2">
        <f t="shared" si="6"/>
        <v>0.88444789744201657</v>
      </c>
      <c r="T74" s="2">
        <f t="shared" si="7"/>
        <v>1.0832248895676679</v>
      </c>
    </row>
    <row r="75" spans="1:20" x14ac:dyDescent="0.75">
      <c r="A75" s="55"/>
      <c r="B75" s="49">
        <v>26</v>
      </c>
      <c r="C75" s="50" t="s">
        <v>230</v>
      </c>
      <c r="D75" s="50">
        <v>1496.38</v>
      </c>
      <c r="E75" s="50">
        <v>26.8</v>
      </c>
      <c r="F75" s="50">
        <v>394.42200000000003</v>
      </c>
      <c r="G75" s="50">
        <v>0</v>
      </c>
      <c r="H75" s="50">
        <v>255</v>
      </c>
      <c r="I75" s="50">
        <f t="shared" si="4"/>
        <v>1.7909889199267566</v>
      </c>
      <c r="J75" s="2">
        <f t="shared" si="5"/>
        <v>2.0318146224904874</v>
      </c>
      <c r="K75" s="55"/>
      <c r="L75">
        <v>26</v>
      </c>
      <c r="M75" s="2" t="s">
        <v>231</v>
      </c>
      <c r="N75" s="2">
        <v>2770.2020000000002</v>
      </c>
      <c r="O75" s="2">
        <v>19.693000000000001</v>
      </c>
      <c r="P75" s="2">
        <v>426.161</v>
      </c>
      <c r="Q75" s="2">
        <v>0</v>
      </c>
      <c r="R75" s="2">
        <v>255</v>
      </c>
      <c r="S75" s="2">
        <f t="shared" si="6"/>
        <v>0.71088678731731481</v>
      </c>
      <c r="T75" s="2">
        <f t="shared" si="7"/>
        <v>0.87065644444860724</v>
      </c>
    </row>
    <row r="76" spans="1:20" x14ac:dyDescent="0.75">
      <c r="A76" s="55"/>
      <c r="B76" s="49">
        <v>27</v>
      </c>
      <c r="C76" s="50" t="s">
        <v>232</v>
      </c>
      <c r="D76" s="50">
        <v>2007.999</v>
      </c>
      <c r="E76" s="50">
        <v>15.856999999999999</v>
      </c>
      <c r="F76" s="50">
        <v>326.09199999999998</v>
      </c>
      <c r="G76" s="50">
        <v>0</v>
      </c>
      <c r="H76" s="50">
        <v>255</v>
      </c>
      <c r="I76" s="50">
        <f t="shared" si="4"/>
        <v>0.78969162833248419</v>
      </c>
      <c r="J76" s="2">
        <f t="shared" si="5"/>
        <v>0.89587767956145803</v>
      </c>
      <c r="K76" s="55"/>
      <c r="L76">
        <v>27</v>
      </c>
      <c r="M76" s="2" t="s">
        <v>233</v>
      </c>
      <c r="N76" s="2">
        <v>2029.79</v>
      </c>
      <c r="O76" s="2">
        <v>31.577999999999999</v>
      </c>
      <c r="P76" s="2">
        <v>418.01900000000001</v>
      </c>
      <c r="Q76" s="2">
        <v>0</v>
      </c>
      <c r="R76" s="2">
        <v>255</v>
      </c>
      <c r="S76" s="2">
        <f t="shared" si="6"/>
        <v>1.5557274397844112</v>
      </c>
      <c r="T76" s="2">
        <f t="shared" si="7"/>
        <v>1.9053724804273613</v>
      </c>
    </row>
    <row r="77" spans="1:20" x14ac:dyDescent="0.75">
      <c r="A77" s="55"/>
      <c r="B77" s="49">
        <v>28</v>
      </c>
      <c r="C77" s="50" t="s">
        <v>234</v>
      </c>
      <c r="D77" s="50">
        <v>1185.9459999999999</v>
      </c>
      <c r="E77" s="50">
        <v>18.548999999999999</v>
      </c>
      <c r="F77" s="50">
        <v>231.69</v>
      </c>
      <c r="G77" s="50">
        <v>0</v>
      </c>
      <c r="H77" s="50">
        <v>255</v>
      </c>
      <c r="I77" s="50">
        <f t="shared" si="4"/>
        <v>1.5640678412001896</v>
      </c>
      <c r="J77" s="2">
        <f t="shared" si="5"/>
        <v>1.7743805530899859</v>
      </c>
      <c r="K77" s="55"/>
      <c r="L77">
        <v>28</v>
      </c>
      <c r="M77" s="2" t="s">
        <v>235</v>
      </c>
      <c r="N77" s="2">
        <v>2556.2739999999999</v>
      </c>
      <c r="O77" s="2">
        <v>16.126000000000001</v>
      </c>
      <c r="P77" s="2">
        <v>278.70600000000002</v>
      </c>
      <c r="Q77" s="2">
        <v>0</v>
      </c>
      <c r="R77" s="2">
        <v>255</v>
      </c>
      <c r="S77" s="2">
        <f t="shared" si="6"/>
        <v>0.63084004296878982</v>
      </c>
      <c r="T77" s="2">
        <f t="shared" si="7"/>
        <v>0.77261943621108486</v>
      </c>
    </row>
    <row r="78" spans="1:20" x14ac:dyDescent="0.75">
      <c r="A78" s="55"/>
      <c r="B78" s="49">
        <v>29</v>
      </c>
      <c r="C78" s="50" t="s">
        <v>236</v>
      </c>
      <c r="D78" s="50">
        <v>1432.415</v>
      </c>
      <c r="E78" s="50">
        <v>17.902000000000001</v>
      </c>
      <c r="F78" s="50">
        <v>263.24200000000002</v>
      </c>
      <c r="G78" s="50">
        <v>0</v>
      </c>
      <c r="H78" s="50">
        <v>255</v>
      </c>
      <c r="I78" s="50">
        <f t="shared" si="4"/>
        <v>1.2497774737069915</v>
      </c>
      <c r="J78" s="2">
        <f t="shared" si="5"/>
        <v>1.4178290650960212</v>
      </c>
      <c r="K78" s="55"/>
      <c r="L78">
        <v>29</v>
      </c>
      <c r="M78" s="2" t="s">
        <v>237</v>
      </c>
      <c r="N78" s="2">
        <v>1757.4069999999999</v>
      </c>
      <c r="O78" s="2">
        <v>20.736999999999998</v>
      </c>
      <c r="P78" s="2">
        <v>295.14800000000002</v>
      </c>
      <c r="Q78" s="2">
        <v>0</v>
      </c>
      <c r="R78" s="2">
        <v>255</v>
      </c>
      <c r="S78" s="2">
        <f t="shared" si="6"/>
        <v>1.1799770912486407</v>
      </c>
      <c r="T78" s="2">
        <f t="shared" si="7"/>
        <v>1.4451733765854566</v>
      </c>
    </row>
    <row r="79" spans="1:20" x14ac:dyDescent="0.75">
      <c r="A79" s="55"/>
      <c r="B79" s="49">
        <v>30</v>
      </c>
      <c r="C79" s="50" t="s">
        <v>238</v>
      </c>
      <c r="D79" s="50">
        <v>2819.5309999999999</v>
      </c>
      <c r="E79" s="50">
        <v>13.81</v>
      </c>
      <c r="F79" s="50">
        <v>305.267</v>
      </c>
      <c r="G79" s="50">
        <v>0</v>
      </c>
      <c r="H79" s="50">
        <v>255</v>
      </c>
      <c r="I79" s="50">
        <f t="shared" si="4"/>
        <v>0.48979777133147323</v>
      </c>
      <c r="J79" s="2">
        <f t="shared" si="5"/>
        <v>0.55565853187703573</v>
      </c>
      <c r="K79" s="55"/>
      <c r="L79">
        <v>30</v>
      </c>
      <c r="M79" s="2" t="s">
        <v>239</v>
      </c>
      <c r="N79" s="2">
        <v>2124.4140000000002</v>
      </c>
      <c r="O79" s="2">
        <v>22.783999999999999</v>
      </c>
      <c r="P79" s="2">
        <v>382.55599999999998</v>
      </c>
      <c r="Q79" s="2">
        <v>0</v>
      </c>
      <c r="R79" s="2">
        <v>255</v>
      </c>
      <c r="S79" s="2">
        <f t="shared" si="6"/>
        <v>1.0724839885257769</v>
      </c>
      <c r="T79" s="2">
        <f t="shared" si="7"/>
        <v>1.3135215238725684</v>
      </c>
    </row>
    <row r="80" spans="1:20" x14ac:dyDescent="0.75">
      <c r="A80" s="55"/>
      <c r="B80" s="49">
        <v>31</v>
      </c>
      <c r="C80" s="50" t="s">
        <v>240</v>
      </c>
      <c r="D80" s="50">
        <v>3775.107</v>
      </c>
      <c r="E80" s="50">
        <v>24.306999999999999</v>
      </c>
      <c r="F80" s="50">
        <v>354.87400000000002</v>
      </c>
      <c r="G80" s="50">
        <v>0</v>
      </c>
      <c r="H80" s="50">
        <v>255</v>
      </c>
      <c r="I80" s="50">
        <f t="shared" si="4"/>
        <v>0.64387578948093394</v>
      </c>
      <c r="J80" s="2">
        <f t="shared" si="5"/>
        <v>0.73045468320846418</v>
      </c>
      <c r="K80" s="55"/>
      <c r="L80">
        <v>31</v>
      </c>
      <c r="M80" s="2" t="s">
        <v>241</v>
      </c>
      <c r="N80" s="2">
        <v>1823.713</v>
      </c>
      <c r="O80" s="2">
        <v>16.698</v>
      </c>
      <c r="P80" s="2">
        <v>276.279</v>
      </c>
      <c r="Q80" s="2">
        <v>0</v>
      </c>
      <c r="R80" s="2">
        <v>255</v>
      </c>
      <c r="S80" s="2">
        <f t="shared" si="6"/>
        <v>0.91560459348592682</v>
      </c>
      <c r="T80" s="2">
        <f t="shared" si="7"/>
        <v>1.121383958891105</v>
      </c>
    </row>
    <row r="81" spans="1:20" x14ac:dyDescent="0.75">
      <c r="A81" s="55"/>
      <c r="B81" s="49">
        <v>32</v>
      </c>
      <c r="C81" s="50" t="s">
        <v>242</v>
      </c>
      <c r="D81" s="50">
        <v>4512.6170000000002</v>
      </c>
      <c r="E81" s="50">
        <v>22.677</v>
      </c>
      <c r="F81" s="50">
        <v>553.78</v>
      </c>
      <c r="G81" s="50">
        <v>0</v>
      </c>
      <c r="H81" s="50">
        <v>255</v>
      </c>
      <c r="I81" s="50">
        <f t="shared" si="4"/>
        <v>0.50252436668124056</v>
      </c>
      <c r="J81" s="2">
        <f t="shared" si="5"/>
        <v>0.57009641155260293</v>
      </c>
      <c r="K81" s="55"/>
      <c r="L81">
        <v>32</v>
      </c>
      <c r="M81" s="2" t="s">
        <v>243</v>
      </c>
      <c r="N81" s="2">
        <v>2146.4949999999999</v>
      </c>
      <c r="O81" s="2">
        <v>22.370999999999999</v>
      </c>
      <c r="P81" s="2">
        <v>492.81</v>
      </c>
      <c r="Q81" s="2">
        <v>0</v>
      </c>
      <c r="R81" s="2">
        <v>255</v>
      </c>
      <c r="S81" s="2">
        <f t="shared" si="6"/>
        <v>1.0422106736796499</v>
      </c>
      <c r="T81" s="2">
        <f t="shared" si="7"/>
        <v>1.2764443730015156</v>
      </c>
    </row>
    <row r="82" spans="1:20" x14ac:dyDescent="0.75">
      <c r="A82" s="55"/>
      <c r="B82" s="49">
        <v>33</v>
      </c>
      <c r="C82" s="50" t="s">
        <v>244</v>
      </c>
      <c r="D82" s="50">
        <v>2461.739</v>
      </c>
      <c r="E82" s="50">
        <v>22.178999999999998</v>
      </c>
      <c r="F82" s="50">
        <v>293.40899999999999</v>
      </c>
      <c r="G82" s="50">
        <v>0</v>
      </c>
      <c r="H82" s="50">
        <v>255</v>
      </c>
      <c r="I82" s="50">
        <f t="shared" si="4"/>
        <v>0.90094847585385773</v>
      </c>
      <c r="J82" s="2">
        <f t="shared" si="5"/>
        <v>1.0220947025318547</v>
      </c>
      <c r="K82" s="55"/>
      <c r="L82">
        <v>33</v>
      </c>
      <c r="M82" s="2" t="s">
        <v>245</v>
      </c>
      <c r="N82" s="2">
        <v>1164</v>
      </c>
      <c r="O82" s="2">
        <v>23.376000000000001</v>
      </c>
      <c r="P82" s="2">
        <v>459.21800000000002</v>
      </c>
      <c r="Q82" s="2">
        <v>0</v>
      </c>
      <c r="R82" s="2">
        <v>255</v>
      </c>
      <c r="S82" s="2">
        <f t="shared" si="6"/>
        <v>2.0082474226804123</v>
      </c>
      <c r="T82" s="2">
        <f t="shared" si="7"/>
        <v>2.4595949619521358</v>
      </c>
    </row>
    <row r="83" spans="1:20" x14ac:dyDescent="0.75">
      <c r="A83" s="55"/>
      <c r="B83" s="49">
        <v>34</v>
      </c>
      <c r="C83" s="50" t="s">
        <v>246</v>
      </c>
      <c r="D83" s="50">
        <v>2459.971</v>
      </c>
      <c r="E83" s="50">
        <v>21.507000000000001</v>
      </c>
      <c r="F83" s="50">
        <v>351.40600000000001</v>
      </c>
      <c r="G83" s="50">
        <v>0</v>
      </c>
      <c r="H83" s="50">
        <v>255</v>
      </c>
      <c r="I83" s="50">
        <f t="shared" si="4"/>
        <v>0.8742785992192591</v>
      </c>
      <c r="J83" s="2">
        <f>I83/I$44</f>
        <v>0.99183865531498472</v>
      </c>
      <c r="K83" s="55"/>
      <c r="L83">
        <v>34</v>
      </c>
      <c r="M83" s="2" t="s">
        <v>247</v>
      </c>
      <c r="N83" s="2">
        <v>2619.0500000000002</v>
      </c>
      <c r="O83" s="2">
        <v>16.98</v>
      </c>
      <c r="P83" s="2">
        <v>369.25599999999997</v>
      </c>
      <c r="Q83" s="2">
        <v>0</v>
      </c>
      <c r="R83" s="2">
        <v>255</v>
      </c>
      <c r="S83" s="2">
        <f t="shared" si="6"/>
        <v>0.64832668333937882</v>
      </c>
      <c r="T83" s="2">
        <f>S83/S$44</f>
        <v>0.79403614615988383</v>
      </c>
    </row>
    <row r="84" spans="1:20" x14ac:dyDescent="0.75">
      <c r="A84" s="55"/>
      <c r="B84" s="49">
        <v>35</v>
      </c>
      <c r="C84" s="2" t="s">
        <v>248</v>
      </c>
      <c r="D84" s="2">
        <v>2304.2460000000001</v>
      </c>
      <c r="E84" s="2">
        <v>31.510999999999999</v>
      </c>
      <c r="F84" s="2">
        <v>305.702</v>
      </c>
      <c r="G84" s="2">
        <v>0</v>
      </c>
      <c r="H84" s="2">
        <v>255</v>
      </c>
      <c r="I84" s="50">
        <f t="shared" si="4"/>
        <v>1.3675189194209298</v>
      </c>
      <c r="J84" s="2">
        <f t="shared" si="5"/>
        <v>1.5514026391215563</v>
      </c>
      <c r="K84" s="55"/>
    </row>
    <row r="85" spans="1:20" x14ac:dyDescent="0.75">
      <c r="A85" s="55"/>
      <c r="K85" s="55"/>
    </row>
    <row r="86" spans="1:20" ht="15.5" thickBot="1" x14ac:dyDescent="0.9">
      <c r="A86" s="56"/>
      <c r="K86" s="56"/>
    </row>
    <row r="87" spans="1:20" s="9" customFormat="1" ht="15.5" thickBot="1" x14ac:dyDescent="0.9">
      <c r="A87" s="53"/>
      <c r="C87" s="13"/>
      <c r="D87" s="13"/>
      <c r="E87" s="13"/>
      <c r="F87" s="13"/>
      <c r="G87" s="13"/>
      <c r="H87" s="13"/>
      <c r="I87" s="13"/>
      <c r="J87" s="13"/>
      <c r="K87" s="53"/>
      <c r="M87" s="13"/>
      <c r="N87" s="13"/>
      <c r="O87" s="13"/>
      <c r="P87" s="13"/>
      <c r="Q87" s="13"/>
      <c r="R87" s="13"/>
      <c r="S87" s="13"/>
      <c r="T87" s="13"/>
    </row>
    <row r="88" spans="1:20" ht="15.5" thickBot="1" x14ac:dyDescent="0.9">
      <c r="D88" s="14" t="s">
        <v>2</v>
      </c>
      <c r="E88" s="15">
        <f>AVERAGE(E50:E84)</f>
        <v>22.543571428571425</v>
      </c>
      <c r="G88" s="14"/>
      <c r="H88" s="51"/>
      <c r="I88" s="15">
        <f>AVERAGE(I50:I84)</f>
        <v>0.98237140830918479</v>
      </c>
      <c r="J88" s="15">
        <f>AVERAGE(J50:J84)</f>
        <v>1.114466186759437</v>
      </c>
      <c r="N88" s="14" t="s">
        <v>2</v>
      </c>
      <c r="O88" s="15">
        <f>AVERAGE(O50:O83)</f>
        <v>25.705705882352934</v>
      </c>
      <c r="Q88" s="14"/>
      <c r="R88" s="51"/>
      <c r="S88" s="15">
        <f>AVERAGE(S50:S83)</f>
        <v>1.3876572711560078</v>
      </c>
      <c r="T88" s="15">
        <f>AVERAGE(T50:T83)</f>
        <v>1.6995290493121249</v>
      </c>
    </row>
    <row r="89" spans="1:20" ht="15.5" thickBot="1" x14ac:dyDescent="0.9">
      <c r="D89" s="16" t="s">
        <v>3</v>
      </c>
      <c r="E89" s="6">
        <f>STDEV(E50:E84)/SQRT(35)</f>
        <v>0.9318337296105268</v>
      </c>
      <c r="G89" s="16"/>
      <c r="H89" s="52"/>
      <c r="I89" s="6">
        <f>STDEV(I50:I84)/SQRT(35)</f>
        <v>7.3915105877428944E-2</v>
      </c>
      <c r="J89" s="6">
        <f>STDEV(J50:J84)/SQRT(35)</f>
        <v>8.3854116166633921E-2</v>
      </c>
      <c r="N89" s="16" t="s">
        <v>3</v>
      </c>
      <c r="O89" s="6">
        <f>STDEV(O50:O83)/SQRT(34)</f>
        <v>1.608115242126555</v>
      </c>
      <c r="Q89" s="16"/>
      <c r="R89" s="52"/>
      <c r="S89" s="6">
        <f>STDEV(S50:S83)/SQRT(34)</f>
        <v>0.1403208332935095</v>
      </c>
      <c r="T89" s="6">
        <f>STDEV(T50:T83)/SQRT(34)</f>
        <v>0.17185751652303488</v>
      </c>
    </row>
    <row r="92" spans="1:20" ht="15.5" thickBot="1" x14ac:dyDescent="0.9"/>
    <row r="93" spans="1:20" ht="16.75" thickBot="1" x14ac:dyDescent="0.9">
      <c r="B93" s="10" t="s">
        <v>4</v>
      </c>
      <c r="C93" s="2" t="s">
        <v>106</v>
      </c>
      <c r="D93" s="2" t="s">
        <v>0</v>
      </c>
      <c r="E93" s="2" t="s">
        <v>1</v>
      </c>
      <c r="F93" s="2" t="s">
        <v>6</v>
      </c>
      <c r="G93" s="2" t="s">
        <v>107</v>
      </c>
      <c r="H93" s="2" t="s">
        <v>108</v>
      </c>
      <c r="I93" s="11" t="s">
        <v>7</v>
      </c>
      <c r="L93" s="12" t="s">
        <v>5</v>
      </c>
      <c r="M93" s="2" t="s">
        <v>106</v>
      </c>
      <c r="N93" s="2" t="s">
        <v>0</v>
      </c>
      <c r="O93" s="2" t="s">
        <v>1</v>
      </c>
      <c r="P93" s="2" t="s">
        <v>6</v>
      </c>
      <c r="Q93" s="2" t="s">
        <v>107</v>
      </c>
      <c r="R93" s="2" t="s">
        <v>108</v>
      </c>
      <c r="S93" s="11" t="s">
        <v>7</v>
      </c>
    </row>
    <row r="94" spans="1:20" ht="15" customHeight="1" x14ac:dyDescent="0.75">
      <c r="A94" s="54" t="s">
        <v>249</v>
      </c>
      <c r="B94" s="49">
        <v>1</v>
      </c>
      <c r="C94" s="50" t="s">
        <v>250</v>
      </c>
      <c r="D94" s="50">
        <v>1686.1990000000001</v>
      </c>
      <c r="E94" s="50">
        <v>50.204000000000001</v>
      </c>
      <c r="F94" s="50">
        <v>706.62300000000005</v>
      </c>
      <c r="G94" s="50">
        <v>0</v>
      </c>
      <c r="H94" s="50">
        <v>255</v>
      </c>
      <c r="I94" s="50">
        <f>(E94/D94)*100</f>
        <v>2.9773472763297804</v>
      </c>
      <c r="J94" s="2">
        <f>I94/I$44</f>
        <v>3.3776969053088659</v>
      </c>
      <c r="K94" s="54" t="s">
        <v>249</v>
      </c>
      <c r="L94">
        <v>1</v>
      </c>
      <c r="M94" s="2" t="s">
        <v>251</v>
      </c>
      <c r="N94" s="2">
        <v>2014.0440000000001</v>
      </c>
      <c r="O94" s="2">
        <v>17.852</v>
      </c>
      <c r="P94" s="2">
        <v>453.85700000000003</v>
      </c>
      <c r="Q94" s="2">
        <v>0</v>
      </c>
      <c r="R94" s="2">
        <v>255</v>
      </c>
      <c r="S94" s="2">
        <f>(O94/N94)*100</f>
        <v>0.88637586865033724</v>
      </c>
      <c r="T94" s="2">
        <f>S94/S$44</f>
        <v>1.0855861664786797</v>
      </c>
    </row>
    <row r="95" spans="1:20" x14ac:dyDescent="0.75">
      <c r="A95" s="55"/>
      <c r="B95" s="49">
        <v>2</v>
      </c>
      <c r="C95" s="50" t="s">
        <v>252</v>
      </c>
      <c r="D95" s="50">
        <v>2451.4430000000002</v>
      </c>
      <c r="E95" s="50">
        <v>167.42500000000001</v>
      </c>
      <c r="F95" s="50">
        <v>495.27</v>
      </c>
      <c r="G95" s="50">
        <v>0</v>
      </c>
      <c r="H95" s="50">
        <v>255</v>
      </c>
      <c r="I95" s="50">
        <f t="shared" ref="I95:I135" si="8">(E95/D95)*100</f>
        <v>6.8296509443621574</v>
      </c>
      <c r="J95" s="2">
        <f t="shared" ref="J95:J135" si="9">I95/I$44</f>
        <v>7.7480013979251687</v>
      </c>
      <c r="K95" s="55"/>
      <c r="L95">
        <v>2</v>
      </c>
      <c r="M95" s="2" t="s">
        <v>253</v>
      </c>
      <c r="N95" s="2">
        <v>3980.2040000000002</v>
      </c>
      <c r="O95" s="2">
        <v>13.319000000000001</v>
      </c>
      <c r="P95" s="2">
        <v>554.04700000000003</v>
      </c>
      <c r="Q95" s="2">
        <v>0</v>
      </c>
      <c r="R95" s="2">
        <v>255</v>
      </c>
      <c r="S95" s="2">
        <f t="shared" ref="S95:S132" si="10">(O95/N95)*100</f>
        <v>0.33463108926075147</v>
      </c>
      <c r="T95" s="2">
        <f t="shared" ref="T95:T126" si="11">S95/S$44</f>
        <v>0.40983841530829096</v>
      </c>
    </row>
    <row r="96" spans="1:20" x14ac:dyDescent="0.75">
      <c r="A96" s="55"/>
      <c r="B96" s="49">
        <v>3</v>
      </c>
      <c r="C96" s="50" t="s">
        <v>254</v>
      </c>
      <c r="D96" s="50">
        <v>2362.6930000000002</v>
      </c>
      <c r="E96" s="50">
        <v>46.927999999999997</v>
      </c>
      <c r="F96" s="50">
        <v>387.33499999999998</v>
      </c>
      <c r="G96" s="50">
        <v>0</v>
      </c>
      <c r="H96" s="50">
        <v>255</v>
      </c>
      <c r="I96" s="50">
        <f t="shared" si="8"/>
        <v>1.986208110829464</v>
      </c>
      <c r="J96" s="2">
        <f t="shared" si="9"/>
        <v>2.2532840030398122</v>
      </c>
      <c r="K96" s="55"/>
      <c r="L96">
        <v>3</v>
      </c>
      <c r="M96" s="2" t="s">
        <v>255</v>
      </c>
      <c r="N96" s="2">
        <v>1867.635</v>
      </c>
      <c r="O96" s="2">
        <v>13.743</v>
      </c>
      <c r="P96" s="2">
        <v>393.76100000000002</v>
      </c>
      <c r="Q96" s="2">
        <v>0</v>
      </c>
      <c r="R96" s="2">
        <v>255</v>
      </c>
      <c r="S96" s="2">
        <f t="shared" si="10"/>
        <v>0.73585042045153359</v>
      </c>
      <c r="T96" s="2">
        <f t="shared" si="11"/>
        <v>0.90123057868899614</v>
      </c>
    </row>
    <row r="97" spans="1:20" x14ac:dyDescent="0.75">
      <c r="A97" s="55"/>
      <c r="B97" s="49">
        <v>4</v>
      </c>
      <c r="C97" s="50" t="s">
        <v>256</v>
      </c>
      <c r="D97" s="50">
        <v>4970.4639999999999</v>
      </c>
      <c r="E97" s="50">
        <v>35.259</v>
      </c>
      <c r="F97" s="50">
        <v>565.59</v>
      </c>
      <c r="G97" s="50">
        <v>0</v>
      </c>
      <c r="H97" s="50">
        <v>255</v>
      </c>
      <c r="I97" s="50">
        <f t="shared" si="8"/>
        <v>0.70937039278425518</v>
      </c>
      <c r="J97" s="2">
        <f t="shared" si="9"/>
        <v>0.80475603214776636</v>
      </c>
      <c r="K97" s="55"/>
      <c r="L97">
        <v>4</v>
      </c>
      <c r="M97" s="2" t="s">
        <v>257</v>
      </c>
      <c r="N97" s="2">
        <v>2918.4380000000001</v>
      </c>
      <c r="O97" s="2">
        <v>46.07</v>
      </c>
      <c r="P97" s="2">
        <v>282.012</v>
      </c>
      <c r="Q97" s="2">
        <v>0</v>
      </c>
      <c r="R97" s="2">
        <v>255</v>
      </c>
      <c r="S97" s="2">
        <f t="shared" si="10"/>
        <v>1.5785841604310249</v>
      </c>
      <c r="T97" s="2">
        <f t="shared" si="11"/>
        <v>1.9333661799657</v>
      </c>
    </row>
    <row r="98" spans="1:20" x14ac:dyDescent="0.75">
      <c r="A98" s="55"/>
      <c r="B98" s="49">
        <v>5</v>
      </c>
      <c r="C98" s="50" t="s">
        <v>258</v>
      </c>
      <c r="D98" s="50">
        <v>3109.9740000000002</v>
      </c>
      <c r="E98" s="50">
        <v>38.649000000000001</v>
      </c>
      <c r="F98" s="50">
        <v>560.48699999999997</v>
      </c>
      <c r="G98" s="50">
        <v>0</v>
      </c>
      <c r="H98" s="50">
        <v>255</v>
      </c>
      <c r="I98" s="50">
        <f t="shared" si="8"/>
        <v>1.2427435084666303</v>
      </c>
      <c r="J98" s="2">
        <f t="shared" si="9"/>
        <v>1.4098492762372268</v>
      </c>
      <c r="K98" s="55"/>
      <c r="L98">
        <v>5</v>
      </c>
      <c r="M98" s="2" t="s">
        <v>259</v>
      </c>
      <c r="N98" s="2">
        <v>2726.7460000000001</v>
      </c>
      <c r="O98" s="2">
        <v>10.298</v>
      </c>
      <c r="P98" s="2">
        <v>367.11</v>
      </c>
      <c r="Q98" s="2">
        <v>0</v>
      </c>
      <c r="R98" s="2">
        <v>255</v>
      </c>
      <c r="S98" s="2">
        <f t="shared" si="10"/>
        <v>0.37766627327957936</v>
      </c>
      <c r="T98" s="2">
        <f t="shared" si="11"/>
        <v>0.46254562688191025</v>
      </c>
    </row>
    <row r="99" spans="1:20" x14ac:dyDescent="0.75">
      <c r="A99" s="55"/>
      <c r="B99" s="49">
        <v>6</v>
      </c>
      <c r="C99" s="50" t="s">
        <v>260</v>
      </c>
      <c r="D99" s="50">
        <v>1372.0530000000001</v>
      </c>
      <c r="E99" s="50">
        <v>22.13</v>
      </c>
      <c r="F99" s="50">
        <v>318.92</v>
      </c>
      <c r="G99" s="50">
        <v>0</v>
      </c>
      <c r="H99" s="50">
        <v>255</v>
      </c>
      <c r="I99" s="50">
        <f t="shared" si="8"/>
        <v>1.6129114545866667</v>
      </c>
      <c r="J99" s="2">
        <f t="shared" si="9"/>
        <v>1.8297919332441273</v>
      </c>
      <c r="K99" s="55"/>
      <c r="L99">
        <v>6</v>
      </c>
      <c r="M99" s="2" t="s">
        <v>261</v>
      </c>
      <c r="N99" s="2">
        <v>2342.12</v>
      </c>
      <c r="O99" s="2">
        <v>28.606000000000002</v>
      </c>
      <c r="P99" s="2">
        <v>499.971</v>
      </c>
      <c r="Q99" s="2">
        <v>0</v>
      </c>
      <c r="R99" s="2">
        <v>255</v>
      </c>
      <c r="S99" s="2">
        <f t="shared" si="10"/>
        <v>1.2213720902430278</v>
      </c>
      <c r="T99" s="2">
        <f t="shared" si="11"/>
        <v>1.4958717765070739</v>
      </c>
    </row>
    <row r="100" spans="1:20" x14ac:dyDescent="0.75">
      <c r="A100" s="55"/>
      <c r="B100" s="49">
        <v>7</v>
      </c>
      <c r="C100" s="50" t="s">
        <v>262</v>
      </c>
      <c r="D100" s="50">
        <v>2328.491</v>
      </c>
      <c r="E100" s="50">
        <v>29.693999999999999</v>
      </c>
      <c r="F100" s="50">
        <v>380.64</v>
      </c>
      <c r="G100" s="50">
        <v>0</v>
      </c>
      <c r="H100" s="50">
        <v>255</v>
      </c>
      <c r="I100" s="50">
        <f t="shared" si="8"/>
        <v>1.2752465008453973</v>
      </c>
      <c r="J100" s="2">
        <f t="shared" si="9"/>
        <v>1.4467227903361171</v>
      </c>
      <c r="K100" s="55"/>
      <c r="L100">
        <v>7</v>
      </c>
      <c r="M100" s="2" t="s">
        <v>263</v>
      </c>
      <c r="N100" s="2">
        <v>1444.6369999999999</v>
      </c>
      <c r="O100" s="2">
        <v>28.66</v>
      </c>
      <c r="P100" s="2">
        <v>282.70699999999999</v>
      </c>
      <c r="Q100" s="2">
        <v>0</v>
      </c>
      <c r="R100" s="2">
        <v>255</v>
      </c>
      <c r="S100" s="2">
        <f t="shared" si="10"/>
        <v>1.9838893784390128</v>
      </c>
      <c r="T100" s="2">
        <f t="shared" si="11"/>
        <v>2.4297625208781222</v>
      </c>
    </row>
    <row r="101" spans="1:20" x14ac:dyDescent="0.75">
      <c r="A101" s="55"/>
      <c r="B101" s="49">
        <v>8</v>
      </c>
      <c r="C101" s="50" t="s">
        <v>264</v>
      </c>
      <c r="D101" s="50">
        <v>5296.5789999999997</v>
      </c>
      <c r="E101" s="50">
        <v>18.98</v>
      </c>
      <c r="F101" s="50">
        <v>705.70500000000004</v>
      </c>
      <c r="G101" s="50">
        <v>0</v>
      </c>
      <c r="H101" s="50">
        <v>255</v>
      </c>
      <c r="I101" s="50">
        <f t="shared" si="8"/>
        <v>0.35834450878576535</v>
      </c>
      <c r="J101" s="2">
        <f t="shared" si="9"/>
        <v>0.40652937867972105</v>
      </c>
      <c r="K101" s="55"/>
      <c r="L101">
        <v>8</v>
      </c>
      <c r="M101" s="2" t="s">
        <v>265</v>
      </c>
      <c r="N101" s="2">
        <v>758.11199999999997</v>
      </c>
      <c r="O101" s="2">
        <v>25.742999999999999</v>
      </c>
      <c r="P101" s="2">
        <v>246.05099999999999</v>
      </c>
      <c r="Q101" s="2">
        <v>0</v>
      </c>
      <c r="R101" s="2">
        <v>255</v>
      </c>
      <c r="S101" s="2">
        <f t="shared" si="10"/>
        <v>3.3956724072432567</v>
      </c>
      <c r="T101" s="2">
        <f t="shared" si="11"/>
        <v>4.1588395189612601</v>
      </c>
    </row>
    <row r="102" spans="1:20" x14ac:dyDescent="0.75">
      <c r="A102" s="55"/>
      <c r="B102" s="49">
        <v>9</v>
      </c>
      <c r="C102" s="50" t="s">
        <v>266</v>
      </c>
      <c r="D102" s="50">
        <v>2533.8319999999999</v>
      </c>
      <c r="E102" s="50">
        <v>23.466999999999999</v>
      </c>
      <c r="F102" s="50">
        <v>426.63600000000002</v>
      </c>
      <c r="G102" s="50">
        <v>0</v>
      </c>
      <c r="H102" s="50">
        <v>255</v>
      </c>
      <c r="I102" s="50">
        <f t="shared" si="8"/>
        <v>0.9261466427134869</v>
      </c>
      <c r="J102" s="2">
        <f t="shared" si="9"/>
        <v>1.0506811462087053</v>
      </c>
      <c r="K102" s="55"/>
      <c r="L102">
        <v>9</v>
      </c>
      <c r="M102" s="2" t="s">
        <v>267</v>
      </c>
      <c r="N102" s="2">
        <v>2233.663</v>
      </c>
      <c r="O102" s="2">
        <v>17.093</v>
      </c>
      <c r="P102" s="2">
        <v>217.71199999999999</v>
      </c>
      <c r="Q102" s="2">
        <v>0</v>
      </c>
      <c r="R102" s="2">
        <v>255</v>
      </c>
      <c r="S102" s="2">
        <f t="shared" si="10"/>
        <v>0.76524524961912332</v>
      </c>
      <c r="T102" s="2">
        <f t="shared" si="11"/>
        <v>0.93723180688006691</v>
      </c>
    </row>
    <row r="103" spans="1:20" x14ac:dyDescent="0.75">
      <c r="A103" s="55"/>
      <c r="B103" s="49">
        <v>10</v>
      </c>
      <c r="C103" s="50" t="s">
        <v>268</v>
      </c>
      <c r="D103" s="50">
        <v>720.61500000000001</v>
      </c>
      <c r="E103" s="50">
        <v>129.666</v>
      </c>
      <c r="F103" s="50">
        <v>169.05099999999999</v>
      </c>
      <c r="G103" s="50">
        <v>0</v>
      </c>
      <c r="H103" s="50">
        <v>255</v>
      </c>
      <c r="I103" s="50">
        <f t="shared" si="8"/>
        <v>17.993796965092315</v>
      </c>
      <c r="J103" s="2">
        <f t="shared" si="9"/>
        <v>20.41333666614457</v>
      </c>
      <c r="K103" s="55"/>
      <c r="L103">
        <v>10</v>
      </c>
      <c r="M103" s="2" t="s">
        <v>269</v>
      </c>
      <c r="N103" s="2">
        <v>659.04300000000001</v>
      </c>
      <c r="O103" s="2">
        <v>60.103999999999999</v>
      </c>
      <c r="P103" s="2">
        <v>261.14</v>
      </c>
      <c r="Q103" s="2">
        <v>0</v>
      </c>
      <c r="R103" s="2">
        <v>255</v>
      </c>
      <c r="S103" s="2">
        <f t="shared" si="10"/>
        <v>9.1198905079031256</v>
      </c>
      <c r="T103" s="2">
        <f t="shared" si="11"/>
        <v>11.16955833900915</v>
      </c>
    </row>
    <row r="104" spans="1:20" x14ac:dyDescent="0.75">
      <c r="A104" s="55"/>
      <c r="B104" s="49">
        <v>11</v>
      </c>
      <c r="C104" s="50" t="s">
        <v>270</v>
      </c>
      <c r="D104" s="50">
        <v>1086.1010000000001</v>
      </c>
      <c r="E104" s="50">
        <v>39.384999999999998</v>
      </c>
      <c r="F104" s="50">
        <v>366.16500000000002</v>
      </c>
      <c r="G104" s="50">
        <v>0</v>
      </c>
      <c r="H104" s="50">
        <v>255</v>
      </c>
      <c r="I104" s="50">
        <f t="shared" si="8"/>
        <v>3.6262741678720483</v>
      </c>
      <c r="J104" s="2">
        <f t="shared" si="9"/>
        <v>4.1138818880818464</v>
      </c>
      <c r="K104" s="55"/>
      <c r="L104">
        <v>11</v>
      </c>
      <c r="M104" s="2" t="s">
        <v>271</v>
      </c>
      <c r="N104" s="2">
        <v>2459.5149999999999</v>
      </c>
      <c r="O104" s="2">
        <v>35.759</v>
      </c>
      <c r="P104" s="2">
        <v>310.88900000000001</v>
      </c>
      <c r="Q104" s="2">
        <v>0</v>
      </c>
      <c r="R104" s="2">
        <v>255</v>
      </c>
      <c r="S104" s="2">
        <f t="shared" si="10"/>
        <v>1.4539045299581423</v>
      </c>
      <c r="T104" s="2">
        <f t="shared" si="11"/>
        <v>1.7806651793291079</v>
      </c>
    </row>
    <row r="105" spans="1:20" x14ac:dyDescent="0.75">
      <c r="A105" s="55"/>
      <c r="B105" s="49">
        <v>12</v>
      </c>
      <c r="C105" s="50" t="s">
        <v>272</v>
      </c>
      <c r="D105" s="50">
        <v>1467.606</v>
      </c>
      <c r="E105" s="50">
        <v>26.9</v>
      </c>
      <c r="F105" s="50">
        <v>291.95100000000002</v>
      </c>
      <c r="G105" s="50">
        <v>0</v>
      </c>
      <c r="H105" s="50">
        <v>255</v>
      </c>
      <c r="I105" s="50">
        <f t="shared" si="8"/>
        <v>1.832917009061015</v>
      </c>
      <c r="J105" s="2">
        <f t="shared" si="9"/>
        <v>2.0793805809664083</v>
      </c>
      <c r="K105" s="55"/>
      <c r="L105">
        <v>12</v>
      </c>
      <c r="M105" s="2" t="s">
        <v>273</v>
      </c>
      <c r="N105" s="2">
        <v>873.62300000000005</v>
      </c>
      <c r="O105" s="2">
        <v>41.207999999999998</v>
      </c>
      <c r="P105" s="2">
        <v>313.52800000000002</v>
      </c>
      <c r="Q105" s="2">
        <v>0</v>
      </c>
      <c r="R105" s="2">
        <v>255</v>
      </c>
      <c r="S105" s="2">
        <f t="shared" si="10"/>
        <v>4.7169087810188142</v>
      </c>
      <c r="T105" s="2">
        <f t="shared" si="11"/>
        <v>5.7770197749323495</v>
      </c>
    </row>
    <row r="106" spans="1:20" x14ac:dyDescent="0.75">
      <c r="A106" s="55"/>
      <c r="B106" s="49">
        <v>13</v>
      </c>
      <c r="C106" s="50" t="s">
        <v>274</v>
      </c>
      <c r="D106" s="50">
        <v>2908.88</v>
      </c>
      <c r="E106" s="50">
        <v>29.207999999999998</v>
      </c>
      <c r="F106" s="50">
        <v>546.11699999999996</v>
      </c>
      <c r="G106" s="50">
        <v>0</v>
      </c>
      <c r="H106" s="50">
        <v>255</v>
      </c>
      <c r="I106" s="50">
        <f t="shared" si="8"/>
        <v>1.0040977970902889</v>
      </c>
      <c r="J106" s="2">
        <f t="shared" si="9"/>
        <v>1.1391140189867663</v>
      </c>
      <c r="K106" s="55"/>
      <c r="L106">
        <v>13</v>
      </c>
      <c r="M106" s="2" t="s">
        <v>275</v>
      </c>
      <c r="N106" s="2">
        <v>430.38299999999998</v>
      </c>
      <c r="O106" s="2">
        <v>37.728999999999999</v>
      </c>
      <c r="P106" s="2">
        <v>236.089</v>
      </c>
      <c r="Q106" s="2">
        <v>0</v>
      </c>
      <c r="R106" s="2">
        <v>255</v>
      </c>
      <c r="S106" s="2">
        <f t="shared" si="10"/>
        <v>8.7663778541438671</v>
      </c>
      <c r="T106" s="2">
        <f t="shared" si="11"/>
        <v>10.736594784641889</v>
      </c>
    </row>
    <row r="107" spans="1:20" x14ac:dyDescent="0.75">
      <c r="A107" s="55"/>
      <c r="B107" s="49">
        <v>14</v>
      </c>
      <c r="C107" s="50" t="s">
        <v>276</v>
      </c>
      <c r="D107" s="50">
        <v>1013.114</v>
      </c>
      <c r="E107" s="50">
        <v>42.930999999999997</v>
      </c>
      <c r="F107" s="50">
        <v>289.69200000000001</v>
      </c>
      <c r="G107" s="50">
        <v>0</v>
      </c>
      <c r="H107" s="50">
        <v>255</v>
      </c>
      <c r="I107" s="50">
        <f t="shared" si="8"/>
        <v>4.2375290441154689</v>
      </c>
      <c r="J107" s="2">
        <f t="shared" si="9"/>
        <v>4.8073292800795508</v>
      </c>
      <c r="K107" s="55"/>
      <c r="L107">
        <v>14</v>
      </c>
      <c r="M107" s="2" t="s">
        <v>277</v>
      </c>
      <c r="N107" s="2">
        <v>375.74400000000003</v>
      </c>
      <c r="O107" s="2">
        <v>47.947000000000003</v>
      </c>
      <c r="P107" s="2">
        <v>126.084</v>
      </c>
      <c r="Q107" s="2">
        <v>0</v>
      </c>
      <c r="R107" s="2">
        <v>255</v>
      </c>
      <c r="S107" s="2">
        <f t="shared" si="10"/>
        <v>12.760549735990462</v>
      </c>
      <c r="T107" s="2">
        <f t="shared" si="11"/>
        <v>15.628444726442684</v>
      </c>
    </row>
    <row r="108" spans="1:20" x14ac:dyDescent="0.75">
      <c r="A108" s="55"/>
      <c r="B108" s="49">
        <v>15</v>
      </c>
      <c r="C108" s="50" t="s">
        <v>278</v>
      </c>
      <c r="D108" s="50">
        <v>448.613</v>
      </c>
      <c r="E108" s="50">
        <v>54.302999999999997</v>
      </c>
      <c r="F108" s="50">
        <v>198.238</v>
      </c>
      <c r="G108" s="50">
        <v>0</v>
      </c>
      <c r="H108" s="50">
        <v>255</v>
      </c>
      <c r="I108" s="50">
        <f t="shared" si="8"/>
        <v>12.104642531536088</v>
      </c>
      <c r="J108" s="2">
        <f t="shared" si="9"/>
        <v>13.732295840557795</v>
      </c>
      <c r="K108" s="55"/>
      <c r="L108">
        <v>15</v>
      </c>
      <c r="M108" s="2" t="s">
        <v>279</v>
      </c>
      <c r="N108" s="2">
        <v>545.76400000000001</v>
      </c>
      <c r="O108" s="2">
        <v>56.548999999999999</v>
      </c>
      <c r="P108" s="2">
        <v>181.173</v>
      </c>
      <c r="Q108" s="2">
        <v>0</v>
      </c>
      <c r="R108" s="2">
        <v>255</v>
      </c>
      <c r="S108" s="2">
        <f t="shared" si="10"/>
        <v>10.361438277350651</v>
      </c>
      <c r="T108" s="2">
        <f t="shared" si="11"/>
        <v>12.690140217650507</v>
      </c>
    </row>
    <row r="109" spans="1:20" x14ac:dyDescent="0.75">
      <c r="A109" s="55"/>
      <c r="B109" s="49">
        <v>16</v>
      </c>
      <c r="C109" s="50" t="s">
        <v>280</v>
      </c>
      <c r="D109" s="50">
        <v>3516.0059999999999</v>
      </c>
      <c r="E109" s="50">
        <v>16.163</v>
      </c>
      <c r="F109" s="50">
        <v>411.52600000000001</v>
      </c>
      <c r="G109" s="50">
        <v>0</v>
      </c>
      <c r="H109" s="50">
        <v>255</v>
      </c>
      <c r="I109" s="50">
        <f t="shared" si="8"/>
        <v>0.45969773657951674</v>
      </c>
      <c r="J109" s="2">
        <f t="shared" si="9"/>
        <v>0.52151108960866133</v>
      </c>
      <c r="K109" s="55"/>
      <c r="L109">
        <v>16</v>
      </c>
      <c r="M109" s="2" t="s">
        <v>281</v>
      </c>
      <c r="N109" s="2">
        <v>972.96500000000003</v>
      </c>
      <c r="O109" s="2">
        <v>22.934000000000001</v>
      </c>
      <c r="P109" s="2">
        <v>387.46899999999999</v>
      </c>
      <c r="Q109" s="2">
        <v>0</v>
      </c>
      <c r="R109" s="2">
        <v>255</v>
      </c>
      <c r="S109" s="2">
        <f t="shared" si="10"/>
        <v>2.3571248708843586</v>
      </c>
      <c r="T109" s="2">
        <f t="shared" si="11"/>
        <v>2.8868815623232393</v>
      </c>
    </row>
    <row r="110" spans="1:20" x14ac:dyDescent="0.75">
      <c r="A110" s="55"/>
      <c r="B110" s="49">
        <v>17</v>
      </c>
      <c r="C110" s="50" t="s">
        <v>282</v>
      </c>
      <c r="D110" s="50">
        <v>3671.991</v>
      </c>
      <c r="E110" s="50">
        <v>15.553000000000001</v>
      </c>
      <c r="F110" s="50">
        <v>569.26599999999996</v>
      </c>
      <c r="G110" s="50">
        <v>0</v>
      </c>
      <c r="H110" s="50">
        <v>255</v>
      </c>
      <c r="I110" s="50">
        <f t="shared" si="8"/>
        <v>0.42355768301175029</v>
      </c>
      <c r="J110" s="2">
        <f t="shared" si="9"/>
        <v>0.48051145612149249</v>
      </c>
      <c r="K110" s="55"/>
      <c r="L110">
        <v>17</v>
      </c>
      <c r="M110" s="2" t="s">
        <v>283</v>
      </c>
      <c r="N110" s="2">
        <v>698.40599999999995</v>
      </c>
      <c r="O110" s="2">
        <v>42.838999999999999</v>
      </c>
      <c r="P110" s="2">
        <v>164.62700000000001</v>
      </c>
      <c r="Q110" s="2">
        <v>0</v>
      </c>
      <c r="R110" s="2">
        <v>255</v>
      </c>
      <c r="S110" s="2">
        <f t="shared" si="10"/>
        <v>6.1338247380463518</v>
      </c>
      <c r="T110" s="2">
        <f t="shared" si="11"/>
        <v>7.5123833113451237</v>
      </c>
    </row>
    <row r="111" spans="1:20" x14ac:dyDescent="0.75">
      <c r="A111" s="55"/>
      <c r="B111" s="49">
        <v>18</v>
      </c>
      <c r="C111" s="50" t="s">
        <v>284</v>
      </c>
      <c r="D111" s="50">
        <v>1993.425</v>
      </c>
      <c r="E111" s="50">
        <v>88.757000000000005</v>
      </c>
      <c r="F111" s="50">
        <v>664.27499999999998</v>
      </c>
      <c r="G111" s="50">
        <v>0</v>
      </c>
      <c r="H111" s="50">
        <v>255</v>
      </c>
      <c r="I111" s="50">
        <f t="shared" si="8"/>
        <v>4.4524875528299281</v>
      </c>
      <c r="J111" s="2">
        <f t="shared" si="9"/>
        <v>5.0511922299701899</v>
      </c>
      <c r="K111" s="55"/>
      <c r="L111">
        <v>18</v>
      </c>
      <c r="M111" s="2" t="s">
        <v>285</v>
      </c>
      <c r="N111" s="2">
        <v>560.68600000000004</v>
      </c>
      <c r="O111" s="2">
        <v>90.932000000000002</v>
      </c>
      <c r="P111" s="2">
        <v>286.38499999999999</v>
      </c>
      <c r="Q111" s="2">
        <v>0</v>
      </c>
      <c r="R111" s="2">
        <v>255</v>
      </c>
      <c r="S111" s="2">
        <f t="shared" si="10"/>
        <v>16.217990104978544</v>
      </c>
      <c r="T111" s="2">
        <f t="shared" si="11"/>
        <v>19.862934369886538</v>
      </c>
    </row>
    <row r="112" spans="1:20" x14ac:dyDescent="0.75">
      <c r="A112" s="55"/>
      <c r="B112" s="49">
        <v>19</v>
      </c>
      <c r="C112" s="50" t="s">
        <v>286</v>
      </c>
      <c r="D112" s="50">
        <v>1107.4649999999999</v>
      </c>
      <c r="E112" s="50">
        <v>83.789000000000001</v>
      </c>
      <c r="F112" s="50">
        <v>295.00599999999997</v>
      </c>
      <c r="G112" s="50">
        <v>0</v>
      </c>
      <c r="H112" s="50">
        <v>255</v>
      </c>
      <c r="I112" s="50">
        <f t="shared" si="8"/>
        <v>7.5658372950838189</v>
      </c>
      <c r="J112" s="2">
        <f t="shared" si="9"/>
        <v>8.5831792014457804</v>
      </c>
      <c r="K112" s="55"/>
      <c r="L112">
        <v>19</v>
      </c>
      <c r="M112" s="2" t="s">
        <v>287</v>
      </c>
      <c r="N112" s="2">
        <v>294.67599999999999</v>
      </c>
      <c r="O112" s="2">
        <v>84.462999999999994</v>
      </c>
      <c r="P112" s="2">
        <v>123.92</v>
      </c>
      <c r="Q112" s="2">
        <v>0</v>
      </c>
      <c r="R112" s="2">
        <v>255</v>
      </c>
      <c r="S112" s="2">
        <f t="shared" si="10"/>
        <v>28.663006149126495</v>
      </c>
      <c r="T112" s="2">
        <f t="shared" si="11"/>
        <v>35.104930160796087</v>
      </c>
    </row>
    <row r="113" spans="1:20" x14ac:dyDescent="0.75">
      <c r="A113" s="55"/>
      <c r="B113" s="49">
        <v>20</v>
      </c>
      <c r="C113" s="50" t="s">
        <v>288</v>
      </c>
      <c r="D113" s="50">
        <v>3783.69</v>
      </c>
      <c r="E113" s="50">
        <v>70.453999999999994</v>
      </c>
      <c r="F113" s="50">
        <v>587.73299999999995</v>
      </c>
      <c r="G113" s="50">
        <v>0</v>
      </c>
      <c r="H113" s="50">
        <v>255</v>
      </c>
      <c r="I113" s="50">
        <f t="shared" si="8"/>
        <v>1.8620447235370758</v>
      </c>
      <c r="J113" s="2">
        <f t="shared" si="9"/>
        <v>2.1124249597080751</v>
      </c>
      <c r="K113" s="55"/>
      <c r="L113">
        <v>20</v>
      </c>
      <c r="M113" s="2" t="s">
        <v>289</v>
      </c>
      <c r="N113" s="2">
        <v>347.875</v>
      </c>
      <c r="O113" s="2">
        <v>109.294</v>
      </c>
      <c r="P113" s="2">
        <v>114.414</v>
      </c>
      <c r="Q113" s="2">
        <v>0</v>
      </c>
      <c r="R113" s="2">
        <v>255</v>
      </c>
      <c r="S113" s="2">
        <f t="shared" si="10"/>
        <v>31.417606899029821</v>
      </c>
      <c r="T113" s="2">
        <f t="shared" si="11"/>
        <v>38.478619104765414</v>
      </c>
    </row>
    <row r="114" spans="1:20" x14ac:dyDescent="0.75">
      <c r="A114" s="55"/>
      <c r="B114" s="49">
        <v>21</v>
      </c>
      <c r="C114" s="50" t="s">
        <v>290</v>
      </c>
      <c r="D114" s="50">
        <v>1260.951</v>
      </c>
      <c r="E114" s="50">
        <v>37.432000000000002</v>
      </c>
      <c r="F114" s="50">
        <v>346.36099999999999</v>
      </c>
      <c r="G114" s="50">
        <v>0</v>
      </c>
      <c r="H114" s="50">
        <v>255</v>
      </c>
      <c r="I114" s="50">
        <f t="shared" si="8"/>
        <v>2.9685531000015071</v>
      </c>
      <c r="J114" s="2">
        <f t="shared" si="9"/>
        <v>3.3677202182072636</v>
      </c>
      <c r="K114" s="55"/>
      <c r="L114">
        <v>21</v>
      </c>
      <c r="M114" s="2" t="s">
        <v>291</v>
      </c>
      <c r="N114" s="2">
        <v>2146.9720000000002</v>
      </c>
      <c r="O114" s="2">
        <v>10.872</v>
      </c>
      <c r="P114" s="2">
        <v>322.17399999999998</v>
      </c>
      <c r="Q114" s="2">
        <v>0</v>
      </c>
      <c r="R114" s="2">
        <v>255</v>
      </c>
      <c r="S114" s="2">
        <f t="shared" si="10"/>
        <v>0.50638760076982836</v>
      </c>
      <c r="T114" s="2">
        <f t="shared" si="11"/>
        <v>0.62019668372640879</v>
      </c>
    </row>
    <row r="115" spans="1:20" x14ac:dyDescent="0.75">
      <c r="A115" s="55"/>
      <c r="B115" s="49">
        <v>22</v>
      </c>
      <c r="C115" s="50" t="s">
        <v>292</v>
      </c>
      <c r="D115" s="50">
        <v>2160.5169999999998</v>
      </c>
      <c r="E115" s="50">
        <v>61.427</v>
      </c>
      <c r="F115" s="50">
        <v>609.56600000000003</v>
      </c>
      <c r="G115" s="50">
        <v>0</v>
      </c>
      <c r="H115" s="50">
        <v>255</v>
      </c>
      <c r="I115" s="50">
        <f t="shared" si="8"/>
        <v>2.8431620764844712</v>
      </c>
      <c r="J115" s="2">
        <f t="shared" si="9"/>
        <v>3.2254684642872111</v>
      </c>
      <c r="K115" s="55"/>
      <c r="L115">
        <v>22</v>
      </c>
      <c r="M115" s="2" t="s">
        <v>293</v>
      </c>
      <c r="N115" s="2">
        <v>1082.3789999999999</v>
      </c>
      <c r="O115" s="2">
        <v>36.634</v>
      </c>
      <c r="P115" s="2">
        <v>154.69399999999999</v>
      </c>
      <c r="Q115" s="2">
        <v>0</v>
      </c>
      <c r="R115" s="2">
        <v>255</v>
      </c>
      <c r="S115" s="2">
        <f t="shared" si="10"/>
        <v>3.3845815559984076</v>
      </c>
      <c r="T115" s="2">
        <f t="shared" si="11"/>
        <v>4.1452560324159702</v>
      </c>
    </row>
    <row r="116" spans="1:20" x14ac:dyDescent="0.75">
      <c r="A116" s="55"/>
      <c r="B116" s="49">
        <v>23</v>
      </c>
      <c r="C116" s="50" t="s">
        <v>294</v>
      </c>
      <c r="D116" s="50">
        <v>1692.2739999999999</v>
      </c>
      <c r="E116" s="50">
        <v>60.185000000000002</v>
      </c>
      <c r="F116" s="50">
        <v>608.125</v>
      </c>
      <c r="G116" s="50">
        <v>0</v>
      </c>
      <c r="H116" s="50">
        <v>255</v>
      </c>
      <c r="I116" s="50">
        <f t="shared" si="8"/>
        <v>3.5564571694654648</v>
      </c>
      <c r="J116" s="2">
        <f t="shared" si="9"/>
        <v>4.0346769322707896</v>
      </c>
      <c r="K116" s="55"/>
      <c r="L116">
        <v>23</v>
      </c>
      <c r="M116" s="2" t="s">
        <v>295</v>
      </c>
      <c r="N116" s="2">
        <v>976.17200000000003</v>
      </c>
      <c r="O116" s="2">
        <v>20.693999999999999</v>
      </c>
      <c r="P116" s="2">
        <v>173.52699999999999</v>
      </c>
      <c r="Q116" s="2">
        <v>0</v>
      </c>
      <c r="R116" s="2">
        <v>255</v>
      </c>
      <c r="S116" s="2">
        <f t="shared" si="10"/>
        <v>2.1199132939686858</v>
      </c>
      <c r="T116" s="2">
        <f t="shared" si="11"/>
        <v>2.5963574003552949</v>
      </c>
    </row>
    <row r="117" spans="1:20" x14ac:dyDescent="0.75">
      <c r="A117" s="55"/>
      <c r="B117" s="49">
        <v>24</v>
      </c>
      <c r="C117" s="50" t="s">
        <v>296</v>
      </c>
      <c r="D117" s="50">
        <v>575.73800000000006</v>
      </c>
      <c r="E117" s="50">
        <v>53.167000000000002</v>
      </c>
      <c r="F117" s="50">
        <v>197.36799999999999</v>
      </c>
      <c r="G117" s="50">
        <v>0</v>
      </c>
      <c r="H117" s="50">
        <v>255</v>
      </c>
      <c r="I117" s="50">
        <f t="shared" si="8"/>
        <v>9.2345823968541243</v>
      </c>
      <c r="J117" s="2">
        <f t="shared" si="9"/>
        <v>10.476312465008876</v>
      </c>
      <c r="K117" s="55"/>
      <c r="L117">
        <v>24</v>
      </c>
      <c r="M117" s="2" t="s">
        <v>297</v>
      </c>
      <c r="N117" s="2">
        <v>1033.5429999999999</v>
      </c>
      <c r="O117" s="2">
        <v>35.198</v>
      </c>
      <c r="P117" s="2">
        <v>280.91500000000002</v>
      </c>
      <c r="Q117" s="2">
        <v>0</v>
      </c>
      <c r="R117" s="2">
        <v>255</v>
      </c>
      <c r="S117" s="2">
        <f t="shared" si="10"/>
        <v>3.4055670639731495</v>
      </c>
      <c r="T117" s="2">
        <f t="shared" si="11"/>
        <v>4.1709579698892876</v>
      </c>
    </row>
    <row r="118" spans="1:20" x14ac:dyDescent="0.75">
      <c r="A118" s="55"/>
      <c r="B118" s="49">
        <v>25</v>
      </c>
      <c r="C118" s="2" t="s">
        <v>298</v>
      </c>
      <c r="D118" s="2">
        <v>1220.896</v>
      </c>
      <c r="E118" s="2">
        <v>62.656999999999996</v>
      </c>
      <c r="F118" s="2">
        <v>244.56299999999999</v>
      </c>
      <c r="G118" s="2">
        <v>0</v>
      </c>
      <c r="H118" s="2">
        <v>255</v>
      </c>
      <c r="I118" s="50">
        <f t="shared" si="8"/>
        <v>5.1320505595890227</v>
      </c>
      <c r="J118" s="2">
        <f t="shared" si="9"/>
        <v>5.8221328196491005</v>
      </c>
      <c r="K118" s="55"/>
      <c r="L118">
        <v>25</v>
      </c>
      <c r="M118" s="2" t="s">
        <v>299</v>
      </c>
      <c r="N118" s="2">
        <v>4925.826</v>
      </c>
      <c r="O118" s="2">
        <v>36.631999999999998</v>
      </c>
      <c r="P118" s="2">
        <v>575.62400000000002</v>
      </c>
      <c r="Q118" s="2">
        <v>0</v>
      </c>
      <c r="R118" s="2">
        <v>255</v>
      </c>
      <c r="S118" s="2">
        <f t="shared" si="10"/>
        <v>0.74367222877949801</v>
      </c>
      <c r="T118" s="2">
        <f t="shared" si="11"/>
        <v>0.91081031480096331</v>
      </c>
    </row>
    <row r="119" spans="1:20" x14ac:dyDescent="0.75">
      <c r="A119" s="55"/>
      <c r="B119" s="49">
        <v>26</v>
      </c>
      <c r="C119" s="50" t="s">
        <v>300</v>
      </c>
      <c r="D119" s="50">
        <v>2153.7739999999999</v>
      </c>
      <c r="E119" s="50">
        <v>37.774000000000001</v>
      </c>
      <c r="F119" s="50">
        <v>388.79</v>
      </c>
      <c r="G119" s="50">
        <v>0</v>
      </c>
      <c r="H119" s="50">
        <v>255</v>
      </c>
      <c r="I119" s="50">
        <f t="shared" si="8"/>
        <v>1.7538516111718316</v>
      </c>
      <c r="J119" s="2">
        <f t="shared" si="9"/>
        <v>1.9896836376872502</v>
      </c>
      <c r="K119" s="55"/>
      <c r="L119">
        <v>26</v>
      </c>
      <c r="M119" s="2" t="s">
        <v>301</v>
      </c>
      <c r="N119" s="2">
        <v>2387.7820000000002</v>
      </c>
      <c r="O119" s="2">
        <v>28.254000000000001</v>
      </c>
      <c r="P119" s="2">
        <v>446.94099999999997</v>
      </c>
      <c r="Q119" s="2">
        <v>0</v>
      </c>
      <c r="R119" s="2">
        <v>255</v>
      </c>
      <c r="S119" s="2">
        <f t="shared" si="10"/>
        <v>1.183273849957827</v>
      </c>
      <c r="T119" s="2">
        <f t="shared" si="11"/>
        <v>1.4492110718516424</v>
      </c>
    </row>
    <row r="120" spans="1:20" x14ac:dyDescent="0.75">
      <c r="A120" s="55"/>
      <c r="B120" s="49">
        <v>27</v>
      </c>
      <c r="C120" s="2" t="s">
        <v>302</v>
      </c>
      <c r="D120" s="2">
        <v>2044.1030000000001</v>
      </c>
      <c r="E120" s="2">
        <v>70.698999999999998</v>
      </c>
      <c r="F120" s="2">
        <v>376.29899999999998</v>
      </c>
      <c r="G120" s="2">
        <v>0</v>
      </c>
      <c r="H120" s="2">
        <v>255</v>
      </c>
      <c r="I120" s="50">
        <f t="shared" si="8"/>
        <v>3.4586808981739181</v>
      </c>
      <c r="J120" s="2">
        <f t="shared" si="9"/>
        <v>3.9237531540539563</v>
      </c>
      <c r="K120" s="55"/>
      <c r="L120">
        <v>27</v>
      </c>
      <c r="M120" s="2" t="s">
        <v>303</v>
      </c>
      <c r="N120" s="2">
        <v>2122.5740000000001</v>
      </c>
      <c r="O120" s="2">
        <v>37.186999999999998</v>
      </c>
      <c r="P120" s="2">
        <v>500.96699999999998</v>
      </c>
      <c r="Q120" s="2">
        <v>0</v>
      </c>
      <c r="R120" s="2">
        <v>255</v>
      </c>
      <c r="S120" s="2">
        <f t="shared" si="10"/>
        <v>1.7519766095316345</v>
      </c>
      <c r="T120" s="2">
        <f t="shared" si="11"/>
        <v>2.1457280580052016</v>
      </c>
    </row>
    <row r="121" spans="1:20" x14ac:dyDescent="0.75">
      <c r="A121" s="55"/>
      <c r="B121" s="49">
        <v>28</v>
      </c>
      <c r="C121" s="2" t="s">
        <v>304</v>
      </c>
      <c r="D121" s="2">
        <v>2327.5700000000002</v>
      </c>
      <c r="E121" s="2">
        <v>101.75700000000001</v>
      </c>
      <c r="F121" s="2">
        <v>548.447</v>
      </c>
      <c r="G121" s="2">
        <v>0</v>
      </c>
      <c r="H121" s="2">
        <v>255</v>
      </c>
      <c r="I121" s="50">
        <f t="shared" si="8"/>
        <v>4.371812662991875</v>
      </c>
      <c r="J121" s="2">
        <f t="shared" si="9"/>
        <v>4.9596693740680609</v>
      </c>
      <c r="K121" s="55"/>
      <c r="L121">
        <v>28</v>
      </c>
      <c r="M121" s="2" t="s">
        <v>305</v>
      </c>
      <c r="N121" s="2">
        <v>1959.604</v>
      </c>
      <c r="O121" s="2">
        <v>35.689</v>
      </c>
      <c r="P121" s="2">
        <v>376.88600000000002</v>
      </c>
      <c r="Q121" s="2">
        <v>0</v>
      </c>
      <c r="R121" s="2">
        <v>255</v>
      </c>
      <c r="S121" s="2">
        <f t="shared" si="10"/>
        <v>1.8212353108076937</v>
      </c>
      <c r="T121" s="2">
        <f t="shared" si="11"/>
        <v>2.2305524430914669</v>
      </c>
    </row>
    <row r="122" spans="1:20" x14ac:dyDescent="0.75">
      <c r="A122" s="55"/>
      <c r="B122" s="49">
        <v>29</v>
      </c>
      <c r="C122" s="2" t="s">
        <v>306</v>
      </c>
      <c r="D122" s="2">
        <v>1404.857</v>
      </c>
      <c r="E122" s="2">
        <v>78.046000000000006</v>
      </c>
      <c r="F122" s="2">
        <v>327.91199999999998</v>
      </c>
      <c r="G122" s="2">
        <v>0</v>
      </c>
      <c r="H122" s="2">
        <v>255</v>
      </c>
      <c r="I122" s="50">
        <f t="shared" si="8"/>
        <v>5.5554408740533736</v>
      </c>
      <c r="J122" s="2">
        <f t="shared" si="9"/>
        <v>6.3024544019761954</v>
      </c>
      <c r="K122" s="55"/>
      <c r="L122">
        <v>29</v>
      </c>
      <c r="M122" s="2" t="s">
        <v>307</v>
      </c>
      <c r="N122" s="2">
        <v>2908.1840000000002</v>
      </c>
      <c r="O122" s="2">
        <v>24.652999999999999</v>
      </c>
      <c r="P122" s="2">
        <v>412.57900000000001</v>
      </c>
      <c r="Q122" s="2">
        <v>0</v>
      </c>
      <c r="R122" s="2">
        <v>255</v>
      </c>
      <c r="S122" s="2">
        <f t="shared" si="10"/>
        <v>0.84771114895068522</v>
      </c>
      <c r="T122" s="2">
        <f t="shared" si="11"/>
        <v>1.0382316678723147</v>
      </c>
    </row>
    <row r="123" spans="1:20" x14ac:dyDescent="0.75">
      <c r="A123" s="55"/>
      <c r="B123" s="49">
        <v>30</v>
      </c>
      <c r="C123" s="2" t="s">
        <v>308</v>
      </c>
      <c r="D123" s="2">
        <v>582.90300000000002</v>
      </c>
      <c r="E123" s="2">
        <v>125.38200000000001</v>
      </c>
      <c r="F123" s="2">
        <v>225.35300000000001</v>
      </c>
      <c r="G123" s="2">
        <v>0</v>
      </c>
      <c r="H123" s="2">
        <v>255</v>
      </c>
      <c r="I123" s="50">
        <f t="shared" si="8"/>
        <v>21.509925322051867</v>
      </c>
      <c r="J123" s="2">
        <f t="shared" si="9"/>
        <v>24.402261963636658</v>
      </c>
      <c r="K123" s="55"/>
      <c r="L123">
        <v>30</v>
      </c>
      <c r="M123" s="2" t="s">
        <v>309</v>
      </c>
      <c r="N123" s="2">
        <v>3090.66</v>
      </c>
      <c r="O123" s="2">
        <v>37.685000000000002</v>
      </c>
      <c r="P123" s="2">
        <v>493.637</v>
      </c>
      <c r="Q123" s="2">
        <v>0</v>
      </c>
      <c r="R123" s="2">
        <v>255</v>
      </c>
      <c r="S123" s="2">
        <f t="shared" si="10"/>
        <v>1.2193188509897563</v>
      </c>
      <c r="T123" s="2">
        <f t="shared" si="11"/>
        <v>1.4933570779365717</v>
      </c>
    </row>
    <row r="124" spans="1:20" x14ac:dyDescent="0.75">
      <c r="A124" s="55"/>
      <c r="B124" s="49">
        <v>31</v>
      </c>
      <c r="C124" s="2" t="s">
        <v>310</v>
      </c>
      <c r="D124" s="2">
        <v>1354.1659999999999</v>
      </c>
      <c r="E124" s="2">
        <v>46.231999999999999</v>
      </c>
      <c r="F124" s="2">
        <v>235.059</v>
      </c>
      <c r="G124" s="2">
        <v>0</v>
      </c>
      <c r="H124" s="2">
        <v>255</v>
      </c>
      <c r="I124" s="50">
        <f t="shared" si="8"/>
        <v>3.4140570653819395</v>
      </c>
      <c r="J124" s="2">
        <f t="shared" si="9"/>
        <v>3.8731289681812595</v>
      </c>
      <c r="K124" s="55"/>
      <c r="L124">
        <v>31</v>
      </c>
      <c r="M124" s="2" t="s">
        <v>311</v>
      </c>
      <c r="N124" s="2">
        <v>1804.7190000000001</v>
      </c>
      <c r="O124" s="2">
        <v>28.318000000000001</v>
      </c>
      <c r="P124" s="2">
        <v>379.09199999999998</v>
      </c>
      <c r="Q124" s="2">
        <v>0</v>
      </c>
      <c r="R124" s="2">
        <v>255</v>
      </c>
      <c r="S124" s="2">
        <f t="shared" si="10"/>
        <v>1.5691085426595499</v>
      </c>
      <c r="T124" s="2">
        <f t="shared" si="11"/>
        <v>1.9217609457356482</v>
      </c>
    </row>
    <row r="125" spans="1:20" x14ac:dyDescent="0.75">
      <c r="A125" s="55"/>
      <c r="B125" s="49">
        <v>32</v>
      </c>
      <c r="C125" s="2" t="s">
        <v>312</v>
      </c>
      <c r="D125" s="2">
        <v>1695.5989999999999</v>
      </c>
      <c r="E125" s="2">
        <v>66.599999999999994</v>
      </c>
      <c r="F125" s="2">
        <v>336.51499999999999</v>
      </c>
      <c r="G125" s="2">
        <v>0</v>
      </c>
      <c r="H125" s="2">
        <v>255</v>
      </c>
      <c r="I125" s="50">
        <f t="shared" si="8"/>
        <v>3.9278154799572298</v>
      </c>
      <c r="J125" s="2">
        <f t="shared" si="9"/>
        <v>4.4559700162455291</v>
      </c>
      <c r="K125" s="55"/>
      <c r="L125">
        <v>32</v>
      </c>
      <c r="M125" s="2" t="s">
        <v>313</v>
      </c>
      <c r="N125" s="2">
        <v>969.70899999999995</v>
      </c>
      <c r="O125" s="2">
        <v>52.164000000000001</v>
      </c>
      <c r="P125" s="2">
        <v>236.024</v>
      </c>
      <c r="Q125" s="2">
        <v>0</v>
      </c>
      <c r="R125" s="2">
        <v>255</v>
      </c>
      <c r="S125" s="2">
        <f t="shared" si="10"/>
        <v>5.3793457624916341</v>
      </c>
      <c r="T125" s="2">
        <f t="shared" si="11"/>
        <v>6.5883374660894791</v>
      </c>
    </row>
    <row r="126" spans="1:20" x14ac:dyDescent="0.75">
      <c r="A126" s="55"/>
      <c r="B126" s="49">
        <v>33</v>
      </c>
      <c r="C126" s="2" t="s">
        <v>314</v>
      </c>
      <c r="D126" s="2">
        <v>1231.9739999999999</v>
      </c>
      <c r="E126" s="2">
        <v>73.409000000000006</v>
      </c>
      <c r="F126" s="2">
        <v>281.57799999999997</v>
      </c>
      <c r="G126" s="2">
        <v>0</v>
      </c>
      <c r="H126" s="2">
        <v>255</v>
      </c>
      <c r="I126" s="50">
        <f t="shared" si="8"/>
        <v>5.9586484779711268</v>
      </c>
      <c r="J126" s="2">
        <f t="shared" si="9"/>
        <v>6.759879401329596</v>
      </c>
      <c r="K126" s="55"/>
      <c r="L126">
        <v>33</v>
      </c>
      <c r="M126" s="2" t="s">
        <v>315</v>
      </c>
      <c r="N126" s="2">
        <v>3916.6860000000001</v>
      </c>
      <c r="O126" s="2">
        <v>16.643999999999998</v>
      </c>
      <c r="P126" s="2">
        <v>669.99099999999999</v>
      </c>
      <c r="Q126" s="2">
        <v>0</v>
      </c>
      <c r="R126" s="2">
        <v>255</v>
      </c>
      <c r="S126" s="2">
        <f t="shared" si="10"/>
        <v>0.42495109385843027</v>
      </c>
      <c r="T126" s="2">
        <f t="shared" si="11"/>
        <v>0.52045756798990606</v>
      </c>
    </row>
    <row r="127" spans="1:20" x14ac:dyDescent="0.75">
      <c r="A127" s="55"/>
      <c r="B127" s="49">
        <v>34</v>
      </c>
      <c r="C127" s="2" t="s">
        <v>316</v>
      </c>
      <c r="D127" s="2">
        <v>737.25199999999995</v>
      </c>
      <c r="E127" s="2">
        <v>47.753999999999998</v>
      </c>
      <c r="F127" s="2">
        <v>285.815</v>
      </c>
      <c r="G127" s="2">
        <v>0</v>
      </c>
      <c r="H127" s="2">
        <v>255</v>
      </c>
      <c r="I127" s="50">
        <f t="shared" si="8"/>
        <v>6.4772967723383594</v>
      </c>
      <c r="J127" s="2">
        <f>I127/I$44</f>
        <v>7.3482678479025596</v>
      </c>
      <c r="K127" s="55"/>
      <c r="L127">
        <v>34</v>
      </c>
      <c r="M127" s="2" t="s">
        <v>317</v>
      </c>
      <c r="N127" s="2">
        <v>1129.4480000000001</v>
      </c>
      <c r="O127" s="2">
        <v>30.986000000000001</v>
      </c>
      <c r="P127" s="2">
        <v>275.87</v>
      </c>
      <c r="Q127" s="2">
        <v>0</v>
      </c>
      <c r="R127" s="2">
        <v>255</v>
      </c>
      <c r="S127" s="2">
        <f t="shared" si="10"/>
        <v>2.7434640638612842</v>
      </c>
      <c r="T127" s="2">
        <f>S127/S$44</f>
        <v>3.3600493213946865</v>
      </c>
    </row>
    <row r="128" spans="1:20" x14ac:dyDescent="0.75">
      <c r="A128" s="55"/>
      <c r="B128" s="49">
        <v>35</v>
      </c>
      <c r="C128" s="2" t="s">
        <v>318</v>
      </c>
      <c r="D128" s="2">
        <v>3083.4580000000001</v>
      </c>
      <c r="E128" s="2">
        <v>41.195</v>
      </c>
      <c r="F128" s="2">
        <v>457.05700000000002</v>
      </c>
      <c r="G128" s="2">
        <v>0</v>
      </c>
      <c r="H128" s="2">
        <v>255</v>
      </c>
      <c r="I128" s="50">
        <f t="shared" si="8"/>
        <v>1.3360000363228557</v>
      </c>
      <c r="J128" s="2">
        <f t="shared" si="9"/>
        <v>1.5156455627651855</v>
      </c>
      <c r="K128" s="55"/>
      <c r="L128">
        <v>35</v>
      </c>
      <c r="M128" s="2" t="s">
        <v>319</v>
      </c>
      <c r="N128" s="2">
        <v>1484.5170000000001</v>
      </c>
      <c r="O128" s="2">
        <v>27.465</v>
      </c>
      <c r="P128" s="2">
        <v>315.00799999999998</v>
      </c>
      <c r="Q128" s="2">
        <v>0</v>
      </c>
      <c r="R128" s="2">
        <v>255</v>
      </c>
      <c r="S128" s="2">
        <f t="shared" si="10"/>
        <v>1.8500966981179736</v>
      </c>
      <c r="T128" s="2">
        <f>S128/S$44</f>
        <v>2.2659003399798729</v>
      </c>
    </row>
    <row r="129" spans="1:20" x14ac:dyDescent="0.75">
      <c r="A129" s="55"/>
      <c r="B129" s="49">
        <v>36</v>
      </c>
      <c r="C129" s="2" t="s">
        <v>320</v>
      </c>
      <c r="D129" s="2">
        <v>3458.5390000000002</v>
      </c>
      <c r="E129" s="2">
        <v>68.33</v>
      </c>
      <c r="F129" s="2">
        <v>471.214</v>
      </c>
      <c r="G129" s="2">
        <v>0</v>
      </c>
      <c r="H129" s="2">
        <v>255</v>
      </c>
      <c r="I129" s="50">
        <f t="shared" si="8"/>
        <v>1.9756897348851639</v>
      </c>
      <c r="J129" s="2">
        <f>I129/I$44</f>
        <v>2.2413512714574439</v>
      </c>
      <c r="K129" s="55"/>
      <c r="L129">
        <v>36</v>
      </c>
      <c r="M129" s="2" t="s">
        <v>321</v>
      </c>
      <c r="N129" s="2">
        <v>1255.885</v>
      </c>
      <c r="O129" s="2">
        <v>25.303000000000001</v>
      </c>
      <c r="P129" s="2">
        <v>212.44399999999999</v>
      </c>
      <c r="Q129" s="2">
        <v>0</v>
      </c>
      <c r="R129" s="2">
        <v>255</v>
      </c>
      <c r="S129" s="2">
        <f t="shared" si="10"/>
        <v>2.014754535646178</v>
      </c>
      <c r="T129" s="2">
        <f>S129/S$44</f>
        <v>2.4675645288922938</v>
      </c>
    </row>
    <row r="130" spans="1:20" x14ac:dyDescent="0.75">
      <c r="A130" s="55"/>
      <c r="B130" s="49">
        <v>37</v>
      </c>
      <c r="C130" s="2" t="s">
        <v>322</v>
      </c>
      <c r="D130" s="2">
        <v>1364.078</v>
      </c>
      <c r="E130" s="2">
        <v>47.468000000000004</v>
      </c>
      <c r="F130" s="2">
        <v>204.898</v>
      </c>
      <c r="G130" s="2">
        <v>0</v>
      </c>
      <c r="H130" s="2">
        <v>255</v>
      </c>
      <c r="I130" s="50">
        <f t="shared" si="8"/>
        <v>3.4798596561193715</v>
      </c>
      <c r="J130" s="2">
        <f t="shared" si="9"/>
        <v>3.9477797181499077</v>
      </c>
      <c r="K130" s="55"/>
      <c r="L130">
        <v>37</v>
      </c>
      <c r="M130" s="2" t="s">
        <v>323</v>
      </c>
      <c r="N130" s="2">
        <v>3629.8139999999999</v>
      </c>
      <c r="O130" s="2">
        <v>31.875</v>
      </c>
      <c r="P130" s="2">
        <v>362.291</v>
      </c>
      <c r="Q130" s="2">
        <v>0</v>
      </c>
      <c r="R130" s="2">
        <v>255</v>
      </c>
      <c r="S130" s="2">
        <f t="shared" si="10"/>
        <v>0.87814416937066209</v>
      </c>
      <c r="T130" s="2">
        <f t="shared" ref="T130:T132" si="12">S130/S$44</f>
        <v>1.0755044176623059</v>
      </c>
    </row>
    <row r="131" spans="1:20" x14ac:dyDescent="0.75">
      <c r="A131" s="55"/>
      <c r="B131" s="49">
        <v>38</v>
      </c>
      <c r="C131" s="2" t="s">
        <v>324</v>
      </c>
      <c r="D131" s="2">
        <v>2648.7730000000001</v>
      </c>
      <c r="E131" s="2">
        <v>41.832000000000001</v>
      </c>
      <c r="F131" s="2">
        <v>506.18400000000003</v>
      </c>
      <c r="G131" s="2">
        <v>0</v>
      </c>
      <c r="H131" s="2">
        <v>255</v>
      </c>
      <c r="I131" s="50">
        <f t="shared" si="8"/>
        <v>1.5792972821755582</v>
      </c>
      <c r="J131" s="2">
        <f t="shared" si="9"/>
        <v>1.7916578240556684</v>
      </c>
      <c r="K131" s="55"/>
      <c r="L131">
        <v>38</v>
      </c>
      <c r="M131" s="2" t="s">
        <v>325</v>
      </c>
      <c r="N131" s="2">
        <v>2581.402</v>
      </c>
      <c r="O131" s="2">
        <v>31.965</v>
      </c>
      <c r="P131" s="2">
        <v>339.94099999999997</v>
      </c>
      <c r="Q131" s="2">
        <v>0</v>
      </c>
      <c r="R131" s="2">
        <v>255</v>
      </c>
      <c r="S131" s="2">
        <f t="shared" si="10"/>
        <v>1.238280593259012</v>
      </c>
      <c r="T131" s="2">
        <f t="shared" si="12"/>
        <v>1.5165804144779667</v>
      </c>
    </row>
    <row r="132" spans="1:20" x14ac:dyDescent="0.75">
      <c r="A132" s="55"/>
      <c r="B132" s="49">
        <v>39</v>
      </c>
      <c r="C132" s="2" t="s">
        <v>326</v>
      </c>
      <c r="D132" s="2">
        <v>1033.471</v>
      </c>
      <c r="E132" s="2">
        <v>72.147000000000006</v>
      </c>
      <c r="F132" s="2">
        <v>354.98700000000002</v>
      </c>
      <c r="G132" s="2">
        <v>0</v>
      </c>
      <c r="H132" s="2">
        <v>255</v>
      </c>
      <c r="I132" s="50">
        <f t="shared" si="8"/>
        <v>6.9810376875596907</v>
      </c>
      <c r="J132" s="2">
        <f>I132/I$44</f>
        <v>7.9197443914510801</v>
      </c>
      <c r="K132" s="55"/>
      <c r="L132">
        <v>39</v>
      </c>
      <c r="M132" s="2" t="s">
        <v>327</v>
      </c>
      <c r="N132" s="2">
        <v>4376.9629999999997</v>
      </c>
      <c r="O132" s="2">
        <v>33.387</v>
      </c>
      <c r="P132" s="2">
        <v>585.17200000000003</v>
      </c>
      <c r="Q132" s="2">
        <v>0</v>
      </c>
      <c r="R132" s="2">
        <v>255</v>
      </c>
      <c r="S132" s="2">
        <f t="shared" si="10"/>
        <v>0.76278917596516127</v>
      </c>
      <c r="T132" s="2">
        <f t="shared" si="12"/>
        <v>0.93422373809469506</v>
      </c>
    </row>
    <row r="133" spans="1:20" x14ac:dyDescent="0.75">
      <c r="A133" s="55"/>
      <c r="B133" s="49">
        <v>40</v>
      </c>
      <c r="C133" s="2" t="s">
        <v>328</v>
      </c>
      <c r="D133" s="2">
        <v>1479.691</v>
      </c>
      <c r="E133" s="2">
        <v>60.674999999999997</v>
      </c>
      <c r="F133" s="2">
        <v>392.71499999999997</v>
      </c>
      <c r="G133" s="2">
        <v>0</v>
      </c>
      <c r="H133" s="2">
        <v>255</v>
      </c>
      <c r="I133" s="50">
        <f t="shared" si="8"/>
        <v>4.1005182838849459</v>
      </c>
      <c r="J133" s="2">
        <f t="shared" si="9"/>
        <v>4.6518953391000064</v>
      </c>
      <c r="K133" s="55"/>
    </row>
    <row r="134" spans="1:20" x14ac:dyDescent="0.75">
      <c r="A134" s="55"/>
      <c r="B134" s="49">
        <v>41</v>
      </c>
      <c r="C134" s="2" t="s">
        <v>329</v>
      </c>
      <c r="D134" s="2">
        <v>3296.7860000000001</v>
      </c>
      <c r="E134" s="2">
        <v>59.378</v>
      </c>
      <c r="F134" s="2">
        <v>456.20400000000001</v>
      </c>
      <c r="G134" s="2">
        <v>0</v>
      </c>
      <c r="H134" s="2">
        <v>255</v>
      </c>
      <c r="I134" s="50">
        <f t="shared" si="8"/>
        <v>1.8010874833853334</v>
      </c>
      <c r="J134" s="2">
        <f t="shared" si="9"/>
        <v>2.0432710914127652</v>
      </c>
      <c r="K134" s="55"/>
    </row>
    <row r="135" spans="1:20" x14ac:dyDescent="0.75">
      <c r="A135" s="55"/>
      <c r="B135" s="49">
        <v>42</v>
      </c>
      <c r="C135" s="2" t="s">
        <v>330</v>
      </c>
      <c r="D135" s="2">
        <v>2035.684</v>
      </c>
      <c r="E135" s="2">
        <v>69.649000000000001</v>
      </c>
      <c r="F135" s="2">
        <v>388.43299999999999</v>
      </c>
      <c r="G135" s="2">
        <v>0</v>
      </c>
      <c r="H135" s="2">
        <v>255</v>
      </c>
      <c r="I135" s="50">
        <f t="shared" si="8"/>
        <v>3.4214052868716363</v>
      </c>
      <c r="J135" s="2">
        <f t="shared" si="9"/>
        <v>3.881465269822185</v>
      </c>
      <c r="K135" s="55"/>
    </row>
    <row r="136" spans="1:20" x14ac:dyDescent="0.75">
      <c r="A136" s="55"/>
      <c r="K136" s="55"/>
    </row>
    <row r="137" spans="1:20" ht="15.5" thickBot="1" x14ac:dyDescent="0.9">
      <c r="A137" s="56"/>
      <c r="K137" s="56"/>
    </row>
    <row r="138" spans="1:20" s="9" customFormat="1" ht="15.5" thickBot="1" x14ac:dyDescent="0.9">
      <c r="A138" s="53"/>
      <c r="C138" s="13"/>
      <c r="D138" s="13"/>
      <c r="E138" s="13"/>
      <c r="F138" s="13"/>
      <c r="G138" s="13"/>
      <c r="H138" s="13"/>
      <c r="I138" s="13"/>
      <c r="J138" s="13"/>
      <c r="K138" s="53"/>
      <c r="M138" s="13"/>
      <c r="N138" s="13"/>
      <c r="O138" s="13"/>
      <c r="P138" s="13"/>
      <c r="Q138" s="13"/>
      <c r="R138" s="13"/>
      <c r="S138" s="13"/>
      <c r="T138" s="13"/>
    </row>
    <row r="139" spans="1:20" ht="15.5" thickBot="1" x14ac:dyDescent="0.9">
      <c r="D139" s="14" t="s">
        <v>2</v>
      </c>
      <c r="E139" s="15">
        <f>AVERAGE(E94:E135)</f>
        <v>57.453333333333319</v>
      </c>
      <c r="G139" s="14"/>
      <c r="H139" s="51"/>
      <c r="I139" s="15">
        <f>AVERAGE(I94:I135)</f>
        <v>4.2456686134096078</v>
      </c>
      <c r="J139" s="15">
        <f>AVERAGE(J94:J135)</f>
        <v>4.816563338274217</v>
      </c>
      <c r="N139" s="14" t="s">
        <v>2</v>
      </c>
      <c r="O139" s="15">
        <f>AVERAGE(O94:O132)</f>
        <v>36.224282051282046</v>
      </c>
      <c r="Q139" s="14"/>
      <c r="R139" s="51"/>
      <c r="S139" s="15">
        <f>AVERAGE(S94:S132)</f>
        <v>4.5408328598719319</v>
      </c>
      <c r="T139" s="15">
        <f>AVERAGE(T94:T132)</f>
        <v>5.5613713226136952</v>
      </c>
    </row>
    <row r="140" spans="1:20" ht="15.5" thickBot="1" x14ac:dyDescent="0.9">
      <c r="D140" s="16" t="s">
        <v>3</v>
      </c>
      <c r="E140" s="6">
        <f>STDEV(E94:E135)/SQRT(42)</f>
        <v>4.834662611433779</v>
      </c>
      <c r="G140" s="16"/>
      <c r="H140" s="52"/>
      <c r="I140" s="6">
        <f>STDEV(I94:I135)/SQRT(42)</f>
        <v>0.66892173062748805</v>
      </c>
      <c r="J140" s="6">
        <f>STDEV(J94:J135)/SQRT(42)</f>
        <v>0.75886843210965016</v>
      </c>
      <c r="N140" s="16" t="s">
        <v>3</v>
      </c>
      <c r="O140" s="6">
        <f>STDEV(O94:O132)/SQRT(39)</f>
        <v>3.3679028666559017</v>
      </c>
      <c r="Q140" s="16"/>
      <c r="R140" s="52"/>
      <c r="S140" s="6">
        <f>STDEV(S94:S132)/SQRT(39)</f>
        <v>1.1247151702070206</v>
      </c>
      <c r="T140" s="6">
        <f>STDEV(T94:T132)/SQRT(39)</f>
        <v>1.3774915057926889</v>
      </c>
    </row>
    <row r="143" spans="1:20" ht="15.5" thickBot="1" x14ac:dyDescent="0.9"/>
    <row r="144" spans="1:20" ht="16.75" thickBot="1" x14ac:dyDescent="0.9">
      <c r="B144" s="10" t="s">
        <v>4</v>
      </c>
      <c r="C144" s="2" t="s">
        <v>106</v>
      </c>
      <c r="D144" s="2" t="s">
        <v>0</v>
      </c>
      <c r="E144" s="2" t="s">
        <v>1</v>
      </c>
      <c r="F144" s="2" t="s">
        <v>6</v>
      </c>
      <c r="G144" s="2" t="s">
        <v>107</v>
      </c>
      <c r="H144" s="2" t="s">
        <v>108</v>
      </c>
      <c r="I144" s="11" t="s">
        <v>7</v>
      </c>
      <c r="L144" s="12" t="s">
        <v>5</v>
      </c>
      <c r="M144" s="2" t="s">
        <v>106</v>
      </c>
      <c r="N144" s="2" t="s">
        <v>0</v>
      </c>
      <c r="O144" s="2" t="s">
        <v>1</v>
      </c>
      <c r="P144" s="2" t="s">
        <v>6</v>
      </c>
      <c r="Q144" s="2" t="s">
        <v>107</v>
      </c>
      <c r="R144" s="2" t="s">
        <v>108</v>
      </c>
      <c r="S144" s="11" t="s">
        <v>7</v>
      </c>
    </row>
    <row r="145" spans="1:20" ht="15" customHeight="1" x14ac:dyDescent="0.75">
      <c r="A145" s="57" t="s">
        <v>331</v>
      </c>
      <c r="B145" s="49">
        <v>1</v>
      </c>
      <c r="C145" s="50" t="s">
        <v>332</v>
      </c>
      <c r="D145" s="50">
        <v>1526.0930000000001</v>
      </c>
      <c r="E145" s="50">
        <v>81.430999999999997</v>
      </c>
      <c r="F145" s="50">
        <v>292.02</v>
      </c>
      <c r="G145" s="50">
        <v>0</v>
      </c>
      <c r="H145" s="50">
        <v>255</v>
      </c>
      <c r="I145" s="50">
        <f>(E145/D145)*100</f>
        <v>5.3359133421095564</v>
      </c>
      <c r="J145" s="2">
        <f>I145/I$44</f>
        <v>6.0534080541847546</v>
      </c>
      <c r="K145" s="57" t="s">
        <v>331</v>
      </c>
      <c r="L145">
        <v>1</v>
      </c>
      <c r="M145" s="2" t="s">
        <v>333</v>
      </c>
      <c r="N145" s="2">
        <v>694.06700000000001</v>
      </c>
      <c r="O145" s="2">
        <v>26.544</v>
      </c>
      <c r="P145" s="2">
        <v>199.47800000000001</v>
      </c>
      <c r="Q145" s="2">
        <v>0</v>
      </c>
      <c r="R145" s="2">
        <v>255</v>
      </c>
      <c r="S145" s="2">
        <f>(O145/N145)*100</f>
        <v>3.8244146458483113</v>
      </c>
      <c r="T145" s="2">
        <f>S145/S$44</f>
        <v>4.6839402800226564</v>
      </c>
    </row>
    <row r="146" spans="1:20" x14ac:dyDescent="0.75">
      <c r="A146" s="58"/>
      <c r="B146" s="49">
        <v>2</v>
      </c>
      <c r="C146" s="50" t="s">
        <v>334</v>
      </c>
      <c r="D146" s="50">
        <v>6507.232</v>
      </c>
      <c r="E146" s="50">
        <v>36.384</v>
      </c>
      <c r="F146" s="50">
        <v>622.87400000000002</v>
      </c>
      <c r="G146" s="50">
        <v>0</v>
      </c>
      <c r="H146" s="50">
        <v>255</v>
      </c>
      <c r="I146" s="50">
        <f t="shared" ref="I146:I174" si="13">(E146/D146)*100</f>
        <v>0.55913174756947348</v>
      </c>
      <c r="J146" s="2">
        <f t="shared" ref="J146:J174" si="14">I146/I$44</f>
        <v>0.63431551584181534</v>
      </c>
      <c r="K146" s="58"/>
      <c r="L146">
        <v>2</v>
      </c>
      <c r="M146" s="2" t="s">
        <v>335</v>
      </c>
      <c r="N146" s="2">
        <v>1623.634</v>
      </c>
      <c r="O146" s="2">
        <v>17.507999999999999</v>
      </c>
      <c r="P146" s="2">
        <v>322.87799999999999</v>
      </c>
      <c r="Q146" s="2">
        <v>0</v>
      </c>
      <c r="R146" s="2">
        <v>255</v>
      </c>
      <c r="S146" s="2">
        <f t="shared" ref="S146:S177" si="15">(O146/N146)*100</f>
        <v>1.07832183854243</v>
      </c>
      <c r="T146" s="2">
        <f t="shared" ref="T146:T176" si="16">S146/S$44</f>
        <v>1.3206714130383304</v>
      </c>
    </row>
    <row r="147" spans="1:20" x14ac:dyDescent="0.75">
      <c r="A147" s="58"/>
      <c r="B147" s="49">
        <v>3</v>
      </c>
      <c r="C147" s="50" t="s">
        <v>336</v>
      </c>
      <c r="D147" s="50">
        <v>1379.7729999999999</v>
      </c>
      <c r="E147" s="50">
        <v>64.263000000000005</v>
      </c>
      <c r="F147" s="50">
        <v>457.774</v>
      </c>
      <c r="G147" s="50">
        <v>0</v>
      </c>
      <c r="H147" s="50">
        <v>255</v>
      </c>
      <c r="I147" s="50">
        <f t="shared" si="13"/>
        <v>4.657505256299407</v>
      </c>
      <c r="J147" s="2">
        <f t="shared" si="14"/>
        <v>5.2837776821435849</v>
      </c>
      <c r="K147" s="58"/>
      <c r="L147">
        <v>3</v>
      </c>
      <c r="M147" s="2" t="s">
        <v>337</v>
      </c>
      <c r="N147" s="2">
        <v>759.43799999999999</v>
      </c>
      <c r="O147" s="2">
        <v>29.113</v>
      </c>
      <c r="P147" s="2">
        <v>192.178</v>
      </c>
      <c r="Q147" s="2">
        <v>0</v>
      </c>
      <c r="R147" s="2">
        <v>255</v>
      </c>
      <c r="S147" s="2">
        <f t="shared" si="15"/>
        <v>3.8334926616787675</v>
      </c>
      <c r="T147" s="2">
        <f t="shared" si="16"/>
        <v>4.6950585524770085</v>
      </c>
    </row>
    <row r="148" spans="1:20" x14ac:dyDescent="0.75">
      <c r="A148" s="58"/>
      <c r="B148" s="49">
        <v>4</v>
      </c>
      <c r="C148" s="50" t="s">
        <v>338</v>
      </c>
      <c r="D148" s="50">
        <v>3444.2649999999999</v>
      </c>
      <c r="E148" s="50">
        <v>23.815000000000001</v>
      </c>
      <c r="F148" s="50">
        <v>400.10199999999998</v>
      </c>
      <c r="G148" s="50">
        <v>0</v>
      </c>
      <c r="H148" s="50">
        <v>255</v>
      </c>
      <c r="I148" s="50">
        <f t="shared" si="13"/>
        <v>0.69143924756080044</v>
      </c>
      <c r="J148" s="2">
        <f t="shared" si="14"/>
        <v>0.78441377170290227</v>
      </c>
      <c r="K148" s="58"/>
      <c r="L148">
        <v>4</v>
      </c>
      <c r="M148" s="2" t="s">
        <v>339</v>
      </c>
      <c r="N148" s="2">
        <v>1850.614</v>
      </c>
      <c r="O148" s="2">
        <v>48.872999999999998</v>
      </c>
      <c r="P148" s="2">
        <v>361.89100000000002</v>
      </c>
      <c r="Q148" s="2">
        <v>0</v>
      </c>
      <c r="R148" s="2">
        <v>255</v>
      </c>
      <c r="S148" s="2">
        <f t="shared" si="15"/>
        <v>2.6409072880676359</v>
      </c>
      <c r="T148" s="2">
        <f t="shared" si="16"/>
        <v>3.2344432201706472</v>
      </c>
    </row>
    <row r="149" spans="1:20" x14ac:dyDescent="0.75">
      <c r="A149" s="58"/>
      <c r="B149" s="49">
        <v>5</v>
      </c>
      <c r="C149" s="50" t="s">
        <v>340</v>
      </c>
      <c r="D149" s="50">
        <v>2805.7</v>
      </c>
      <c r="E149" s="50">
        <v>31.329000000000001</v>
      </c>
      <c r="F149" s="50">
        <v>360.279</v>
      </c>
      <c r="G149" s="50">
        <v>0</v>
      </c>
      <c r="H149" s="50">
        <v>255</v>
      </c>
      <c r="I149" s="50">
        <f t="shared" si="13"/>
        <v>1.1166197383897067</v>
      </c>
      <c r="J149" s="2">
        <f t="shared" si="14"/>
        <v>1.2667662468366869</v>
      </c>
      <c r="K149" s="58"/>
      <c r="L149">
        <v>5</v>
      </c>
      <c r="M149" s="2" t="s">
        <v>341</v>
      </c>
      <c r="N149" s="2">
        <v>2073.6660000000002</v>
      </c>
      <c r="O149" s="2">
        <v>13.449</v>
      </c>
      <c r="P149" s="2">
        <v>247.916</v>
      </c>
      <c r="Q149" s="2">
        <v>0</v>
      </c>
      <c r="R149" s="2">
        <v>255</v>
      </c>
      <c r="S149" s="2">
        <f t="shared" si="15"/>
        <v>0.64856153305305664</v>
      </c>
      <c r="T149" s="2">
        <f t="shared" si="16"/>
        <v>0.7943237776369888</v>
      </c>
    </row>
    <row r="150" spans="1:20" x14ac:dyDescent="0.75">
      <c r="A150" s="58"/>
      <c r="B150" s="49">
        <v>6</v>
      </c>
      <c r="C150" s="50" t="s">
        <v>342</v>
      </c>
      <c r="D150" s="50">
        <v>2504.134</v>
      </c>
      <c r="E150" s="50">
        <v>35.970999999999997</v>
      </c>
      <c r="F150" s="50">
        <v>321.00900000000001</v>
      </c>
      <c r="G150" s="50">
        <v>0</v>
      </c>
      <c r="H150" s="50">
        <v>255</v>
      </c>
      <c r="I150" s="50">
        <f t="shared" si="13"/>
        <v>1.4364646620348591</v>
      </c>
      <c r="J150" s="2">
        <f t="shared" si="14"/>
        <v>1.6296191855461852</v>
      </c>
      <c r="K150" s="58"/>
      <c r="L150">
        <v>6</v>
      </c>
      <c r="M150" s="2" t="s">
        <v>343</v>
      </c>
      <c r="N150" s="2">
        <v>3133.7429999999999</v>
      </c>
      <c r="O150" s="2">
        <v>15.117000000000001</v>
      </c>
      <c r="P150" s="2">
        <v>381.52199999999999</v>
      </c>
      <c r="Q150" s="2">
        <v>0</v>
      </c>
      <c r="R150" s="2">
        <v>255</v>
      </c>
      <c r="S150" s="2">
        <f t="shared" si="15"/>
        <v>0.4823943763097357</v>
      </c>
      <c r="T150" s="2">
        <f t="shared" si="16"/>
        <v>0.59081105457705574</v>
      </c>
    </row>
    <row r="151" spans="1:20" x14ac:dyDescent="0.75">
      <c r="A151" s="58"/>
      <c r="B151" s="49">
        <v>7</v>
      </c>
      <c r="C151" s="50" t="s">
        <v>344</v>
      </c>
      <c r="D151" s="50">
        <v>3249.4569999999999</v>
      </c>
      <c r="E151" s="50">
        <v>25.547000000000001</v>
      </c>
      <c r="F151" s="50">
        <v>341.98599999999999</v>
      </c>
      <c r="G151" s="50">
        <v>0</v>
      </c>
      <c r="H151" s="50">
        <v>255</v>
      </c>
      <c r="I151" s="50">
        <f t="shared" si="13"/>
        <v>0.7861928931510711</v>
      </c>
      <c r="J151" s="2">
        <f t="shared" si="14"/>
        <v>0.89190848621652785</v>
      </c>
      <c r="K151" s="58"/>
      <c r="L151">
        <v>7</v>
      </c>
      <c r="M151" s="2" t="s">
        <v>345</v>
      </c>
      <c r="N151" s="2">
        <v>2094.9830000000002</v>
      </c>
      <c r="O151" s="2">
        <v>12.605</v>
      </c>
      <c r="P151" s="2">
        <v>237.28</v>
      </c>
      <c r="Q151" s="2">
        <v>0</v>
      </c>
      <c r="R151" s="2">
        <v>255</v>
      </c>
      <c r="S151" s="2">
        <f t="shared" si="15"/>
        <v>0.60167552672265123</v>
      </c>
      <c r="T151" s="2">
        <f t="shared" si="16"/>
        <v>0.73690028307454969</v>
      </c>
    </row>
    <row r="152" spans="1:20" x14ac:dyDescent="0.75">
      <c r="A152" s="58"/>
      <c r="B152" s="49">
        <v>8</v>
      </c>
      <c r="C152" s="50" t="s">
        <v>346</v>
      </c>
      <c r="D152" s="50">
        <v>2309.9630000000002</v>
      </c>
      <c r="E152" s="50">
        <v>16.236999999999998</v>
      </c>
      <c r="F152" s="50">
        <v>292.447</v>
      </c>
      <c r="G152" s="50">
        <v>0</v>
      </c>
      <c r="H152" s="50">
        <v>255</v>
      </c>
      <c r="I152" s="50">
        <f t="shared" si="13"/>
        <v>0.70291169165913026</v>
      </c>
      <c r="J152" s="2">
        <f t="shared" si="14"/>
        <v>0.79742886041469874</v>
      </c>
      <c r="K152" s="58"/>
      <c r="L152">
        <v>8</v>
      </c>
      <c r="M152" s="2" t="s">
        <v>347</v>
      </c>
      <c r="N152" s="2">
        <v>873.23900000000003</v>
      </c>
      <c r="O152" s="2">
        <v>126.81399999999999</v>
      </c>
      <c r="P152" s="2">
        <v>275.07400000000001</v>
      </c>
      <c r="Q152" s="2">
        <v>0</v>
      </c>
      <c r="R152" s="2">
        <v>255</v>
      </c>
      <c r="S152" s="2">
        <f t="shared" si="15"/>
        <v>14.522255648224597</v>
      </c>
      <c r="T152" s="2">
        <f t="shared" si="16"/>
        <v>17.786088718530568</v>
      </c>
    </row>
    <row r="153" spans="1:20" x14ac:dyDescent="0.75">
      <c r="A153" s="58"/>
      <c r="B153" s="49">
        <v>9</v>
      </c>
      <c r="C153" s="50" t="s">
        <v>348</v>
      </c>
      <c r="D153" s="50">
        <v>468.87</v>
      </c>
      <c r="E153" s="50">
        <v>40.640999999999998</v>
      </c>
      <c r="F153" s="50">
        <v>123.29600000000001</v>
      </c>
      <c r="G153" s="50">
        <v>0</v>
      </c>
      <c r="H153" s="50">
        <v>255</v>
      </c>
      <c r="I153" s="50">
        <f t="shared" si="13"/>
        <v>8.6678610275769401</v>
      </c>
      <c r="J153" s="2">
        <f t="shared" si="14"/>
        <v>9.8333867873769307</v>
      </c>
      <c r="K153" s="58"/>
      <c r="L153">
        <v>9</v>
      </c>
      <c r="M153" s="2" t="s">
        <v>349</v>
      </c>
      <c r="N153" s="2">
        <v>3114.2950000000001</v>
      </c>
      <c r="O153" s="2">
        <v>30.178999999999998</v>
      </c>
      <c r="P153" s="2">
        <v>433.20299999999997</v>
      </c>
      <c r="Q153" s="2">
        <v>0</v>
      </c>
      <c r="R153" s="2">
        <v>255</v>
      </c>
      <c r="S153" s="2">
        <f t="shared" si="15"/>
        <v>0.96904756935357761</v>
      </c>
      <c r="T153" s="2">
        <f t="shared" si="16"/>
        <v>1.1868380820789537</v>
      </c>
    </row>
    <row r="154" spans="1:20" x14ac:dyDescent="0.75">
      <c r="A154" s="58"/>
      <c r="B154" s="49">
        <v>10</v>
      </c>
      <c r="C154" s="50" t="s">
        <v>350</v>
      </c>
      <c r="D154" s="50">
        <v>764.30700000000002</v>
      </c>
      <c r="E154" s="50">
        <v>26.986000000000001</v>
      </c>
      <c r="F154" s="50">
        <v>187.39599999999999</v>
      </c>
      <c r="G154" s="50">
        <v>0</v>
      </c>
      <c r="H154" s="50">
        <v>255</v>
      </c>
      <c r="I154" s="50">
        <f t="shared" si="13"/>
        <v>3.5307801707952433</v>
      </c>
      <c r="J154" s="2">
        <f t="shared" si="14"/>
        <v>4.0055472705630226</v>
      </c>
      <c r="K154" s="58"/>
      <c r="L154">
        <v>10</v>
      </c>
      <c r="M154" s="2" t="s">
        <v>351</v>
      </c>
      <c r="N154" s="2">
        <v>2165.1210000000001</v>
      </c>
      <c r="O154" s="2">
        <v>22.265000000000001</v>
      </c>
      <c r="P154" s="2">
        <v>369.44200000000001</v>
      </c>
      <c r="Q154" s="2">
        <v>0</v>
      </c>
      <c r="R154" s="2">
        <v>255</v>
      </c>
      <c r="S154" s="2">
        <f t="shared" si="15"/>
        <v>1.0283489929662131</v>
      </c>
      <c r="T154" s="2">
        <f t="shared" si="16"/>
        <v>1.2594673214380918</v>
      </c>
    </row>
    <row r="155" spans="1:20" x14ac:dyDescent="0.75">
      <c r="A155" s="58"/>
      <c r="B155" s="49">
        <v>11</v>
      </c>
      <c r="C155" s="50" t="s">
        <v>352</v>
      </c>
      <c r="D155" s="50">
        <v>611.524</v>
      </c>
      <c r="E155" s="50">
        <v>118.77</v>
      </c>
      <c r="F155" s="50">
        <v>213.399</v>
      </c>
      <c r="G155" s="50">
        <v>0</v>
      </c>
      <c r="H155" s="50">
        <v>255</v>
      </c>
      <c r="I155" s="50">
        <f t="shared" si="13"/>
        <v>19.421968720769748</v>
      </c>
      <c r="J155" s="2">
        <f t="shared" si="14"/>
        <v>22.033547837932272</v>
      </c>
      <c r="K155" s="58"/>
      <c r="L155">
        <v>11</v>
      </c>
      <c r="M155" s="2" t="s">
        <v>353</v>
      </c>
      <c r="N155" s="2">
        <v>1701.3520000000001</v>
      </c>
      <c r="O155" s="2">
        <v>41.185000000000002</v>
      </c>
      <c r="P155" s="2">
        <v>241.13499999999999</v>
      </c>
      <c r="Q155" s="2">
        <v>0</v>
      </c>
      <c r="R155" s="2">
        <v>255</v>
      </c>
      <c r="S155" s="2">
        <f t="shared" si="15"/>
        <v>2.4207218729575066</v>
      </c>
      <c r="T155" s="2">
        <f t="shared" si="16"/>
        <v>2.9647717984205406</v>
      </c>
    </row>
    <row r="156" spans="1:20" x14ac:dyDescent="0.75">
      <c r="A156" s="58"/>
      <c r="B156" s="49">
        <v>12</v>
      </c>
      <c r="C156" s="50" t="s">
        <v>354</v>
      </c>
      <c r="D156" s="50">
        <v>2616.4050000000002</v>
      </c>
      <c r="E156" s="50">
        <v>66.838999999999999</v>
      </c>
      <c r="F156" s="50">
        <v>717.47900000000004</v>
      </c>
      <c r="G156" s="50">
        <v>0</v>
      </c>
      <c r="H156" s="50">
        <v>255</v>
      </c>
      <c r="I156" s="50">
        <f t="shared" si="13"/>
        <v>2.5546121491130003</v>
      </c>
      <c r="J156" s="2">
        <f t="shared" si="14"/>
        <v>2.8981186101206653</v>
      </c>
      <c r="K156" s="58"/>
      <c r="L156">
        <v>12</v>
      </c>
      <c r="M156" s="2" t="s">
        <v>355</v>
      </c>
      <c r="N156" s="2">
        <v>2375.0149999999999</v>
      </c>
      <c r="O156" s="2">
        <v>24.123000000000001</v>
      </c>
      <c r="P156" s="2">
        <v>260.78199999999998</v>
      </c>
      <c r="Q156" s="2">
        <v>0</v>
      </c>
      <c r="R156" s="2">
        <v>255</v>
      </c>
      <c r="S156" s="2">
        <f t="shared" si="15"/>
        <v>1.0156988482178009</v>
      </c>
      <c r="T156" s="2">
        <f t="shared" si="16"/>
        <v>1.2439740948865388</v>
      </c>
    </row>
    <row r="157" spans="1:20" x14ac:dyDescent="0.75">
      <c r="A157" s="58"/>
      <c r="B157" s="49">
        <v>13</v>
      </c>
      <c r="C157" s="50" t="s">
        <v>356</v>
      </c>
      <c r="D157" s="50">
        <v>2160.2649999999999</v>
      </c>
      <c r="E157" s="50">
        <v>52.512</v>
      </c>
      <c r="F157" s="50">
        <v>478.279</v>
      </c>
      <c r="G157" s="50">
        <v>0</v>
      </c>
      <c r="H157" s="50">
        <v>255</v>
      </c>
      <c r="I157" s="50">
        <f t="shared" si="13"/>
        <v>2.4308128863819953</v>
      </c>
      <c r="J157" s="2">
        <f t="shared" si="14"/>
        <v>2.7576726534361962</v>
      </c>
      <c r="K157" s="58"/>
      <c r="L157">
        <v>13</v>
      </c>
      <c r="M157" s="2" t="s">
        <v>357</v>
      </c>
      <c r="N157" s="2">
        <v>2890.7220000000002</v>
      </c>
      <c r="O157" s="2">
        <v>19.998000000000001</v>
      </c>
      <c r="P157" s="2">
        <v>388.61200000000002</v>
      </c>
      <c r="Q157" s="2">
        <v>0</v>
      </c>
      <c r="R157" s="2">
        <v>255</v>
      </c>
      <c r="S157" s="2">
        <f t="shared" si="15"/>
        <v>0.69179948815555425</v>
      </c>
      <c r="T157" s="2">
        <f t="shared" si="16"/>
        <v>0.84727933248255316</v>
      </c>
    </row>
    <row r="158" spans="1:20" x14ac:dyDescent="0.75">
      <c r="A158" s="58"/>
      <c r="B158" s="49">
        <v>14</v>
      </c>
      <c r="C158" s="50" t="s">
        <v>358</v>
      </c>
      <c r="D158" s="50">
        <v>2229.107</v>
      </c>
      <c r="E158" s="50">
        <v>46.027000000000001</v>
      </c>
      <c r="F158" s="50">
        <v>270.488</v>
      </c>
      <c r="G158" s="50">
        <v>0</v>
      </c>
      <c r="H158" s="50">
        <v>255</v>
      </c>
      <c r="I158" s="50">
        <f t="shared" si="13"/>
        <v>2.0648178844712253</v>
      </c>
      <c r="J158" s="2">
        <f t="shared" si="14"/>
        <v>2.3424640564610972</v>
      </c>
      <c r="K158" s="58"/>
      <c r="L158">
        <v>14</v>
      </c>
      <c r="M158" s="2" t="s">
        <v>359</v>
      </c>
      <c r="N158" s="2">
        <v>4961.3590000000004</v>
      </c>
      <c r="O158" s="2">
        <v>42.954000000000001</v>
      </c>
      <c r="P158" s="2">
        <v>450.64699999999999</v>
      </c>
      <c r="Q158" s="2">
        <v>0</v>
      </c>
      <c r="R158" s="2">
        <v>255</v>
      </c>
      <c r="S158" s="2">
        <f t="shared" si="15"/>
        <v>0.86577085028517375</v>
      </c>
      <c r="T158" s="2">
        <f t="shared" si="16"/>
        <v>1.0603502325048446</v>
      </c>
    </row>
    <row r="159" spans="1:20" x14ac:dyDescent="0.75">
      <c r="A159" s="58"/>
      <c r="B159" s="49">
        <v>15</v>
      </c>
      <c r="C159" s="50" t="s">
        <v>360</v>
      </c>
      <c r="D159" s="50">
        <v>2945.6950000000002</v>
      </c>
      <c r="E159" s="50">
        <v>21.346</v>
      </c>
      <c r="F159" s="50">
        <v>383.19200000000001</v>
      </c>
      <c r="G159" s="50">
        <v>0</v>
      </c>
      <c r="H159" s="50">
        <v>255</v>
      </c>
      <c r="I159" s="50">
        <f t="shared" si="13"/>
        <v>0.72465071910024625</v>
      </c>
      <c r="J159" s="2">
        <f t="shared" si="14"/>
        <v>0.82209103076212209</v>
      </c>
      <c r="K159" s="58"/>
      <c r="L159">
        <v>15</v>
      </c>
      <c r="M159" s="2" t="s">
        <v>361</v>
      </c>
      <c r="N159" s="2">
        <v>735.54200000000003</v>
      </c>
      <c r="O159" s="2">
        <v>105.087</v>
      </c>
      <c r="P159" s="2">
        <v>202.649</v>
      </c>
      <c r="Q159" s="2">
        <v>0</v>
      </c>
      <c r="R159" s="2">
        <v>255</v>
      </c>
      <c r="S159" s="2">
        <f t="shared" si="15"/>
        <v>14.28701556131397</v>
      </c>
      <c r="T159" s="2">
        <f t="shared" si="16"/>
        <v>17.497979132988409</v>
      </c>
    </row>
    <row r="160" spans="1:20" x14ac:dyDescent="0.75">
      <c r="A160" s="58"/>
      <c r="B160" s="49">
        <v>16</v>
      </c>
      <c r="C160" s="50" t="s">
        <v>362</v>
      </c>
      <c r="D160" s="50">
        <v>2234.5230000000001</v>
      </c>
      <c r="E160" s="50">
        <v>29.061</v>
      </c>
      <c r="F160" s="50">
        <v>286.75299999999999</v>
      </c>
      <c r="G160" s="50">
        <v>0</v>
      </c>
      <c r="H160" s="50">
        <v>255</v>
      </c>
      <c r="I160" s="50">
        <f t="shared" si="13"/>
        <v>1.3005460225739454</v>
      </c>
      <c r="J160" s="2">
        <f t="shared" si="14"/>
        <v>1.4754242175856962</v>
      </c>
      <c r="K160" s="58"/>
      <c r="L160">
        <v>16</v>
      </c>
      <c r="M160" s="2" t="s">
        <v>363</v>
      </c>
      <c r="N160" s="2">
        <v>1619.838</v>
      </c>
      <c r="O160" s="2">
        <v>39.563000000000002</v>
      </c>
      <c r="P160" s="2">
        <v>240.1</v>
      </c>
      <c r="Q160" s="2">
        <v>0</v>
      </c>
      <c r="R160" s="2">
        <v>255</v>
      </c>
      <c r="S160" s="2">
        <f t="shared" si="15"/>
        <v>2.4424047343005908</v>
      </c>
      <c r="T160" s="2">
        <f t="shared" si="16"/>
        <v>2.9913278173243145</v>
      </c>
    </row>
    <row r="161" spans="1:20" x14ac:dyDescent="0.75">
      <c r="A161" s="58"/>
      <c r="B161" s="49">
        <v>17</v>
      </c>
      <c r="C161" s="50" t="s">
        <v>364</v>
      </c>
      <c r="D161" s="50">
        <v>3065.569</v>
      </c>
      <c r="E161" s="50">
        <v>41.031999999999996</v>
      </c>
      <c r="F161" s="50">
        <v>334.63799999999998</v>
      </c>
      <c r="G161" s="50">
        <v>0</v>
      </c>
      <c r="H161" s="50">
        <v>255</v>
      </c>
      <c r="I161" s="50">
        <f t="shared" si="13"/>
        <v>1.3384790882214688</v>
      </c>
      <c r="J161" s="2">
        <f t="shared" si="14"/>
        <v>1.5184579608997986</v>
      </c>
      <c r="K161" s="58"/>
      <c r="L161">
        <v>17</v>
      </c>
      <c r="M161" s="2" t="s">
        <v>365</v>
      </c>
      <c r="N161" s="2">
        <v>4073.5990000000002</v>
      </c>
      <c r="O161" s="2">
        <v>32.494</v>
      </c>
      <c r="P161" s="2">
        <v>595.68399999999997</v>
      </c>
      <c r="Q161" s="2">
        <v>0</v>
      </c>
      <c r="R161" s="2">
        <v>255</v>
      </c>
      <c r="S161" s="2">
        <f t="shared" si="15"/>
        <v>0.79767301592522966</v>
      </c>
      <c r="T161" s="2">
        <f t="shared" si="16"/>
        <v>0.97694761566592148</v>
      </c>
    </row>
    <row r="162" spans="1:20" x14ac:dyDescent="0.75">
      <c r="A162" s="58"/>
      <c r="B162" s="49">
        <v>18</v>
      </c>
      <c r="C162" s="50" t="s">
        <v>366</v>
      </c>
      <c r="D162" s="50">
        <v>2810.0329999999999</v>
      </c>
      <c r="E162" s="50">
        <v>41.720999999999997</v>
      </c>
      <c r="F162" s="50">
        <v>308.065</v>
      </c>
      <c r="G162" s="50">
        <v>0</v>
      </c>
      <c r="H162" s="50">
        <v>255</v>
      </c>
      <c r="I162" s="50">
        <f t="shared" si="13"/>
        <v>1.4847156599228548</v>
      </c>
      <c r="J162" s="2">
        <f t="shared" si="14"/>
        <v>1.6843582640339496</v>
      </c>
      <c r="K162" s="58"/>
      <c r="L162">
        <v>18</v>
      </c>
      <c r="M162" s="2" t="s">
        <v>367</v>
      </c>
      <c r="N162" s="2">
        <v>3701.6909999999998</v>
      </c>
      <c r="O162" s="2">
        <v>62.524000000000001</v>
      </c>
      <c r="P162" s="2">
        <v>565.053</v>
      </c>
      <c r="Q162" s="2">
        <v>0</v>
      </c>
      <c r="R162" s="2">
        <v>255</v>
      </c>
      <c r="S162" s="2">
        <f t="shared" si="15"/>
        <v>1.6890658890761006</v>
      </c>
      <c r="T162" s="2">
        <f t="shared" si="16"/>
        <v>2.0686783432451121</v>
      </c>
    </row>
    <row r="163" spans="1:20" x14ac:dyDescent="0.75">
      <c r="A163" s="58"/>
      <c r="B163" s="49">
        <v>19</v>
      </c>
      <c r="C163" s="50" t="s">
        <v>368</v>
      </c>
      <c r="D163" s="50">
        <v>3171.7350000000001</v>
      </c>
      <c r="E163" s="50">
        <v>33.424999999999997</v>
      </c>
      <c r="F163" s="50">
        <v>332.33699999999999</v>
      </c>
      <c r="G163" s="50">
        <v>0</v>
      </c>
      <c r="H163" s="50">
        <v>255</v>
      </c>
      <c r="I163" s="50">
        <f t="shared" si="13"/>
        <v>1.0538396177486453</v>
      </c>
      <c r="J163" s="2">
        <f t="shared" si="14"/>
        <v>1.1955443840428948</v>
      </c>
      <c r="K163" s="58"/>
      <c r="L163">
        <v>19</v>
      </c>
      <c r="M163" s="2" t="s">
        <v>369</v>
      </c>
      <c r="N163" s="2">
        <v>5354.4290000000001</v>
      </c>
      <c r="O163" s="2">
        <v>35.018999999999998</v>
      </c>
      <c r="P163" s="2">
        <v>628.29899999999998</v>
      </c>
      <c r="Q163" s="2">
        <v>0</v>
      </c>
      <c r="R163" s="2">
        <v>255</v>
      </c>
      <c r="S163" s="2">
        <f t="shared" si="15"/>
        <v>0.65401931746597064</v>
      </c>
      <c r="T163" s="2">
        <f t="shared" si="16"/>
        <v>0.80100818260313944</v>
      </c>
    </row>
    <row r="164" spans="1:20" x14ac:dyDescent="0.75">
      <c r="A164" s="58"/>
      <c r="B164" s="49">
        <v>20</v>
      </c>
      <c r="C164" s="50" t="s">
        <v>370</v>
      </c>
      <c r="D164" s="50">
        <v>4017.89</v>
      </c>
      <c r="E164" s="50">
        <v>48.993000000000002</v>
      </c>
      <c r="F164" s="50">
        <v>465.13499999999999</v>
      </c>
      <c r="G164" s="50">
        <v>0</v>
      </c>
      <c r="H164" s="50">
        <v>255</v>
      </c>
      <c r="I164" s="50">
        <f t="shared" si="13"/>
        <v>1.2193713615853097</v>
      </c>
      <c r="J164" s="2">
        <f t="shared" si="14"/>
        <v>1.3833343886998966</v>
      </c>
      <c r="K164" s="58"/>
      <c r="L164">
        <v>20</v>
      </c>
      <c r="M164" s="2" t="s">
        <v>371</v>
      </c>
      <c r="N164" s="2">
        <v>2968.4250000000002</v>
      </c>
      <c r="O164" s="2">
        <v>42.712000000000003</v>
      </c>
      <c r="P164" s="2">
        <v>469.56200000000001</v>
      </c>
      <c r="Q164" s="2">
        <v>0</v>
      </c>
      <c r="R164" s="2">
        <v>255</v>
      </c>
      <c r="S164" s="2">
        <f t="shared" si="15"/>
        <v>1.4388775192231571</v>
      </c>
      <c r="T164" s="2">
        <f t="shared" si="16"/>
        <v>1.7622608933434503</v>
      </c>
    </row>
    <row r="165" spans="1:20" x14ac:dyDescent="0.75">
      <c r="A165" s="58"/>
      <c r="B165" s="49">
        <v>21</v>
      </c>
      <c r="C165" s="50" t="s">
        <v>372</v>
      </c>
      <c r="D165" s="50">
        <v>5646.0649999999996</v>
      </c>
      <c r="E165" s="50">
        <v>32.258000000000003</v>
      </c>
      <c r="F165" s="50">
        <v>612.06600000000003</v>
      </c>
      <c r="G165" s="50">
        <v>0</v>
      </c>
      <c r="H165" s="50">
        <v>255</v>
      </c>
      <c r="I165" s="50">
        <f t="shared" si="13"/>
        <v>0.57133596584523916</v>
      </c>
      <c r="J165" s="2">
        <f t="shared" si="14"/>
        <v>0.64816077690003582</v>
      </c>
      <c r="K165" s="58"/>
      <c r="L165">
        <v>21</v>
      </c>
      <c r="M165" s="2" t="s">
        <v>373</v>
      </c>
      <c r="N165" s="2">
        <v>1431.087</v>
      </c>
      <c r="O165" s="2">
        <v>35.619</v>
      </c>
      <c r="P165" s="2">
        <v>207.58600000000001</v>
      </c>
      <c r="Q165" s="2">
        <v>0</v>
      </c>
      <c r="R165" s="2">
        <v>255</v>
      </c>
      <c r="S165" s="2">
        <f t="shared" si="15"/>
        <v>2.4889472128528873</v>
      </c>
      <c r="T165" s="2">
        <f t="shared" si="16"/>
        <v>3.0483305772786649</v>
      </c>
    </row>
    <row r="166" spans="1:20" x14ac:dyDescent="0.75">
      <c r="A166" s="58"/>
      <c r="B166" s="49">
        <v>22</v>
      </c>
      <c r="C166" s="50" t="s">
        <v>374</v>
      </c>
      <c r="D166" s="50">
        <v>2771.9279999999999</v>
      </c>
      <c r="E166" s="50">
        <v>46.423999999999999</v>
      </c>
      <c r="F166" s="50">
        <v>496.47899999999998</v>
      </c>
      <c r="G166" s="50">
        <v>0</v>
      </c>
      <c r="H166" s="50">
        <v>255</v>
      </c>
      <c r="I166" s="50">
        <f t="shared" si="13"/>
        <v>1.6747909758117816</v>
      </c>
      <c r="J166" s="2">
        <f t="shared" si="14"/>
        <v>1.8999920973317088</v>
      </c>
      <c r="K166" s="58"/>
      <c r="L166">
        <v>22</v>
      </c>
      <c r="M166" s="2" t="s">
        <v>375</v>
      </c>
      <c r="N166" s="2">
        <v>424.46800000000002</v>
      </c>
      <c r="O166" s="2">
        <v>97.093000000000004</v>
      </c>
      <c r="P166" s="2">
        <v>119.22799999999999</v>
      </c>
      <c r="Q166" s="2">
        <v>0</v>
      </c>
      <c r="R166" s="2">
        <v>255</v>
      </c>
      <c r="S166" s="2">
        <f t="shared" si="15"/>
        <v>22.874044686525249</v>
      </c>
      <c r="T166" s="2">
        <f t="shared" si="16"/>
        <v>28.014917103866612</v>
      </c>
    </row>
    <row r="167" spans="1:20" x14ac:dyDescent="0.75">
      <c r="A167" s="58"/>
      <c r="B167" s="49">
        <v>23</v>
      </c>
      <c r="C167" s="50" t="s">
        <v>376</v>
      </c>
      <c r="D167" s="50">
        <v>814.20299999999997</v>
      </c>
      <c r="E167" s="50">
        <v>83.563999999999993</v>
      </c>
      <c r="F167" s="50">
        <v>235.90899999999999</v>
      </c>
      <c r="G167" s="50">
        <v>0</v>
      </c>
      <c r="H167" s="50">
        <v>255</v>
      </c>
      <c r="I167" s="50">
        <f t="shared" si="13"/>
        <v>10.263288148041703</v>
      </c>
      <c r="J167" s="2">
        <f t="shared" si="14"/>
        <v>11.64334335182668</v>
      </c>
      <c r="K167" s="58"/>
      <c r="L167">
        <v>23</v>
      </c>
      <c r="M167" s="2" t="s">
        <v>377</v>
      </c>
      <c r="N167" s="2">
        <v>2304.384</v>
      </c>
      <c r="O167" s="2">
        <v>24.414000000000001</v>
      </c>
      <c r="P167" s="2">
        <v>410.27300000000002</v>
      </c>
      <c r="Q167" s="2">
        <v>0</v>
      </c>
      <c r="R167" s="2">
        <v>255</v>
      </c>
      <c r="S167" s="2">
        <f t="shared" si="15"/>
        <v>1.0594588401933012</v>
      </c>
      <c r="T167" s="2">
        <f t="shared" si="16"/>
        <v>1.2975690128147042</v>
      </c>
    </row>
    <row r="168" spans="1:20" x14ac:dyDescent="0.75">
      <c r="A168" s="58"/>
      <c r="B168" s="49">
        <v>24</v>
      </c>
      <c r="C168" s="50" t="s">
        <v>378</v>
      </c>
      <c r="D168" s="50">
        <v>2702.3490000000002</v>
      </c>
      <c r="E168" s="50">
        <v>35.728999999999999</v>
      </c>
      <c r="F168" s="50">
        <v>352.07299999999998</v>
      </c>
      <c r="G168" s="50">
        <v>0</v>
      </c>
      <c r="H168" s="50">
        <v>255</v>
      </c>
      <c r="I168" s="50">
        <f t="shared" si="13"/>
        <v>1.322146029250848</v>
      </c>
      <c r="J168" s="2">
        <f t="shared" si="14"/>
        <v>1.4999286737125479</v>
      </c>
      <c r="K168" s="58"/>
      <c r="L168">
        <v>24</v>
      </c>
      <c r="M168" s="2" t="s">
        <v>379</v>
      </c>
      <c r="N168" s="2">
        <v>2504.395</v>
      </c>
      <c r="O168" s="2">
        <v>26.773</v>
      </c>
      <c r="P168" s="2">
        <v>371.404</v>
      </c>
      <c r="Q168" s="2">
        <v>0</v>
      </c>
      <c r="R168" s="2">
        <v>255</v>
      </c>
      <c r="S168" s="2">
        <f t="shared" si="15"/>
        <v>1.0690406265784749</v>
      </c>
      <c r="T168" s="2">
        <f t="shared" si="16"/>
        <v>1.3093042767335392</v>
      </c>
    </row>
    <row r="169" spans="1:20" x14ac:dyDescent="0.75">
      <c r="A169" s="58"/>
      <c r="B169" s="49">
        <v>25</v>
      </c>
      <c r="C169" s="50" t="s">
        <v>380</v>
      </c>
      <c r="D169" s="50">
        <v>4617.4780000000001</v>
      </c>
      <c r="E169" s="50">
        <v>31.571000000000002</v>
      </c>
      <c r="F169" s="50">
        <v>524.255</v>
      </c>
      <c r="G169" s="50">
        <v>0</v>
      </c>
      <c r="H169" s="50">
        <v>255</v>
      </c>
      <c r="I169" s="50">
        <f t="shared" si="13"/>
        <v>0.6837282170050405</v>
      </c>
      <c r="J169" s="2">
        <f t="shared" si="14"/>
        <v>0.77566587579838453</v>
      </c>
      <c r="K169" s="58"/>
      <c r="L169">
        <v>25</v>
      </c>
      <c r="M169" s="2" t="s">
        <v>381</v>
      </c>
      <c r="N169" s="2">
        <v>3068.4879999999998</v>
      </c>
      <c r="O169" s="2">
        <v>94.204999999999998</v>
      </c>
      <c r="P169" s="2">
        <v>333.76</v>
      </c>
      <c r="Q169" s="2">
        <v>0</v>
      </c>
      <c r="R169" s="2">
        <v>255</v>
      </c>
      <c r="S169" s="2">
        <f t="shared" si="15"/>
        <v>3.0700788140608668</v>
      </c>
      <c r="T169" s="2">
        <f t="shared" si="16"/>
        <v>3.760069749663395</v>
      </c>
    </row>
    <row r="170" spans="1:20" x14ac:dyDescent="0.75">
      <c r="A170" s="58"/>
      <c r="B170" s="49">
        <v>26</v>
      </c>
      <c r="C170" s="50" t="s">
        <v>382</v>
      </c>
      <c r="D170" s="50">
        <v>1472.489</v>
      </c>
      <c r="E170" s="50">
        <v>44.904000000000003</v>
      </c>
      <c r="F170" s="50">
        <v>200.40899999999999</v>
      </c>
      <c r="G170" s="50">
        <v>0</v>
      </c>
      <c r="H170" s="50">
        <v>255</v>
      </c>
      <c r="I170" s="50">
        <f t="shared" si="13"/>
        <v>3.0495304209403264</v>
      </c>
      <c r="J170" s="2">
        <f t="shared" si="14"/>
        <v>3.4595861716718597</v>
      </c>
      <c r="K170" s="58"/>
      <c r="L170">
        <v>26</v>
      </c>
      <c r="M170" s="2" t="s">
        <v>383</v>
      </c>
      <c r="N170" s="2">
        <v>1066.4390000000001</v>
      </c>
      <c r="O170" s="2">
        <v>63.476999999999997</v>
      </c>
      <c r="P170" s="2">
        <v>434.803</v>
      </c>
      <c r="Q170" s="2">
        <v>0</v>
      </c>
      <c r="R170" s="2">
        <v>255</v>
      </c>
      <c r="S170" s="2">
        <f t="shared" si="15"/>
        <v>5.9522391810502047</v>
      </c>
      <c r="T170" s="2">
        <f t="shared" si="16"/>
        <v>7.2899869491703466</v>
      </c>
    </row>
    <row r="171" spans="1:20" x14ac:dyDescent="0.75">
      <c r="A171" s="58"/>
      <c r="B171" s="49">
        <v>27</v>
      </c>
      <c r="C171" s="50" t="s">
        <v>384</v>
      </c>
      <c r="D171" s="50">
        <v>4096.8580000000002</v>
      </c>
      <c r="E171" s="50">
        <v>31.834</v>
      </c>
      <c r="F171" s="50">
        <v>408.37400000000002</v>
      </c>
      <c r="G171" s="50">
        <v>0</v>
      </c>
      <c r="H171" s="50">
        <v>255</v>
      </c>
      <c r="I171" s="50">
        <f t="shared" si="13"/>
        <v>0.77703449814467573</v>
      </c>
      <c r="J171" s="2">
        <f t="shared" si="14"/>
        <v>0.88151860569549201</v>
      </c>
      <c r="K171" s="58"/>
      <c r="L171">
        <v>27</v>
      </c>
      <c r="M171" s="2" t="s">
        <v>385</v>
      </c>
      <c r="N171" s="2">
        <v>1561.0309999999999</v>
      </c>
      <c r="O171" s="2">
        <v>27.343</v>
      </c>
      <c r="P171" s="2">
        <v>281.791</v>
      </c>
      <c r="Q171" s="2">
        <v>0</v>
      </c>
      <c r="R171" s="2">
        <v>255</v>
      </c>
      <c r="S171" s="2">
        <f t="shared" si="15"/>
        <v>1.7515987831119306</v>
      </c>
      <c r="T171" s="2">
        <f t="shared" si="16"/>
        <v>2.1452653162394708</v>
      </c>
    </row>
    <row r="172" spans="1:20" x14ac:dyDescent="0.75">
      <c r="A172" s="58"/>
      <c r="B172" s="49">
        <v>28</v>
      </c>
      <c r="C172" s="50" t="s">
        <v>386</v>
      </c>
      <c r="D172" s="50">
        <v>2109.5030000000002</v>
      </c>
      <c r="E172" s="50">
        <v>45.145000000000003</v>
      </c>
      <c r="F172" s="50">
        <v>385.38200000000001</v>
      </c>
      <c r="G172" s="50">
        <v>0</v>
      </c>
      <c r="H172" s="50">
        <v>255</v>
      </c>
      <c r="I172" s="50">
        <f t="shared" si="13"/>
        <v>2.1400775443315321</v>
      </c>
      <c r="J172" s="2">
        <f t="shared" si="14"/>
        <v>2.4278435223452779</v>
      </c>
      <c r="K172" s="58"/>
      <c r="L172">
        <v>28</v>
      </c>
      <c r="M172" s="2" t="s">
        <v>387</v>
      </c>
      <c r="N172" s="2">
        <v>2712.5770000000002</v>
      </c>
      <c r="O172" s="2">
        <v>33.512</v>
      </c>
      <c r="P172" s="2">
        <v>494.62700000000001</v>
      </c>
      <c r="Q172" s="2">
        <v>0</v>
      </c>
      <c r="R172" s="2">
        <v>255</v>
      </c>
      <c r="S172" s="2">
        <f t="shared" si="15"/>
        <v>1.2354303675066183</v>
      </c>
      <c r="T172" s="2">
        <f t="shared" si="16"/>
        <v>1.5130896091011783</v>
      </c>
    </row>
    <row r="173" spans="1:20" x14ac:dyDescent="0.75">
      <c r="A173" s="58"/>
      <c r="B173" s="49">
        <v>29</v>
      </c>
      <c r="C173" s="50" t="s">
        <v>388</v>
      </c>
      <c r="D173" s="50">
        <v>3793.3780000000002</v>
      </c>
      <c r="E173" s="50">
        <v>48.978999999999999</v>
      </c>
      <c r="F173" s="50">
        <v>476.66300000000001</v>
      </c>
      <c r="G173" s="50">
        <v>0</v>
      </c>
      <c r="H173" s="50">
        <v>255</v>
      </c>
      <c r="I173" s="50">
        <f t="shared" si="13"/>
        <v>1.2911710881436018</v>
      </c>
      <c r="J173" s="2">
        <f t="shared" si="14"/>
        <v>1.4647886806214359</v>
      </c>
      <c r="K173" s="58"/>
      <c r="L173">
        <v>29</v>
      </c>
      <c r="M173" s="2" t="s">
        <v>389</v>
      </c>
      <c r="N173" s="2">
        <v>1055.5170000000001</v>
      </c>
      <c r="O173" s="2">
        <v>37.084000000000003</v>
      </c>
      <c r="P173" s="2">
        <v>344.72</v>
      </c>
      <c r="Q173" s="2">
        <v>0</v>
      </c>
      <c r="R173" s="2">
        <v>255</v>
      </c>
      <c r="S173" s="2">
        <f t="shared" si="15"/>
        <v>3.5133493823405972</v>
      </c>
      <c r="T173" s="2">
        <f t="shared" si="16"/>
        <v>4.3029640385888621</v>
      </c>
    </row>
    <row r="174" spans="1:20" x14ac:dyDescent="0.75">
      <c r="A174" s="58"/>
      <c r="B174" s="49">
        <v>30</v>
      </c>
      <c r="C174" s="50" t="s">
        <v>390</v>
      </c>
      <c r="D174" s="50">
        <v>1877.8140000000001</v>
      </c>
      <c r="E174" s="50">
        <v>57.856000000000002</v>
      </c>
      <c r="F174" s="50">
        <v>352.34399999999999</v>
      </c>
      <c r="G174" s="50">
        <v>0</v>
      </c>
      <c r="H174" s="50">
        <v>255</v>
      </c>
      <c r="I174" s="50">
        <f t="shared" si="13"/>
        <v>3.0810293245230889</v>
      </c>
      <c r="J174" s="2">
        <f t="shared" si="14"/>
        <v>3.4953205819631821</v>
      </c>
      <c r="K174" s="58"/>
      <c r="L174">
        <v>30</v>
      </c>
      <c r="M174" s="2" t="s">
        <v>391</v>
      </c>
      <c r="N174" s="2">
        <v>3900.576</v>
      </c>
      <c r="O174" s="2">
        <v>29.216000000000001</v>
      </c>
      <c r="P174" s="2">
        <v>627.48099999999999</v>
      </c>
      <c r="Q174" s="2">
        <v>0</v>
      </c>
      <c r="R174" s="2">
        <v>255</v>
      </c>
      <c r="S174" s="2">
        <f t="shared" si="15"/>
        <v>0.74901758099316618</v>
      </c>
      <c r="T174" s="2">
        <f t="shared" si="16"/>
        <v>0.91735701877086062</v>
      </c>
    </row>
    <row r="175" spans="1:20" x14ac:dyDescent="0.75">
      <c r="A175" s="58"/>
      <c r="B175" s="49"/>
      <c r="C175" s="50"/>
      <c r="D175" s="50"/>
      <c r="E175" s="50"/>
      <c r="F175" s="50"/>
      <c r="G175" s="50"/>
      <c r="H175" s="50"/>
      <c r="I175" s="50"/>
      <c r="K175" s="58"/>
      <c r="L175">
        <v>31</v>
      </c>
      <c r="M175" s="2" t="s">
        <v>392</v>
      </c>
      <c r="N175" s="2">
        <v>1990.4880000000001</v>
      </c>
      <c r="O175" s="2">
        <v>27.343</v>
      </c>
      <c r="P175" s="2">
        <v>319.23500000000001</v>
      </c>
      <c r="Q175" s="2">
        <v>0</v>
      </c>
      <c r="R175" s="2">
        <v>255</v>
      </c>
      <c r="S175" s="2">
        <f t="shared" si="15"/>
        <v>1.3736832374774426</v>
      </c>
      <c r="T175" s="2">
        <f t="shared" si="16"/>
        <v>1.6824143937941936</v>
      </c>
    </row>
    <row r="176" spans="1:20" x14ac:dyDescent="0.75">
      <c r="A176" s="58"/>
      <c r="B176" s="49"/>
      <c r="C176" s="50"/>
      <c r="D176" s="50"/>
      <c r="E176" s="50"/>
      <c r="F176" s="50"/>
      <c r="G176" s="50"/>
      <c r="H176" s="50"/>
      <c r="I176" s="50"/>
      <c r="K176" s="58"/>
      <c r="L176">
        <v>32</v>
      </c>
      <c r="M176" s="2" t="s">
        <v>393</v>
      </c>
      <c r="N176" s="2">
        <v>1668.8230000000001</v>
      </c>
      <c r="O176" s="2">
        <v>24.193999999999999</v>
      </c>
      <c r="P176" s="2">
        <v>257.02999999999997</v>
      </c>
      <c r="Q176" s="2">
        <v>0</v>
      </c>
      <c r="R176" s="2">
        <v>255</v>
      </c>
      <c r="S176" s="2">
        <f t="shared" si="15"/>
        <v>1.449764294955187</v>
      </c>
      <c r="T176" s="2">
        <f t="shared" si="16"/>
        <v>1.7755944390211358</v>
      </c>
    </row>
    <row r="177" spans="1:20" x14ac:dyDescent="0.75">
      <c r="A177" s="58"/>
      <c r="B177" s="49"/>
      <c r="C177" s="50"/>
      <c r="D177" s="50"/>
      <c r="E177" s="50"/>
      <c r="F177" s="50"/>
      <c r="G177" s="50"/>
      <c r="H177" s="50"/>
      <c r="I177" s="50"/>
      <c r="K177" s="58"/>
      <c r="L177">
        <v>33</v>
      </c>
      <c r="M177" s="2" t="s">
        <v>394</v>
      </c>
      <c r="N177" s="2">
        <v>4067.047</v>
      </c>
      <c r="O177" s="2">
        <v>34.415999999999997</v>
      </c>
      <c r="P177" s="2">
        <v>453.27</v>
      </c>
      <c r="Q177" s="2">
        <v>0</v>
      </c>
      <c r="R177" s="2">
        <v>255</v>
      </c>
      <c r="S177" s="2">
        <f t="shared" si="15"/>
        <v>0.8462159399682373</v>
      </c>
      <c r="T177" s="2">
        <f>S177/S$44</f>
        <v>1.036400415189622</v>
      </c>
    </row>
    <row r="178" spans="1:20" x14ac:dyDescent="0.75">
      <c r="A178" s="58"/>
      <c r="B178" s="49"/>
      <c r="C178" s="50"/>
      <c r="D178" s="50"/>
      <c r="E178" s="50"/>
      <c r="F178" s="50"/>
      <c r="G178" s="50"/>
      <c r="H178" s="50"/>
      <c r="I178" s="50"/>
      <c r="K178" s="58"/>
    </row>
    <row r="179" spans="1:20" ht="15.5" thickBot="1" x14ac:dyDescent="0.9">
      <c r="A179" s="59"/>
      <c r="K179" s="59"/>
    </row>
    <row r="180" spans="1:20" s="9" customFormat="1" ht="15.5" thickBot="1" x14ac:dyDescent="0.9">
      <c r="A180" s="53"/>
      <c r="C180" s="13"/>
      <c r="D180" s="13"/>
      <c r="E180" s="13"/>
      <c r="F180" s="13"/>
      <c r="G180" s="13"/>
      <c r="H180" s="13"/>
      <c r="I180" s="13"/>
      <c r="J180" s="13"/>
      <c r="K180" s="53"/>
      <c r="M180" s="13"/>
      <c r="N180" s="13"/>
      <c r="O180" s="13"/>
      <c r="P180" s="13"/>
      <c r="Q180" s="13"/>
      <c r="R180" s="13"/>
      <c r="S180" s="13"/>
      <c r="T180" s="13"/>
    </row>
    <row r="181" spans="1:20" ht="15.5" thickBot="1" x14ac:dyDescent="0.9">
      <c r="D181" s="14" t="s">
        <v>2</v>
      </c>
      <c r="E181" s="15">
        <f>AVERAGE(E145:E174)</f>
        <v>44.686466666666668</v>
      </c>
      <c r="G181" s="14"/>
      <c r="H181" s="51"/>
      <c r="I181" s="15">
        <f>AVERAGE(I145:I174)</f>
        <v>2.8644255366357485</v>
      </c>
      <c r="J181" s="15">
        <f>AVERAGE(J145:J174)</f>
        <v>3.2495911200889434</v>
      </c>
      <c r="N181" s="14" t="s">
        <v>2</v>
      </c>
      <c r="O181" s="15">
        <f>AVERAGE(O145:O177)</f>
        <v>40.69136363636364</v>
      </c>
      <c r="Q181" s="14"/>
      <c r="R181" s="51"/>
      <c r="S181" s="15">
        <f>AVERAGE(S145:S177)</f>
        <v>3.1322829128879444</v>
      </c>
      <c r="T181" s="15">
        <f>AVERAGE(T145:T177)</f>
        <v>3.8362540317194624</v>
      </c>
    </row>
    <row r="182" spans="1:20" ht="15.5" thickBot="1" x14ac:dyDescent="0.9">
      <c r="D182" s="16" t="s">
        <v>3</v>
      </c>
      <c r="E182" s="6">
        <f>STDEV(E145:E174)/SQRT(30)</f>
        <v>3.9061976419246593</v>
      </c>
      <c r="G182" s="16"/>
      <c r="H182" s="52"/>
      <c r="I182" s="6">
        <f>STDEV(I145:I174)/SQRT(30)</f>
        <v>0.70781681498717119</v>
      </c>
      <c r="J182" s="6">
        <f>STDEV(J145:J174)/SQRT(30)</f>
        <v>0.8029935521847853</v>
      </c>
      <c r="N182" s="16" t="s">
        <v>3</v>
      </c>
      <c r="O182" s="6">
        <f>STDEV(O145:O177)/SQRT(33)</f>
        <v>4.8009294867927021</v>
      </c>
      <c r="Q182" s="16"/>
      <c r="R182" s="52"/>
      <c r="S182" s="6">
        <f>STDEV(S145:S177)/SQRT(33)</f>
        <v>0.84304701388366798</v>
      </c>
      <c r="T182" s="6">
        <f>STDEV(T145:T177)/SQRT(33)</f>
        <v>1.0325192825441223</v>
      </c>
    </row>
  </sheetData>
  <mergeCells count="8">
    <mergeCell ref="A145:A179"/>
    <mergeCell ref="K145:K179"/>
    <mergeCell ref="A4:A42"/>
    <mergeCell ref="K4:K42"/>
    <mergeCell ref="A50:A86"/>
    <mergeCell ref="K50:K86"/>
    <mergeCell ref="A94:A137"/>
    <mergeCell ref="K94:K1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workbookViewId="0">
      <selection activeCell="N36" sqref="N36"/>
    </sheetView>
  </sheetViews>
  <sheetFormatPr defaultRowHeight="14.75" x14ac:dyDescent="0.75"/>
  <cols>
    <col min="2" max="2" width="55.54296875" customWidth="1"/>
    <col min="4" max="4" width="23.26953125" style="29" customWidth="1"/>
    <col min="5" max="5" width="28.86328125" style="29" customWidth="1"/>
    <col min="14" max="14" width="34.1328125" customWidth="1"/>
  </cols>
  <sheetData>
    <row r="1" spans="1:16" x14ac:dyDescent="0.75">
      <c r="A1" t="s">
        <v>25</v>
      </c>
      <c r="B1" t="s">
        <v>26</v>
      </c>
      <c r="C1" t="s">
        <v>27</v>
      </c>
      <c r="D1" s="29" t="s">
        <v>28</v>
      </c>
      <c r="E1" s="28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</row>
    <row r="2" spans="1:16" ht="15.5" thickBot="1" x14ac:dyDescent="0.9">
      <c r="A2" t="s">
        <v>73</v>
      </c>
      <c r="B2" t="s">
        <v>74</v>
      </c>
      <c r="C2" t="s">
        <v>37</v>
      </c>
      <c r="D2" s="29">
        <v>0.45300000000000001</v>
      </c>
      <c r="E2" s="29">
        <f>D2/D$17</f>
        <v>1.0482875655661834</v>
      </c>
      <c r="F2">
        <v>0.63100000000000001</v>
      </c>
      <c r="G2">
        <v>0.78400000000000003</v>
      </c>
      <c r="H2">
        <v>0.36299999999999999</v>
      </c>
      <c r="I2" t="s">
        <v>38</v>
      </c>
      <c r="J2" t="s">
        <v>39</v>
      </c>
    </row>
    <row r="3" spans="1:16" ht="15.5" thickBot="1" x14ac:dyDescent="0.9">
      <c r="A3" t="s">
        <v>73</v>
      </c>
      <c r="B3" t="s">
        <v>75</v>
      </c>
      <c r="C3" t="s">
        <v>37</v>
      </c>
      <c r="D3" s="29">
        <v>0.31</v>
      </c>
      <c r="E3" s="29">
        <f t="shared" ref="E3:E16" si="0">D3/D$17</f>
        <v>0.71737118173403269</v>
      </c>
      <c r="F3">
        <v>0.63500000000000001</v>
      </c>
      <c r="G3">
        <v>0.80600000000000005</v>
      </c>
      <c r="H3">
        <v>0.28699999999999998</v>
      </c>
      <c r="I3" t="s">
        <v>38</v>
      </c>
      <c r="J3" t="s">
        <v>39</v>
      </c>
      <c r="M3" s="60" t="s">
        <v>40</v>
      </c>
      <c r="N3" s="41"/>
      <c r="O3" s="42" t="s">
        <v>2</v>
      </c>
      <c r="P3" s="43" t="s">
        <v>3</v>
      </c>
    </row>
    <row r="4" spans="1:16" x14ac:dyDescent="0.75">
      <c r="A4" t="s">
        <v>73</v>
      </c>
      <c r="B4" t="s">
        <v>76</v>
      </c>
      <c r="C4" t="s">
        <v>37</v>
      </c>
      <c r="D4" s="29">
        <v>0.41099999999999998</v>
      </c>
      <c r="E4" s="29">
        <f t="shared" si="0"/>
        <v>0.95109534094415304</v>
      </c>
      <c r="F4">
        <v>0.76500000000000001</v>
      </c>
      <c r="G4">
        <v>0.85599999999999998</v>
      </c>
      <c r="H4">
        <v>0.33200000000000002</v>
      </c>
      <c r="I4" t="s">
        <v>38</v>
      </c>
      <c r="J4" t="s">
        <v>39</v>
      </c>
      <c r="M4" s="61"/>
      <c r="N4" s="30" t="s">
        <v>77</v>
      </c>
      <c r="O4" s="44">
        <v>0.432</v>
      </c>
      <c r="P4" s="45">
        <v>1.9E-2</v>
      </c>
    </row>
    <row r="5" spans="1:16" ht="15.5" thickBot="1" x14ac:dyDescent="0.9">
      <c r="A5" t="s">
        <v>73</v>
      </c>
      <c r="B5" t="s">
        <v>78</v>
      </c>
      <c r="C5" t="s">
        <v>37</v>
      </c>
      <c r="D5" s="29">
        <v>0.441</v>
      </c>
      <c r="E5" s="29">
        <f t="shared" si="0"/>
        <v>1.0205183585313176</v>
      </c>
      <c r="F5">
        <v>0.63300000000000001</v>
      </c>
      <c r="G5">
        <v>0.80800000000000005</v>
      </c>
      <c r="H5">
        <v>0.35399999999999998</v>
      </c>
      <c r="I5" t="s">
        <v>38</v>
      </c>
      <c r="J5" t="s">
        <v>39</v>
      </c>
      <c r="M5" s="62"/>
      <c r="N5" s="33" t="s">
        <v>79</v>
      </c>
      <c r="O5" s="46">
        <v>0.54200000000000004</v>
      </c>
      <c r="P5" s="47">
        <v>1.7000000000000001E-2</v>
      </c>
    </row>
    <row r="6" spans="1:16" x14ac:dyDescent="0.75">
      <c r="A6" t="s">
        <v>73</v>
      </c>
      <c r="B6" t="s">
        <v>80</v>
      </c>
      <c r="C6" t="s">
        <v>37</v>
      </c>
      <c r="D6" s="29">
        <v>0.38500000000000001</v>
      </c>
      <c r="E6" s="29">
        <f t="shared" si="0"/>
        <v>0.89092872570194392</v>
      </c>
      <c r="F6">
        <v>0.86</v>
      </c>
      <c r="G6">
        <v>0.90300000000000002</v>
      </c>
      <c r="H6">
        <v>0.27900000000000003</v>
      </c>
      <c r="I6" t="s">
        <v>38</v>
      </c>
      <c r="J6" t="s">
        <v>39</v>
      </c>
    </row>
    <row r="7" spans="1:16" x14ac:dyDescent="0.75">
      <c r="A7" t="s">
        <v>73</v>
      </c>
      <c r="B7" t="s">
        <v>81</v>
      </c>
      <c r="C7" t="s">
        <v>37</v>
      </c>
      <c r="D7" s="29">
        <v>0.43099999999999999</v>
      </c>
      <c r="E7" s="29">
        <f t="shared" si="0"/>
        <v>0.99737735266892935</v>
      </c>
      <c r="F7">
        <v>0.79700000000000004</v>
      </c>
      <c r="G7">
        <v>0.89200000000000002</v>
      </c>
      <c r="H7">
        <v>0.314</v>
      </c>
      <c r="I7" t="s">
        <v>38</v>
      </c>
      <c r="J7" t="s">
        <v>39</v>
      </c>
    </row>
    <row r="8" spans="1:16" x14ac:dyDescent="0.75">
      <c r="A8" t="s">
        <v>73</v>
      </c>
      <c r="B8" t="s">
        <v>82</v>
      </c>
      <c r="C8" t="s">
        <v>37</v>
      </c>
      <c r="D8" s="29">
        <v>0.47899999999999998</v>
      </c>
      <c r="E8" s="29">
        <f t="shared" si="0"/>
        <v>1.1084541808083925</v>
      </c>
      <c r="F8">
        <v>0.82599999999999996</v>
      </c>
      <c r="G8">
        <v>0.89600000000000002</v>
      </c>
      <c r="H8">
        <v>0.33700000000000002</v>
      </c>
      <c r="I8" t="s">
        <v>38</v>
      </c>
      <c r="J8" t="s">
        <v>39</v>
      </c>
    </row>
    <row r="9" spans="1:16" x14ac:dyDescent="0.75">
      <c r="A9" t="s">
        <v>73</v>
      </c>
      <c r="B9" t="s">
        <v>83</v>
      </c>
      <c r="C9" t="s">
        <v>37</v>
      </c>
      <c r="D9" s="29">
        <v>0.48</v>
      </c>
      <c r="E9" s="29">
        <f t="shared" si="0"/>
        <v>1.1107682813946314</v>
      </c>
      <c r="F9">
        <v>0.78300000000000003</v>
      </c>
      <c r="G9">
        <v>0.88500000000000001</v>
      </c>
      <c r="H9">
        <v>0.33500000000000002</v>
      </c>
      <c r="I9" t="s">
        <v>38</v>
      </c>
      <c r="J9" t="s">
        <v>39</v>
      </c>
    </row>
    <row r="10" spans="1:16" x14ac:dyDescent="0.75">
      <c r="A10" t="s">
        <v>73</v>
      </c>
      <c r="B10" t="s">
        <v>84</v>
      </c>
      <c r="C10" t="s">
        <v>37</v>
      </c>
      <c r="D10" s="29">
        <v>0.38900000000000001</v>
      </c>
      <c r="E10" s="29">
        <f t="shared" si="0"/>
        <v>0.90018512804689921</v>
      </c>
      <c r="F10">
        <v>0.86599999999999999</v>
      </c>
      <c r="G10">
        <v>0.92</v>
      </c>
      <c r="H10">
        <v>0.313</v>
      </c>
      <c r="I10" t="s">
        <v>38</v>
      </c>
      <c r="J10" t="s">
        <v>39</v>
      </c>
    </row>
    <row r="11" spans="1:16" x14ac:dyDescent="0.75">
      <c r="A11" t="s">
        <v>73</v>
      </c>
      <c r="B11" t="s">
        <v>85</v>
      </c>
      <c r="C11" t="s">
        <v>37</v>
      </c>
      <c r="D11" s="29">
        <v>0.52400000000000002</v>
      </c>
      <c r="E11" s="29">
        <f t="shared" si="0"/>
        <v>1.2125887071891392</v>
      </c>
      <c r="F11">
        <v>0.83699999999999997</v>
      </c>
      <c r="G11">
        <v>0.89100000000000001</v>
      </c>
      <c r="H11">
        <v>0.36599999999999999</v>
      </c>
      <c r="I11" t="s">
        <v>38</v>
      </c>
      <c r="J11" t="s">
        <v>39</v>
      </c>
    </row>
    <row r="12" spans="1:16" x14ac:dyDescent="0.75">
      <c r="A12" t="s">
        <v>73</v>
      </c>
      <c r="B12" t="s">
        <v>86</v>
      </c>
      <c r="C12" t="s">
        <v>37</v>
      </c>
      <c r="D12" s="29">
        <v>0.52700000000000002</v>
      </c>
      <c r="E12" s="29">
        <f t="shared" si="0"/>
        <v>1.2195310089478557</v>
      </c>
      <c r="F12">
        <v>0.80200000000000005</v>
      </c>
      <c r="G12">
        <v>0.88200000000000001</v>
      </c>
      <c r="H12">
        <v>0.38400000000000001</v>
      </c>
      <c r="I12" t="s">
        <v>38</v>
      </c>
      <c r="J12" t="s">
        <v>39</v>
      </c>
    </row>
    <row r="13" spans="1:16" x14ac:dyDescent="0.75">
      <c r="A13" t="s">
        <v>73</v>
      </c>
      <c r="B13" t="s">
        <v>87</v>
      </c>
      <c r="C13" t="s">
        <v>37</v>
      </c>
      <c r="D13" s="29">
        <v>0.40899999999999997</v>
      </c>
      <c r="E13" s="29">
        <f t="shared" si="0"/>
        <v>0.9464671397716754</v>
      </c>
      <c r="F13">
        <v>0.83099999999999996</v>
      </c>
      <c r="G13">
        <v>0.88700000000000001</v>
      </c>
      <c r="H13">
        <v>0.32100000000000001</v>
      </c>
      <c r="I13" t="s">
        <v>38</v>
      </c>
      <c r="J13" t="s">
        <v>39</v>
      </c>
    </row>
    <row r="14" spans="1:16" x14ac:dyDescent="0.75">
      <c r="A14" t="s">
        <v>73</v>
      </c>
      <c r="B14" t="s">
        <v>88</v>
      </c>
      <c r="C14" t="s">
        <v>37</v>
      </c>
      <c r="D14" s="29">
        <v>0.27100000000000002</v>
      </c>
      <c r="E14" s="29">
        <f t="shared" si="0"/>
        <v>0.62712125887071901</v>
      </c>
      <c r="F14">
        <v>0.76400000000000001</v>
      </c>
      <c r="G14">
        <v>0.85899999999999999</v>
      </c>
      <c r="H14">
        <v>0.315</v>
      </c>
      <c r="I14" t="s">
        <v>38</v>
      </c>
      <c r="J14" t="s">
        <v>39</v>
      </c>
    </row>
    <row r="15" spans="1:16" x14ac:dyDescent="0.75">
      <c r="A15" t="s">
        <v>73</v>
      </c>
      <c r="B15" t="s">
        <v>89</v>
      </c>
      <c r="C15" t="s">
        <v>37</v>
      </c>
      <c r="D15" s="29">
        <v>0.438</v>
      </c>
      <c r="E15" s="29">
        <f t="shared" si="0"/>
        <v>1.0135760567726011</v>
      </c>
      <c r="F15">
        <v>0.86299999999999999</v>
      </c>
      <c r="G15">
        <v>0.89400000000000002</v>
      </c>
      <c r="H15">
        <v>0.312</v>
      </c>
      <c r="I15" t="s">
        <v>38</v>
      </c>
      <c r="J15" t="s">
        <v>39</v>
      </c>
    </row>
    <row r="16" spans="1:16" ht="15.5" thickBot="1" x14ac:dyDescent="0.9">
      <c r="A16" t="s">
        <v>73</v>
      </c>
      <c r="B16" t="s">
        <v>90</v>
      </c>
      <c r="C16" t="s">
        <v>37</v>
      </c>
      <c r="D16" s="29">
        <v>0.53400000000000003</v>
      </c>
      <c r="E16" s="29">
        <f t="shared" si="0"/>
        <v>1.2357297130515275</v>
      </c>
      <c r="F16">
        <v>0.77200000000000002</v>
      </c>
      <c r="G16">
        <v>0.91100000000000003</v>
      </c>
      <c r="H16">
        <v>0.41</v>
      </c>
      <c r="I16" t="s">
        <v>38</v>
      </c>
      <c r="J16" t="s">
        <v>39</v>
      </c>
    </row>
    <row r="17" spans="1:10" x14ac:dyDescent="0.75">
      <c r="C17" s="36" t="s">
        <v>2</v>
      </c>
      <c r="D17" s="37">
        <f>AVERAGE(D2:D16)</f>
        <v>0.43213333333333331</v>
      </c>
      <c r="E17" s="48">
        <f>AVERAGE(E2:E16)</f>
        <v>1.0000000000000002</v>
      </c>
    </row>
    <row r="18" spans="1:10" ht="15.5" thickBot="1" x14ac:dyDescent="0.9">
      <c r="C18" s="38" t="s">
        <v>3</v>
      </c>
      <c r="D18" s="39"/>
      <c r="E18" s="40">
        <f>STDEV(E2:E16)/SQRT(15)</f>
        <v>4.4825944331334217E-2</v>
      </c>
    </row>
    <row r="19" spans="1:10" x14ac:dyDescent="0.75">
      <c r="A19" t="s">
        <v>73</v>
      </c>
      <c r="B19" t="s">
        <v>91</v>
      </c>
      <c r="C19" t="s">
        <v>37</v>
      </c>
      <c r="D19" s="29">
        <v>0.378</v>
      </c>
      <c r="E19" s="29">
        <f>D19/D$17</f>
        <v>0.87473002159827218</v>
      </c>
      <c r="F19">
        <v>0.71599999999999997</v>
      </c>
      <c r="G19">
        <v>0.83399999999999996</v>
      </c>
      <c r="H19">
        <v>0.40300000000000002</v>
      </c>
      <c r="I19" t="s">
        <v>38</v>
      </c>
      <c r="J19" t="s">
        <v>39</v>
      </c>
    </row>
    <row r="20" spans="1:10" x14ac:dyDescent="0.75">
      <c r="A20" t="s">
        <v>73</v>
      </c>
      <c r="B20" t="s">
        <v>92</v>
      </c>
      <c r="C20" t="s">
        <v>37</v>
      </c>
      <c r="D20" s="29">
        <v>0.55700000000000005</v>
      </c>
      <c r="E20" s="29">
        <f t="shared" ref="E20:E33" si="1">D20/D$17</f>
        <v>1.2889540265350203</v>
      </c>
      <c r="F20">
        <v>0.75</v>
      </c>
      <c r="G20">
        <v>0.86699999999999999</v>
      </c>
      <c r="H20">
        <v>0.42699999999999999</v>
      </c>
      <c r="I20" t="s">
        <v>38</v>
      </c>
      <c r="J20" t="s">
        <v>39</v>
      </c>
    </row>
    <row r="21" spans="1:10" x14ac:dyDescent="0.75">
      <c r="A21" t="s">
        <v>73</v>
      </c>
      <c r="B21" t="s">
        <v>93</v>
      </c>
      <c r="C21" t="s">
        <v>37</v>
      </c>
      <c r="D21" s="29">
        <v>0.56100000000000005</v>
      </c>
      <c r="E21" s="29">
        <f t="shared" si="1"/>
        <v>1.2982104288799754</v>
      </c>
      <c r="F21">
        <v>0.751</v>
      </c>
      <c r="G21">
        <v>0.84799999999999998</v>
      </c>
      <c r="H21">
        <v>0.443</v>
      </c>
      <c r="I21" t="s">
        <v>38</v>
      </c>
      <c r="J21" t="s">
        <v>39</v>
      </c>
    </row>
    <row r="22" spans="1:10" x14ac:dyDescent="0.75">
      <c r="A22" t="s">
        <v>73</v>
      </c>
      <c r="B22" t="s">
        <v>94</v>
      </c>
      <c r="C22" t="s">
        <v>37</v>
      </c>
      <c r="D22" s="29">
        <v>0.57899999999999996</v>
      </c>
      <c r="E22" s="29">
        <f t="shared" si="1"/>
        <v>1.339864239432274</v>
      </c>
      <c r="F22">
        <v>0.81299999999999994</v>
      </c>
      <c r="G22">
        <v>0.90700000000000003</v>
      </c>
      <c r="H22">
        <v>0.41099999999999998</v>
      </c>
      <c r="I22" t="s">
        <v>38</v>
      </c>
      <c r="J22" t="s">
        <v>39</v>
      </c>
    </row>
    <row r="23" spans="1:10" x14ac:dyDescent="0.75">
      <c r="A23" t="s">
        <v>73</v>
      </c>
      <c r="B23" t="s">
        <v>95</v>
      </c>
      <c r="C23" t="s">
        <v>37</v>
      </c>
      <c r="D23" s="29">
        <v>0.54400000000000004</v>
      </c>
      <c r="E23" s="29">
        <f t="shared" si="1"/>
        <v>1.2588707189139157</v>
      </c>
      <c r="F23">
        <v>0.84</v>
      </c>
      <c r="G23">
        <v>0.90900000000000003</v>
      </c>
      <c r="H23">
        <v>0.41</v>
      </c>
      <c r="I23" t="s">
        <v>38</v>
      </c>
      <c r="J23" t="s">
        <v>39</v>
      </c>
    </row>
    <row r="24" spans="1:10" x14ac:dyDescent="0.75">
      <c r="A24" t="s">
        <v>73</v>
      </c>
      <c r="B24" t="s">
        <v>96</v>
      </c>
      <c r="C24" t="s">
        <v>37</v>
      </c>
      <c r="D24" s="29">
        <v>0.51</v>
      </c>
      <c r="E24" s="29">
        <f t="shared" si="1"/>
        <v>1.1801912989817958</v>
      </c>
      <c r="F24">
        <v>0.84</v>
      </c>
      <c r="G24">
        <v>0.90300000000000002</v>
      </c>
      <c r="H24">
        <v>0.38500000000000001</v>
      </c>
      <c r="I24" t="s">
        <v>38</v>
      </c>
      <c r="J24" t="s">
        <v>39</v>
      </c>
    </row>
    <row r="25" spans="1:10" x14ac:dyDescent="0.75">
      <c r="A25" t="s">
        <v>73</v>
      </c>
      <c r="B25" t="s">
        <v>97</v>
      </c>
      <c r="C25" t="s">
        <v>37</v>
      </c>
      <c r="D25" s="29">
        <v>0.59199999999999997</v>
      </c>
      <c r="E25" s="29">
        <f t="shared" si="1"/>
        <v>1.3699475470533786</v>
      </c>
      <c r="F25">
        <v>0.82899999999999996</v>
      </c>
      <c r="G25">
        <v>0.89600000000000002</v>
      </c>
      <c r="H25">
        <v>0.42</v>
      </c>
      <c r="I25" t="s">
        <v>38</v>
      </c>
      <c r="J25" t="s">
        <v>39</v>
      </c>
    </row>
    <row r="26" spans="1:10" x14ac:dyDescent="0.75">
      <c r="A26" t="s">
        <v>73</v>
      </c>
      <c r="B26" t="s">
        <v>98</v>
      </c>
      <c r="C26" t="s">
        <v>37</v>
      </c>
      <c r="D26" s="29">
        <v>0.54800000000000004</v>
      </c>
      <c r="E26" s="29">
        <f t="shared" si="1"/>
        <v>1.2681271212588709</v>
      </c>
      <c r="F26">
        <v>0.80900000000000005</v>
      </c>
      <c r="G26">
        <v>0.871</v>
      </c>
      <c r="H26">
        <v>0.42099999999999999</v>
      </c>
      <c r="I26" t="s">
        <v>38</v>
      </c>
      <c r="J26" t="s">
        <v>39</v>
      </c>
    </row>
    <row r="27" spans="1:10" x14ac:dyDescent="0.75">
      <c r="A27" t="s">
        <v>73</v>
      </c>
      <c r="B27" t="s">
        <v>99</v>
      </c>
      <c r="C27" t="s">
        <v>37</v>
      </c>
      <c r="D27" s="29">
        <v>0.55600000000000005</v>
      </c>
      <c r="E27" s="29">
        <f t="shared" si="1"/>
        <v>1.2866399259487815</v>
      </c>
      <c r="F27">
        <v>0.82599999999999996</v>
      </c>
      <c r="G27">
        <v>0.86099999999999999</v>
      </c>
      <c r="H27">
        <v>0.43099999999999999</v>
      </c>
      <c r="I27" t="s">
        <v>38</v>
      </c>
      <c r="J27" t="s">
        <v>39</v>
      </c>
    </row>
    <row r="28" spans="1:10" x14ac:dyDescent="0.75">
      <c r="A28" t="s">
        <v>73</v>
      </c>
      <c r="B28" t="s">
        <v>100</v>
      </c>
      <c r="C28" t="s">
        <v>37</v>
      </c>
      <c r="D28" s="29">
        <v>0.49099999999999999</v>
      </c>
      <c r="E28" s="29">
        <f t="shared" si="1"/>
        <v>1.1362233878432584</v>
      </c>
      <c r="F28">
        <v>0.876</v>
      </c>
      <c r="G28">
        <v>0.92700000000000005</v>
      </c>
      <c r="H28">
        <v>0.36699999999999999</v>
      </c>
      <c r="I28" t="s">
        <v>38</v>
      </c>
      <c r="J28" t="s">
        <v>39</v>
      </c>
    </row>
    <row r="29" spans="1:10" x14ac:dyDescent="0.75">
      <c r="A29" t="s">
        <v>73</v>
      </c>
      <c r="B29" t="s">
        <v>101</v>
      </c>
      <c r="C29" t="s">
        <v>37</v>
      </c>
      <c r="D29" s="29">
        <v>0.434</v>
      </c>
      <c r="E29" s="29">
        <f t="shared" si="1"/>
        <v>1.0043196544276458</v>
      </c>
      <c r="F29">
        <v>0.88400000000000001</v>
      </c>
      <c r="G29">
        <v>0.92400000000000004</v>
      </c>
      <c r="H29">
        <v>0.34399999999999997</v>
      </c>
      <c r="I29" t="s">
        <v>38</v>
      </c>
      <c r="J29" t="s">
        <v>39</v>
      </c>
    </row>
    <row r="30" spans="1:10" x14ac:dyDescent="0.75">
      <c r="A30" t="s">
        <v>73</v>
      </c>
      <c r="B30" t="s">
        <v>102</v>
      </c>
      <c r="C30" t="s">
        <v>37</v>
      </c>
      <c r="D30" s="29">
        <v>0.621</v>
      </c>
      <c r="E30" s="29">
        <f t="shared" si="1"/>
        <v>1.4370564640543042</v>
      </c>
      <c r="F30">
        <v>0.79800000000000004</v>
      </c>
      <c r="G30">
        <v>0.90900000000000003</v>
      </c>
      <c r="H30">
        <v>0.42</v>
      </c>
      <c r="I30" t="s">
        <v>38</v>
      </c>
      <c r="J30" t="s">
        <v>39</v>
      </c>
    </row>
    <row r="31" spans="1:10" x14ac:dyDescent="0.75">
      <c r="A31" t="s">
        <v>73</v>
      </c>
      <c r="B31" t="s">
        <v>103</v>
      </c>
      <c r="C31" t="s">
        <v>37</v>
      </c>
      <c r="D31" s="29">
        <v>0.60699999999999998</v>
      </c>
      <c r="E31" s="29">
        <f t="shared" si="1"/>
        <v>1.4046590558469609</v>
      </c>
      <c r="F31">
        <v>0.82299999999999995</v>
      </c>
      <c r="G31">
        <v>0.91200000000000003</v>
      </c>
      <c r="H31">
        <v>0.41799999999999998</v>
      </c>
      <c r="I31" t="s">
        <v>38</v>
      </c>
      <c r="J31" t="s">
        <v>39</v>
      </c>
    </row>
    <row r="32" spans="1:10" x14ac:dyDescent="0.75">
      <c r="A32" t="s">
        <v>73</v>
      </c>
      <c r="B32" t="s">
        <v>104</v>
      </c>
      <c r="C32" t="s">
        <v>37</v>
      </c>
      <c r="D32" s="29">
        <v>0.54200000000000004</v>
      </c>
      <c r="E32" s="29">
        <f t="shared" si="1"/>
        <v>1.254242517741438</v>
      </c>
      <c r="F32">
        <v>0.753</v>
      </c>
      <c r="G32">
        <v>0.86199999999999999</v>
      </c>
      <c r="H32">
        <v>0.44700000000000001</v>
      </c>
      <c r="I32" t="s">
        <v>38</v>
      </c>
      <c r="J32" t="s">
        <v>39</v>
      </c>
    </row>
    <row r="33" spans="1:10" ht="15.5" thickBot="1" x14ac:dyDescent="0.9">
      <c r="A33" t="s">
        <v>73</v>
      </c>
      <c r="B33" t="s">
        <v>105</v>
      </c>
      <c r="C33" t="s">
        <v>37</v>
      </c>
      <c r="D33" s="29">
        <v>0.60299999999999998</v>
      </c>
      <c r="E33" s="29">
        <f t="shared" si="1"/>
        <v>1.3954026535020057</v>
      </c>
      <c r="F33">
        <v>0.82299999999999995</v>
      </c>
      <c r="G33">
        <v>0.91300000000000003</v>
      </c>
      <c r="H33">
        <v>0.42899999999999999</v>
      </c>
      <c r="I33" t="s">
        <v>38</v>
      </c>
      <c r="J33" t="s">
        <v>39</v>
      </c>
    </row>
    <row r="34" spans="1:10" x14ac:dyDescent="0.75">
      <c r="C34" s="36" t="s">
        <v>2</v>
      </c>
      <c r="D34" s="37">
        <f>AVERAGE(D19:D33)</f>
        <v>0.54153333333333342</v>
      </c>
      <c r="E34" s="48">
        <f>AVERAGE(E19:E33)</f>
        <v>1.2531626041345267</v>
      </c>
    </row>
    <row r="35" spans="1:10" ht="15.5" thickBot="1" x14ac:dyDescent="0.9">
      <c r="C35" s="38" t="s">
        <v>3</v>
      </c>
      <c r="D35" s="39"/>
      <c r="E35" s="40">
        <f>STDEV(E19:E33)/SQRT(15)</f>
        <v>3.9459359961023573E-2</v>
      </c>
    </row>
  </sheetData>
  <mergeCells count="1">
    <mergeCell ref="M3:M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topLeftCell="D1" workbookViewId="0">
      <selection sqref="A1:XFD1048576"/>
    </sheetView>
  </sheetViews>
  <sheetFormatPr defaultRowHeight="14.75" x14ac:dyDescent="0.75"/>
  <cols>
    <col min="1" max="1" width="52.7265625" customWidth="1"/>
    <col min="2" max="2" width="57.1328125" customWidth="1"/>
    <col min="3" max="3" width="43.26953125" customWidth="1"/>
    <col min="5" max="5" width="28.86328125" style="29" customWidth="1"/>
    <col min="14" max="14" width="34.1328125" customWidth="1"/>
  </cols>
  <sheetData>
    <row r="1" spans="1:16" ht="15.5" thickBot="1" x14ac:dyDescent="0.9">
      <c r="A1" t="s">
        <v>25</v>
      </c>
      <c r="B1" t="s">
        <v>26</v>
      </c>
      <c r="C1" t="s">
        <v>27</v>
      </c>
      <c r="D1" t="s">
        <v>28</v>
      </c>
      <c r="E1" s="28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</row>
    <row r="2" spans="1:16" ht="15.5" thickBot="1" x14ac:dyDescent="0.9">
      <c r="A2" t="s">
        <v>35</v>
      </c>
      <c r="B2" t="s">
        <v>36</v>
      </c>
      <c r="C2" t="s">
        <v>37</v>
      </c>
      <c r="D2">
        <v>4.3999999999999997E-2</v>
      </c>
      <c r="E2" s="29">
        <f>D2/D$17</f>
        <v>0.25402061855670105</v>
      </c>
      <c r="F2">
        <v>0.40600000000000003</v>
      </c>
      <c r="G2">
        <v>0.68600000000000005</v>
      </c>
      <c r="H2">
        <v>0.23400000000000001</v>
      </c>
      <c r="I2" t="s">
        <v>38</v>
      </c>
      <c r="J2" t="s">
        <v>39</v>
      </c>
      <c r="M2" s="60" t="s">
        <v>40</v>
      </c>
      <c r="N2" s="3"/>
      <c r="O2" s="18" t="s">
        <v>2</v>
      </c>
      <c r="P2" s="28" t="s">
        <v>3</v>
      </c>
    </row>
    <row r="3" spans="1:16" x14ac:dyDescent="0.75">
      <c r="A3" t="s">
        <v>35</v>
      </c>
      <c r="B3" t="s">
        <v>41</v>
      </c>
      <c r="C3" t="s">
        <v>37</v>
      </c>
      <c r="D3">
        <v>0.29799999999999999</v>
      </c>
      <c r="E3" s="29">
        <f t="shared" ref="E3:E16" si="0">D3/D$17</f>
        <v>1.7204123711340207</v>
      </c>
      <c r="F3">
        <v>0.42799999999999999</v>
      </c>
      <c r="G3">
        <v>0.747</v>
      </c>
      <c r="H3">
        <v>0.29199999999999998</v>
      </c>
      <c r="I3" t="s">
        <v>38</v>
      </c>
      <c r="J3" t="s">
        <v>39</v>
      </c>
      <c r="M3" s="63"/>
      <c r="N3" s="30" t="s">
        <v>42</v>
      </c>
      <c r="O3" s="31">
        <f>AVERAGE(D2:D10,D12:D16)</f>
        <v>0.17321428571428571</v>
      </c>
      <c r="P3" s="32">
        <f>STDEV(D2:D10,D12:D16)/SQRT(14)</f>
        <v>2.5574751150095779E-2</v>
      </c>
    </row>
    <row r="4" spans="1:16" ht="15.5" thickBot="1" x14ac:dyDescent="0.9">
      <c r="A4" t="s">
        <v>35</v>
      </c>
      <c r="B4" t="s">
        <v>43</v>
      </c>
      <c r="C4" t="s">
        <v>37</v>
      </c>
      <c r="D4">
        <v>7.8E-2</v>
      </c>
      <c r="E4" s="29">
        <f t="shared" si="0"/>
        <v>0.45030927835051549</v>
      </c>
      <c r="F4">
        <v>0.34899999999999998</v>
      </c>
      <c r="G4">
        <v>0.73499999999999999</v>
      </c>
      <c r="H4">
        <v>0.23599999999999999</v>
      </c>
      <c r="I4" t="s">
        <v>38</v>
      </c>
      <c r="J4" t="s">
        <v>39</v>
      </c>
      <c r="M4" s="64"/>
      <c r="N4" s="33" t="s">
        <v>44</v>
      </c>
      <c r="O4" s="34">
        <v>0.25650000000000006</v>
      </c>
      <c r="P4" s="35">
        <f>STDEV(D19:D32,D34)/SQRT(15)</f>
        <v>3.6430843377642907E-2</v>
      </c>
    </row>
    <row r="5" spans="1:16" x14ac:dyDescent="0.75">
      <c r="A5" t="s">
        <v>35</v>
      </c>
      <c r="B5" t="s">
        <v>45</v>
      </c>
      <c r="C5" t="s">
        <v>37</v>
      </c>
      <c r="D5">
        <v>5.0999999999999997E-2</v>
      </c>
      <c r="E5" s="29">
        <f t="shared" si="0"/>
        <v>0.29443298969072162</v>
      </c>
      <c r="F5">
        <v>0.40899999999999997</v>
      </c>
      <c r="G5">
        <v>0.70599999999999996</v>
      </c>
      <c r="H5">
        <v>0.222</v>
      </c>
      <c r="I5" t="s">
        <v>38</v>
      </c>
      <c r="J5" t="s">
        <v>39</v>
      </c>
    </row>
    <row r="6" spans="1:16" x14ac:dyDescent="0.75">
      <c r="A6" t="s">
        <v>35</v>
      </c>
      <c r="B6" t="s">
        <v>46</v>
      </c>
      <c r="C6" t="s">
        <v>37</v>
      </c>
      <c r="D6">
        <v>0.246</v>
      </c>
      <c r="E6" s="29">
        <f t="shared" si="0"/>
        <v>1.4202061855670103</v>
      </c>
      <c r="F6">
        <v>0.39900000000000002</v>
      </c>
      <c r="G6">
        <v>0.755</v>
      </c>
      <c r="H6">
        <v>0.27500000000000002</v>
      </c>
      <c r="I6" t="s">
        <v>38</v>
      </c>
      <c r="J6" t="s">
        <v>39</v>
      </c>
    </row>
    <row r="7" spans="1:16" x14ac:dyDescent="0.75">
      <c r="A7" t="s">
        <v>35</v>
      </c>
      <c r="B7" t="s">
        <v>47</v>
      </c>
      <c r="C7" t="s">
        <v>37</v>
      </c>
      <c r="D7">
        <v>0.161</v>
      </c>
      <c r="E7" s="29">
        <f t="shared" si="0"/>
        <v>0.92948453608247428</v>
      </c>
      <c r="F7">
        <v>0.36499999999999999</v>
      </c>
      <c r="G7">
        <v>0.74099999999999999</v>
      </c>
      <c r="H7">
        <v>0.255</v>
      </c>
      <c r="I7" t="s">
        <v>38</v>
      </c>
      <c r="J7" t="s">
        <v>39</v>
      </c>
    </row>
    <row r="8" spans="1:16" x14ac:dyDescent="0.75">
      <c r="A8" t="s">
        <v>35</v>
      </c>
      <c r="B8" t="s">
        <v>48</v>
      </c>
      <c r="C8" t="s">
        <v>37</v>
      </c>
      <c r="D8">
        <v>0.14099999999999999</v>
      </c>
      <c r="E8" s="29">
        <f t="shared" si="0"/>
        <v>0.81402061855670094</v>
      </c>
      <c r="F8">
        <v>0.36099999999999999</v>
      </c>
      <c r="G8">
        <v>0.73099999999999998</v>
      </c>
      <c r="H8">
        <v>0.27</v>
      </c>
      <c r="I8" t="s">
        <v>38</v>
      </c>
      <c r="J8" t="s">
        <v>39</v>
      </c>
    </row>
    <row r="9" spans="1:16" x14ac:dyDescent="0.75">
      <c r="A9" t="s">
        <v>35</v>
      </c>
      <c r="B9" t="s">
        <v>49</v>
      </c>
      <c r="C9" t="s">
        <v>37</v>
      </c>
      <c r="D9">
        <v>0.25900000000000001</v>
      </c>
      <c r="E9" s="29">
        <f t="shared" si="0"/>
        <v>1.495257731958763</v>
      </c>
      <c r="F9">
        <v>0.56999999999999995</v>
      </c>
      <c r="G9">
        <v>0.84899999999999998</v>
      </c>
      <c r="H9">
        <v>0.159</v>
      </c>
      <c r="I9" t="s">
        <v>38</v>
      </c>
      <c r="J9" t="s">
        <v>39</v>
      </c>
    </row>
    <row r="10" spans="1:16" x14ac:dyDescent="0.75">
      <c r="A10" t="s">
        <v>35</v>
      </c>
      <c r="B10" t="s">
        <v>50</v>
      </c>
      <c r="C10" t="s">
        <v>37</v>
      </c>
      <c r="D10">
        <v>0.26800000000000002</v>
      </c>
      <c r="E10" s="29">
        <f t="shared" si="0"/>
        <v>1.5472164948453611</v>
      </c>
      <c r="F10">
        <v>0.60599999999999998</v>
      </c>
      <c r="G10">
        <v>0.749</v>
      </c>
      <c r="H10">
        <v>0.22900000000000001</v>
      </c>
      <c r="I10" t="s">
        <v>38</v>
      </c>
      <c r="J10" t="s">
        <v>39</v>
      </c>
    </row>
    <row r="11" spans="1:16" x14ac:dyDescent="0.75">
      <c r="A11" t="s">
        <v>35</v>
      </c>
      <c r="B11" t="s">
        <v>51</v>
      </c>
      <c r="C11" t="s">
        <v>37</v>
      </c>
      <c r="D11">
        <v>0.36799999999999999</v>
      </c>
      <c r="F11">
        <v>0.58799999999999997</v>
      </c>
      <c r="G11">
        <v>0.82499999999999996</v>
      </c>
      <c r="H11">
        <v>0.18099999999999999</v>
      </c>
      <c r="I11" t="s">
        <v>38</v>
      </c>
      <c r="J11" t="s">
        <v>39</v>
      </c>
    </row>
    <row r="12" spans="1:16" x14ac:dyDescent="0.75">
      <c r="A12" t="s">
        <v>35</v>
      </c>
      <c r="B12" t="s">
        <v>52</v>
      </c>
      <c r="C12" t="s">
        <v>37</v>
      </c>
      <c r="D12">
        <v>0.184</v>
      </c>
      <c r="E12" s="29">
        <f t="shared" si="0"/>
        <v>1.0622680412371135</v>
      </c>
      <c r="F12">
        <v>0.43099999999999999</v>
      </c>
      <c r="G12">
        <v>0.78</v>
      </c>
      <c r="H12">
        <v>0.25600000000000001</v>
      </c>
      <c r="I12" t="s">
        <v>38</v>
      </c>
      <c r="J12" t="s">
        <v>39</v>
      </c>
    </row>
    <row r="13" spans="1:16" x14ac:dyDescent="0.75">
      <c r="A13" t="s">
        <v>35</v>
      </c>
      <c r="B13" t="s">
        <v>53</v>
      </c>
      <c r="C13" t="s">
        <v>37</v>
      </c>
      <c r="D13">
        <v>0.16500000000000001</v>
      </c>
      <c r="E13" s="29">
        <f t="shared" si="0"/>
        <v>0.95257731958762892</v>
      </c>
      <c r="F13">
        <v>0.41699999999999998</v>
      </c>
      <c r="G13">
        <v>0.79300000000000004</v>
      </c>
      <c r="H13">
        <v>0.218</v>
      </c>
      <c r="I13" t="s">
        <v>38</v>
      </c>
      <c r="J13" t="s">
        <v>39</v>
      </c>
    </row>
    <row r="14" spans="1:16" x14ac:dyDescent="0.75">
      <c r="A14" t="s">
        <v>35</v>
      </c>
      <c r="B14" t="s">
        <v>54</v>
      </c>
      <c r="C14" t="s">
        <v>37</v>
      </c>
      <c r="D14">
        <v>0.13400000000000001</v>
      </c>
      <c r="E14" s="29">
        <f t="shared" si="0"/>
        <v>0.77360824742268053</v>
      </c>
      <c r="F14">
        <v>0.378</v>
      </c>
      <c r="G14">
        <v>0.74099999999999999</v>
      </c>
      <c r="H14">
        <v>0.25800000000000001</v>
      </c>
      <c r="I14" t="s">
        <v>38</v>
      </c>
      <c r="J14" t="s">
        <v>39</v>
      </c>
    </row>
    <row r="15" spans="1:16" x14ac:dyDescent="0.75">
      <c r="A15" t="s">
        <v>35</v>
      </c>
      <c r="B15" t="s">
        <v>55</v>
      </c>
      <c r="C15" t="s">
        <v>37</v>
      </c>
      <c r="D15">
        <v>6.2E-2</v>
      </c>
      <c r="E15" s="29">
        <f t="shared" si="0"/>
        <v>0.3579381443298969</v>
      </c>
      <c r="F15">
        <v>0.36499999999999999</v>
      </c>
      <c r="G15">
        <v>0.72799999999999998</v>
      </c>
      <c r="H15">
        <v>0.253</v>
      </c>
      <c r="I15" t="s">
        <v>38</v>
      </c>
      <c r="J15" t="s">
        <v>39</v>
      </c>
    </row>
    <row r="16" spans="1:16" ht="15.5" thickBot="1" x14ac:dyDescent="0.9">
      <c r="A16" t="s">
        <v>35</v>
      </c>
      <c r="B16" t="s">
        <v>56</v>
      </c>
      <c r="C16" t="s">
        <v>37</v>
      </c>
      <c r="D16">
        <v>0.33400000000000002</v>
      </c>
      <c r="E16" s="29">
        <f t="shared" si="0"/>
        <v>1.9282474226804125</v>
      </c>
      <c r="F16">
        <v>0.46300000000000002</v>
      </c>
      <c r="G16">
        <v>0.79100000000000004</v>
      </c>
      <c r="H16">
        <v>0.21199999999999999</v>
      </c>
      <c r="I16" t="s">
        <v>38</v>
      </c>
      <c r="J16" t="s">
        <v>39</v>
      </c>
    </row>
    <row r="17" spans="1:10" x14ac:dyDescent="0.75">
      <c r="C17" s="36" t="s">
        <v>2</v>
      </c>
      <c r="D17" s="37">
        <f>AVERAGE(D2:D10,D12:D16)</f>
        <v>0.17321428571428571</v>
      </c>
      <c r="E17" s="37">
        <f>AVERAGE(E2:E16)</f>
        <v>1</v>
      </c>
    </row>
    <row r="18" spans="1:10" ht="15.5" thickBot="1" x14ac:dyDescent="0.9">
      <c r="C18" s="38" t="s">
        <v>3</v>
      </c>
      <c r="D18" s="39"/>
      <c r="E18" s="40">
        <f>STDEV(E2:E16)/SQRT(14)</f>
        <v>0.14764804787684155</v>
      </c>
    </row>
    <row r="19" spans="1:10" x14ac:dyDescent="0.75">
      <c r="A19" t="s">
        <v>35</v>
      </c>
      <c r="B19" t="s">
        <v>57</v>
      </c>
      <c r="C19" t="s">
        <v>37</v>
      </c>
      <c r="D19">
        <v>0.159</v>
      </c>
      <c r="E19" s="29">
        <f>D19/D$17</f>
        <v>0.91793814432989695</v>
      </c>
      <c r="F19">
        <v>0.36199999999999999</v>
      </c>
      <c r="G19">
        <v>0.77800000000000002</v>
      </c>
      <c r="H19">
        <v>0.26100000000000001</v>
      </c>
      <c r="I19" t="s">
        <v>38</v>
      </c>
      <c r="J19" t="s">
        <v>39</v>
      </c>
    </row>
    <row r="20" spans="1:10" x14ac:dyDescent="0.75">
      <c r="A20" t="s">
        <v>35</v>
      </c>
      <c r="B20" t="s">
        <v>58</v>
      </c>
      <c r="C20" t="s">
        <v>37</v>
      </c>
      <c r="D20">
        <v>0.22</v>
      </c>
      <c r="E20" s="29">
        <f t="shared" ref="E20:E34" si="1">D20/D$17</f>
        <v>1.2701030927835053</v>
      </c>
      <c r="F20">
        <v>0.36799999999999999</v>
      </c>
      <c r="G20">
        <v>0.81</v>
      </c>
      <c r="H20">
        <v>0.26700000000000002</v>
      </c>
      <c r="I20" t="s">
        <v>38</v>
      </c>
      <c r="J20" t="s">
        <v>39</v>
      </c>
    </row>
    <row r="21" spans="1:10" x14ac:dyDescent="0.75">
      <c r="A21" t="s">
        <v>35</v>
      </c>
      <c r="B21" t="s">
        <v>59</v>
      </c>
      <c r="C21" t="s">
        <v>37</v>
      </c>
      <c r="D21">
        <v>0.438</v>
      </c>
      <c r="E21" s="29">
        <f t="shared" si="1"/>
        <v>2.5286597938144331</v>
      </c>
      <c r="F21">
        <v>0.48099999999999998</v>
      </c>
      <c r="G21">
        <v>0.69399999999999995</v>
      </c>
      <c r="H21">
        <v>0.26800000000000002</v>
      </c>
      <c r="I21" t="s">
        <v>38</v>
      </c>
      <c r="J21" t="s">
        <v>39</v>
      </c>
    </row>
    <row r="22" spans="1:10" x14ac:dyDescent="0.75">
      <c r="A22" t="s">
        <v>35</v>
      </c>
      <c r="B22" t="s">
        <v>60</v>
      </c>
      <c r="C22" t="s">
        <v>37</v>
      </c>
      <c r="D22">
        <v>5.2999999999999999E-2</v>
      </c>
      <c r="E22" s="29">
        <f t="shared" si="1"/>
        <v>0.30597938144329895</v>
      </c>
      <c r="F22">
        <v>0.36499999999999999</v>
      </c>
      <c r="G22">
        <v>0.60699999999999998</v>
      </c>
      <c r="H22">
        <v>0.28599999999999998</v>
      </c>
      <c r="I22" t="s">
        <v>38</v>
      </c>
      <c r="J22" t="s">
        <v>39</v>
      </c>
    </row>
    <row r="23" spans="1:10" x14ac:dyDescent="0.75">
      <c r="A23" t="s">
        <v>35</v>
      </c>
      <c r="B23" t="s">
        <v>61</v>
      </c>
      <c r="C23" t="s">
        <v>37</v>
      </c>
      <c r="D23">
        <v>0.27600000000000002</v>
      </c>
      <c r="E23" s="29">
        <f t="shared" si="1"/>
        <v>1.5934020618556703</v>
      </c>
      <c r="F23">
        <v>0.47599999999999998</v>
      </c>
      <c r="G23">
        <v>0.63700000000000001</v>
      </c>
      <c r="H23">
        <v>0.27100000000000002</v>
      </c>
      <c r="I23" t="s">
        <v>38</v>
      </c>
      <c r="J23" t="s">
        <v>39</v>
      </c>
    </row>
    <row r="24" spans="1:10" x14ac:dyDescent="0.75">
      <c r="A24" t="s">
        <v>35</v>
      </c>
      <c r="B24" t="s">
        <v>62</v>
      </c>
      <c r="C24" t="s">
        <v>37</v>
      </c>
      <c r="D24">
        <v>0.11899999999999999</v>
      </c>
      <c r="E24" s="29">
        <f t="shared" si="1"/>
        <v>0.68701030927835049</v>
      </c>
      <c r="F24">
        <v>0.32600000000000001</v>
      </c>
      <c r="G24">
        <v>0.67800000000000005</v>
      </c>
      <c r="H24">
        <v>0.313</v>
      </c>
      <c r="I24" t="s">
        <v>38</v>
      </c>
      <c r="J24" t="s">
        <v>39</v>
      </c>
    </row>
    <row r="25" spans="1:10" x14ac:dyDescent="0.75">
      <c r="A25" t="s">
        <v>35</v>
      </c>
      <c r="B25" t="s">
        <v>63</v>
      </c>
      <c r="C25" t="s">
        <v>37</v>
      </c>
      <c r="D25">
        <v>0.41899999999999998</v>
      </c>
      <c r="E25" s="29">
        <f t="shared" si="1"/>
        <v>2.4189690721649484</v>
      </c>
      <c r="F25">
        <v>0.58199999999999996</v>
      </c>
      <c r="G25">
        <v>0.73899999999999999</v>
      </c>
      <c r="H25">
        <v>0.26700000000000002</v>
      </c>
      <c r="I25" t="s">
        <v>38</v>
      </c>
      <c r="J25" t="s">
        <v>39</v>
      </c>
    </row>
    <row r="26" spans="1:10" x14ac:dyDescent="0.75">
      <c r="A26" t="s">
        <v>35</v>
      </c>
      <c r="B26" t="s">
        <v>64</v>
      </c>
      <c r="C26" t="s">
        <v>37</v>
      </c>
      <c r="D26">
        <v>0.29799999999999999</v>
      </c>
      <c r="E26" s="29">
        <f t="shared" si="1"/>
        <v>1.7204123711340207</v>
      </c>
      <c r="F26">
        <v>0.53900000000000003</v>
      </c>
      <c r="G26">
        <v>0.71299999999999997</v>
      </c>
      <c r="H26">
        <v>0.25900000000000001</v>
      </c>
      <c r="I26" t="s">
        <v>38</v>
      </c>
      <c r="J26" t="s">
        <v>39</v>
      </c>
    </row>
    <row r="27" spans="1:10" x14ac:dyDescent="0.75">
      <c r="A27" t="s">
        <v>35</v>
      </c>
      <c r="B27" t="s">
        <v>65</v>
      </c>
      <c r="C27" t="s">
        <v>37</v>
      </c>
      <c r="D27">
        <v>0.19800000000000001</v>
      </c>
      <c r="E27" s="29">
        <f t="shared" si="1"/>
        <v>1.1430927835051548</v>
      </c>
      <c r="F27">
        <v>0.44600000000000001</v>
      </c>
      <c r="G27">
        <v>0.76400000000000001</v>
      </c>
      <c r="H27">
        <v>0.28699999999999998</v>
      </c>
      <c r="I27" t="s">
        <v>38</v>
      </c>
      <c r="J27" t="s">
        <v>39</v>
      </c>
    </row>
    <row r="28" spans="1:10" x14ac:dyDescent="0.75">
      <c r="A28" t="s">
        <v>35</v>
      </c>
      <c r="B28" t="s">
        <v>66</v>
      </c>
      <c r="C28" t="s">
        <v>37</v>
      </c>
      <c r="D28">
        <v>0.23200000000000001</v>
      </c>
      <c r="E28" s="29">
        <f t="shared" si="1"/>
        <v>1.3393814432989692</v>
      </c>
      <c r="F28">
        <v>0.44700000000000001</v>
      </c>
      <c r="G28">
        <v>0.73899999999999999</v>
      </c>
      <c r="H28">
        <v>0.30499999999999999</v>
      </c>
      <c r="I28" t="s">
        <v>38</v>
      </c>
      <c r="J28" t="s">
        <v>39</v>
      </c>
    </row>
    <row r="29" spans="1:10" x14ac:dyDescent="0.75">
      <c r="A29" t="s">
        <v>35</v>
      </c>
      <c r="B29" t="s">
        <v>67</v>
      </c>
      <c r="C29" t="s">
        <v>37</v>
      </c>
      <c r="D29">
        <v>0.16800000000000001</v>
      </c>
      <c r="E29" s="29">
        <f t="shared" si="1"/>
        <v>0.96989690721649491</v>
      </c>
      <c r="F29">
        <v>0.41899999999999998</v>
      </c>
      <c r="G29">
        <v>0.72499999999999998</v>
      </c>
      <c r="H29">
        <v>0.3</v>
      </c>
      <c r="I29" t="s">
        <v>38</v>
      </c>
      <c r="J29" t="s">
        <v>39</v>
      </c>
    </row>
    <row r="30" spans="1:10" x14ac:dyDescent="0.75">
      <c r="A30" t="s">
        <v>35</v>
      </c>
      <c r="B30" t="s">
        <v>68</v>
      </c>
      <c r="C30" t="s">
        <v>37</v>
      </c>
      <c r="D30">
        <v>0.26</v>
      </c>
      <c r="E30" s="29">
        <f t="shared" si="1"/>
        <v>1.5010309278350515</v>
      </c>
      <c r="F30">
        <v>0.58199999999999996</v>
      </c>
      <c r="G30">
        <v>0.80900000000000005</v>
      </c>
      <c r="H30">
        <v>0.27800000000000002</v>
      </c>
      <c r="I30" t="s">
        <v>38</v>
      </c>
      <c r="J30" t="s">
        <v>39</v>
      </c>
    </row>
    <row r="31" spans="1:10" x14ac:dyDescent="0.75">
      <c r="A31" t="s">
        <v>35</v>
      </c>
      <c r="B31" t="s">
        <v>69</v>
      </c>
      <c r="C31" t="s">
        <v>37</v>
      </c>
      <c r="D31">
        <v>0.41099999999999998</v>
      </c>
      <c r="E31" s="29">
        <f t="shared" si="1"/>
        <v>2.3727835051546391</v>
      </c>
      <c r="F31">
        <v>0.64600000000000002</v>
      </c>
      <c r="G31">
        <v>0.81</v>
      </c>
      <c r="H31">
        <v>0.247</v>
      </c>
      <c r="I31" t="s">
        <v>38</v>
      </c>
      <c r="J31" t="s">
        <v>39</v>
      </c>
    </row>
    <row r="32" spans="1:10" x14ac:dyDescent="0.75">
      <c r="A32" t="s">
        <v>35</v>
      </c>
      <c r="B32" t="s">
        <v>70</v>
      </c>
      <c r="C32" t="s">
        <v>37</v>
      </c>
      <c r="D32">
        <v>0.189</v>
      </c>
      <c r="E32" s="29">
        <f t="shared" si="1"/>
        <v>1.0911340206185567</v>
      </c>
      <c r="F32">
        <v>0.41299999999999998</v>
      </c>
      <c r="G32">
        <v>0.84899999999999998</v>
      </c>
      <c r="H32">
        <v>0.189</v>
      </c>
      <c r="I32" t="s">
        <v>38</v>
      </c>
      <c r="J32" t="s">
        <v>39</v>
      </c>
    </row>
    <row r="33" spans="1:10" x14ac:dyDescent="0.75">
      <c r="A33" t="s">
        <v>35</v>
      </c>
      <c r="B33" t="s">
        <v>71</v>
      </c>
      <c r="C33" t="s">
        <v>37</v>
      </c>
      <c r="D33">
        <v>7.9000000000000001E-2</v>
      </c>
      <c r="F33">
        <v>0.24399999999999999</v>
      </c>
      <c r="G33">
        <v>0.76600000000000001</v>
      </c>
      <c r="H33">
        <v>0.36099999999999999</v>
      </c>
      <c r="I33" t="s">
        <v>38</v>
      </c>
      <c r="J33" t="s">
        <v>39</v>
      </c>
    </row>
    <row r="34" spans="1:10" ht="15.5" thickBot="1" x14ac:dyDescent="0.9">
      <c r="A34" t="s">
        <v>35</v>
      </c>
      <c r="B34" t="s">
        <v>72</v>
      </c>
      <c r="C34" t="s">
        <v>37</v>
      </c>
      <c r="D34">
        <v>0.58499999999999996</v>
      </c>
      <c r="E34" s="29">
        <f t="shared" si="1"/>
        <v>3.377319587628866</v>
      </c>
      <c r="F34">
        <v>0.79500000000000004</v>
      </c>
      <c r="G34">
        <v>0.89500000000000002</v>
      </c>
      <c r="H34">
        <v>0.373</v>
      </c>
      <c r="I34" t="s">
        <v>38</v>
      </c>
      <c r="J34" t="s">
        <v>39</v>
      </c>
    </row>
    <row r="35" spans="1:10" x14ac:dyDescent="0.75">
      <c r="C35" s="36" t="s">
        <v>2</v>
      </c>
      <c r="D35" s="37">
        <f>AVERAGE(D19:D34)</f>
        <v>0.25650000000000006</v>
      </c>
      <c r="E35" s="37">
        <f>AVERAGE(E19:E34)</f>
        <v>1.5491408934707904</v>
      </c>
    </row>
    <row r="36" spans="1:10" ht="15.5" thickBot="1" x14ac:dyDescent="0.9">
      <c r="C36" s="38" t="s">
        <v>3</v>
      </c>
      <c r="D36" s="39"/>
      <c r="E36" s="40">
        <f>STDEV(E19:E34)/SQRT(15)</f>
        <v>0.21032239475752623</v>
      </c>
    </row>
  </sheetData>
  <mergeCells count="1">
    <mergeCell ref="M2:M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tabSelected="1" topLeftCell="A37" workbookViewId="0">
      <selection activeCell="C54" sqref="C54"/>
    </sheetView>
  </sheetViews>
  <sheetFormatPr defaultColWidth="11.40625" defaultRowHeight="14.75" x14ac:dyDescent="0.75"/>
  <cols>
    <col min="1" max="1" width="16.86328125" style="1" customWidth="1"/>
    <col min="2" max="2" width="25.1328125" style="8" customWidth="1"/>
    <col min="3" max="4" width="25.1328125" style="1" customWidth="1"/>
    <col min="5" max="5" width="32.54296875" style="1" customWidth="1"/>
    <col min="6" max="6" width="32.26953125" style="1" customWidth="1"/>
    <col min="7" max="7" width="33.40625" style="1" customWidth="1"/>
  </cols>
  <sheetData>
    <row r="1" spans="1:14" ht="15.75" customHeight="1" thickBot="1" x14ac:dyDescent="0.9">
      <c r="A1" s="65" t="s">
        <v>9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9">
      <c r="A2" s="17" t="s">
        <v>10</v>
      </c>
      <c r="B2" s="18" t="s">
        <v>11</v>
      </c>
      <c r="C2" s="66" t="s">
        <v>12</v>
      </c>
      <c r="D2" s="67"/>
      <c r="E2" s="67"/>
      <c r="F2" s="67"/>
      <c r="G2" s="68"/>
      <c r="H2" s="19"/>
      <c r="I2" s="20"/>
      <c r="J2" s="20"/>
      <c r="K2" s="20"/>
      <c r="L2" s="20"/>
      <c r="M2" s="20"/>
      <c r="N2" s="21"/>
    </row>
    <row r="3" spans="1:14" x14ac:dyDescent="0.75">
      <c r="A3" s="5"/>
      <c r="B3" s="22" t="s">
        <v>13</v>
      </c>
      <c r="C3" s="22" t="s">
        <v>14</v>
      </c>
      <c r="D3" s="22" t="s">
        <v>15</v>
      </c>
      <c r="E3" s="23" t="s">
        <v>16</v>
      </c>
      <c r="F3" s="23" t="s">
        <v>17</v>
      </c>
      <c r="G3" s="23" t="s">
        <v>18</v>
      </c>
      <c r="H3" s="19"/>
      <c r="I3" s="20"/>
      <c r="J3" s="20"/>
      <c r="K3" s="20"/>
      <c r="L3" s="20"/>
      <c r="M3" s="20"/>
      <c r="N3" s="21"/>
    </row>
    <row r="4" spans="1:14" x14ac:dyDescent="0.75">
      <c r="A4" s="5" t="s">
        <v>19</v>
      </c>
      <c r="B4" s="24">
        <v>0.72</v>
      </c>
      <c r="C4" s="24">
        <v>0.73599999999999999</v>
      </c>
      <c r="D4" s="24">
        <v>0.71</v>
      </c>
      <c r="E4" s="24">
        <v>0.67</v>
      </c>
      <c r="F4" s="24">
        <v>0.499</v>
      </c>
      <c r="G4" s="24">
        <v>0.57199999999999995</v>
      </c>
      <c r="H4" s="19"/>
      <c r="I4" s="20"/>
      <c r="J4" s="20"/>
      <c r="K4" s="20"/>
      <c r="L4" s="20"/>
      <c r="M4" s="20"/>
      <c r="N4" s="21"/>
    </row>
    <row r="5" spans="1:14" x14ac:dyDescent="0.75">
      <c r="G5" s="25"/>
      <c r="H5" s="19"/>
      <c r="I5" s="20"/>
      <c r="J5" s="20"/>
      <c r="K5" s="20"/>
      <c r="L5" s="20"/>
      <c r="M5" s="20"/>
      <c r="N5" s="21"/>
    </row>
    <row r="6" spans="1:14" x14ac:dyDescent="0.75">
      <c r="D6" s="7"/>
      <c r="G6" s="25"/>
      <c r="H6" s="19"/>
      <c r="I6" s="20"/>
      <c r="J6" s="20"/>
      <c r="K6" s="20"/>
      <c r="L6" s="20"/>
      <c r="M6" s="20"/>
      <c r="N6" s="21"/>
    </row>
    <row r="7" spans="1:14" x14ac:dyDescent="0.75">
      <c r="G7" s="25"/>
      <c r="I7" s="21"/>
      <c r="J7" s="21"/>
      <c r="K7" s="21"/>
      <c r="L7" s="21"/>
      <c r="M7" s="21"/>
      <c r="N7" s="21"/>
    </row>
    <row r="8" spans="1:14" ht="15.5" thickBot="1" x14ac:dyDescent="0.9">
      <c r="I8" s="21"/>
      <c r="J8" s="21"/>
      <c r="K8" s="21"/>
      <c r="L8" s="21"/>
      <c r="M8" s="21"/>
      <c r="N8" s="21"/>
    </row>
    <row r="9" spans="1:14" x14ac:dyDescent="0.75">
      <c r="A9" s="17" t="s">
        <v>20</v>
      </c>
      <c r="B9" s="18" t="s">
        <v>11</v>
      </c>
      <c r="C9" s="4"/>
      <c r="D9" s="4"/>
      <c r="E9" s="4"/>
      <c r="F9" s="4"/>
      <c r="G9" s="4"/>
      <c r="I9" s="21"/>
      <c r="J9" s="21"/>
      <c r="K9" s="21"/>
      <c r="L9" s="21"/>
      <c r="M9" s="21"/>
      <c r="N9" s="21"/>
    </row>
    <row r="10" spans="1:14" x14ac:dyDescent="0.75">
      <c r="A10" s="5"/>
      <c r="B10" s="22" t="s">
        <v>13</v>
      </c>
      <c r="C10" s="22" t="s">
        <v>14</v>
      </c>
      <c r="D10" s="22" t="s">
        <v>15</v>
      </c>
      <c r="E10" s="23" t="s">
        <v>21</v>
      </c>
      <c r="F10" s="23" t="s">
        <v>22</v>
      </c>
      <c r="G10" s="23" t="s">
        <v>23</v>
      </c>
      <c r="H10" s="19"/>
      <c r="I10" s="21"/>
      <c r="J10" s="21"/>
      <c r="K10" s="21"/>
      <c r="L10" s="21"/>
      <c r="M10" s="21"/>
      <c r="N10" s="21"/>
    </row>
    <row r="11" spans="1:14" x14ac:dyDescent="0.75">
      <c r="A11" s="5" t="s">
        <v>19</v>
      </c>
      <c r="B11" s="24">
        <v>0.71799999999999997</v>
      </c>
      <c r="C11" s="24">
        <v>0.73299999999999998</v>
      </c>
      <c r="D11" s="24">
        <v>0.70599999999999996</v>
      </c>
      <c r="E11" s="24">
        <v>0.66700000000000004</v>
      </c>
      <c r="F11" s="24">
        <v>0.497</v>
      </c>
      <c r="G11" s="24">
        <v>0.57299999999999995</v>
      </c>
      <c r="H11" s="19"/>
      <c r="I11" s="21"/>
      <c r="J11" s="21"/>
      <c r="K11" s="21"/>
      <c r="L11" s="21"/>
      <c r="M11" s="21"/>
      <c r="N11" s="21"/>
    </row>
    <row r="12" spans="1:14" x14ac:dyDescent="0.75">
      <c r="B12" s="26"/>
      <c r="H12" s="19"/>
      <c r="I12" s="21"/>
      <c r="J12" s="21"/>
      <c r="K12" s="21"/>
      <c r="L12" s="21"/>
      <c r="M12" s="21"/>
      <c r="N12" s="21"/>
    </row>
    <row r="13" spans="1:14" x14ac:dyDescent="0.75">
      <c r="A13"/>
      <c r="H13" s="19"/>
    </row>
    <row r="14" spans="1:14" x14ac:dyDescent="0.75">
      <c r="A14"/>
      <c r="H14" s="19"/>
    </row>
    <row r="15" spans="1:14" x14ac:dyDescent="0.75">
      <c r="A15"/>
      <c r="H15" s="19"/>
    </row>
    <row r="16" spans="1:14" ht="15.5" thickBot="1" x14ac:dyDescent="0.9">
      <c r="A16"/>
      <c r="H16" s="19"/>
    </row>
    <row r="17" spans="1:14" x14ac:dyDescent="0.75">
      <c r="A17" s="17" t="s">
        <v>24</v>
      </c>
      <c r="B17" s="18" t="s">
        <v>11</v>
      </c>
      <c r="C17" s="4"/>
      <c r="D17" s="4"/>
      <c r="E17" s="4"/>
      <c r="F17" s="4"/>
      <c r="G17" s="4"/>
      <c r="I17" s="21"/>
      <c r="J17" s="21"/>
      <c r="K17" s="21"/>
      <c r="L17" s="21"/>
      <c r="M17" s="21"/>
      <c r="N17" s="21"/>
    </row>
    <row r="18" spans="1:14" x14ac:dyDescent="0.75">
      <c r="A18" s="5"/>
      <c r="B18" s="22" t="s">
        <v>13</v>
      </c>
      <c r="C18" s="22" t="s">
        <v>14</v>
      </c>
      <c r="D18" s="22" t="s">
        <v>15</v>
      </c>
      <c r="E18" s="23" t="s">
        <v>21</v>
      </c>
      <c r="F18" s="23" t="s">
        <v>22</v>
      </c>
      <c r="G18" s="23" t="s">
        <v>23</v>
      </c>
      <c r="H18" s="19"/>
      <c r="I18" s="21"/>
      <c r="J18" s="21"/>
      <c r="K18" s="21"/>
      <c r="L18" s="21"/>
      <c r="M18" s="21"/>
      <c r="N18" s="21"/>
    </row>
    <row r="19" spans="1:14" x14ac:dyDescent="0.75">
      <c r="A19" s="5" t="s">
        <v>19</v>
      </c>
      <c r="B19" s="24">
        <v>0.71799999999999997</v>
      </c>
      <c r="C19" s="24">
        <v>0.73299999999999998</v>
      </c>
      <c r="D19" s="24">
        <v>0.71</v>
      </c>
      <c r="E19" s="24">
        <v>0.66500000000000004</v>
      </c>
      <c r="F19" s="24">
        <v>0.499</v>
      </c>
      <c r="G19" s="24">
        <v>0.57499999999999996</v>
      </c>
      <c r="H19" s="19"/>
      <c r="I19" s="21"/>
      <c r="J19" s="21"/>
      <c r="K19" s="21"/>
      <c r="L19" s="21"/>
      <c r="M19" s="21"/>
      <c r="N19" s="21"/>
    </row>
    <row r="20" spans="1:14" x14ac:dyDescent="0.75">
      <c r="B20" s="26"/>
      <c r="H20" s="19"/>
      <c r="I20" s="21"/>
      <c r="J20" s="21"/>
      <c r="K20" s="21"/>
      <c r="L20" s="21"/>
      <c r="M20" s="21"/>
      <c r="N20" s="21"/>
    </row>
    <row r="22" spans="1:14" x14ac:dyDescent="0.75">
      <c r="B22" s="8">
        <f>AVERAGE(B4,B11,B19)</f>
        <v>0.71866666666666656</v>
      </c>
      <c r="C22" s="8">
        <f t="shared" ref="C22:G22" si="0">AVERAGE(C4,C11,C19)</f>
        <v>0.73399999999999999</v>
      </c>
      <c r="D22" s="8">
        <f t="shared" si="0"/>
        <v>0.70866666666666667</v>
      </c>
      <c r="E22" s="8">
        <f t="shared" si="0"/>
        <v>0.66733333333333344</v>
      </c>
      <c r="F22" s="8">
        <f t="shared" si="0"/>
        <v>0.49833333333333335</v>
      </c>
      <c r="G22" s="8">
        <f t="shared" si="0"/>
        <v>0.57333333333333336</v>
      </c>
    </row>
    <row r="23" spans="1:14" x14ac:dyDescent="0.75">
      <c r="A23"/>
      <c r="B23" s="8">
        <f>AVERAGE(B22:D22)</f>
        <v>0.72044444444444444</v>
      </c>
      <c r="C23" s="8"/>
      <c r="D23" s="8"/>
      <c r="E23" s="8"/>
      <c r="F23" s="8"/>
      <c r="G23" s="8"/>
    </row>
    <row r="24" spans="1:14" x14ac:dyDescent="0.75">
      <c r="A24"/>
      <c r="B24" s="27">
        <f>B22/B$23</f>
        <v>0.99753238741517569</v>
      </c>
      <c r="C24" s="27">
        <f>C22/B$23</f>
        <v>1.0188155459592845</v>
      </c>
      <c r="D24" s="27">
        <f>D22/B$23</f>
        <v>0.98365206662553983</v>
      </c>
      <c r="E24" s="27">
        <f>E22/B$23</f>
        <v>0.92628007402837775</v>
      </c>
      <c r="F24" s="27">
        <f>F22/B$23</f>
        <v>0.69170265268352871</v>
      </c>
      <c r="G24" s="27">
        <f>G22/B$23</f>
        <v>0.79580505860579898</v>
      </c>
    </row>
    <row r="25" spans="1:14" x14ac:dyDescent="0.75">
      <c r="C25" s="8"/>
      <c r="D25" s="8"/>
      <c r="E25" s="8"/>
      <c r="F25" s="8"/>
      <c r="G25" s="8"/>
    </row>
    <row r="26" spans="1:14" x14ac:dyDescent="0.75">
      <c r="C26" s="8"/>
      <c r="D26" s="8"/>
      <c r="E26" s="8"/>
      <c r="F26" s="8"/>
      <c r="G26" s="8"/>
    </row>
    <row r="27" spans="1:14" x14ac:dyDescent="0.75">
      <c r="B27" s="8">
        <v>0.36199999999999993</v>
      </c>
      <c r="C27" s="8">
        <v>0.3833333333333333</v>
      </c>
      <c r="D27" s="8">
        <v>0.4286666666666667</v>
      </c>
      <c r="E27" s="8">
        <v>0.29766666666666669</v>
      </c>
      <c r="F27" s="8">
        <v>0.37766666666666665</v>
      </c>
      <c r="G27" s="8">
        <v>0.40333333333333332</v>
      </c>
    </row>
    <row r="28" spans="1:14" x14ac:dyDescent="0.75">
      <c r="B28" s="8">
        <f>AVERAGE(B27:D27)</f>
        <v>0.39133333333333331</v>
      </c>
      <c r="C28" s="8"/>
      <c r="D28" s="8"/>
      <c r="E28" s="8"/>
      <c r="F28" s="8"/>
      <c r="G28" s="8"/>
    </row>
    <row r="29" spans="1:14" x14ac:dyDescent="0.75">
      <c r="B29" s="27">
        <f>B27/B$28</f>
        <v>0.92504258943781925</v>
      </c>
      <c r="C29" s="27">
        <f>C27/B$28</f>
        <v>0.97955706984667801</v>
      </c>
      <c r="D29" s="27">
        <f>D27/B$28</f>
        <v>1.0954003407155026</v>
      </c>
      <c r="E29" s="27">
        <f>E27/B$28</f>
        <v>0.76064735945485529</v>
      </c>
      <c r="F29" s="27">
        <f>F27/B$28</f>
        <v>0.96507666098807499</v>
      </c>
      <c r="G29" s="27">
        <f>G27/B$28</f>
        <v>1.030664395229983</v>
      </c>
    </row>
    <row r="32" spans="1:14" x14ac:dyDescent="0.75">
      <c r="B32" s="8">
        <v>0.76966666666666672</v>
      </c>
      <c r="C32" s="8">
        <v>0.7596666666666666</v>
      </c>
      <c r="D32" s="8">
        <v>0.71266666666666667</v>
      </c>
      <c r="E32" s="8">
        <v>0.73266666666666669</v>
      </c>
      <c r="F32" s="8">
        <v>0.67266666666666675</v>
      </c>
      <c r="G32" s="8">
        <v>0.65733333333333333</v>
      </c>
    </row>
    <row r="33" spans="2:7" x14ac:dyDescent="0.75">
      <c r="B33" s="8">
        <f>AVERAGE(B32:D32)</f>
        <v>0.74733333333333329</v>
      </c>
      <c r="C33" s="8"/>
      <c r="D33" s="8"/>
      <c r="E33" s="8"/>
      <c r="F33" s="8"/>
      <c r="G33" s="8"/>
    </row>
    <row r="34" spans="2:7" x14ac:dyDescent="0.75">
      <c r="B34" s="27">
        <f>B32/B$33</f>
        <v>1.029884032114184</v>
      </c>
      <c r="C34" s="27">
        <f>C32/B$33</f>
        <v>1.0165031222123104</v>
      </c>
      <c r="D34" s="27">
        <f>D32/B$33</f>
        <v>0.9536128456735059</v>
      </c>
      <c r="E34" s="27">
        <f>E32/B$33</f>
        <v>0.98037466547725249</v>
      </c>
      <c r="F34" s="27">
        <f>F32/B$33</f>
        <v>0.90008920606601261</v>
      </c>
      <c r="G34" s="27">
        <f>G32/B$33</f>
        <v>0.87957181088314007</v>
      </c>
    </row>
    <row r="35" spans="2:7" x14ac:dyDescent="0.75">
      <c r="C35" s="8"/>
      <c r="D35" s="8"/>
      <c r="E35" s="8"/>
      <c r="F35" s="8"/>
      <c r="G35" s="8"/>
    </row>
    <row r="36" spans="2:7" x14ac:dyDescent="0.75">
      <c r="C36" s="8"/>
      <c r="D36" s="8"/>
      <c r="E36" s="8"/>
      <c r="F36" s="8"/>
      <c r="G36" s="8"/>
    </row>
    <row r="37" spans="2:7" x14ac:dyDescent="0.75">
      <c r="B37" s="8">
        <v>0.64866666666666672</v>
      </c>
      <c r="C37" s="8">
        <v>0.6346666666666666</v>
      </c>
      <c r="D37" s="8">
        <v>0.61866666666666659</v>
      </c>
      <c r="E37" s="8">
        <v>0.58366666666666667</v>
      </c>
      <c r="F37" s="8">
        <v>0.57099999999999995</v>
      </c>
      <c r="G37" s="8">
        <v>0.52800000000000002</v>
      </c>
    </row>
    <row r="38" spans="2:7" x14ac:dyDescent="0.75">
      <c r="B38" s="8">
        <f>AVERAGE(B37:D37)</f>
        <v>0.6339999999999999</v>
      </c>
      <c r="C38" s="8"/>
      <c r="D38" s="8"/>
      <c r="E38" s="8"/>
      <c r="F38" s="8"/>
      <c r="G38" s="8"/>
    </row>
    <row r="39" spans="2:7" x14ac:dyDescent="0.75">
      <c r="B39" s="27">
        <f>B37/B$38</f>
        <v>1.0231335436382758</v>
      </c>
      <c r="C39" s="27">
        <f>C37/B$38</f>
        <v>1.0010515247108307</v>
      </c>
      <c r="D39" s="27">
        <f>D37/B$38</f>
        <v>0.97581493165089384</v>
      </c>
      <c r="E39" s="27">
        <f>E37/B$38</f>
        <v>0.92060988433228197</v>
      </c>
      <c r="F39" s="27">
        <f>F37/B$38</f>
        <v>0.90063091482649849</v>
      </c>
      <c r="G39" s="27">
        <f>G37/B$38</f>
        <v>0.83280757097791813</v>
      </c>
    </row>
    <row r="40" spans="2:7" x14ac:dyDescent="0.75">
      <c r="C40" s="8"/>
      <c r="D40" s="8"/>
      <c r="E40" s="8"/>
      <c r="F40" s="8"/>
      <c r="G40" s="8"/>
    </row>
    <row r="41" spans="2:7" x14ac:dyDescent="0.75">
      <c r="C41" s="8"/>
      <c r="D41" s="8"/>
      <c r="E41" s="8"/>
      <c r="F41" s="8"/>
      <c r="G41" s="8"/>
    </row>
    <row r="42" spans="2:7" x14ac:dyDescent="0.75">
      <c r="B42" s="8">
        <v>0.66333333333333344</v>
      </c>
      <c r="C42" s="8">
        <v>0.70333333333333325</v>
      </c>
      <c r="D42" s="1">
        <v>0.5099999999999999</v>
      </c>
      <c r="E42" s="1">
        <v>0.67833333333333334</v>
      </c>
      <c r="F42" s="1">
        <v>0.64900000000000002</v>
      </c>
      <c r="G42" s="1">
        <v>0.10099999999999999</v>
      </c>
    </row>
    <row r="43" spans="2:7" x14ac:dyDescent="0.75">
      <c r="B43" s="8">
        <f>AVERAGE(B42:D42)</f>
        <v>0.62555555555555553</v>
      </c>
      <c r="C43" s="8"/>
      <c r="D43" s="8"/>
      <c r="E43" s="8"/>
      <c r="F43" s="8"/>
      <c r="G43" s="8"/>
    </row>
    <row r="44" spans="2:7" x14ac:dyDescent="0.75">
      <c r="B44" s="27">
        <f>B42/B$43</f>
        <v>1.0603907637655419</v>
      </c>
      <c r="C44" s="27">
        <f>C42/B$43</f>
        <v>1.1243339253996447</v>
      </c>
      <c r="D44" s="27">
        <f>D42/B$43</f>
        <v>0.81527531083481342</v>
      </c>
      <c r="E44" s="27">
        <f>E42/B$43</f>
        <v>1.0843694493783305</v>
      </c>
      <c r="F44" s="27">
        <f>F42/B$43</f>
        <v>1.0374777975133216</v>
      </c>
      <c r="G44" s="27">
        <f>G42/B$43</f>
        <v>0.16145648312611011</v>
      </c>
    </row>
    <row r="47" spans="2:7" x14ac:dyDescent="0.75">
      <c r="B47" s="8">
        <f>AVERAGE(B24:D24,B29:D29,B34:D34,B39:D39,B44:D44)</f>
        <v>0.99999999999999989</v>
      </c>
      <c r="C47" s="8">
        <f>STDEV(B24:D24,B29:D29,B34:D34,B39:D39,B44:D44)/SQRT(15)</f>
        <v>1.8699714962068601E-2</v>
      </c>
    </row>
    <row r="48" spans="2:7" x14ac:dyDescent="0.75">
      <c r="B48" s="8">
        <f>AVERAGE(E24:G24,E29:G29,E34:G34,E39:G39,E44:G44)</f>
        <v>0.85783759890476574</v>
      </c>
      <c r="C48" s="8">
        <f>STDEV(E24:G24,E29:G29,E34:G34,E39:G39,E44:G44)/SQRT(15)</f>
        <v>5.6868832581804397E-2</v>
      </c>
    </row>
  </sheetData>
  <mergeCells count="2">
    <mergeCell ref="A1:J1"/>
    <mergeCell ref="C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9EG7 Ab 4ºC panel 6I &amp; 6J</vt:lpstr>
      <vt:lpstr>9EG7 siTln panel 6R</vt:lpstr>
      <vt:lpstr>9EG7 siTln panel 6U</vt:lpstr>
      <vt:lpstr>9EG7 siTln panel 6V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Lolo Romero</dc:creator>
  <cp:lastModifiedBy>Meeting</cp:lastModifiedBy>
  <dcterms:created xsi:type="dcterms:W3CDTF">2018-01-03T13:54:18Z</dcterms:created>
  <dcterms:modified xsi:type="dcterms:W3CDTF">2022-10-13T16:00:56Z</dcterms:modified>
</cp:coreProperties>
</file>