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Sae-Il\Yale - Desktop\Data analysis\Progeria Followup Study\"/>
    </mc:Choice>
  </mc:AlternateContent>
  <xr:revisionPtr revIDLastSave="0" documentId="13_ncr:1_{84F1BB78-8BC7-421A-863A-1349C3769512}" xr6:coauthVersionLast="47" xr6:coauthVersionMax="47" xr10:uidLastSave="{00000000-0000-0000-0000-000000000000}"/>
  <bookViews>
    <workbookView xWindow="-108" yWindow="-108" windowWidth="30936" windowHeight="16896" tabRatio="743" xr2:uid="{00000000-000D-0000-FFFF-FFFF00000000}"/>
  </bookViews>
  <sheets>
    <sheet name="DTA" sheetId="2" r:id="rId1"/>
    <sheet name="SMA2" sheetId="15" r:id="rId2"/>
    <sheet name="Parameters" sheetId="8" r:id="rId3"/>
    <sheet name="DTA Tables Treatment (2)" sheetId="18" r:id="rId4"/>
    <sheet name="DTA Tables Treatment" sheetId="16" r:id="rId5"/>
    <sheet name="SMA2 Tables Treatment (2)" sheetId="19" r:id="rId6"/>
    <sheet name="SMA2 Tables Treatment" sheetId="17" r:id="rId7"/>
    <sheet name="DTA Maturation Tables" sheetId="10" r:id="rId8"/>
    <sheet name="SMA2 Maturation Tables" sheetId="2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89" i="2" l="1"/>
  <c r="AR71" i="2"/>
  <c r="AR9" i="15" l="1"/>
  <c r="J12" i="19"/>
  <c r="G12" i="19"/>
  <c r="D12" i="19"/>
  <c r="J32" i="19"/>
  <c r="G32" i="19"/>
  <c r="D32" i="19"/>
  <c r="M32" i="18"/>
  <c r="J32" i="18"/>
  <c r="G32" i="18"/>
  <c r="D32" i="18"/>
  <c r="M12" i="18"/>
  <c r="J12" i="18"/>
  <c r="G12" i="18"/>
  <c r="D12" i="18"/>
  <c r="AN79" i="2" l="1"/>
  <c r="AR80" i="2"/>
  <c r="M48" i="18" l="1"/>
  <c r="M42" i="18"/>
  <c r="M41" i="18"/>
  <c r="M38" i="18"/>
  <c r="M37" i="18"/>
  <c r="M36" i="18"/>
  <c r="M35" i="18"/>
  <c r="M34" i="18"/>
  <c r="K48" i="18"/>
  <c r="K42" i="18"/>
  <c r="K41" i="18"/>
  <c r="K38" i="18"/>
  <c r="K37" i="18"/>
  <c r="K36" i="18"/>
  <c r="K35" i="18"/>
  <c r="K34" i="18"/>
  <c r="M28" i="18"/>
  <c r="M22" i="18"/>
  <c r="M21" i="18"/>
  <c r="M18" i="18"/>
  <c r="M17" i="18"/>
  <c r="M16" i="18"/>
  <c r="M15" i="18"/>
  <c r="M14" i="18"/>
  <c r="M8" i="18"/>
  <c r="M7" i="18"/>
  <c r="M6" i="18"/>
  <c r="K28" i="18"/>
  <c r="K22" i="18"/>
  <c r="K21" i="18"/>
  <c r="K18" i="18"/>
  <c r="K17" i="18"/>
  <c r="K16" i="18"/>
  <c r="K15" i="18"/>
  <c r="K14" i="18"/>
  <c r="K8" i="18"/>
  <c r="K7" i="18"/>
  <c r="K6" i="18"/>
  <c r="M4" i="18"/>
  <c r="J4" i="18"/>
  <c r="G4" i="18"/>
  <c r="D4" i="18"/>
  <c r="K25" i="18"/>
  <c r="M25" i="18"/>
  <c r="K26" i="18"/>
  <c r="M26" i="18"/>
  <c r="K45" i="18"/>
  <c r="M45" i="18"/>
  <c r="K46" i="18"/>
  <c r="M46" i="18"/>
  <c r="AR8" i="15"/>
  <c r="AR7" i="15"/>
  <c r="AR11" i="15" s="1"/>
  <c r="AR6" i="15"/>
  <c r="AR5" i="15"/>
  <c r="AR18" i="15"/>
  <c r="AR17" i="15"/>
  <c r="AR16" i="15"/>
  <c r="AR15" i="15"/>
  <c r="AR14" i="15"/>
  <c r="AR20" i="15" s="1"/>
  <c r="AR27" i="15"/>
  <c r="AR26" i="15"/>
  <c r="AR25" i="15"/>
  <c r="AR30" i="15" s="1"/>
  <c r="AR31" i="15" s="1"/>
  <c r="AR24" i="15"/>
  <c r="AR23" i="15"/>
  <c r="AR36" i="15"/>
  <c r="AR35" i="15"/>
  <c r="AR34" i="15"/>
  <c r="AR38" i="15" s="1"/>
  <c r="AR33" i="15"/>
  <c r="AR32" i="15"/>
  <c r="AR45" i="15"/>
  <c r="AR44" i="15"/>
  <c r="AR43" i="15"/>
  <c r="AR42" i="15"/>
  <c r="AR41" i="15"/>
  <c r="AR47" i="15" s="1"/>
  <c r="AR54" i="15"/>
  <c r="AR53" i="15"/>
  <c r="AR52" i="15"/>
  <c r="AR51" i="15"/>
  <c r="AR50" i="15"/>
  <c r="AR57" i="15" s="1"/>
  <c r="AR58" i="15" s="1"/>
  <c r="AR63" i="15"/>
  <c r="AR62" i="15"/>
  <c r="AR65" i="15" s="1"/>
  <c r="AR61" i="15"/>
  <c r="AR60" i="15"/>
  <c r="AR59" i="15"/>
  <c r="AR72" i="15"/>
  <c r="AR71" i="15"/>
  <c r="AR70" i="15"/>
  <c r="AR69" i="15"/>
  <c r="AR74" i="15" s="1"/>
  <c r="AR68" i="15"/>
  <c r="AR80" i="15"/>
  <c r="AR79" i="15"/>
  <c r="AR78" i="15"/>
  <c r="AR77" i="15"/>
  <c r="AR83" i="15" s="1"/>
  <c r="AR89" i="15"/>
  <c r="AR86" i="15"/>
  <c r="AR87" i="15"/>
  <c r="AR88" i="15"/>
  <c r="AR90" i="15"/>
  <c r="AR101" i="15"/>
  <c r="AR102" i="15"/>
  <c r="AR103" i="15"/>
  <c r="AQ61" i="15"/>
  <c r="AN61" i="15"/>
  <c r="AJ62" i="15"/>
  <c r="AR29" i="15" l="1"/>
  <c r="AR56" i="15"/>
  <c r="AR84" i="15"/>
  <c r="AR85" i="15" s="1"/>
  <c r="AR92" i="15"/>
  <c r="AR48" i="15"/>
  <c r="AR49" i="15" s="1"/>
  <c r="AR21" i="15"/>
  <c r="AR22" i="15" s="1"/>
  <c r="AR75" i="15"/>
  <c r="AR76" i="15" s="1"/>
  <c r="AR66" i="15"/>
  <c r="AR67" i="15" s="1"/>
  <c r="AR39" i="15"/>
  <c r="AR40" i="15" s="1"/>
  <c r="AR12" i="15"/>
  <c r="AR13" i="15" s="1"/>
  <c r="AR93" i="15"/>
  <c r="AR94" i="15" s="1"/>
  <c r="AN8" i="2" l="1"/>
  <c r="AR113" i="2"/>
  <c r="AH43" i="2" l="1"/>
  <c r="AL43" i="2"/>
  <c r="AR117" i="2"/>
  <c r="AR116" i="2"/>
  <c r="AR115" i="2"/>
  <c r="AR114" i="2"/>
  <c r="AR119" i="2"/>
  <c r="AR105" i="2"/>
  <c r="AR104" i="2"/>
  <c r="AR110" i="2" s="1"/>
  <c r="AR98" i="2"/>
  <c r="AR97" i="2"/>
  <c r="AR96" i="2"/>
  <c r="AR101" i="2" s="1"/>
  <c r="AR95" i="2"/>
  <c r="AR90" i="2"/>
  <c r="AR88" i="2"/>
  <c r="AR92" i="2" s="1"/>
  <c r="AR87" i="2"/>
  <c r="AR86" i="2"/>
  <c r="AR79" i="2"/>
  <c r="AR78" i="2"/>
  <c r="AR84" i="2" s="1"/>
  <c r="AR85" i="2" s="1"/>
  <c r="AR77" i="2"/>
  <c r="AR72" i="2"/>
  <c r="AR70" i="2"/>
  <c r="AR69" i="2"/>
  <c r="AR68" i="2"/>
  <c r="AR74" i="2" s="1"/>
  <c r="AR63" i="2"/>
  <c r="AR62" i="2"/>
  <c r="AR61" i="2"/>
  <c r="AR60" i="2"/>
  <c r="AR59" i="2"/>
  <c r="AR65" i="2" s="1"/>
  <c r="AR54" i="2"/>
  <c r="AR53" i="2"/>
  <c r="AR52" i="2"/>
  <c r="AR51" i="2"/>
  <c r="AR50" i="2"/>
  <c r="AR45" i="2"/>
  <c r="AR44" i="2"/>
  <c r="AR43" i="2"/>
  <c r="AR42" i="2"/>
  <c r="AR48" i="2" s="1"/>
  <c r="AR49" i="2" s="1"/>
  <c r="AR41" i="2"/>
  <c r="AR47" i="2" s="1"/>
  <c r="AR36" i="2"/>
  <c r="AR35" i="2"/>
  <c r="AR34" i="2"/>
  <c r="AR33" i="2"/>
  <c r="AR32" i="2"/>
  <c r="AR38" i="2" s="1"/>
  <c r="AR27" i="2"/>
  <c r="AR26" i="2"/>
  <c r="AR25" i="2"/>
  <c r="AR24" i="2"/>
  <c r="AR23" i="2"/>
  <c r="AR29" i="2" s="1"/>
  <c r="AR18" i="2"/>
  <c r="AR17" i="2"/>
  <c r="AR16" i="2"/>
  <c r="AR15" i="2"/>
  <c r="AR20" i="2" s="1"/>
  <c r="AR14" i="2"/>
  <c r="AR7" i="2"/>
  <c r="AR11" i="2" s="1"/>
  <c r="AR5" i="2"/>
  <c r="AR6" i="2"/>
  <c r="AR8" i="2"/>
  <c r="AR9" i="2"/>
  <c r="AR57" i="2"/>
  <c r="AR58" i="2" s="1"/>
  <c r="AQ7" i="2"/>
  <c r="AQ117" i="2"/>
  <c r="AO117" i="2"/>
  <c r="AO116" i="2"/>
  <c r="AQ116" i="2" s="1"/>
  <c r="AO115" i="2"/>
  <c r="AQ115" i="2" s="1"/>
  <c r="AO114" i="2"/>
  <c r="AQ114" i="2" s="1"/>
  <c r="AO113" i="2"/>
  <c r="AQ113" i="2" s="1"/>
  <c r="AO105" i="2"/>
  <c r="AQ105" i="2" s="1"/>
  <c r="AO104" i="2"/>
  <c r="AQ104" i="2" s="1"/>
  <c r="AO98" i="2"/>
  <c r="AQ98" i="2" s="1"/>
  <c r="AO97" i="2"/>
  <c r="AQ97" i="2" s="1"/>
  <c r="AO96" i="2"/>
  <c r="AQ96" i="2" s="1"/>
  <c r="AO95" i="2"/>
  <c r="AQ95" i="2" s="1"/>
  <c r="AG8" i="2"/>
  <c r="AH8" i="2"/>
  <c r="AI8" i="2"/>
  <c r="AK8" i="2" s="1"/>
  <c r="AJ8" i="2"/>
  <c r="AL8" i="2"/>
  <c r="AM8" i="2"/>
  <c r="AO8" i="2"/>
  <c r="AQ8" i="2"/>
  <c r="AG9" i="2"/>
  <c r="AH9" i="2"/>
  <c r="AI9" i="2"/>
  <c r="AJ9" i="2"/>
  <c r="AK9" i="2"/>
  <c r="AL9" i="2"/>
  <c r="AM9" i="2"/>
  <c r="AN9" i="2"/>
  <c r="AO9" i="2"/>
  <c r="AQ9" i="2" s="1"/>
  <c r="AR112" i="2" l="1"/>
  <c r="AR111" i="2"/>
  <c r="AR102" i="2"/>
  <c r="AR103" i="2" s="1"/>
  <c r="AR83" i="2"/>
  <c r="AR75" i="2"/>
  <c r="AR76" i="2" s="1"/>
  <c r="AR30" i="2"/>
  <c r="AR31" i="2" s="1"/>
  <c r="AR21" i="2"/>
  <c r="AR22" i="2" s="1"/>
  <c r="AR56" i="2"/>
  <c r="AR66" i="2"/>
  <c r="AR67" i="2" s="1"/>
  <c r="AR39" i="2"/>
  <c r="AR40" i="2" s="1"/>
  <c r="AR12" i="2"/>
  <c r="AR13" i="2" s="1"/>
  <c r="AR93" i="2"/>
  <c r="AR94" i="2" s="1"/>
  <c r="AR121" i="2"/>
  <c r="AR120" i="2"/>
  <c r="P52" i="20" l="1"/>
  <c r="N52" i="20"/>
  <c r="M52" i="20"/>
  <c r="K52" i="20"/>
  <c r="J52" i="20"/>
  <c r="H52" i="20"/>
  <c r="G52" i="20"/>
  <c r="E52" i="20"/>
  <c r="D52" i="20"/>
  <c r="B52" i="20"/>
  <c r="P50" i="20"/>
  <c r="N50" i="20"/>
  <c r="M50" i="20"/>
  <c r="K50" i="20"/>
  <c r="J50" i="20"/>
  <c r="H50" i="20"/>
  <c r="G50" i="20"/>
  <c r="E50" i="20"/>
  <c r="D50" i="20"/>
  <c r="B50" i="20"/>
  <c r="P49" i="20"/>
  <c r="N49" i="20"/>
  <c r="M49" i="20"/>
  <c r="K49" i="20"/>
  <c r="J49" i="20"/>
  <c r="H49" i="20"/>
  <c r="G49" i="20"/>
  <c r="E49" i="20"/>
  <c r="D49" i="20"/>
  <c r="B49" i="20"/>
  <c r="P46" i="20"/>
  <c r="N46" i="20"/>
  <c r="M46" i="20"/>
  <c r="K46" i="20"/>
  <c r="J46" i="20"/>
  <c r="H46" i="20"/>
  <c r="G46" i="20"/>
  <c r="E46" i="20"/>
  <c r="D46" i="20"/>
  <c r="B46" i="20"/>
  <c r="P45" i="20"/>
  <c r="N45" i="20"/>
  <c r="M45" i="20"/>
  <c r="K45" i="20"/>
  <c r="J45" i="20"/>
  <c r="H45" i="20"/>
  <c r="G45" i="20"/>
  <c r="E45" i="20"/>
  <c r="D45" i="20"/>
  <c r="B45" i="20"/>
  <c r="P42" i="20"/>
  <c r="N42" i="20"/>
  <c r="M42" i="20"/>
  <c r="K42" i="20"/>
  <c r="J42" i="20"/>
  <c r="H42" i="20"/>
  <c r="G42" i="20"/>
  <c r="E42" i="20"/>
  <c r="D42" i="20"/>
  <c r="B42" i="20"/>
  <c r="P41" i="20"/>
  <c r="N41" i="20"/>
  <c r="M41" i="20"/>
  <c r="K41" i="20"/>
  <c r="J41" i="20"/>
  <c r="H41" i="20"/>
  <c r="G41" i="20"/>
  <c r="E41" i="20"/>
  <c r="D41" i="20"/>
  <c r="B41" i="20"/>
  <c r="P40" i="20"/>
  <c r="N40" i="20"/>
  <c r="M40" i="20"/>
  <c r="K40" i="20"/>
  <c r="J40" i="20"/>
  <c r="H40" i="20"/>
  <c r="G40" i="20"/>
  <c r="E40" i="20"/>
  <c r="D40" i="20"/>
  <c r="B40" i="20"/>
  <c r="P39" i="20"/>
  <c r="N39" i="20"/>
  <c r="M39" i="20"/>
  <c r="K39" i="20"/>
  <c r="J39" i="20"/>
  <c r="H39" i="20"/>
  <c r="G39" i="20"/>
  <c r="E39" i="20"/>
  <c r="D39" i="20"/>
  <c r="B39" i="20"/>
  <c r="P38" i="20"/>
  <c r="N38" i="20"/>
  <c r="M38" i="20"/>
  <c r="K38" i="20"/>
  <c r="J38" i="20"/>
  <c r="H38" i="20"/>
  <c r="G38" i="20"/>
  <c r="E38" i="20"/>
  <c r="D38" i="20"/>
  <c r="B38" i="20"/>
  <c r="P37" i="20"/>
  <c r="M37" i="20"/>
  <c r="J37" i="20"/>
  <c r="G37" i="20"/>
  <c r="D37" i="20"/>
  <c r="P35" i="20"/>
  <c r="N35" i="20"/>
  <c r="M35" i="20"/>
  <c r="K35" i="20"/>
  <c r="J35" i="20"/>
  <c r="H35" i="20"/>
  <c r="G35" i="20"/>
  <c r="E35" i="20"/>
  <c r="D35" i="20"/>
  <c r="B35" i="20"/>
  <c r="P34" i="20"/>
  <c r="N34" i="20"/>
  <c r="M34" i="20"/>
  <c r="K34" i="20"/>
  <c r="J34" i="20"/>
  <c r="H34" i="20"/>
  <c r="G34" i="20"/>
  <c r="E34" i="20"/>
  <c r="D34" i="20"/>
  <c r="B34" i="20"/>
  <c r="P33" i="20"/>
  <c r="N33" i="20"/>
  <c r="M33" i="20"/>
  <c r="K33" i="20"/>
  <c r="J33" i="20"/>
  <c r="H33" i="20"/>
  <c r="G33" i="20"/>
  <c r="E33" i="20"/>
  <c r="D33" i="20"/>
  <c r="B33" i="20"/>
  <c r="P31" i="20"/>
  <c r="M31" i="20"/>
  <c r="J31" i="20"/>
  <c r="G31" i="20"/>
  <c r="D31" i="20"/>
  <c r="P25" i="20"/>
  <c r="N25" i="20"/>
  <c r="M25" i="20"/>
  <c r="K25" i="20"/>
  <c r="J25" i="20"/>
  <c r="H25" i="20"/>
  <c r="G25" i="20"/>
  <c r="E25" i="20"/>
  <c r="D25" i="20"/>
  <c r="B25" i="20"/>
  <c r="P23" i="20"/>
  <c r="N23" i="20"/>
  <c r="M23" i="20"/>
  <c r="K23" i="20"/>
  <c r="J23" i="20"/>
  <c r="H23" i="20"/>
  <c r="G23" i="20"/>
  <c r="E23" i="20"/>
  <c r="D23" i="20"/>
  <c r="B23" i="20"/>
  <c r="P22" i="20"/>
  <c r="N22" i="20"/>
  <c r="M22" i="20"/>
  <c r="K22" i="20"/>
  <c r="J22" i="20"/>
  <c r="H22" i="20"/>
  <c r="G22" i="20"/>
  <c r="E22" i="20"/>
  <c r="D22" i="20"/>
  <c r="B22" i="20"/>
  <c r="P19" i="20"/>
  <c r="N19" i="20"/>
  <c r="M19" i="20"/>
  <c r="K19" i="20"/>
  <c r="J19" i="20"/>
  <c r="H19" i="20"/>
  <c r="G19" i="20"/>
  <c r="E19" i="20"/>
  <c r="D19" i="20"/>
  <c r="B19" i="20"/>
  <c r="P18" i="20"/>
  <c r="N18" i="20"/>
  <c r="M18" i="20"/>
  <c r="K18" i="20"/>
  <c r="J18" i="20"/>
  <c r="H18" i="20"/>
  <c r="G18" i="20"/>
  <c r="E18" i="20"/>
  <c r="D18" i="20"/>
  <c r="B18" i="20"/>
  <c r="P15" i="20"/>
  <c r="N15" i="20"/>
  <c r="M15" i="20"/>
  <c r="K15" i="20"/>
  <c r="J15" i="20"/>
  <c r="H15" i="20"/>
  <c r="G15" i="20"/>
  <c r="E15" i="20"/>
  <c r="D15" i="20"/>
  <c r="B15" i="20"/>
  <c r="P14" i="20"/>
  <c r="N14" i="20"/>
  <c r="M14" i="20"/>
  <c r="K14" i="20"/>
  <c r="J14" i="20"/>
  <c r="H14" i="20"/>
  <c r="G14" i="20"/>
  <c r="E14" i="20"/>
  <c r="D14" i="20"/>
  <c r="B14" i="20"/>
  <c r="P13" i="20"/>
  <c r="N13" i="20"/>
  <c r="M13" i="20"/>
  <c r="K13" i="20"/>
  <c r="J13" i="20"/>
  <c r="H13" i="20"/>
  <c r="G13" i="20"/>
  <c r="E13" i="20"/>
  <c r="D13" i="20"/>
  <c r="B13" i="20"/>
  <c r="P12" i="20"/>
  <c r="N12" i="20"/>
  <c r="M12" i="20"/>
  <c r="K12" i="20"/>
  <c r="J12" i="20"/>
  <c r="H12" i="20"/>
  <c r="G12" i="20"/>
  <c r="E12" i="20"/>
  <c r="D12" i="20"/>
  <c r="B12" i="20"/>
  <c r="P11" i="20"/>
  <c r="N11" i="20"/>
  <c r="M11" i="20"/>
  <c r="K11" i="20"/>
  <c r="J11" i="20"/>
  <c r="H11" i="20"/>
  <c r="G11" i="20"/>
  <c r="E11" i="20"/>
  <c r="D11" i="20"/>
  <c r="B11" i="20"/>
  <c r="P10" i="20"/>
  <c r="M10" i="20"/>
  <c r="J10" i="20"/>
  <c r="G10" i="20"/>
  <c r="D10" i="20"/>
  <c r="P8" i="20"/>
  <c r="N8" i="20"/>
  <c r="M8" i="20"/>
  <c r="K8" i="20"/>
  <c r="J8" i="20"/>
  <c r="H8" i="20"/>
  <c r="G8" i="20"/>
  <c r="E8" i="20"/>
  <c r="D8" i="20"/>
  <c r="B8" i="20"/>
  <c r="P7" i="20"/>
  <c r="N7" i="20"/>
  <c r="M7" i="20"/>
  <c r="K7" i="20"/>
  <c r="J7" i="20"/>
  <c r="H7" i="20"/>
  <c r="G7" i="20"/>
  <c r="E7" i="20"/>
  <c r="D7" i="20"/>
  <c r="B7" i="20"/>
  <c r="P6" i="20"/>
  <c r="N6" i="20"/>
  <c r="M6" i="20"/>
  <c r="K6" i="20"/>
  <c r="J6" i="20"/>
  <c r="H6" i="20"/>
  <c r="G6" i="20"/>
  <c r="E6" i="20"/>
  <c r="D6" i="20"/>
  <c r="B6" i="20"/>
  <c r="P4" i="20"/>
  <c r="M4" i="20"/>
  <c r="J4" i="20"/>
  <c r="G4" i="20"/>
  <c r="D4" i="20"/>
  <c r="P52" i="10"/>
  <c r="P46" i="10"/>
  <c r="P45" i="10"/>
  <c r="P42" i="10"/>
  <c r="P41" i="10"/>
  <c r="P40" i="10"/>
  <c r="P39" i="10"/>
  <c r="P38" i="10"/>
  <c r="P35" i="10"/>
  <c r="P34" i="10"/>
  <c r="P33" i="10"/>
  <c r="P25" i="10"/>
  <c r="P19" i="10"/>
  <c r="P18" i="10"/>
  <c r="P15" i="10"/>
  <c r="P14" i="10"/>
  <c r="P13" i="10"/>
  <c r="P12" i="10"/>
  <c r="P11" i="10"/>
  <c r="P8" i="10"/>
  <c r="P7" i="10"/>
  <c r="P6" i="10"/>
  <c r="N52" i="10"/>
  <c r="N46" i="10"/>
  <c r="N45" i="10"/>
  <c r="N42" i="10"/>
  <c r="N41" i="10"/>
  <c r="N40" i="10"/>
  <c r="N39" i="10"/>
  <c r="N38" i="10"/>
  <c r="P37" i="10"/>
  <c r="N35" i="10"/>
  <c r="N34" i="10"/>
  <c r="N33" i="10"/>
  <c r="N25" i="10"/>
  <c r="N19" i="10"/>
  <c r="N18" i="10"/>
  <c r="N15" i="10"/>
  <c r="N14" i="10"/>
  <c r="N13" i="10"/>
  <c r="N12" i="10"/>
  <c r="N11" i="10"/>
  <c r="P10" i="10"/>
  <c r="N8" i="10"/>
  <c r="N7" i="10"/>
  <c r="N6" i="10"/>
  <c r="J52" i="10"/>
  <c r="J46" i="10"/>
  <c r="J45" i="10"/>
  <c r="J42" i="10"/>
  <c r="J41" i="10"/>
  <c r="J40" i="10"/>
  <c r="J39" i="10"/>
  <c r="J38" i="10"/>
  <c r="J35" i="10"/>
  <c r="J34" i="10"/>
  <c r="J33" i="10"/>
  <c r="J25" i="10"/>
  <c r="J19" i="10"/>
  <c r="J18" i="10"/>
  <c r="J15" i="10"/>
  <c r="J14" i="10"/>
  <c r="J13" i="10"/>
  <c r="J12" i="10"/>
  <c r="J11" i="10"/>
  <c r="J8" i="10"/>
  <c r="J7" i="10"/>
  <c r="J6" i="10"/>
  <c r="H52" i="10"/>
  <c r="H46" i="10"/>
  <c r="H45" i="10"/>
  <c r="H42" i="10"/>
  <c r="H41" i="10"/>
  <c r="H40" i="10"/>
  <c r="H39" i="10"/>
  <c r="H38" i="10"/>
  <c r="J37" i="10"/>
  <c r="H35" i="10"/>
  <c r="H34" i="10"/>
  <c r="H33" i="10"/>
  <c r="H25" i="10"/>
  <c r="H19" i="10"/>
  <c r="H18" i="10"/>
  <c r="H15" i="10"/>
  <c r="H14" i="10"/>
  <c r="H13" i="10"/>
  <c r="H12" i="10"/>
  <c r="H11" i="10"/>
  <c r="J10" i="10"/>
  <c r="H8" i="10"/>
  <c r="H7" i="10"/>
  <c r="H6" i="10"/>
  <c r="G52" i="10"/>
  <c r="G46" i="10"/>
  <c r="G45" i="10"/>
  <c r="G42" i="10"/>
  <c r="G41" i="10"/>
  <c r="G40" i="10"/>
  <c r="G39" i="10"/>
  <c r="G38" i="10"/>
  <c r="G35" i="10"/>
  <c r="G34" i="10"/>
  <c r="G33" i="10"/>
  <c r="G25" i="10"/>
  <c r="G19" i="10"/>
  <c r="G18" i="10"/>
  <c r="G15" i="10"/>
  <c r="G14" i="10"/>
  <c r="G13" i="10"/>
  <c r="G12" i="10"/>
  <c r="G11" i="10"/>
  <c r="G8" i="10"/>
  <c r="G7" i="10"/>
  <c r="G6" i="10"/>
  <c r="E52" i="10"/>
  <c r="E46" i="10"/>
  <c r="E45" i="10"/>
  <c r="E42" i="10"/>
  <c r="E41" i="10"/>
  <c r="E40" i="10"/>
  <c r="E39" i="10"/>
  <c r="E38" i="10"/>
  <c r="G37" i="10"/>
  <c r="E35" i="10"/>
  <c r="E34" i="10"/>
  <c r="E33" i="10"/>
  <c r="E25" i="10"/>
  <c r="E19" i="10"/>
  <c r="E18" i="10"/>
  <c r="E15" i="10"/>
  <c r="E14" i="10"/>
  <c r="E13" i="10"/>
  <c r="E12" i="10"/>
  <c r="E11" i="10"/>
  <c r="G10" i="10"/>
  <c r="E8" i="10"/>
  <c r="E7" i="10"/>
  <c r="E6" i="10"/>
  <c r="D52" i="10"/>
  <c r="D46" i="10"/>
  <c r="D45" i="10"/>
  <c r="D42" i="10"/>
  <c r="D41" i="10"/>
  <c r="D40" i="10"/>
  <c r="D39" i="10"/>
  <c r="D38" i="10"/>
  <c r="D35" i="10"/>
  <c r="D34" i="10"/>
  <c r="D33" i="10"/>
  <c r="D25" i="10"/>
  <c r="D19" i="10"/>
  <c r="D18" i="10"/>
  <c r="D15" i="10"/>
  <c r="D14" i="10"/>
  <c r="D13" i="10"/>
  <c r="D12" i="10"/>
  <c r="D11" i="10"/>
  <c r="D8" i="10"/>
  <c r="D7" i="10"/>
  <c r="D6" i="10"/>
  <c r="B52" i="10"/>
  <c r="B46" i="10"/>
  <c r="B45" i="10"/>
  <c r="B42" i="10"/>
  <c r="B41" i="10"/>
  <c r="B40" i="10"/>
  <c r="B39" i="10"/>
  <c r="B38" i="10"/>
  <c r="D37" i="10"/>
  <c r="B35" i="10"/>
  <c r="B34" i="10"/>
  <c r="B33" i="10"/>
  <c r="B25" i="10"/>
  <c r="B19" i="10"/>
  <c r="B18" i="10"/>
  <c r="B15" i="10"/>
  <c r="B14" i="10"/>
  <c r="B13" i="10"/>
  <c r="B12" i="10"/>
  <c r="B11" i="10"/>
  <c r="D10" i="10"/>
  <c r="B8" i="10"/>
  <c r="B7" i="10"/>
  <c r="B6" i="10"/>
  <c r="P4" i="10"/>
  <c r="M4" i="10"/>
  <c r="J4" i="10"/>
  <c r="G4" i="10"/>
  <c r="D4" i="10"/>
  <c r="J48" i="19"/>
  <c r="H48" i="19"/>
  <c r="G48" i="19"/>
  <c r="E48" i="19"/>
  <c r="D48" i="19"/>
  <c r="B48" i="19"/>
  <c r="J46" i="19"/>
  <c r="H46" i="19"/>
  <c r="G46" i="19"/>
  <c r="E46" i="19"/>
  <c r="D46" i="19"/>
  <c r="B46" i="19"/>
  <c r="J45" i="19"/>
  <c r="H45" i="19"/>
  <c r="G45" i="19"/>
  <c r="E45" i="19"/>
  <c r="D45" i="19"/>
  <c r="B45" i="19"/>
  <c r="J42" i="19"/>
  <c r="H42" i="19"/>
  <c r="G42" i="19"/>
  <c r="E42" i="19"/>
  <c r="D42" i="19"/>
  <c r="B42" i="19"/>
  <c r="J41" i="19"/>
  <c r="H41" i="19"/>
  <c r="G41" i="19"/>
  <c r="E41" i="19"/>
  <c r="D41" i="19"/>
  <c r="B41" i="19"/>
  <c r="J38" i="19"/>
  <c r="H38" i="19"/>
  <c r="G38" i="19"/>
  <c r="E38" i="19"/>
  <c r="D38" i="19"/>
  <c r="B38" i="19"/>
  <c r="J37" i="19"/>
  <c r="H37" i="19"/>
  <c r="G37" i="19"/>
  <c r="E37" i="19"/>
  <c r="D37" i="19"/>
  <c r="B37" i="19"/>
  <c r="J36" i="19"/>
  <c r="H36" i="19"/>
  <c r="G36" i="19"/>
  <c r="E36" i="19"/>
  <c r="D36" i="19"/>
  <c r="B36" i="19"/>
  <c r="J35" i="19"/>
  <c r="H35" i="19"/>
  <c r="G35" i="19"/>
  <c r="E35" i="19"/>
  <c r="D35" i="19"/>
  <c r="B35" i="19"/>
  <c r="J34" i="19"/>
  <c r="H34" i="19"/>
  <c r="G34" i="19"/>
  <c r="E34" i="19"/>
  <c r="D34" i="19"/>
  <c r="B34" i="19"/>
  <c r="J28" i="19"/>
  <c r="H28" i="19"/>
  <c r="G28" i="19"/>
  <c r="E28" i="19"/>
  <c r="D28" i="19"/>
  <c r="B28" i="19"/>
  <c r="J26" i="19"/>
  <c r="H26" i="19"/>
  <c r="G26" i="19"/>
  <c r="E26" i="19"/>
  <c r="D26" i="19"/>
  <c r="B26" i="19"/>
  <c r="J25" i="19"/>
  <c r="H25" i="19"/>
  <c r="G25" i="19"/>
  <c r="E25" i="19"/>
  <c r="D25" i="19"/>
  <c r="B25" i="19"/>
  <c r="J22" i="19"/>
  <c r="H22" i="19"/>
  <c r="G22" i="19"/>
  <c r="E22" i="19"/>
  <c r="D22" i="19"/>
  <c r="B22" i="19"/>
  <c r="J21" i="19"/>
  <c r="H21" i="19"/>
  <c r="G21" i="19"/>
  <c r="E21" i="19"/>
  <c r="D21" i="19"/>
  <c r="B21" i="19"/>
  <c r="J18" i="19"/>
  <c r="H18" i="19"/>
  <c r="G18" i="19"/>
  <c r="E18" i="19"/>
  <c r="D18" i="19"/>
  <c r="B18" i="19"/>
  <c r="J17" i="19"/>
  <c r="H17" i="19"/>
  <c r="G17" i="19"/>
  <c r="E17" i="19"/>
  <c r="D17" i="19"/>
  <c r="B17" i="19"/>
  <c r="J16" i="19"/>
  <c r="H16" i="19"/>
  <c r="G16" i="19"/>
  <c r="E16" i="19"/>
  <c r="D16" i="19"/>
  <c r="B16" i="19"/>
  <c r="J15" i="19"/>
  <c r="H15" i="19"/>
  <c r="G15" i="19"/>
  <c r="E15" i="19"/>
  <c r="D15" i="19"/>
  <c r="B15" i="19"/>
  <c r="J14" i="19"/>
  <c r="H14" i="19"/>
  <c r="G14" i="19"/>
  <c r="E14" i="19"/>
  <c r="D14" i="19"/>
  <c r="B14" i="19"/>
  <c r="J8" i="19"/>
  <c r="H8" i="19"/>
  <c r="G8" i="19"/>
  <c r="E8" i="19"/>
  <c r="D8" i="19"/>
  <c r="B8" i="19"/>
  <c r="J7" i="19"/>
  <c r="H7" i="19"/>
  <c r="G7" i="19"/>
  <c r="E7" i="19"/>
  <c r="D7" i="19"/>
  <c r="B7" i="19"/>
  <c r="J6" i="19"/>
  <c r="H6" i="19"/>
  <c r="G6" i="19"/>
  <c r="E6" i="19"/>
  <c r="D6" i="19"/>
  <c r="B6" i="19"/>
  <c r="J4" i="19"/>
  <c r="G4" i="19"/>
  <c r="D4" i="19"/>
  <c r="J48" i="18"/>
  <c r="H48" i="18"/>
  <c r="G48" i="18"/>
  <c r="E48" i="18"/>
  <c r="D48" i="18"/>
  <c r="B48" i="18"/>
  <c r="J46" i="18"/>
  <c r="H46" i="18"/>
  <c r="G46" i="18"/>
  <c r="E46" i="18"/>
  <c r="D46" i="18"/>
  <c r="B46" i="18"/>
  <c r="J45" i="18"/>
  <c r="H45" i="18"/>
  <c r="G45" i="18"/>
  <c r="E45" i="18"/>
  <c r="D45" i="18"/>
  <c r="B45" i="18"/>
  <c r="J42" i="18"/>
  <c r="H42" i="18"/>
  <c r="G42" i="18"/>
  <c r="E42" i="18"/>
  <c r="D42" i="18"/>
  <c r="B42" i="18"/>
  <c r="J41" i="18"/>
  <c r="H41" i="18"/>
  <c r="G41" i="18"/>
  <c r="E41" i="18"/>
  <c r="D41" i="18"/>
  <c r="B41" i="18"/>
  <c r="J38" i="18"/>
  <c r="H38" i="18"/>
  <c r="G38" i="18"/>
  <c r="E38" i="18"/>
  <c r="D38" i="18"/>
  <c r="B38" i="18"/>
  <c r="J37" i="18"/>
  <c r="H37" i="18"/>
  <c r="G37" i="18"/>
  <c r="E37" i="18"/>
  <c r="D37" i="18"/>
  <c r="B37" i="18"/>
  <c r="J36" i="18"/>
  <c r="H36" i="18"/>
  <c r="G36" i="18"/>
  <c r="E36" i="18"/>
  <c r="D36" i="18"/>
  <c r="B36" i="18"/>
  <c r="J35" i="18"/>
  <c r="H35" i="18"/>
  <c r="G35" i="18"/>
  <c r="E35" i="18"/>
  <c r="D35" i="18"/>
  <c r="B35" i="18"/>
  <c r="J34" i="18"/>
  <c r="H34" i="18"/>
  <c r="G34" i="18"/>
  <c r="E34" i="18"/>
  <c r="D34" i="18"/>
  <c r="B34" i="18"/>
  <c r="J28" i="18"/>
  <c r="H28" i="18"/>
  <c r="G28" i="18"/>
  <c r="E28" i="18"/>
  <c r="D28" i="18"/>
  <c r="B28" i="18"/>
  <c r="J26" i="18"/>
  <c r="H26" i="18"/>
  <c r="G26" i="18"/>
  <c r="E26" i="18"/>
  <c r="D26" i="18"/>
  <c r="B26" i="18"/>
  <c r="J25" i="18"/>
  <c r="H25" i="18"/>
  <c r="G25" i="18"/>
  <c r="E25" i="18"/>
  <c r="D25" i="18"/>
  <c r="B25" i="18"/>
  <c r="J22" i="18"/>
  <c r="H22" i="18"/>
  <c r="G22" i="18"/>
  <c r="E22" i="18"/>
  <c r="D22" i="18"/>
  <c r="B22" i="18"/>
  <c r="J21" i="18"/>
  <c r="H21" i="18"/>
  <c r="G21" i="18"/>
  <c r="E21" i="18"/>
  <c r="D21" i="18"/>
  <c r="B21" i="18"/>
  <c r="J18" i="18"/>
  <c r="H18" i="18"/>
  <c r="G18" i="18"/>
  <c r="E18" i="18"/>
  <c r="D18" i="18"/>
  <c r="B18" i="18"/>
  <c r="J17" i="18"/>
  <c r="H17" i="18"/>
  <c r="G17" i="18"/>
  <c r="E17" i="18"/>
  <c r="D17" i="18"/>
  <c r="B17" i="18"/>
  <c r="J16" i="18"/>
  <c r="H16" i="18"/>
  <c r="G16" i="18"/>
  <c r="E16" i="18"/>
  <c r="D16" i="18"/>
  <c r="B16" i="18"/>
  <c r="J15" i="18"/>
  <c r="H15" i="18"/>
  <c r="G15" i="18"/>
  <c r="E15" i="18"/>
  <c r="D15" i="18"/>
  <c r="B15" i="18"/>
  <c r="J14" i="18"/>
  <c r="H14" i="18"/>
  <c r="G14" i="18"/>
  <c r="E14" i="18"/>
  <c r="D14" i="18"/>
  <c r="B14" i="18"/>
  <c r="J8" i="18"/>
  <c r="H8" i="18"/>
  <c r="G8" i="18"/>
  <c r="E8" i="18"/>
  <c r="D8" i="18"/>
  <c r="B8" i="18"/>
  <c r="J7" i="18"/>
  <c r="H7" i="18"/>
  <c r="G7" i="18"/>
  <c r="E7" i="18"/>
  <c r="D7" i="18"/>
  <c r="B7" i="18"/>
  <c r="J6" i="18"/>
  <c r="H6" i="18"/>
  <c r="G6" i="18"/>
  <c r="E6" i="18"/>
  <c r="D6" i="18"/>
  <c r="B6" i="18"/>
  <c r="AO90" i="15"/>
  <c r="AO9" i="15"/>
  <c r="AO90" i="2"/>
  <c r="AO7" i="2"/>
  <c r="AQ80" i="15"/>
  <c r="AH72" i="2"/>
  <c r="AL72" i="2"/>
  <c r="AQ24" i="15"/>
  <c r="AQ30" i="15" s="1"/>
  <c r="AQ31" i="15" s="1"/>
  <c r="AQ90" i="15"/>
  <c r="AQ89" i="15"/>
  <c r="AQ88" i="15"/>
  <c r="AQ87" i="15"/>
  <c r="AQ86" i="15"/>
  <c r="AQ79" i="15"/>
  <c r="AQ78" i="15"/>
  <c r="AQ77" i="15"/>
  <c r="AQ83" i="15" s="1"/>
  <c r="AQ72" i="15"/>
  <c r="AQ71" i="15"/>
  <c r="AQ70" i="15"/>
  <c r="AQ69" i="15"/>
  <c r="AQ68" i="15"/>
  <c r="AQ74" i="15" s="1"/>
  <c r="AQ63" i="15"/>
  <c r="AQ62" i="15"/>
  <c r="AQ60" i="15"/>
  <c r="AQ59" i="15"/>
  <c r="AQ65" i="15" s="1"/>
  <c r="AQ54" i="15"/>
  <c r="AQ53" i="15"/>
  <c r="AQ52" i="15"/>
  <c r="AQ51" i="15"/>
  <c r="AQ50" i="15"/>
  <c r="AQ57" i="15" s="1"/>
  <c r="AQ58" i="15" s="1"/>
  <c r="AQ45" i="15"/>
  <c r="AQ44" i="15"/>
  <c r="AQ43" i="15"/>
  <c r="AQ42" i="15"/>
  <c r="AQ48" i="15" s="1"/>
  <c r="AQ49" i="15" s="1"/>
  <c r="AQ41" i="15"/>
  <c r="AQ47" i="15" s="1"/>
  <c r="AQ36" i="15"/>
  <c r="AQ35" i="15"/>
  <c r="AQ34" i="15"/>
  <c r="AQ33" i="15"/>
  <c r="AQ32" i="15"/>
  <c r="AQ38" i="15" s="1"/>
  <c r="AQ27" i="15"/>
  <c r="AQ26" i="15"/>
  <c r="AQ25" i="15"/>
  <c r="AQ23" i="15"/>
  <c r="AQ18" i="15"/>
  <c r="AQ17" i="15"/>
  <c r="AQ16" i="15"/>
  <c r="AQ15" i="15"/>
  <c r="AQ20" i="15" s="1"/>
  <c r="AQ14" i="15"/>
  <c r="AQ21" i="15" s="1"/>
  <c r="AQ22" i="15" s="1"/>
  <c r="AQ5" i="15"/>
  <c r="AQ6" i="15"/>
  <c r="AQ7" i="15"/>
  <c r="AQ8" i="15"/>
  <c r="AQ9" i="15"/>
  <c r="AQ92" i="15"/>
  <c r="AQ93" i="15"/>
  <c r="AQ94" i="15" s="1"/>
  <c r="AQ101" i="15"/>
  <c r="AQ102" i="15"/>
  <c r="AQ103" i="15"/>
  <c r="AO77" i="15"/>
  <c r="AO78" i="15"/>
  <c r="AO79" i="15"/>
  <c r="AO80" i="15"/>
  <c r="AO72" i="15"/>
  <c r="AO71" i="15"/>
  <c r="AO70" i="15"/>
  <c r="AO69" i="15"/>
  <c r="AO68" i="15"/>
  <c r="AO63" i="15"/>
  <c r="AO62" i="15"/>
  <c r="AO61" i="15"/>
  <c r="AO60" i="15"/>
  <c r="AO59" i="15"/>
  <c r="AO54" i="15"/>
  <c r="AO53" i="15"/>
  <c r="AO52" i="15"/>
  <c r="AO51" i="15"/>
  <c r="AO50" i="15"/>
  <c r="AO45" i="15"/>
  <c r="AO44" i="15"/>
  <c r="AO43" i="15"/>
  <c r="AO42" i="15"/>
  <c r="AO41" i="15"/>
  <c r="AO36" i="15"/>
  <c r="AO35" i="15"/>
  <c r="AO34" i="15"/>
  <c r="AO33" i="15"/>
  <c r="AO32" i="15"/>
  <c r="AO27" i="15"/>
  <c r="AO26" i="15"/>
  <c r="AO25" i="15"/>
  <c r="AO24" i="15"/>
  <c r="AO23" i="15"/>
  <c r="AO18" i="15"/>
  <c r="AO17" i="15"/>
  <c r="AO16" i="15"/>
  <c r="AO15" i="15"/>
  <c r="AO14" i="15"/>
  <c r="AO5" i="15"/>
  <c r="AO6" i="15"/>
  <c r="AO7" i="15"/>
  <c r="AO8" i="15"/>
  <c r="AQ84" i="15" l="1"/>
  <c r="AQ85" i="15" s="1"/>
  <c r="AQ75" i="15"/>
  <c r="AQ76" i="15" s="1"/>
  <c r="AQ66" i="15"/>
  <c r="AQ67" i="15" s="1"/>
  <c r="AQ56" i="15"/>
  <c r="AQ39" i="15"/>
  <c r="AQ40" i="15" s="1"/>
  <c r="AQ29" i="15"/>
  <c r="AQ11" i="15"/>
  <c r="AQ12" i="15"/>
  <c r="AQ13" i="15" s="1"/>
  <c r="AL62" i="15"/>
  <c r="AQ6" i="2" l="1"/>
  <c r="AQ5" i="2"/>
  <c r="AQ18" i="2"/>
  <c r="AQ17" i="2"/>
  <c r="AQ16" i="2"/>
  <c r="AQ15" i="2"/>
  <c r="AQ14" i="2"/>
  <c r="AQ27" i="2"/>
  <c r="AQ26" i="2"/>
  <c r="AQ25" i="2"/>
  <c r="AQ24" i="2"/>
  <c r="AQ23" i="2"/>
  <c r="AQ36" i="2"/>
  <c r="AQ35" i="2"/>
  <c r="AQ34" i="2"/>
  <c r="AQ33" i="2"/>
  <c r="AQ32" i="2"/>
  <c r="AQ45" i="2"/>
  <c r="AQ44" i="2"/>
  <c r="AQ43" i="2"/>
  <c r="AQ42" i="2"/>
  <c r="AQ41" i="2"/>
  <c r="AQ54" i="2"/>
  <c r="AQ53" i="2"/>
  <c r="AQ52" i="2"/>
  <c r="AQ51" i="2"/>
  <c r="AQ50" i="2"/>
  <c r="AQ63" i="2"/>
  <c r="AQ62" i="2"/>
  <c r="AQ61" i="2"/>
  <c r="AQ60" i="2"/>
  <c r="AQ59" i="2"/>
  <c r="AQ72" i="2"/>
  <c r="AQ71" i="2"/>
  <c r="AQ70" i="2"/>
  <c r="AQ69" i="2"/>
  <c r="AQ68" i="2"/>
  <c r="AQ80" i="2"/>
  <c r="AQ79" i="2"/>
  <c r="AQ78" i="2"/>
  <c r="AQ77" i="2"/>
  <c r="AQ86" i="2"/>
  <c r="AQ87" i="2"/>
  <c r="AQ88" i="2"/>
  <c r="AQ89" i="2"/>
  <c r="AQ90" i="2"/>
  <c r="AO89" i="2"/>
  <c r="AO88" i="2"/>
  <c r="AO87" i="2"/>
  <c r="AO86" i="2"/>
  <c r="AO80" i="2"/>
  <c r="AO79" i="2"/>
  <c r="AO78" i="2"/>
  <c r="AO77" i="2"/>
  <c r="AO72" i="2"/>
  <c r="AO71" i="2"/>
  <c r="AO70" i="2"/>
  <c r="AO69" i="2"/>
  <c r="AO68" i="2"/>
  <c r="AO6" i="2"/>
  <c r="AO5" i="2"/>
  <c r="AO18" i="2"/>
  <c r="AO17" i="2"/>
  <c r="AO16" i="2"/>
  <c r="AO15" i="2"/>
  <c r="AO14" i="2"/>
  <c r="AO27" i="2"/>
  <c r="AO26" i="2"/>
  <c r="AO25" i="2"/>
  <c r="AO24" i="2"/>
  <c r="AO23" i="2"/>
  <c r="AO36" i="2"/>
  <c r="AO35" i="2"/>
  <c r="AO34" i="2"/>
  <c r="AO33" i="2"/>
  <c r="AO32" i="2"/>
  <c r="AO45" i="2"/>
  <c r="AO44" i="2"/>
  <c r="AO43" i="2"/>
  <c r="AO42" i="2"/>
  <c r="AO41" i="2"/>
  <c r="AO54" i="2"/>
  <c r="AO53" i="2"/>
  <c r="AO52" i="2"/>
  <c r="AO51" i="2"/>
  <c r="AO50" i="2"/>
  <c r="AO59" i="2"/>
  <c r="AO60" i="2"/>
  <c r="AO61" i="2"/>
  <c r="AO62" i="2"/>
  <c r="AO63" i="2"/>
  <c r="AH6" i="2"/>
  <c r="AG8" i="15" l="1"/>
  <c r="AH8" i="15"/>
  <c r="AI8" i="15"/>
  <c r="AJ8" i="15"/>
  <c r="AK8" i="15" s="1"/>
  <c r="AL8" i="15"/>
  <c r="AM8" i="15"/>
  <c r="AN8" i="15"/>
  <c r="AG9" i="15"/>
  <c r="AH9" i="15"/>
  <c r="AK9" i="15" s="1"/>
  <c r="AI9" i="15"/>
  <c r="AJ9" i="15"/>
  <c r="AM9" i="15" s="1"/>
  <c r="AN9" i="15"/>
  <c r="AG27" i="15"/>
  <c r="AH27" i="15"/>
  <c r="AI27" i="15"/>
  <c r="AJ27" i="15"/>
  <c r="AM27" i="15" s="1"/>
  <c r="AL27" i="15"/>
  <c r="AN27" i="15"/>
  <c r="AN43" i="15"/>
  <c r="AJ43" i="15"/>
  <c r="AM43" i="15" s="1"/>
  <c r="AI43" i="15"/>
  <c r="AH43" i="15"/>
  <c r="AL43" i="15" s="1"/>
  <c r="AG43" i="15"/>
  <c r="AN42" i="15"/>
  <c r="AJ42" i="15"/>
  <c r="AM42" i="15" s="1"/>
  <c r="AI42" i="15"/>
  <c r="AH42" i="15"/>
  <c r="AL42" i="15" s="1"/>
  <c r="AG42" i="15"/>
  <c r="AN41" i="15"/>
  <c r="AL41" i="15"/>
  <c r="AJ41" i="15"/>
  <c r="AM41" i="15" s="1"/>
  <c r="AI41" i="15"/>
  <c r="AH41" i="15"/>
  <c r="AG41" i="15"/>
  <c r="AP121" i="2"/>
  <c r="AP120" i="2"/>
  <c r="AP119" i="2"/>
  <c r="AP112" i="2"/>
  <c r="AP111" i="2"/>
  <c r="AP110" i="2"/>
  <c r="AP102" i="2"/>
  <c r="AP103" i="2" s="1"/>
  <c r="AP101" i="2"/>
  <c r="AP93" i="2"/>
  <c r="AP94" i="2" s="1"/>
  <c r="AP92" i="2"/>
  <c r="AP84" i="2"/>
  <c r="AP85" i="2" s="1"/>
  <c r="AP83" i="2"/>
  <c r="AP75" i="2"/>
  <c r="AP76" i="2" s="1"/>
  <c r="AP74" i="2"/>
  <c r="AP66" i="2"/>
  <c r="AP67" i="2" s="1"/>
  <c r="AP65" i="2"/>
  <c r="AP57" i="2"/>
  <c r="AP58" i="2" s="1"/>
  <c r="AP56" i="2"/>
  <c r="AP48" i="2"/>
  <c r="AP49" i="2" s="1"/>
  <c r="AP47" i="2"/>
  <c r="AP39" i="2"/>
  <c r="AP40" i="2" s="1"/>
  <c r="AP38" i="2"/>
  <c r="AP30" i="2"/>
  <c r="AP31" i="2" s="1"/>
  <c r="AP29" i="2"/>
  <c r="AP21" i="2"/>
  <c r="AP22" i="2" s="1"/>
  <c r="AP20" i="2"/>
  <c r="AP12" i="2"/>
  <c r="AP13" i="2" s="1"/>
  <c r="AP11" i="2"/>
  <c r="AL9" i="15" l="1"/>
  <c r="AK41" i="15"/>
  <c r="AK27" i="15"/>
  <c r="AK42" i="15"/>
  <c r="AK43" i="15"/>
  <c r="M31" i="17"/>
  <c r="J31" i="17"/>
  <c r="G31" i="17"/>
  <c r="D31" i="17"/>
  <c r="M4" i="17"/>
  <c r="J4" i="17"/>
  <c r="G4" i="17"/>
  <c r="D4" i="17"/>
  <c r="J31" i="16"/>
  <c r="J4" i="16"/>
  <c r="AO86" i="15"/>
  <c r="AO87" i="15"/>
  <c r="AO88" i="15"/>
  <c r="AO89" i="15"/>
  <c r="AO101" i="15"/>
  <c r="AP92" i="15"/>
  <c r="AO48" i="15"/>
  <c r="AO49" i="15" s="1"/>
  <c r="AO20" i="15"/>
  <c r="AO83" i="2"/>
  <c r="AO75" i="2"/>
  <c r="AO76" i="2" s="1"/>
  <c r="AO66" i="2"/>
  <c r="AO67" i="2" s="1"/>
  <c r="AO20" i="2"/>
  <c r="AN36" i="15"/>
  <c r="AJ36" i="15"/>
  <c r="AM36" i="15" s="1"/>
  <c r="AI36" i="15"/>
  <c r="AH36" i="15"/>
  <c r="AL36" i="15" s="1"/>
  <c r="AG36" i="15"/>
  <c r="AN35" i="15"/>
  <c r="AJ35" i="15"/>
  <c r="AI35" i="15"/>
  <c r="AH35" i="15"/>
  <c r="AL35" i="15" s="1"/>
  <c r="AG35" i="15"/>
  <c r="AN26" i="15"/>
  <c r="AJ26" i="15"/>
  <c r="AM26" i="15" s="1"/>
  <c r="AI26" i="15"/>
  <c r="AH26" i="15"/>
  <c r="AL26" i="15" s="1"/>
  <c r="AG26" i="15"/>
  <c r="AO12" i="2" l="1"/>
  <c r="AO13" i="2" s="1"/>
  <c r="AO57" i="2"/>
  <c r="AO58" i="2" s="1"/>
  <c r="AO102" i="2"/>
  <c r="AO103" i="2" s="1"/>
  <c r="AO112" i="2"/>
  <c r="AO21" i="2"/>
  <c r="AO22" i="2" s="1"/>
  <c r="AO30" i="2"/>
  <c r="AO31" i="2" s="1"/>
  <c r="AO74" i="2"/>
  <c r="AO48" i="2"/>
  <c r="AO49" i="2" s="1"/>
  <c r="AO101" i="2"/>
  <c r="AO119" i="2"/>
  <c r="AO39" i="2"/>
  <c r="AO40" i="2" s="1"/>
  <c r="AO93" i="2"/>
  <c r="AO94" i="2" s="1"/>
  <c r="AO47" i="2"/>
  <c r="AO74" i="15"/>
  <c r="AO39" i="15"/>
  <c r="AO40" i="15" s="1"/>
  <c r="AO84" i="15"/>
  <c r="AO85" i="15" s="1"/>
  <c r="AO92" i="15"/>
  <c r="AO12" i="15"/>
  <c r="AO13" i="15" s="1"/>
  <c r="AO75" i="15"/>
  <c r="AO76" i="15" s="1"/>
  <c r="AO47" i="15"/>
  <c r="AO11" i="15"/>
  <c r="AO57" i="15"/>
  <c r="AO58" i="15" s="1"/>
  <c r="AO93" i="15"/>
  <c r="AO94" i="15" s="1"/>
  <c r="AO21" i="15"/>
  <c r="AO22" i="15" s="1"/>
  <c r="AO66" i="15"/>
  <c r="AO67" i="15" s="1"/>
  <c r="AO30" i="15"/>
  <c r="AO31" i="15" s="1"/>
  <c r="AO29" i="15"/>
  <c r="AO83" i="15"/>
  <c r="AO65" i="15"/>
  <c r="AO38" i="15"/>
  <c r="AO102" i="15"/>
  <c r="AO103" i="15" s="1"/>
  <c r="AO56" i="15"/>
  <c r="AO84" i="2"/>
  <c r="AO85" i="2" s="1"/>
  <c r="AO120" i="2"/>
  <c r="AO92" i="2"/>
  <c r="AO11" i="2"/>
  <c r="AO38" i="2"/>
  <c r="AO65" i="2"/>
  <c r="AO56" i="2"/>
  <c r="AO121" i="2"/>
  <c r="AO110" i="2"/>
  <c r="AO111" i="2"/>
  <c r="AO29" i="2"/>
  <c r="AK35" i="15"/>
  <c r="AM35" i="15"/>
  <c r="AK36" i="15"/>
  <c r="AK26" i="15"/>
  <c r="M31" i="16" l="1"/>
  <c r="G31" i="16"/>
  <c r="D31" i="16"/>
  <c r="M4" i="16"/>
  <c r="G4" i="16"/>
  <c r="D4" i="16"/>
  <c r="G31" i="10"/>
  <c r="D31" i="10"/>
  <c r="P31" i="10"/>
  <c r="M31" i="10"/>
  <c r="J31" i="10"/>
  <c r="AP47" i="15" l="1"/>
  <c r="AG17" i="15"/>
  <c r="AH17" i="15"/>
  <c r="AI17" i="15"/>
  <c r="AJ17" i="15"/>
  <c r="AM17" i="15" s="1"/>
  <c r="AN17" i="15"/>
  <c r="AG18" i="15"/>
  <c r="AH18" i="15"/>
  <c r="AL18" i="15" s="1"/>
  <c r="AI18" i="15"/>
  <c r="AJ18" i="15"/>
  <c r="AN18" i="15"/>
  <c r="AG45" i="15"/>
  <c r="AH45" i="15"/>
  <c r="AI45" i="15"/>
  <c r="AJ45" i="15"/>
  <c r="AM45" i="15" s="1"/>
  <c r="AL45" i="15"/>
  <c r="AN45" i="15"/>
  <c r="AG50" i="15"/>
  <c r="AH50" i="15"/>
  <c r="AL50" i="15" s="1"/>
  <c r="AI50" i="15"/>
  <c r="AJ50" i="15"/>
  <c r="AM50" i="15" s="1"/>
  <c r="AN50" i="15"/>
  <c r="AG33" i="15"/>
  <c r="AH33" i="15"/>
  <c r="AI33" i="15"/>
  <c r="AJ33" i="15"/>
  <c r="AM33" i="15" s="1"/>
  <c r="AN33" i="15"/>
  <c r="K56" i="2"/>
  <c r="AP30" i="15" l="1"/>
  <c r="AP31" i="15" s="1"/>
  <c r="AK18" i="15"/>
  <c r="AP56" i="15"/>
  <c r="AP83" i="15"/>
  <c r="AK45" i="15"/>
  <c r="AP29" i="15"/>
  <c r="AP65" i="15"/>
  <c r="AP11" i="15"/>
  <c r="AP57" i="15"/>
  <c r="AP58" i="15" s="1"/>
  <c r="AK17" i="15"/>
  <c r="AP74" i="15"/>
  <c r="AP20" i="15"/>
  <c r="AP93" i="15"/>
  <c r="AP94" i="15" s="1"/>
  <c r="AP12" i="15"/>
  <c r="AP13" i="15" s="1"/>
  <c r="AK50" i="15"/>
  <c r="AP101" i="15"/>
  <c r="AM18" i="15"/>
  <c r="AP48" i="15"/>
  <c r="AP49" i="15" s="1"/>
  <c r="AP75" i="15"/>
  <c r="AP76" i="15" s="1"/>
  <c r="AL17" i="15"/>
  <c r="AP66" i="15"/>
  <c r="AP67" i="15" s="1"/>
  <c r="AP102" i="15"/>
  <c r="AP103" i="15" s="1"/>
  <c r="AP21" i="15"/>
  <c r="AP22" i="15" s="1"/>
  <c r="AP84" i="15"/>
  <c r="AP85" i="15" s="1"/>
  <c r="AK33" i="15"/>
  <c r="AL33" i="15"/>
  <c r="AQ93" i="2"/>
  <c r="AQ94" i="2" s="1"/>
  <c r="AQ83" i="2"/>
  <c r="AQ47" i="2"/>
  <c r="AN26" i="2"/>
  <c r="AJ16" i="2"/>
  <c r="T204" i="15"/>
  <c r="H49" i="17" s="1"/>
  <c r="U204" i="15"/>
  <c r="H50" i="17" s="1"/>
  <c r="V204" i="15"/>
  <c r="W204" i="15"/>
  <c r="AQ29" i="2" l="1"/>
  <c r="AQ101" i="2"/>
  <c r="AQ65" i="2"/>
  <c r="AQ56" i="2"/>
  <c r="AQ74" i="2"/>
  <c r="AQ102" i="2"/>
  <c r="AQ103" i="2" s="1"/>
  <c r="AQ38" i="2"/>
  <c r="AQ75" i="2"/>
  <c r="AQ76" i="2" s="1"/>
  <c r="AQ66" i="2"/>
  <c r="AQ67" i="2" s="1"/>
  <c r="AQ48" i="2"/>
  <c r="AQ49" i="2" s="1"/>
  <c r="AQ30" i="2"/>
  <c r="AQ31" i="2" s="1"/>
  <c r="AQ92" i="2"/>
  <c r="AQ57" i="2"/>
  <c r="AQ58" i="2" s="1"/>
  <c r="AQ39" i="2"/>
  <c r="AQ40" i="2" s="1"/>
  <c r="AQ20" i="2"/>
  <c r="AQ11" i="2"/>
  <c r="AQ84" i="2"/>
  <c r="AQ85" i="2" s="1"/>
  <c r="AQ21" i="2"/>
  <c r="AQ22" i="2" s="1"/>
  <c r="AQ12" i="2"/>
  <c r="AQ13" i="2" s="1"/>
  <c r="AN17" i="2" l="1"/>
  <c r="AN18" i="2"/>
  <c r="AG17" i="2"/>
  <c r="AH17" i="2"/>
  <c r="AL17" i="2" s="1"/>
  <c r="AI17" i="2"/>
  <c r="AJ17" i="2"/>
  <c r="AG18" i="2"/>
  <c r="AH18" i="2"/>
  <c r="AI18" i="2"/>
  <c r="AJ18" i="2"/>
  <c r="AM18" i="2" s="1"/>
  <c r="AA241" i="15"/>
  <c r="AA242" i="15" s="1"/>
  <c r="Z241" i="15"/>
  <c r="Z242" i="15" s="1"/>
  <c r="Y241" i="15"/>
  <c r="Y242" i="15" s="1"/>
  <c r="X241" i="15"/>
  <c r="X242" i="15" s="1"/>
  <c r="W241" i="15"/>
  <c r="W242" i="15" s="1"/>
  <c r="V241" i="15"/>
  <c r="V242" i="15" s="1"/>
  <c r="U241" i="15"/>
  <c r="U242" i="15" s="1"/>
  <c r="T241" i="15"/>
  <c r="T242" i="15" s="1"/>
  <c r="S241" i="15"/>
  <c r="S242" i="15" s="1"/>
  <c r="R241" i="15"/>
  <c r="R242" i="15" s="1"/>
  <c r="Q241" i="15"/>
  <c r="Q242" i="15" s="1"/>
  <c r="P241" i="15"/>
  <c r="P242" i="15" s="1"/>
  <c r="N241" i="15"/>
  <c r="N242" i="15" s="1"/>
  <c r="M241" i="15"/>
  <c r="M242" i="15" s="1"/>
  <c r="L241" i="15"/>
  <c r="L242" i="15" s="1"/>
  <c r="K241" i="15"/>
  <c r="K242" i="15" s="1"/>
  <c r="J241" i="15"/>
  <c r="J242" i="15" s="1"/>
  <c r="I241" i="15"/>
  <c r="I242" i="15" s="1"/>
  <c r="H241" i="15"/>
  <c r="H242" i="15" s="1"/>
  <c r="G241" i="15"/>
  <c r="G242" i="15" s="1"/>
  <c r="F241" i="15"/>
  <c r="F242" i="15" s="1"/>
  <c r="AA240" i="15"/>
  <c r="Z240" i="15"/>
  <c r="Y240" i="15"/>
  <c r="X240" i="15"/>
  <c r="W240" i="15"/>
  <c r="V240" i="15"/>
  <c r="U240" i="15"/>
  <c r="T240" i="15"/>
  <c r="S240" i="15"/>
  <c r="R240" i="15"/>
  <c r="Q240" i="15"/>
  <c r="P240" i="15"/>
  <c r="N240" i="15"/>
  <c r="M240" i="15"/>
  <c r="L240" i="15"/>
  <c r="K240" i="15"/>
  <c r="J240" i="15"/>
  <c r="I240" i="15"/>
  <c r="H240" i="15"/>
  <c r="G240" i="15"/>
  <c r="F240" i="15"/>
  <c r="AA232" i="15"/>
  <c r="AA233" i="15" s="1"/>
  <c r="Z232" i="15"/>
  <c r="Z233" i="15" s="1"/>
  <c r="Y232" i="15"/>
  <c r="Y233" i="15" s="1"/>
  <c r="X232" i="15"/>
  <c r="X233" i="15" s="1"/>
  <c r="W232" i="15"/>
  <c r="W233" i="15" s="1"/>
  <c r="V232" i="15"/>
  <c r="V233" i="15" s="1"/>
  <c r="U232" i="15"/>
  <c r="U233" i="15" s="1"/>
  <c r="T232" i="15"/>
  <c r="T233" i="15" s="1"/>
  <c r="S232" i="15"/>
  <c r="S233" i="15" s="1"/>
  <c r="R232" i="15"/>
  <c r="R233" i="15" s="1"/>
  <c r="Q232" i="15"/>
  <c r="Q233" i="15" s="1"/>
  <c r="P232" i="15"/>
  <c r="P233" i="15" s="1"/>
  <c r="N232" i="15"/>
  <c r="N233" i="15" s="1"/>
  <c r="M232" i="15"/>
  <c r="M233" i="15" s="1"/>
  <c r="L232" i="15"/>
  <c r="L233" i="15" s="1"/>
  <c r="K232" i="15"/>
  <c r="K233" i="15" s="1"/>
  <c r="J232" i="15"/>
  <c r="J233" i="15" s="1"/>
  <c r="I232" i="15"/>
  <c r="I233" i="15" s="1"/>
  <c r="H232" i="15"/>
  <c r="H233" i="15" s="1"/>
  <c r="G232" i="15"/>
  <c r="G233" i="15" s="1"/>
  <c r="F232" i="15"/>
  <c r="F233" i="15" s="1"/>
  <c r="AA231" i="15"/>
  <c r="Z231" i="15"/>
  <c r="Y231" i="15"/>
  <c r="X231" i="15"/>
  <c r="W231" i="15"/>
  <c r="V231" i="15"/>
  <c r="U231" i="15"/>
  <c r="T231" i="15"/>
  <c r="S231" i="15"/>
  <c r="R231" i="15"/>
  <c r="Q231" i="15"/>
  <c r="P231" i="15"/>
  <c r="N231" i="15"/>
  <c r="M231" i="15"/>
  <c r="L231" i="15"/>
  <c r="K231" i="15"/>
  <c r="J231" i="15"/>
  <c r="I231" i="15"/>
  <c r="H231" i="15"/>
  <c r="G231" i="15"/>
  <c r="F231" i="15"/>
  <c r="AA215" i="15"/>
  <c r="Z215" i="15"/>
  <c r="Y215" i="15"/>
  <c r="X215" i="15"/>
  <c r="W215" i="15"/>
  <c r="V215" i="15"/>
  <c r="U215" i="15"/>
  <c r="M50" i="17" s="1"/>
  <c r="T215" i="15"/>
  <c r="M49" i="17" s="1"/>
  <c r="S215" i="15"/>
  <c r="R215" i="15"/>
  <c r="Q215" i="15"/>
  <c r="M23" i="17" s="1"/>
  <c r="P215" i="15"/>
  <c r="M22" i="17" s="1"/>
  <c r="AA214" i="15"/>
  <c r="Z214" i="15"/>
  <c r="Y214" i="15"/>
  <c r="X214" i="15"/>
  <c r="W214" i="15"/>
  <c r="V214" i="15"/>
  <c r="U214" i="15"/>
  <c r="T214" i="15"/>
  <c r="S214" i="15"/>
  <c r="R214" i="15"/>
  <c r="Q214" i="15"/>
  <c r="P214" i="15"/>
  <c r="N214" i="15"/>
  <c r="N215" i="15" s="1"/>
  <c r="M214" i="15"/>
  <c r="M215" i="15" s="1"/>
  <c r="L214" i="15"/>
  <c r="L215" i="15" s="1"/>
  <c r="K214" i="15"/>
  <c r="K215" i="15" s="1"/>
  <c r="J214" i="15"/>
  <c r="J215" i="15" s="1"/>
  <c r="I214" i="15"/>
  <c r="I215" i="15" s="1"/>
  <c r="H214" i="15"/>
  <c r="H215" i="15" s="1"/>
  <c r="G214" i="15"/>
  <c r="G215" i="15" s="1"/>
  <c r="F214" i="15"/>
  <c r="F215" i="15" s="1"/>
  <c r="AA213" i="15"/>
  <c r="Z213" i="15"/>
  <c r="Y213" i="15"/>
  <c r="X213" i="15"/>
  <c r="W213" i="15"/>
  <c r="V213" i="15"/>
  <c r="U213" i="15"/>
  <c r="K50" i="17" s="1"/>
  <c r="T213" i="15"/>
  <c r="K49" i="17" s="1"/>
  <c r="S213" i="15"/>
  <c r="R213" i="15"/>
  <c r="Q213" i="15"/>
  <c r="K23" i="17" s="1"/>
  <c r="P213" i="15"/>
  <c r="K22" i="17" s="1"/>
  <c r="N213" i="15"/>
  <c r="M213" i="15"/>
  <c r="L213" i="15"/>
  <c r="K213" i="15"/>
  <c r="J213" i="15"/>
  <c r="I213" i="15"/>
  <c r="H213" i="15"/>
  <c r="G213" i="15"/>
  <c r="F213" i="15"/>
  <c r="AA205" i="15"/>
  <c r="AA206" i="15" s="1"/>
  <c r="Z205" i="15"/>
  <c r="Z206" i="15" s="1"/>
  <c r="Y205" i="15"/>
  <c r="Y206" i="15" s="1"/>
  <c r="X205" i="15"/>
  <c r="X206" i="15" s="1"/>
  <c r="W205" i="15"/>
  <c r="W206" i="15" s="1"/>
  <c r="V205" i="15"/>
  <c r="V206" i="15" s="1"/>
  <c r="U205" i="15"/>
  <c r="U206" i="15" s="1"/>
  <c r="J50" i="17" s="1"/>
  <c r="T205" i="15"/>
  <c r="T206" i="15" s="1"/>
  <c r="J49" i="17" s="1"/>
  <c r="S205" i="15"/>
  <c r="S206" i="15" s="1"/>
  <c r="R205" i="15"/>
  <c r="R206" i="15" s="1"/>
  <c r="Q205" i="15"/>
  <c r="Q206" i="15" s="1"/>
  <c r="J23" i="17" s="1"/>
  <c r="P205" i="15"/>
  <c r="P206" i="15" s="1"/>
  <c r="J22" i="17" s="1"/>
  <c r="N205" i="15"/>
  <c r="N206" i="15" s="1"/>
  <c r="M205" i="15"/>
  <c r="M206" i="15" s="1"/>
  <c r="L205" i="15"/>
  <c r="L206" i="15" s="1"/>
  <c r="K205" i="15"/>
  <c r="K206" i="15" s="1"/>
  <c r="J205" i="15"/>
  <c r="J206" i="15" s="1"/>
  <c r="I205" i="15"/>
  <c r="I206" i="15" s="1"/>
  <c r="H205" i="15"/>
  <c r="H206" i="15" s="1"/>
  <c r="G205" i="15"/>
  <c r="G206" i="15" s="1"/>
  <c r="F205" i="15"/>
  <c r="F206" i="15" s="1"/>
  <c r="AA204" i="15"/>
  <c r="Z204" i="15"/>
  <c r="Y204" i="15"/>
  <c r="X204" i="15"/>
  <c r="S204" i="15"/>
  <c r="R204" i="15"/>
  <c r="Q204" i="15"/>
  <c r="H23" i="17" s="1"/>
  <c r="P204" i="15"/>
  <c r="H22" i="17" s="1"/>
  <c r="N204" i="15"/>
  <c r="M204" i="15"/>
  <c r="L204" i="15"/>
  <c r="K204" i="15"/>
  <c r="J204" i="15"/>
  <c r="I204" i="15"/>
  <c r="H204" i="15"/>
  <c r="G204" i="15"/>
  <c r="F204" i="15"/>
  <c r="AA224" i="15"/>
  <c r="Z224" i="15"/>
  <c r="Y224" i="15"/>
  <c r="X224" i="15"/>
  <c r="W224" i="15"/>
  <c r="V224" i="15"/>
  <c r="U224" i="15"/>
  <c r="T224" i="15"/>
  <c r="S224" i="15"/>
  <c r="R224" i="15"/>
  <c r="Q224" i="15"/>
  <c r="P224" i="15"/>
  <c r="AA223" i="15"/>
  <c r="Z223" i="15"/>
  <c r="Y223" i="15"/>
  <c r="X223" i="15"/>
  <c r="W223" i="15"/>
  <c r="V223" i="15"/>
  <c r="U223" i="15"/>
  <c r="T223" i="15"/>
  <c r="S223" i="15"/>
  <c r="R223" i="15"/>
  <c r="Q223" i="15"/>
  <c r="P223" i="15"/>
  <c r="N223" i="15"/>
  <c r="N224" i="15" s="1"/>
  <c r="M223" i="15"/>
  <c r="M224" i="15" s="1"/>
  <c r="L223" i="15"/>
  <c r="L224" i="15" s="1"/>
  <c r="K223" i="15"/>
  <c r="K224" i="15" s="1"/>
  <c r="J223" i="15"/>
  <c r="J224" i="15" s="1"/>
  <c r="I223" i="15"/>
  <c r="I224" i="15" s="1"/>
  <c r="H223" i="15"/>
  <c r="H224" i="15" s="1"/>
  <c r="G223" i="15"/>
  <c r="G224" i="15" s="1"/>
  <c r="F223" i="15"/>
  <c r="F224" i="15" s="1"/>
  <c r="AA222" i="15"/>
  <c r="Z222" i="15"/>
  <c r="Y222" i="15"/>
  <c r="X222" i="15"/>
  <c r="W222" i="15"/>
  <c r="V222" i="15"/>
  <c r="U222" i="15"/>
  <c r="T222" i="15"/>
  <c r="S222" i="15"/>
  <c r="R222" i="15"/>
  <c r="Q222" i="15"/>
  <c r="P222" i="15"/>
  <c r="N222" i="15"/>
  <c r="M222" i="15"/>
  <c r="L222" i="15"/>
  <c r="K222" i="15"/>
  <c r="J222" i="15"/>
  <c r="I222" i="15"/>
  <c r="H222" i="15"/>
  <c r="G222" i="15"/>
  <c r="F222" i="15"/>
  <c r="AA188" i="15"/>
  <c r="Z188" i="15"/>
  <c r="Y188" i="15"/>
  <c r="X188" i="15"/>
  <c r="W188" i="15"/>
  <c r="V188" i="15"/>
  <c r="U188" i="15"/>
  <c r="D50" i="17" s="1"/>
  <c r="T188" i="15"/>
  <c r="D49" i="17" s="1"/>
  <c r="S188" i="15"/>
  <c r="R188" i="15"/>
  <c r="Q188" i="15"/>
  <c r="D23" i="17" s="1"/>
  <c r="P188" i="15"/>
  <c r="D22" i="17" s="1"/>
  <c r="AA187" i="15"/>
  <c r="Z187" i="15"/>
  <c r="Y187" i="15"/>
  <c r="X187" i="15"/>
  <c r="W187" i="15"/>
  <c r="V187" i="15"/>
  <c r="U187" i="15"/>
  <c r="T187" i="15"/>
  <c r="S187" i="15"/>
  <c r="R187" i="15"/>
  <c r="Q187" i="15"/>
  <c r="P187" i="15"/>
  <c r="N187" i="15"/>
  <c r="N188" i="15" s="1"/>
  <c r="M187" i="15"/>
  <c r="M188" i="15" s="1"/>
  <c r="L187" i="15"/>
  <c r="L188" i="15" s="1"/>
  <c r="K187" i="15"/>
  <c r="K188" i="15" s="1"/>
  <c r="J187" i="15"/>
  <c r="J188" i="15" s="1"/>
  <c r="I187" i="15"/>
  <c r="I188" i="15" s="1"/>
  <c r="H187" i="15"/>
  <c r="H188" i="15" s="1"/>
  <c r="G187" i="15"/>
  <c r="G188" i="15" s="1"/>
  <c r="F187" i="15"/>
  <c r="F188" i="15" s="1"/>
  <c r="AA186" i="15"/>
  <c r="Z186" i="15"/>
  <c r="Y186" i="15"/>
  <c r="X186" i="15"/>
  <c r="W186" i="15"/>
  <c r="V186" i="15"/>
  <c r="U186" i="15"/>
  <c r="B50" i="17" s="1"/>
  <c r="T186" i="15"/>
  <c r="B49" i="17" s="1"/>
  <c r="S186" i="15"/>
  <c r="R186" i="15"/>
  <c r="Q186" i="15"/>
  <c r="B23" i="17" s="1"/>
  <c r="P186" i="15"/>
  <c r="B22" i="17" s="1"/>
  <c r="N186" i="15"/>
  <c r="M186" i="15"/>
  <c r="L186" i="15"/>
  <c r="K186" i="15"/>
  <c r="J186" i="15"/>
  <c r="I186" i="15"/>
  <c r="H186" i="15"/>
  <c r="G186" i="15"/>
  <c r="F186" i="15"/>
  <c r="AA197" i="15"/>
  <c r="Z197" i="15"/>
  <c r="Y197" i="15"/>
  <c r="X197" i="15"/>
  <c r="W197" i="15"/>
  <c r="V197" i="15"/>
  <c r="U197" i="15"/>
  <c r="G50" i="17" s="1"/>
  <c r="T197" i="15"/>
  <c r="G49" i="17" s="1"/>
  <c r="S197" i="15"/>
  <c r="R197" i="15"/>
  <c r="Q197" i="15"/>
  <c r="G23" i="17" s="1"/>
  <c r="P197" i="15"/>
  <c r="G22" i="17" s="1"/>
  <c r="AA196" i="15"/>
  <c r="Z196" i="15"/>
  <c r="Y196" i="15"/>
  <c r="X196" i="15"/>
  <c r="W196" i="15"/>
  <c r="V196" i="15"/>
  <c r="U196" i="15"/>
  <c r="T196" i="15"/>
  <c r="S196" i="15"/>
  <c r="R196" i="15"/>
  <c r="Q196" i="15"/>
  <c r="P196" i="15"/>
  <c r="N196" i="15"/>
  <c r="N197" i="15" s="1"/>
  <c r="M196" i="15"/>
  <c r="M197" i="15" s="1"/>
  <c r="L196" i="15"/>
  <c r="L197" i="15" s="1"/>
  <c r="K196" i="15"/>
  <c r="K197" i="15" s="1"/>
  <c r="J196" i="15"/>
  <c r="J197" i="15" s="1"/>
  <c r="I196" i="15"/>
  <c r="I197" i="15" s="1"/>
  <c r="H196" i="15"/>
  <c r="H197" i="15" s="1"/>
  <c r="G196" i="15"/>
  <c r="G197" i="15" s="1"/>
  <c r="F196" i="15"/>
  <c r="F197" i="15" s="1"/>
  <c r="AA195" i="15"/>
  <c r="Z195" i="15"/>
  <c r="Y195" i="15"/>
  <c r="X195" i="15"/>
  <c r="W195" i="15"/>
  <c r="V195" i="15"/>
  <c r="U195" i="15"/>
  <c r="E50" i="17" s="1"/>
  <c r="T195" i="15"/>
  <c r="E49" i="17" s="1"/>
  <c r="S195" i="15"/>
  <c r="R195" i="15"/>
  <c r="Q195" i="15"/>
  <c r="E23" i="17" s="1"/>
  <c r="P195" i="15"/>
  <c r="E22" i="17" s="1"/>
  <c r="N195" i="15"/>
  <c r="M195" i="15"/>
  <c r="L195" i="15"/>
  <c r="K195" i="15"/>
  <c r="J195" i="15"/>
  <c r="I195" i="15"/>
  <c r="H195" i="15"/>
  <c r="G195" i="15"/>
  <c r="F195" i="15"/>
  <c r="AA170" i="15"/>
  <c r="Z170" i="15"/>
  <c r="Y170" i="15"/>
  <c r="X170" i="15"/>
  <c r="W170" i="15"/>
  <c r="V170" i="15"/>
  <c r="U170" i="15"/>
  <c r="T170" i="15"/>
  <c r="S170" i="15"/>
  <c r="R170" i="15"/>
  <c r="Q170" i="15"/>
  <c r="P170" i="15"/>
  <c r="AA169" i="15"/>
  <c r="Z169" i="15"/>
  <c r="Y169" i="15"/>
  <c r="X169" i="15"/>
  <c r="W169" i="15"/>
  <c r="V169" i="15"/>
  <c r="U169" i="15"/>
  <c r="T169" i="15"/>
  <c r="S169" i="15"/>
  <c r="R169" i="15"/>
  <c r="Q169" i="15"/>
  <c r="P169" i="15"/>
  <c r="N169" i="15"/>
  <c r="N170" i="15" s="1"/>
  <c r="M169" i="15"/>
  <c r="M170" i="15" s="1"/>
  <c r="L169" i="15"/>
  <c r="L170" i="15" s="1"/>
  <c r="K169" i="15"/>
  <c r="K170" i="15" s="1"/>
  <c r="J169" i="15"/>
  <c r="J170" i="15" s="1"/>
  <c r="I169" i="15"/>
  <c r="I170" i="15" s="1"/>
  <c r="H169" i="15"/>
  <c r="H170" i="15" s="1"/>
  <c r="G169" i="15"/>
  <c r="G170" i="15" s="1"/>
  <c r="F169" i="15"/>
  <c r="F170" i="15" s="1"/>
  <c r="AA168" i="15"/>
  <c r="Z168" i="15"/>
  <c r="Y168" i="15"/>
  <c r="X168" i="15"/>
  <c r="W168" i="15"/>
  <c r="V168" i="15"/>
  <c r="U168" i="15"/>
  <c r="T168" i="15"/>
  <c r="S168" i="15"/>
  <c r="R168" i="15"/>
  <c r="Q168" i="15"/>
  <c r="P168" i="15"/>
  <c r="N168" i="15"/>
  <c r="M168" i="15"/>
  <c r="L168" i="15"/>
  <c r="K168" i="15"/>
  <c r="J168" i="15"/>
  <c r="I168" i="15"/>
  <c r="H168" i="15"/>
  <c r="G168" i="15"/>
  <c r="F168" i="15"/>
  <c r="AA179" i="15"/>
  <c r="Z179" i="15"/>
  <c r="Y179" i="15"/>
  <c r="X179" i="15"/>
  <c r="W179" i="15"/>
  <c r="V179" i="15"/>
  <c r="U179" i="15"/>
  <c r="T179" i="15"/>
  <c r="S179" i="15"/>
  <c r="R179" i="15"/>
  <c r="Q179" i="15"/>
  <c r="P179" i="15"/>
  <c r="AA178" i="15"/>
  <c r="Z178" i="15"/>
  <c r="Y178" i="15"/>
  <c r="X178" i="15"/>
  <c r="W178" i="15"/>
  <c r="V178" i="15"/>
  <c r="U178" i="15"/>
  <c r="T178" i="15"/>
  <c r="S178" i="15"/>
  <c r="R178" i="15"/>
  <c r="Q178" i="15"/>
  <c r="P178" i="15"/>
  <c r="N178" i="15"/>
  <c r="N179" i="15" s="1"/>
  <c r="M178" i="15"/>
  <c r="M179" i="15" s="1"/>
  <c r="L178" i="15"/>
  <c r="L179" i="15" s="1"/>
  <c r="K178" i="15"/>
  <c r="K179" i="15" s="1"/>
  <c r="J178" i="15"/>
  <c r="J179" i="15" s="1"/>
  <c r="I178" i="15"/>
  <c r="I179" i="15" s="1"/>
  <c r="H178" i="15"/>
  <c r="H179" i="15" s="1"/>
  <c r="G178" i="15"/>
  <c r="G179" i="15" s="1"/>
  <c r="F178" i="15"/>
  <c r="F179" i="15" s="1"/>
  <c r="AA177" i="15"/>
  <c r="Z177" i="15"/>
  <c r="Y177" i="15"/>
  <c r="X177" i="15"/>
  <c r="W177" i="15"/>
  <c r="V177" i="15"/>
  <c r="U177" i="15"/>
  <c r="T177" i="15"/>
  <c r="S177" i="15"/>
  <c r="R177" i="15"/>
  <c r="Q177" i="15"/>
  <c r="P177" i="15"/>
  <c r="N177" i="15"/>
  <c r="M177" i="15"/>
  <c r="L177" i="15"/>
  <c r="K177" i="15"/>
  <c r="J177" i="15"/>
  <c r="I177" i="15"/>
  <c r="H177" i="15"/>
  <c r="G177" i="15"/>
  <c r="F177" i="15"/>
  <c r="AA152" i="15"/>
  <c r="Z152" i="15"/>
  <c r="Y152" i="15"/>
  <c r="X152" i="15"/>
  <c r="W152" i="15"/>
  <c r="V152" i="15"/>
  <c r="U152" i="15"/>
  <c r="T152" i="15"/>
  <c r="S152" i="15"/>
  <c r="R152" i="15"/>
  <c r="Q152" i="15"/>
  <c r="P152" i="15"/>
  <c r="AA151" i="15"/>
  <c r="Z151" i="15"/>
  <c r="Y151" i="15"/>
  <c r="X151" i="15"/>
  <c r="W151" i="15"/>
  <c r="V151" i="15"/>
  <c r="U151" i="15"/>
  <c r="T151" i="15"/>
  <c r="S151" i="15"/>
  <c r="R151" i="15"/>
  <c r="Q151" i="15"/>
  <c r="P151" i="15"/>
  <c r="N151" i="15"/>
  <c r="N152" i="15" s="1"/>
  <c r="M151" i="15"/>
  <c r="M152" i="15" s="1"/>
  <c r="L151" i="15"/>
  <c r="L152" i="15" s="1"/>
  <c r="K151" i="15"/>
  <c r="K152" i="15" s="1"/>
  <c r="J151" i="15"/>
  <c r="J152" i="15" s="1"/>
  <c r="I151" i="15"/>
  <c r="I152" i="15" s="1"/>
  <c r="H151" i="15"/>
  <c r="H152" i="15" s="1"/>
  <c r="G151" i="15"/>
  <c r="G152" i="15" s="1"/>
  <c r="F151" i="15"/>
  <c r="F152" i="15" s="1"/>
  <c r="AA150" i="15"/>
  <c r="Z150" i="15"/>
  <c r="Y150" i="15"/>
  <c r="X150" i="15"/>
  <c r="W150" i="15"/>
  <c r="V150" i="15"/>
  <c r="U150" i="15"/>
  <c r="T150" i="15"/>
  <c r="S150" i="15"/>
  <c r="R150" i="15"/>
  <c r="Q150" i="15"/>
  <c r="P150" i="15"/>
  <c r="N150" i="15"/>
  <c r="M150" i="15"/>
  <c r="L150" i="15"/>
  <c r="K150" i="15"/>
  <c r="J150" i="15"/>
  <c r="I150" i="15"/>
  <c r="H150" i="15"/>
  <c r="G150" i="15"/>
  <c r="F150" i="15"/>
  <c r="AA161" i="15"/>
  <c r="Z161" i="15"/>
  <c r="Y161" i="15"/>
  <c r="X161" i="15"/>
  <c r="W161" i="15"/>
  <c r="V161" i="15"/>
  <c r="U161" i="15"/>
  <c r="T161" i="15"/>
  <c r="S161" i="15"/>
  <c r="R161" i="15"/>
  <c r="Q161" i="15"/>
  <c r="P161" i="15"/>
  <c r="AA160" i="15"/>
  <c r="Z160" i="15"/>
  <c r="Y160" i="15"/>
  <c r="X160" i="15"/>
  <c r="W160" i="15"/>
  <c r="V160" i="15"/>
  <c r="U160" i="15"/>
  <c r="T160" i="15"/>
  <c r="S160" i="15"/>
  <c r="R160" i="15"/>
  <c r="Q160" i="15"/>
  <c r="P160" i="15"/>
  <c r="N160" i="15"/>
  <c r="N161" i="15" s="1"/>
  <c r="M160" i="15"/>
  <c r="M161" i="15" s="1"/>
  <c r="L160" i="15"/>
  <c r="L161" i="15" s="1"/>
  <c r="K160" i="15"/>
  <c r="K161" i="15" s="1"/>
  <c r="J160" i="15"/>
  <c r="J161" i="15" s="1"/>
  <c r="I160" i="15"/>
  <c r="I161" i="15" s="1"/>
  <c r="H160" i="15"/>
  <c r="H161" i="15" s="1"/>
  <c r="G160" i="15"/>
  <c r="G161" i="15" s="1"/>
  <c r="F160" i="15"/>
  <c r="F161" i="15" s="1"/>
  <c r="AA159" i="15"/>
  <c r="Z159" i="15"/>
  <c r="Y159" i="15"/>
  <c r="X159" i="15"/>
  <c r="W159" i="15"/>
  <c r="V159" i="15"/>
  <c r="U159" i="15"/>
  <c r="T159" i="15"/>
  <c r="S159" i="15"/>
  <c r="R159" i="15"/>
  <c r="Q159" i="15"/>
  <c r="P159" i="15"/>
  <c r="N159" i="15"/>
  <c r="M159" i="15"/>
  <c r="L159" i="15"/>
  <c r="K159" i="15"/>
  <c r="J159" i="15"/>
  <c r="I159" i="15"/>
  <c r="H159" i="15"/>
  <c r="G159" i="15"/>
  <c r="F159" i="15"/>
  <c r="AA134" i="15"/>
  <c r="Z134" i="15"/>
  <c r="Y134" i="15"/>
  <c r="X134" i="15"/>
  <c r="W134" i="15"/>
  <c r="V134" i="15"/>
  <c r="U134" i="15"/>
  <c r="T134" i="15"/>
  <c r="S134" i="15"/>
  <c r="R134" i="15"/>
  <c r="Q134" i="15"/>
  <c r="P134" i="15"/>
  <c r="AA133" i="15"/>
  <c r="Z133" i="15"/>
  <c r="Y133" i="15"/>
  <c r="X133" i="15"/>
  <c r="W133" i="15"/>
  <c r="V133" i="15"/>
  <c r="U133" i="15"/>
  <c r="T133" i="15"/>
  <c r="S133" i="15"/>
  <c r="R133" i="15"/>
  <c r="Q133" i="15"/>
  <c r="P133" i="15"/>
  <c r="N133" i="15"/>
  <c r="N134" i="15" s="1"/>
  <c r="M133" i="15"/>
  <c r="M134" i="15" s="1"/>
  <c r="L133" i="15"/>
  <c r="L134" i="15" s="1"/>
  <c r="K133" i="15"/>
  <c r="K134" i="15" s="1"/>
  <c r="J133" i="15"/>
  <c r="J134" i="15" s="1"/>
  <c r="I133" i="15"/>
  <c r="I134" i="15" s="1"/>
  <c r="H133" i="15"/>
  <c r="H134" i="15" s="1"/>
  <c r="G133" i="15"/>
  <c r="G134" i="15" s="1"/>
  <c r="F133" i="15"/>
  <c r="F134" i="15" s="1"/>
  <c r="AA132" i="15"/>
  <c r="Z132" i="15"/>
  <c r="Y132" i="15"/>
  <c r="X132" i="15"/>
  <c r="W132" i="15"/>
  <c r="V132" i="15"/>
  <c r="U132" i="15"/>
  <c r="T132" i="15"/>
  <c r="S132" i="15"/>
  <c r="R132" i="15"/>
  <c r="Q132" i="15"/>
  <c r="P132" i="15"/>
  <c r="N132" i="15"/>
  <c r="M132" i="15"/>
  <c r="L132" i="15"/>
  <c r="K132" i="15"/>
  <c r="J132" i="15"/>
  <c r="I132" i="15"/>
  <c r="H132" i="15"/>
  <c r="G132" i="15"/>
  <c r="F132" i="15"/>
  <c r="AA143" i="15"/>
  <c r="Z143" i="15"/>
  <c r="Y143" i="15"/>
  <c r="X143" i="15"/>
  <c r="W143" i="15"/>
  <c r="V143" i="15"/>
  <c r="U143" i="15"/>
  <c r="T143" i="15"/>
  <c r="S143" i="15"/>
  <c r="R143" i="15"/>
  <c r="Q143" i="15"/>
  <c r="P143" i="15"/>
  <c r="AA142" i="15"/>
  <c r="Z142" i="15"/>
  <c r="Y142" i="15"/>
  <c r="X142" i="15"/>
  <c r="W142" i="15"/>
  <c r="V142" i="15"/>
  <c r="U142" i="15"/>
  <c r="T142" i="15"/>
  <c r="S142" i="15"/>
  <c r="R142" i="15"/>
  <c r="Q142" i="15"/>
  <c r="P142" i="15"/>
  <c r="N142" i="15"/>
  <c r="N143" i="15" s="1"/>
  <c r="M142" i="15"/>
  <c r="M143" i="15" s="1"/>
  <c r="L142" i="15"/>
  <c r="L143" i="15" s="1"/>
  <c r="K142" i="15"/>
  <c r="K143" i="15" s="1"/>
  <c r="J142" i="15"/>
  <c r="J143" i="15" s="1"/>
  <c r="I142" i="15"/>
  <c r="I143" i="15" s="1"/>
  <c r="H142" i="15"/>
  <c r="H143" i="15" s="1"/>
  <c r="G142" i="15"/>
  <c r="G143" i="15" s="1"/>
  <c r="F142" i="15"/>
  <c r="F143" i="15" s="1"/>
  <c r="AA141" i="15"/>
  <c r="Z141" i="15"/>
  <c r="Y141" i="15"/>
  <c r="X141" i="15"/>
  <c r="W141" i="15"/>
  <c r="V141" i="15"/>
  <c r="U141" i="15"/>
  <c r="T141" i="15"/>
  <c r="S141" i="15"/>
  <c r="R141" i="15"/>
  <c r="Q141" i="15"/>
  <c r="P141" i="15"/>
  <c r="N141" i="15"/>
  <c r="M141" i="15"/>
  <c r="L141" i="15"/>
  <c r="K141" i="15"/>
  <c r="J141" i="15"/>
  <c r="I141" i="15"/>
  <c r="H141" i="15"/>
  <c r="G141" i="15"/>
  <c r="F141" i="15"/>
  <c r="AF121" i="15"/>
  <c r="AE121" i="15"/>
  <c r="AD121" i="15"/>
  <c r="AC121" i="15"/>
  <c r="AB121" i="15"/>
  <c r="AA121" i="15"/>
  <c r="Z121" i="15"/>
  <c r="Y121" i="15"/>
  <c r="X121" i="15"/>
  <c r="W121" i="15"/>
  <c r="V121" i="15"/>
  <c r="U121" i="15"/>
  <c r="T121" i="15"/>
  <c r="S121" i="15"/>
  <c r="R121" i="15"/>
  <c r="Q121" i="15"/>
  <c r="P121" i="15"/>
  <c r="O121" i="15"/>
  <c r="N121" i="15"/>
  <c r="M121" i="15"/>
  <c r="L121" i="15"/>
  <c r="K121" i="15"/>
  <c r="J121" i="15"/>
  <c r="I121" i="15"/>
  <c r="H121" i="15"/>
  <c r="G121" i="15"/>
  <c r="F121" i="15"/>
  <c r="AF120" i="15"/>
  <c r="AE120" i="15"/>
  <c r="AD120" i="15"/>
  <c r="AC120" i="15"/>
  <c r="AB120" i="15"/>
  <c r="AA120" i="15"/>
  <c r="Z120" i="15"/>
  <c r="Y120" i="15"/>
  <c r="X120" i="15"/>
  <c r="W120" i="15"/>
  <c r="V120" i="15"/>
  <c r="U120" i="15"/>
  <c r="T120" i="15"/>
  <c r="S120" i="15"/>
  <c r="R120" i="15"/>
  <c r="Q120" i="15"/>
  <c r="P120" i="15"/>
  <c r="O120" i="15"/>
  <c r="N120" i="15"/>
  <c r="M120" i="15"/>
  <c r="L120" i="15"/>
  <c r="K120" i="15"/>
  <c r="J120" i="15"/>
  <c r="I120" i="15"/>
  <c r="H120" i="15"/>
  <c r="G120" i="15"/>
  <c r="F120" i="15"/>
  <c r="AF119" i="15"/>
  <c r="AE119" i="15"/>
  <c r="AD119" i="15"/>
  <c r="AC119" i="15"/>
  <c r="AB119" i="15"/>
  <c r="AA119" i="15"/>
  <c r="Z119" i="15"/>
  <c r="Y119" i="15"/>
  <c r="X119" i="15"/>
  <c r="W119" i="15"/>
  <c r="V119" i="15"/>
  <c r="U119" i="15"/>
  <c r="T119" i="15"/>
  <c r="S119" i="15"/>
  <c r="R119" i="15"/>
  <c r="Q119" i="15"/>
  <c r="P119" i="15"/>
  <c r="O119" i="15"/>
  <c r="N119" i="15"/>
  <c r="M119" i="15"/>
  <c r="L119" i="15"/>
  <c r="K119" i="15"/>
  <c r="J119" i="15"/>
  <c r="I119" i="15"/>
  <c r="H119" i="15"/>
  <c r="G119" i="15"/>
  <c r="F119" i="15"/>
  <c r="AN117" i="15"/>
  <c r="AJ117" i="15"/>
  <c r="AM117" i="15" s="1"/>
  <c r="AI117" i="15"/>
  <c r="AH117" i="15"/>
  <c r="AL117" i="15" s="1"/>
  <c r="AG117" i="15"/>
  <c r="AN116" i="15"/>
  <c r="AJ116" i="15"/>
  <c r="AM116" i="15" s="1"/>
  <c r="AI116" i="15"/>
  <c r="AH116" i="15"/>
  <c r="AL116" i="15" s="1"/>
  <c r="AG116" i="15"/>
  <c r="AN115" i="15"/>
  <c r="AJ115" i="15"/>
  <c r="AI115" i="15"/>
  <c r="AH115" i="15"/>
  <c r="AL115" i="15" s="1"/>
  <c r="AG115" i="15"/>
  <c r="AN114" i="15"/>
  <c r="AJ114" i="15"/>
  <c r="AM114" i="15" s="1"/>
  <c r="AI114" i="15"/>
  <c r="AH114" i="15"/>
  <c r="AL114" i="15" s="1"/>
  <c r="AG114" i="15"/>
  <c r="AN113" i="15"/>
  <c r="AJ113" i="15"/>
  <c r="AI113" i="15"/>
  <c r="AH113" i="15"/>
  <c r="AG113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AF111" i="15"/>
  <c r="AE111" i="15"/>
  <c r="AD111" i="15"/>
  <c r="AC111" i="15"/>
  <c r="AB111" i="15"/>
  <c r="AA111" i="15"/>
  <c r="Z111" i="15"/>
  <c r="Y111" i="15"/>
  <c r="X111" i="15"/>
  <c r="W111" i="15"/>
  <c r="V111" i="15"/>
  <c r="U111" i="15"/>
  <c r="T111" i="15"/>
  <c r="S111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AF110" i="15"/>
  <c r="AE110" i="15"/>
  <c r="AD110" i="15"/>
  <c r="AC110" i="15"/>
  <c r="AB110" i="15"/>
  <c r="AA110" i="15"/>
  <c r="Z110" i="15"/>
  <c r="Y110" i="15"/>
  <c r="X110" i="15"/>
  <c r="W110" i="15"/>
  <c r="V110" i="15"/>
  <c r="U110" i="15"/>
  <c r="T110" i="15"/>
  <c r="S110" i="15"/>
  <c r="R110" i="15"/>
  <c r="Q110" i="15"/>
  <c r="P110" i="15"/>
  <c r="O110" i="15"/>
  <c r="N110" i="15"/>
  <c r="M110" i="15"/>
  <c r="L110" i="15"/>
  <c r="K110" i="15"/>
  <c r="J110" i="15"/>
  <c r="I110" i="15"/>
  <c r="H110" i="15"/>
  <c r="G110" i="15"/>
  <c r="F110" i="15"/>
  <c r="AN105" i="15"/>
  <c r="AJ105" i="15"/>
  <c r="AM105" i="15" s="1"/>
  <c r="AI105" i="15"/>
  <c r="AH105" i="15"/>
  <c r="AG105" i="15"/>
  <c r="AN104" i="15"/>
  <c r="AJ104" i="15"/>
  <c r="AI104" i="15"/>
  <c r="AH104" i="15"/>
  <c r="AG104" i="15"/>
  <c r="AF94" i="15"/>
  <c r="AE94" i="15"/>
  <c r="AD94" i="15"/>
  <c r="AC94" i="15"/>
  <c r="AB94" i="15"/>
  <c r="AA94" i="15"/>
  <c r="Z94" i="15"/>
  <c r="Y94" i="15"/>
  <c r="X94" i="15"/>
  <c r="M45" i="17" s="1"/>
  <c r="W94" i="15"/>
  <c r="M46" i="17" s="1"/>
  <c r="V94" i="15"/>
  <c r="M52" i="17" s="1"/>
  <c r="U94" i="15"/>
  <c r="M42" i="17" s="1"/>
  <c r="T94" i="15"/>
  <c r="M41" i="17" s="1"/>
  <c r="S94" i="15"/>
  <c r="M39" i="17" s="1"/>
  <c r="R94" i="15"/>
  <c r="M38" i="17" s="1"/>
  <c r="Q94" i="15"/>
  <c r="P94" i="15"/>
  <c r="M18" i="17" s="1"/>
  <c r="O94" i="15"/>
  <c r="M19" i="17" s="1"/>
  <c r="N94" i="15"/>
  <c r="M25" i="17" s="1"/>
  <c r="M94" i="15"/>
  <c r="M15" i="17" s="1"/>
  <c r="L94" i="15"/>
  <c r="M14" i="17" s="1"/>
  <c r="K94" i="15"/>
  <c r="M12" i="17" s="1"/>
  <c r="J94" i="15"/>
  <c r="M11" i="17" s="1"/>
  <c r="I94" i="15"/>
  <c r="H94" i="15"/>
  <c r="G94" i="15"/>
  <c r="F94" i="15"/>
  <c r="AF93" i="15"/>
  <c r="AE93" i="15"/>
  <c r="AD93" i="15"/>
  <c r="AC93" i="15"/>
  <c r="AB93" i="15"/>
  <c r="AA93" i="15"/>
  <c r="Z93" i="15"/>
  <c r="Y93" i="15"/>
  <c r="X93" i="15"/>
  <c r="W93" i="15"/>
  <c r="V93" i="15"/>
  <c r="U93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H93" i="15"/>
  <c r="G93" i="15"/>
  <c r="F93" i="15"/>
  <c r="AF92" i="15"/>
  <c r="AE92" i="15"/>
  <c r="AD92" i="15"/>
  <c r="AC92" i="15"/>
  <c r="AB92" i="15"/>
  <c r="AA92" i="15"/>
  <c r="Z92" i="15"/>
  <c r="Y92" i="15"/>
  <c r="X92" i="15"/>
  <c r="K45" i="17" s="1"/>
  <c r="W92" i="15"/>
  <c r="K46" i="17" s="1"/>
  <c r="V92" i="15"/>
  <c r="K52" i="17" s="1"/>
  <c r="U92" i="15"/>
  <c r="K42" i="17" s="1"/>
  <c r="T92" i="15"/>
  <c r="K41" i="17" s="1"/>
  <c r="S92" i="15"/>
  <c r="K39" i="17" s="1"/>
  <c r="R92" i="15"/>
  <c r="K38" i="17" s="1"/>
  <c r="Q92" i="15"/>
  <c r="M37" i="17" s="1"/>
  <c r="P92" i="15"/>
  <c r="K18" i="17" s="1"/>
  <c r="O92" i="15"/>
  <c r="K19" i="17" s="1"/>
  <c r="N92" i="15"/>
  <c r="K25" i="17" s="1"/>
  <c r="M92" i="15"/>
  <c r="K15" i="17" s="1"/>
  <c r="L92" i="15"/>
  <c r="K14" i="17" s="1"/>
  <c r="K92" i="15"/>
  <c r="K12" i="17" s="1"/>
  <c r="J92" i="15"/>
  <c r="K11" i="17" s="1"/>
  <c r="I92" i="15"/>
  <c r="M10" i="17" s="1"/>
  <c r="H92" i="15"/>
  <c r="G92" i="15"/>
  <c r="F92" i="15"/>
  <c r="AN90" i="15"/>
  <c r="AJ90" i="15"/>
  <c r="AM90" i="15" s="1"/>
  <c r="AI90" i="15"/>
  <c r="AH90" i="15"/>
  <c r="AL90" i="15" s="1"/>
  <c r="AG90" i="15"/>
  <c r="AN89" i="15"/>
  <c r="AJ89" i="15"/>
  <c r="AM89" i="15" s="1"/>
  <c r="AI89" i="15"/>
  <c r="AH89" i="15"/>
  <c r="AL89" i="15" s="1"/>
  <c r="AG89" i="15"/>
  <c r="AN88" i="15"/>
  <c r="AJ88" i="15"/>
  <c r="AM88" i="15" s="1"/>
  <c r="AI88" i="15"/>
  <c r="AH88" i="15"/>
  <c r="AL88" i="15" s="1"/>
  <c r="AG88" i="15"/>
  <c r="AN87" i="15"/>
  <c r="AJ87" i="15"/>
  <c r="AM87" i="15" s="1"/>
  <c r="AI87" i="15"/>
  <c r="AH87" i="15"/>
  <c r="AL87" i="15" s="1"/>
  <c r="AG87" i="15"/>
  <c r="AN86" i="15"/>
  <c r="AJ86" i="15"/>
  <c r="AI86" i="15"/>
  <c r="AH86" i="15"/>
  <c r="AL86" i="15" s="1"/>
  <c r="AG86" i="15"/>
  <c r="AF85" i="15"/>
  <c r="AE85" i="15"/>
  <c r="AD85" i="15"/>
  <c r="AC85" i="15"/>
  <c r="AB85" i="15"/>
  <c r="AA85" i="15"/>
  <c r="Z85" i="15"/>
  <c r="Y85" i="15"/>
  <c r="X85" i="15"/>
  <c r="J45" i="17" s="1"/>
  <c r="W85" i="15"/>
  <c r="J46" i="17" s="1"/>
  <c r="V85" i="15"/>
  <c r="J52" i="17" s="1"/>
  <c r="U85" i="15"/>
  <c r="J42" i="17" s="1"/>
  <c r="T85" i="15"/>
  <c r="J41" i="17" s="1"/>
  <c r="S85" i="15"/>
  <c r="J39" i="17" s="1"/>
  <c r="R85" i="15"/>
  <c r="J38" i="17" s="1"/>
  <c r="Q85" i="15"/>
  <c r="P85" i="15"/>
  <c r="J18" i="17" s="1"/>
  <c r="O85" i="15"/>
  <c r="J19" i="17" s="1"/>
  <c r="N85" i="15"/>
  <c r="J25" i="17" s="1"/>
  <c r="M85" i="15"/>
  <c r="J15" i="17" s="1"/>
  <c r="L85" i="15"/>
  <c r="J14" i="17" s="1"/>
  <c r="K85" i="15"/>
  <c r="J12" i="17" s="1"/>
  <c r="J85" i="15"/>
  <c r="J11" i="17" s="1"/>
  <c r="I85" i="15"/>
  <c r="H85" i="15"/>
  <c r="G85" i="15"/>
  <c r="F85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AF83" i="15"/>
  <c r="AE83" i="15"/>
  <c r="AD83" i="15"/>
  <c r="AC83" i="15"/>
  <c r="AB83" i="15"/>
  <c r="AA83" i="15"/>
  <c r="Z83" i="15"/>
  <c r="Y83" i="15"/>
  <c r="X83" i="15"/>
  <c r="H45" i="17" s="1"/>
  <c r="W83" i="15"/>
  <c r="H46" i="17" s="1"/>
  <c r="V83" i="15"/>
  <c r="H52" i="17" s="1"/>
  <c r="U83" i="15"/>
  <c r="H42" i="17" s="1"/>
  <c r="T83" i="15"/>
  <c r="H41" i="17" s="1"/>
  <c r="S83" i="15"/>
  <c r="H39" i="17" s="1"/>
  <c r="R83" i="15"/>
  <c r="H38" i="17" s="1"/>
  <c r="Q83" i="15"/>
  <c r="J37" i="17" s="1"/>
  <c r="P83" i="15"/>
  <c r="H18" i="17" s="1"/>
  <c r="O83" i="15"/>
  <c r="H19" i="17" s="1"/>
  <c r="N83" i="15"/>
  <c r="H25" i="17" s="1"/>
  <c r="M83" i="15"/>
  <c r="H15" i="17" s="1"/>
  <c r="L83" i="15"/>
  <c r="H14" i="17" s="1"/>
  <c r="K83" i="15"/>
  <c r="H12" i="17" s="1"/>
  <c r="J83" i="15"/>
  <c r="H11" i="17" s="1"/>
  <c r="I83" i="15"/>
  <c r="J10" i="17" s="1"/>
  <c r="H83" i="15"/>
  <c r="G83" i="15"/>
  <c r="F83" i="15"/>
  <c r="AN80" i="15"/>
  <c r="AJ80" i="15"/>
  <c r="AM80" i="15" s="1"/>
  <c r="AI80" i="15"/>
  <c r="AH80" i="15"/>
  <c r="AL80" i="15" s="1"/>
  <c r="AG80" i="15"/>
  <c r="AN79" i="15"/>
  <c r="AJ79" i="15"/>
  <c r="AM79" i="15" s="1"/>
  <c r="AI79" i="15"/>
  <c r="AH79" i="15"/>
  <c r="AG79" i="15"/>
  <c r="AN78" i="15"/>
  <c r="AJ78" i="15"/>
  <c r="AI78" i="15"/>
  <c r="AH78" i="15"/>
  <c r="AL78" i="15" s="1"/>
  <c r="AG78" i="15"/>
  <c r="AN77" i="15"/>
  <c r="AJ77" i="15"/>
  <c r="AM77" i="15" s="1"/>
  <c r="AI77" i="15"/>
  <c r="AH77" i="15"/>
  <c r="AG77" i="15"/>
  <c r="AF103" i="15"/>
  <c r="AE103" i="15"/>
  <c r="AD103" i="15"/>
  <c r="AC103" i="15"/>
  <c r="AB103" i="15"/>
  <c r="AA103" i="15"/>
  <c r="Z103" i="15"/>
  <c r="Y103" i="15"/>
  <c r="X103" i="15"/>
  <c r="W103" i="15"/>
  <c r="V103" i="15"/>
  <c r="U103" i="15"/>
  <c r="T103" i="15"/>
  <c r="S103" i="15"/>
  <c r="R103" i="15"/>
  <c r="Q103" i="15"/>
  <c r="P103" i="15"/>
  <c r="O103" i="15"/>
  <c r="N103" i="15"/>
  <c r="M103" i="15"/>
  <c r="L103" i="15"/>
  <c r="K103" i="15"/>
  <c r="J103" i="15"/>
  <c r="I103" i="15"/>
  <c r="H103" i="15"/>
  <c r="G103" i="15"/>
  <c r="F103" i="15"/>
  <c r="AF102" i="15"/>
  <c r="AE102" i="15"/>
  <c r="AD102" i="15"/>
  <c r="AC102" i="15"/>
  <c r="AB102" i="15"/>
  <c r="AA102" i="15"/>
  <c r="Z102" i="15"/>
  <c r="Y102" i="15"/>
  <c r="X102" i="15"/>
  <c r="W102" i="15"/>
  <c r="V102" i="15"/>
  <c r="U102" i="15"/>
  <c r="T102" i="15"/>
  <c r="S102" i="15"/>
  <c r="R102" i="15"/>
  <c r="Q102" i="15"/>
  <c r="P102" i="15"/>
  <c r="O102" i="15"/>
  <c r="N102" i="15"/>
  <c r="M102" i="15"/>
  <c r="L102" i="15"/>
  <c r="K102" i="15"/>
  <c r="J102" i="15"/>
  <c r="I102" i="15"/>
  <c r="H102" i="15"/>
  <c r="G102" i="15"/>
  <c r="F102" i="15"/>
  <c r="AF101" i="15"/>
  <c r="AE101" i="15"/>
  <c r="AD101" i="15"/>
  <c r="AC101" i="15"/>
  <c r="AB101" i="15"/>
  <c r="AA101" i="15"/>
  <c r="Z101" i="15"/>
  <c r="Y101" i="15"/>
  <c r="X101" i="15"/>
  <c r="W101" i="15"/>
  <c r="V101" i="15"/>
  <c r="U101" i="15"/>
  <c r="T101" i="15"/>
  <c r="S101" i="15"/>
  <c r="R101" i="15"/>
  <c r="Q101" i="15"/>
  <c r="P101" i="15"/>
  <c r="O101" i="15"/>
  <c r="N101" i="15"/>
  <c r="M101" i="15"/>
  <c r="L101" i="15"/>
  <c r="K101" i="15"/>
  <c r="J101" i="15"/>
  <c r="I101" i="15"/>
  <c r="H101" i="15"/>
  <c r="G101" i="15"/>
  <c r="F101" i="15"/>
  <c r="AN98" i="15"/>
  <c r="AJ98" i="15"/>
  <c r="AM98" i="15" s="1"/>
  <c r="AI98" i="15"/>
  <c r="AH98" i="15"/>
  <c r="AL98" i="15" s="1"/>
  <c r="AG98" i="15"/>
  <c r="AN97" i="15"/>
  <c r="AJ97" i="15"/>
  <c r="AM97" i="15" s="1"/>
  <c r="AI97" i="15"/>
  <c r="AH97" i="15"/>
  <c r="AL97" i="15" s="1"/>
  <c r="AG97" i="15"/>
  <c r="AN96" i="15"/>
  <c r="AJ96" i="15"/>
  <c r="AM96" i="15" s="1"/>
  <c r="AI96" i="15"/>
  <c r="AH96" i="15"/>
  <c r="AL96" i="15" s="1"/>
  <c r="AG96" i="15"/>
  <c r="AN95" i="15"/>
  <c r="AJ95" i="15"/>
  <c r="AM95" i="15" s="1"/>
  <c r="AI95" i="15"/>
  <c r="AH95" i="15"/>
  <c r="AG95" i="15"/>
  <c r="AF67" i="15"/>
  <c r="AE67" i="15"/>
  <c r="AD67" i="15"/>
  <c r="AC67" i="15"/>
  <c r="AB67" i="15"/>
  <c r="AA67" i="15"/>
  <c r="Z67" i="15"/>
  <c r="Y67" i="15"/>
  <c r="X67" i="15"/>
  <c r="D45" i="17" s="1"/>
  <c r="W67" i="15"/>
  <c r="D46" i="17" s="1"/>
  <c r="V67" i="15"/>
  <c r="D52" i="17" s="1"/>
  <c r="U67" i="15"/>
  <c r="D42" i="17" s="1"/>
  <c r="T67" i="15"/>
  <c r="D41" i="17" s="1"/>
  <c r="S67" i="15"/>
  <c r="D39" i="17" s="1"/>
  <c r="R67" i="15"/>
  <c r="D38" i="17" s="1"/>
  <c r="Q67" i="15"/>
  <c r="P67" i="15"/>
  <c r="D18" i="17" s="1"/>
  <c r="O67" i="15"/>
  <c r="D19" i="17" s="1"/>
  <c r="N67" i="15"/>
  <c r="D25" i="17" s="1"/>
  <c r="M67" i="15"/>
  <c r="D15" i="17" s="1"/>
  <c r="L67" i="15"/>
  <c r="D14" i="17" s="1"/>
  <c r="K67" i="15"/>
  <c r="D12" i="17" s="1"/>
  <c r="J67" i="15"/>
  <c r="D11" i="17" s="1"/>
  <c r="I67" i="15"/>
  <c r="H67" i="15"/>
  <c r="G67" i="15"/>
  <c r="F67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AF65" i="15"/>
  <c r="AE65" i="15"/>
  <c r="AD65" i="15"/>
  <c r="AC65" i="15"/>
  <c r="AB65" i="15"/>
  <c r="AA65" i="15"/>
  <c r="Z65" i="15"/>
  <c r="Y65" i="15"/>
  <c r="X65" i="15"/>
  <c r="B45" i="17" s="1"/>
  <c r="W65" i="15"/>
  <c r="B46" i="17" s="1"/>
  <c r="V65" i="15"/>
  <c r="B52" i="17" s="1"/>
  <c r="U65" i="15"/>
  <c r="B42" i="17" s="1"/>
  <c r="T65" i="15"/>
  <c r="B41" i="17" s="1"/>
  <c r="S65" i="15"/>
  <c r="B39" i="17" s="1"/>
  <c r="R65" i="15"/>
  <c r="B38" i="17" s="1"/>
  <c r="Q65" i="15"/>
  <c r="D37" i="17" s="1"/>
  <c r="P65" i="15"/>
  <c r="B18" i="17" s="1"/>
  <c r="O65" i="15"/>
  <c r="B19" i="17" s="1"/>
  <c r="N65" i="15"/>
  <c r="B25" i="17" s="1"/>
  <c r="M65" i="15"/>
  <c r="B15" i="17" s="1"/>
  <c r="L65" i="15"/>
  <c r="B14" i="17" s="1"/>
  <c r="K65" i="15"/>
  <c r="B12" i="17" s="1"/>
  <c r="J65" i="15"/>
  <c r="B11" i="17" s="1"/>
  <c r="I65" i="15"/>
  <c r="D10" i="17" s="1"/>
  <c r="H65" i="15"/>
  <c r="G65" i="15"/>
  <c r="F65" i="15"/>
  <c r="AN63" i="15"/>
  <c r="AJ63" i="15"/>
  <c r="AM63" i="15" s="1"/>
  <c r="AI63" i="15"/>
  <c r="AH63" i="15"/>
  <c r="AL63" i="15" s="1"/>
  <c r="AG63" i="15"/>
  <c r="AN62" i="15"/>
  <c r="AM62" i="15"/>
  <c r="AI62" i="15"/>
  <c r="AH62" i="15"/>
  <c r="AG62" i="15"/>
  <c r="AJ61" i="15"/>
  <c r="AM61" i="15" s="1"/>
  <c r="AI61" i="15"/>
  <c r="AH61" i="15"/>
  <c r="AL61" i="15" s="1"/>
  <c r="AG61" i="15"/>
  <c r="AN60" i="15"/>
  <c r="AJ60" i="15"/>
  <c r="AM60" i="15" s="1"/>
  <c r="AI60" i="15"/>
  <c r="AH60" i="15"/>
  <c r="AL60" i="15" s="1"/>
  <c r="AG60" i="15"/>
  <c r="AN59" i="15"/>
  <c r="AJ59" i="15"/>
  <c r="AI59" i="15"/>
  <c r="AH59" i="15"/>
  <c r="AG59" i="15"/>
  <c r="AF76" i="15"/>
  <c r="AE76" i="15"/>
  <c r="AD76" i="15"/>
  <c r="AC76" i="15"/>
  <c r="AB76" i="15"/>
  <c r="AA76" i="15"/>
  <c r="Z76" i="15"/>
  <c r="Y76" i="15"/>
  <c r="X76" i="15"/>
  <c r="G45" i="17" s="1"/>
  <c r="W76" i="15"/>
  <c r="G46" i="17" s="1"/>
  <c r="V76" i="15"/>
  <c r="G52" i="17" s="1"/>
  <c r="U76" i="15"/>
  <c r="G42" i="17" s="1"/>
  <c r="T76" i="15"/>
  <c r="G41" i="17" s="1"/>
  <c r="S76" i="15"/>
  <c r="G39" i="17" s="1"/>
  <c r="R76" i="15"/>
  <c r="G38" i="17" s="1"/>
  <c r="Q76" i="15"/>
  <c r="P76" i="15"/>
  <c r="G18" i="17" s="1"/>
  <c r="O76" i="15"/>
  <c r="G19" i="17" s="1"/>
  <c r="N76" i="15"/>
  <c r="G25" i="17" s="1"/>
  <c r="M76" i="15"/>
  <c r="G15" i="17" s="1"/>
  <c r="L76" i="15"/>
  <c r="G14" i="17" s="1"/>
  <c r="K76" i="15"/>
  <c r="G12" i="17" s="1"/>
  <c r="J76" i="15"/>
  <c r="G11" i="17" s="1"/>
  <c r="I76" i="15"/>
  <c r="H76" i="15"/>
  <c r="G76" i="15"/>
  <c r="F76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AF74" i="15"/>
  <c r="AE74" i="15"/>
  <c r="AD74" i="15"/>
  <c r="AC74" i="15"/>
  <c r="AB74" i="15"/>
  <c r="AA74" i="15"/>
  <c r="Z74" i="15"/>
  <c r="Y74" i="15"/>
  <c r="X74" i="15"/>
  <c r="E45" i="17" s="1"/>
  <c r="W74" i="15"/>
  <c r="E46" i="17" s="1"/>
  <c r="V74" i="15"/>
  <c r="E52" i="17" s="1"/>
  <c r="U74" i="15"/>
  <c r="E42" i="17" s="1"/>
  <c r="T74" i="15"/>
  <c r="E41" i="17" s="1"/>
  <c r="S74" i="15"/>
  <c r="E39" i="17" s="1"/>
  <c r="R74" i="15"/>
  <c r="E38" i="17" s="1"/>
  <c r="Q74" i="15"/>
  <c r="G37" i="17" s="1"/>
  <c r="P74" i="15"/>
  <c r="E18" i="17" s="1"/>
  <c r="O74" i="15"/>
  <c r="E19" i="17" s="1"/>
  <c r="N74" i="15"/>
  <c r="E25" i="17" s="1"/>
  <c r="M74" i="15"/>
  <c r="E15" i="17" s="1"/>
  <c r="L74" i="15"/>
  <c r="E14" i="17" s="1"/>
  <c r="K74" i="15"/>
  <c r="E12" i="17" s="1"/>
  <c r="J74" i="15"/>
  <c r="E11" i="17" s="1"/>
  <c r="I74" i="15"/>
  <c r="G10" i="17" s="1"/>
  <c r="H74" i="15"/>
  <c r="G74" i="15"/>
  <c r="F74" i="15"/>
  <c r="AN72" i="15"/>
  <c r="AJ72" i="15"/>
  <c r="AM72" i="15" s="1"/>
  <c r="AI72" i="15"/>
  <c r="AH72" i="15"/>
  <c r="AL72" i="15" s="1"/>
  <c r="AG72" i="15"/>
  <c r="AN71" i="15"/>
  <c r="AJ71" i="15"/>
  <c r="AM71" i="15" s="1"/>
  <c r="AI71" i="15"/>
  <c r="AH71" i="15"/>
  <c r="AL71" i="15" s="1"/>
  <c r="AG71" i="15"/>
  <c r="AN70" i="15"/>
  <c r="AJ70" i="15"/>
  <c r="AM70" i="15" s="1"/>
  <c r="AI70" i="15"/>
  <c r="AH70" i="15"/>
  <c r="AL70" i="15" s="1"/>
  <c r="AG70" i="15"/>
  <c r="AN69" i="15"/>
  <c r="AJ69" i="15"/>
  <c r="AM69" i="15" s="1"/>
  <c r="AI69" i="15"/>
  <c r="AH69" i="15"/>
  <c r="AL69" i="15" s="1"/>
  <c r="AG69" i="15"/>
  <c r="AN68" i="15"/>
  <c r="AJ68" i="15"/>
  <c r="AI68" i="15"/>
  <c r="AH68" i="15"/>
  <c r="AG68" i="15"/>
  <c r="AF49" i="15"/>
  <c r="AE49" i="15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AF48" i="15"/>
  <c r="AE48" i="15"/>
  <c r="AD48" i="15"/>
  <c r="AC48" i="15"/>
  <c r="AB48" i="15"/>
  <c r="AA48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AF47" i="15"/>
  <c r="AE47" i="15"/>
  <c r="AD47" i="15"/>
  <c r="AC47" i="15"/>
  <c r="AB47" i="15"/>
  <c r="AA47" i="15"/>
  <c r="Z47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AN44" i="15"/>
  <c r="AJ44" i="15"/>
  <c r="AM44" i="15" s="1"/>
  <c r="AI44" i="15"/>
  <c r="AH44" i="15"/>
  <c r="AL44" i="15" s="1"/>
  <c r="AG44" i="15"/>
  <c r="AF58" i="15"/>
  <c r="AE58" i="15"/>
  <c r="AD58" i="15"/>
  <c r="AC58" i="15"/>
  <c r="AB58" i="15"/>
  <c r="AA58" i="15"/>
  <c r="Z58" i="15"/>
  <c r="Y58" i="15"/>
  <c r="X58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AN54" i="15"/>
  <c r="AJ54" i="15"/>
  <c r="AM54" i="15" s="1"/>
  <c r="AI54" i="15"/>
  <c r="AH54" i="15"/>
  <c r="AL54" i="15" s="1"/>
  <c r="AG54" i="15"/>
  <c r="AN53" i="15"/>
  <c r="AJ53" i="15"/>
  <c r="AM53" i="15" s="1"/>
  <c r="AI53" i="15"/>
  <c r="AH53" i="15"/>
  <c r="AL53" i="15" s="1"/>
  <c r="AG53" i="15"/>
  <c r="AN52" i="15"/>
  <c r="AJ52" i="15"/>
  <c r="AM52" i="15" s="1"/>
  <c r="AI52" i="15"/>
  <c r="AH52" i="15"/>
  <c r="AG52" i="15"/>
  <c r="AN51" i="15"/>
  <c r="AJ51" i="15"/>
  <c r="AI51" i="15"/>
  <c r="AH51" i="15"/>
  <c r="AL51" i="15" s="1"/>
  <c r="AG51" i="15"/>
  <c r="AF31" i="15"/>
  <c r="AE31" i="15"/>
  <c r="AD31" i="15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AN25" i="15"/>
  <c r="AJ25" i="15"/>
  <c r="AM25" i="15" s="1"/>
  <c r="AI25" i="15"/>
  <c r="AH25" i="15"/>
  <c r="AL25" i="15" s="1"/>
  <c r="AG25" i="15"/>
  <c r="AN24" i="15"/>
  <c r="AJ24" i="15"/>
  <c r="AM24" i="15" s="1"/>
  <c r="AI24" i="15"/>
  <c r="AH24" i="15"/>
  <c r="AG24" i="15"/>
  <c r="AN23" i="15"/>
  <c r="AJ23" i="15"/>
  <c r="AI23" i="15"/>
  <c r="AH23" i="15"/>
  <c r="AG23" i="15"/>
  <c r="AF40" i="15"/>
  <c r="AE40" i="15"/>
  <c r="AD40" i="15"/>
  <c r="AC40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AF39" i="15"/>
  <c r="AE39" i="15"/>
  <c r="AD39" i="15"/>
  <c r="AC39" i="15"/>
  <c r="AB39" i="15"/>
  <c r="AA39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AF38" i="15"/>
  <c r="AE38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AN34" i="15"/>
  <c r="AJ34" i="15"/>
  <c r="AM34" i="15" s="1"/>
  <c r="AI34" i="15"/>
  <c r="AH34" i="15"/>
  <c r="AL34" i="15" s="1"/>
  <c r="AG34" i="15"/>
  <c r="AN32" i="15"/>
  <c r="AJ32" i="15"/>
  <c r="AM32" i="15" s="1"/>
  <c r="AI32" i="15"/>
  <c r="AH32" i="15"/>
  <c r="AL32" i="15" s="1"/>
  <c r="AG32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AN7" i="15"/>
  <c r="AJ7" i="15"/>
  <c r="AI7" i="15"/>
  <c r="AH7" i="15"/>
  <c r="AL7" i="15" s="1"/>
  <c r="AG7" i="15"/>
  <c r="AN6" i="15"/>
  <c r="AJ6" i="15"/>
  <c r="AM6" i="15" s="1"/>
  <c r="AI6" i="15"/>
  <c r="AH6" i="15"/>
  <c r="AG6" i="15"/>
  <c r="AN5" i="15"/>
  <c r="AJ5" i="15"/>
  <c r="AI5" i="15"/>
  <c r="AH5" i="15"/>
  <c r="AG5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AN16" i="15"/>
  <c r="AJ16" i="15"/>
  <c r="AI16" i="15"/>
  <c r="AH16" i="15"/>
  <c r="AL16" i="15" s="1"/>
  <c r="AG16" i="15"/>
  <c r="AN15" i="15"/>
  <c r="AJ15" i="15"/>
  <c r="AI15" i="15"/>
  <c r="AH15" i="15"/>
  <c r="AL15" i="15" s="1"/>
  <c r="AG15" i="15"/>
  <c r="AN14" i="15"/>
  <c r="AJ14" i="15"/>
  <c r="AM14" i="15" s="1"/>
  <c r="AI14" i="15"/>
  <c r="AH14" i="15"/>
  <c r="AL14" i="15" s="1"/>
  <c r="AG14" i="15"/>
  <c r="AG62" i="2"/>
  <c r="AH62" i="2"/>
  <c r="AL62" i="2" s="1"/>
  <c r="AI62" i="2"/>
  <c r="AJ62" i="2"/>
  <c r="AN62" i="2"/>
  <c r="AG98" i="2"/>
  <c r="AH98" i="2"/>
  <c r="AL98" i="2" s="1"/>
  <c r="AI98" i="2"/>
  <c r="AJ98" i="2"/>
  <c r="AN98" i="2"/>
  <c r="AG80" i="2"/>
  <c r="AH80" i="2"/>
  <c r="AL80" i="2" s="1"/>
  <c r="AI80" i="2"/>
  <c r="AJ80" i="2"/>
  <c r="AM80" i="2" s="1"/>
  <c r="AN80" i="2"/>
  <c r="AG89" i="2"/>
  <c r="AH89" i="2"/>
  <c r="AL89" i="2" s="1"/>
  <c r="AI89" i="2"/>
  <c r="AJ89" i="2"/>
  <c r="AM89" i="2" s="1"/>
  <c r="AN89" i="2"/>
  <c r="AG90" i="2"/>
  <c r="AH90" i="2"/>
  <c r="AI90" i="2"/>
  <c r="AJ90" i="2"/>
  <c r="AM90" i="2" s="1"/>
  <c r="AN90" i="2"/>
  <c r="AG115" i="2"/>
  <c r="AH115" i="2"/>
  <c r="AL115" i="2" s="1"/>
  <c r="AI115" i="2"/>
  <c r="AJ115" i="2"/>
  <c r="AN115" i="2"/>
  <c r="AA205" i="2"/>
  <c r="AA206" i="2" s="1"/>
  <c r="Z205" i="2"/>
  <c r="Z206" i="2" s="1"/>
  <c r="Y205" i="2"/>
  <c r="Y206" i="2" s="1"/>
  <c r="X205" i="2"/>
  <c r="X206" i="2" s="1"/>
  <c r="W205" i="2"/>
  <c r="W206" i="2" s="1"/>
  <c r="V205" i="2"/>
  <c r="V206" i="2" s="1"/>
  <c r="U205" i="2"/>
  <c r="U206" i="2" s="1"/>
  <c r="T205" i="2"/>
  <c r="T206" i="2" s="1"/>
  <c r="S205" i="2"/>
  <c r="S206" i="2" s="1"/>
  <c r="R205" i="2"/>
  <c r="R206" i="2" s="1"/>
  <c r="Q205" i="2"/>
  <c r="Q206" i="2" s="1"/>
  <c r="P205" i="2"/>
  <c r="P206" i="2" s="1"/>
  <c r="N205" i="2"/>
  <c r="N206" i="2" s="1"/>
  <c r="M205" i="2"/>
  <c r="M206" i="2" s="1"/>
  <c r="L205" i="2"/>
  <c r="L206" i="2" s="1"/>
  <c r="K205" i="2"/>
  <c r="K206" i="2" s="1"/>
  <c r="J205" i="2"/>
  <c r="J206" i="2" s="1"/>
  <c r="I205" i="2"/>
  <c r="I206" i="2" s="1"/>
  <c r="H205" i="2"/>
  <c r="H206" i="2" s="1"/>
  <c r="G205" i="2"/>
  <c r="G206" i="2" s="1"/>
  <c r="F205" i="2"/>
  <c r="F206" i="2" s="1"/>
  <c r="AA204" i="2"/>
  <c r="Z204" i="2"/>
  <c r="Y204" i="2"/>
  <c r="X204" i="2"/>
  <c r="W204" i="2"/>
  <c r="V204" i="2"/>
  <c r="U204" i="2"/>
  <c r="T204" i="2"/>
  <c r="S204" i="2"/>
  <c r="R204" i="2"/>
  <c r="Q204" i="2"/>
  <c r="P204" i="2"/>
  <c r="N204" i="2"/>
  <c r="M204" i="2"/>
  <c r="L204" i="2"/>
  <c r="K204" i="2"/>
  <c r="J204" i="2"/>
  <c r="I204" i="2"/>
  <c r="H204" i="2"/>
  <c r="G204" i="2"/>
  <c r="F204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AA223" i="2"/>
  <c r="Z223" i="2"/>
  <c r="Y223" i="2"/>
  <c r="X223" i="2"/>
  <c r="W223" i="2"/>
  <c r="V223" i="2"/>
  <c r="U223" i="2"/>
  <c r="T223" i="2"/>
  <c r="S223" i="2"/>
  <c r="R223" i="2"/>
  <c r="Q223" i="2"/>
  <c r="P223" i="2"/>
  <c r="N223" i="2"/>
  <c r="N224" i="2" s="1"/>
  <c r="M223" i="2"/>
  <c r="M224" i="2" s="1"/>
  <c r="L223" i="2"/>
  <c r="L224" i="2" s="1"/>
  <c r="K223" i="2"/>
  <c r="K224" i="2" s="1"/>
  <c r="J223" i="2"/>
  <c r="J224" i="2" s="1"/>
  <c r="I223" i="2"/>
  <c r="I224" i="2" s="1"/>
  <c r="H223" i="2"/>
  <c r="H224" i="2" s="1"/>
  <c r="G223" i="2"/>
  <c r="G224" i="2" s="1"/>
  <c r="F223" i="2"/>
  <c r="F224" i="2" s="1"/>
  <c r="AA222" i="2"/>
  <c r="Z222" i="2"/>
  <c r="Y222" i="2"/>
  <c r="X222" i="2"/>
  <c r="W222" i="2"/>
  <c r="V222" i="2"/>
  <c r="U222" i="2"/>
  <c r="T222" i="2"/>
  <c r="S222" i="2"/>
  <c r="R222" i="2"/>
  <c r="Q222" i="2"/>
  <c r="P222" i="2"/>
  <c r="N222" i="2"/>
  <c r="M222" i="2"/>
  <c r="L222" i="2"/>
  <c r="K222" i="2"/>
  <c r="J222" i="2"/>
  <c r="I222" i="2"/>
  <c r="H222" i="2"/>
  <c r="G222" i="2"/>
  <c r="F222" i="2"/>
  <c r="R65" i="2"/>
  <c r="N187" i="2"/>
  <c r="N188" i="2" s="1"/>
  <c r="M187" i="2"/>
  <c r="M188" i="2" s="1"/>
  <c r="L187" i="2"/>
  <c r="L188" i="2" s="1"/>
  <c r="K187" i="2"/>
  <c r="K188" i="2" s="1"/>
  <c r="J187" i="2"/>
  <c r="J188" i="2" s="1"/>
  <c r="I187" i="2"/>
  <c r="I188" i="2" s="1"/>
  <c r="H187" i="2"/>
  <c r="H188" i="2" s="1"/>
  <c r="G187" i="2"/>
  <c r="G188" i="2" s="1"/>
  <c r="F187" i="2"/>
  <c r="F188" i="2" s="1"/>
  <c r="N186" i="2"/>
  <c r="M186" i="2"/>
  <c r="L186" i="2"/>
  <c r="K186" i="2"/>
  <c r="J186" i="2"/>
  <c r="I186" i="2"/>
  <c r="H186" i="2"/>
  <c r="G186" i="2"/>
  <c r="F186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AG35" i="2"/>
  <c r="AH35" i="2"/>
  <c r="AL35" i="2" s="1"/>
  <c r="AI35" i="2"/>
  <c r="AJ35" i="2"/>
  <c r="AN35" i="2"/>
  <c r="AG53" i="2"/>
  <c r="AH53" i="2"/>
  <c r="AL53" i="2" s="1"/>
  <c r="AI53" i="2"/>
  <c r="AJ53" i="2"/>
  <c r="AM53" i="2" s="1"/>
  <c r="AN53" i="2"/>
  <c r="AG71" i="2"/>
  <c r="AH71" i="2"/>
  <c r="AL71" i="2" s="1"/>
  <c r="AI71" i="2"/>
  <c r="AJ71" i="2"/>
  <c r="AN71" i="2"/>
  <c r="N196" i="2"/>
  <c r="N197" i="2" s="1"/>
  <c r="M196" i="2"/>
  <c r="M197" i="2" s="1"/>
  <c r="L196" i="2"/>
  <c r="L197" i="2" s="1"/>
  <c r="K196" i="2"/>
  <c r="K197" i="2" s="1"/>
  <c r="J196" i="2"/>
  <c r="J197" i="2" s="1"/>
  <c r="I196" i="2"/>
  <c r="I197" i="2" s="1"/>
  <c r="H196" i="2"/>
  <c r="H197" i="2" s="1"/>
  <c r="G196" i="2"/>
  <c r="G197" i="2" s="1"/>
  <c r="F196" i="2"/>
  <c r="F197" i="2" s="1"/>
  <c r="N195" i="2"/>
  <c r="M195" i="2"/>
  <c r="L195" i="2"/>
  <c r="K195" i="2"/>
  <c r="J195" i="2"/>
  <c r="I195" i="2"/>
  <c r="H195" i="2"/>
  <c r="G195" i="2"/>
  <c r="F195" i="2"/>
  <c r="N169" i="2"/>
  <c r="N170" i="2" s="1"/>
  <c r="M169" i="2"/>
  <c r="M170" i="2" s="1"/>
  <c r="L169" i="2"/>
  <c r="L170" i="2" s="1"/>
  <c r="K169" i="2"/>
  <c r="K170" i="2" s="1"/>
  <c r="J169" i="2"/>
  <c r="J170" i="2" s="1"/>
  <c r="I169" i="2"/>
  <c r="I170" i="2" s="1"/>
  <c r="H169" i="2"/>
  <c r="H170" i="2" s="1"/>
  <c r="G169" i="2"/>
  <c r="G170" i="2" s="1"/>
  <c r="F169" i="2"/>
  <c r="F170" i="2" s="1"/>
  <c r="N168" i="2"/>
  <c r="M168" i="2"/>
  <c r="L168" i="2"/>
  <c r="K168" i="2"/>
  <c r="J168" i="2"/>
  <c r="I168" i="2"/>
  <c r="H168" i="2"/>
  <c r="G168" i="2"/>
  <c r="F168" i="2"/>
  <c r="N178" i="2"/>
  <c r="N179" i="2" s="1"/>
  <c r="M178" i="2"/>
  <c r="M179" i="2" s="1"/>
  <c r="L178" i="2"/>
  <c r="L179" i="2" s="1"/>
  <c r="K178" i="2"/>
  <c r="K179" i="2" s="1"/>
  <c r="J178" i="2"/>
  <c r="J179" i="2" s="1"/>
  <c r="I178" i="2"/>
  <c r="I179" i="2" s="1"/>
  <c r="H178" i="2"/>
  <c r="H179" i="2" s="1"/>
  <c r="G178" i="2"/>
  <c r="G179" i="2" s="1"/>
  <c r="F178" i="2"/>
  <c r="F179" i="2" s="1"/>
  <c r="N177" i="2"/>
  <c r="M177" i="2"/>
  <c r="L177" i="2"/>
  <c r="K177" i="2"/>
  <c r="J177" i="2"/>
  <c r="I177" i="2"/>
  <c r="H177" i="2"/>
  <c r="G177" i="2"/>
  <c r="F177" i="2"/>
  <c r="N151" i="2"/>
  <c r="N152" i="2" s="1"/>
  <c r="M151" i="2"/>
  <c r="M152" i="2" s="1"/>
  <c r="L151" i="2"/>
  <c r="L152" i="2" s="1"/>
  <c r="K151" i="2"/>
  <c r="K152" i="2" s="1"/>
  <c r="J151" i="2"/>
  <c r="J152" i="2" s="1"/>
  <c r="I151" i="2"/>
  <c r="I152" i="2" s="1"/>
  <c r="H151" i="2"/>
  <c r="H152" i="2" s="1"/>
  <c r="G151" i="2"/>
  <c r="G152" i="2" s="1"/>
  <c r="F151" i="2"/>
  <c r="F152" i="2" s="1"/>
  <c r="N150" i="2"/>
  <c r="M150" i="2"/>
  <c r="L150" i="2"/>
  <c r="K150" i="2"/>
  <c r="J150" i="2"/>
  <c r="I150" i="2"/>
  <c r="H150" i="2"/>
  <c r="G150" i="2"/>
  <c r="F150" i="2"/>
  <c r="N160" i="2"/>
  <c r="N161" i="2" s="1"/>
  <c r="M160" i="2"/>
  <c r="M161" i="2" s="1"/>
  <c r="L160" i="2"/>
  <c r="L161" i="2" s="1"/>
  <c r="K160" i="2"/>
  <c r="K161" i="2" s="1"/>
  <c r="J160" i="2"/>
  <c r="J161" i="2" s="1"/>
  <c r="I160" i="2"/>
  <c r="I161" i="2" s="1"/>
  <c r="H160" i="2"/>
  <c r="H161" i="2" s="1"/>
  <c r="G160" i="2"/>
  <c r="G161" i="2" s="1"/>
  <c r="F160" i="2"/>
  <c r="F161" i="2" s="1"/>
  <c r="N159" i="2"/>
  <c r="M159" i="2"/>
  <c r="L159" i="2"/>
  <c r="K159" i="2"/>
  <c r="J159" i="2"/>
  <c r="I159" i="2"/>
  <c r="H159" i="2"/>
  <c r="G159" i="2"/>
  <c r="F159" i="2"/>
  <c r="N133" i="2"/>
  <c r="N134" i="2" s="1"/>
  <c r="M133" i="2"/>
  <c r="M134" i="2" s="1"/>
  <c r="L133" i="2"/>
  <c r="L134" i="2" s="1"/>
  <c r="K133" i="2"/>
  <c r="K134" i="2" s="1"/>
  <c r="J133" i="2"/>
  <c r="J134" i="2" s="1"/>
  <c r="I133" i="2"/>
  <c r="I134" i="2" s="1"/>
  <c r="H133" i="2"/>
  <c r="H134" i="2" s="1"/>
  <c r="G133" i="2"/>
  <c r="G134" i="2" s="1"/>
  <c r="F133" i="2"/>
  <c r="F134" i="2" s="1"/>
  <c r="N132" i="2"/>
  <c r="M132" i="2"/>
  <c r="L132" i="2"/>
  <c r="K132" i="2"/>
  <c r="J132" i="2"/>
  <c r="I132" i="2"/>
  <c r="H132" i="2"/>
  <c r="G132" i="2"/>
  <c r="F132" i="2"/>
  <c r="P195" i="2"/>
  <c r="AA197" i="2"/>
  <c r="Z197" i="2"/>
  <c r="Y197" i="2"/>
  <c r="X197" i="2"/>
  <c r="W197" i="2"/>
  <c r="V197" i="2"/>
  <c r="U197" i="2"/>
  <c r="T197" i="2"/>
  <c r="S197" i="2"/>
  <c r="R197" i="2"/>
  <c r="Q197" i="2"/>
  <c r="P197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AA195" i="2"/>
  <c r="Z195" i="2"/>
  <c r="Y195" i="2"/>
  <c r="X195" i="2"/>
  <c r="W195" i="2"/>
  <c r="V195" i="2"/>
  <c r="U195" i="2"/>
  <c r="T195" i="2"/>
  <c r="S195" i="2"/>
  <c r="R195" i="2"/>
  <c r="Q195" i="2"/>
  <c r="AA170" i="2"/>
  <c r="Z170" i="2"/>
  <c r="Y170" i="2"/>
  <c r="X170" i="2"/>
  <c r="W170" i="2"/>
  <c r="V170" i="2"/>
  <c r="U170" i="2"/>
  <c r="D50" i="10" s="1"/>
  <c r="T170" i="2"/>
  <c r="D49" i="10" s="1"/>
  <c r="S170" i="2"/>
  <c r="R170" i="2"/>
  <c r="Q170" i="2"/>
  <c r="D23" i="10" s="1"/>
  <c r="P170" i="2"/>
  <c r="D22" i="10" s="1"/>
  <c r="AA169" i="2"/>
  <c r="Z169" i="2"/>
  <c r="Y169" i="2"/>
  <c r="X169" i="2"/>
  <c r="W169" i="2"/>
  <c r="V169" i="2"/>
  <c r="U169" i="2"/>
  <c r="T169" i="2"/>
  <c r="S169" i="2"/>
  <c r="R169" i="2"/>
  <c r="Q169" i="2"/>
  <c r="P169" i="2"/>
  <c r="AA168" i="2"/>
  <c r="Z168" i="2"/>
  <c r="Y168" i="2"/>
  <c r="X168" i="2"/>
  <c r="W168" i="2"/>
  <c r="V168" i="2"/>
  <c r="U168" i="2"/>
  <c r="B50" i="10" s="1"/>
  <c r="T168" i="2"/>
  <c r="B49" i="10" s="1"/>
  <c r="S168" i="2"/>
  <c r="R168" i="2"/>
  <c r="Q168" i="2"/>
  <c r="B23" i="10" s="1"/>
  <c r="P168" i="2"/>
  <c r="B22" i="10" s="1"/>
  <c r="AA179" i="2"/>
  <c r="Z179" i="2"/>
  <c r="Y179" i="2"/>
  <c r="X179" i="2"/>
  <c r="W179" i="2"/>
  <c r="V179" i="2"/>
  <c r="U179" i="2"/>
  <c r="G50" i="10" s="1"/>
  <c r="T179" i="2"/>
  <c r="G49" i="10" s="1"/>
  <c r="S179" i="2"/>
  <c r="R179" i="2"/>
  <c r="Q179" i="2"/>
  <c r="G23" i="10" s="1"/>
  <c r="P179" i="2"/>
  <c r="G22" i="10" s="1"/>
  <c r="AA178" i="2"/>
  <c r="Z178" i="2"/>
  <c r="Y178" i="2"/>
  <c r="X178" i="2"/>
  <c r="W178" i="2"/>
  <c r="V178" i="2"/>
  <c r="U178" i="2"/>
  <c r="T178" i="2"/>
  <c r="S178" i="2"/>
  <c r="R178" i="2"/>
  <c r="Q178" i="2"/>
  <c r="P178" i="2"/>
  <c r="AA177" i="2"/>
  <c r="Z177" i="2"/>
  <c r="Y177" i="2"/>
  <c r="X177" i="2"/>
  <c r="W177" i="2"/>
  <c r="V177" i="2"/>
  <c r="U177" i="2"/>
  <c r="E50" i="10" s="1"/>
  <c r="T177" i="2"/>
  <c r="E49" i="10" s="1"/>
  <c r="S177" i="2"/>
  <c r="R177" i="2"/>
  <c r="Q177" i="2"/>
  <c r="E23" i="10" s="1"/>
  <c r="P177" i="2"/>
  <c r="E22" i="10" s="1"/>
  <c r="AA152" i="2"/>
  <c r="Z152" i="2"/>
  <c r="Y152" i="2"/>
  <c r="X152" i="2"/>
  <c r="W152" i="2"/>
  <c r="V152" i="2"/>
  <c r="U152" i="2"/>
  <c r="T152" i="2"/>
  <c r="S152" i="2"/>
  <c r="R152" i="2"/>
  <c r="Q152" i="2"/>
  <c r="P152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AA133" i="2"/>
  <c r="Z133" i="2"/>
  <c r="Y133" i="2"/>
  <c r="X133" i="2"/>
  <c r="W133" i="2"/>
  <c r="V133" i="2"/>
  <c r="U133" i="2"/>
  <c r="T133" i="2"/>
  <c r="S133" i="2"/>
  <c r="R133" i="2"/>
  <c r="Q133" i="2"/>
  <c r="P133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AG44" i="2"/>
  <c r="AH44" i="2"/>
  <c r="AL44" i="2" s="1"/>
  <c r="AI44" i="2"/>
  <c r="AJ44" i="2"/>
  <c r="AN44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N45" i="2"/>
  <c r="AJ45" i="2"/>
  <c r="AM45" i="2" s="1"/>
  <c r="AI45" i="2"/>
  <c r="AH45" i="2"/>
  <c r="AL45" i="2" s="1"/>
  <c r="AG45" i="2"/>
  <c r="AN43" i="2"/>
  <c r="AJ43" i="2"/>
  <c r="AM43" i="2" s="1"/>
  <c r="AI43" i="2"/>
  <c r="AG43" i="2"/>
  <c r="AN42" i="2"/>
  <c r="AJ42" i="2"/>
  <c r="AI42" i="2"/>
  <c r="AH42" i="2"/>
  <c r="AL42" i="2" s="1"/>
  <c r="AG42" i="2"/>
  <c r="AN41" i="2"/>
  <c r="AJ41" i="2"/>
  <c r="AM41" i="2" s="1"/>
  <c r="AI41" i="2"/>
  <c r="AH41" i="2"/>
  <c r="AG41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J56" i="2"/>
  <c r="I56" i="2"/>
  <c r="H56" i="2"/>
  <c r="G56" i="2"/>
  <c r="F56" i="2"/>
  <c r="AN54" i="2"/>
  <c r="AJ54" i="2"/>
  <c r="AI54" i="2"/>
  <c r="AH54" i="2"/>
  <c r="AL54" i="2" s="1"/>
  <c r="AG54" i="2"/>
  <c r="AN52" i="2"/>
  <c r="AJ52" i="2"/>
  <c r="AM52" i="2" s="1"/>
  <c r="AI52" i="2"/>
  <c r="AH52" i="2"/>
  <c r="AL52" i="2" s="1"/>
  <c r="AG52" i="2"/>
  <c r="AN51" i="2"/>
  <c r="AJ51" i="2"/>
  <c r="AM51" i="2" s="1"/>
  <c r="AI51" i="2"/>
  <c r="AH51" i="2"/>
  <c r="AL51" i="2" s="1"/>
  <c r="AG51" i="2"/>
  <c r="AN50" i="2"/>
  <c r="AJ50" i="2"/>
  <c r="AM50" i="2" s="1"/>
  <c r="AI50" i="2"/>
  <c r="AH50" i="2"/>
  <c r="AG50" i="2"/>
  <c r="AG61" i="2"/>
  <c r="AH61" i="2"/>
  <c r="AI61" i="2"/>
  <c r="AG63" i="2"/>
  <c r="AH63" i="2"/>
  <c r="AI63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AN72" i="2"/>
  <c r="AJ72" i="2"/>
  <c r="AM72" i="2" s="1"/>
  <c r="AI72" i="2"/>
  <c r="AG72" i="2"/>
  <c r="AN70" i="2"/>
  <c r="AJ70" i="2"/>
  <c r="AI70" i="2"/>
  <c r="AH70" i="2"/>
  <c r="AG70" i="2"/>
  <c r="AN69" i="2"/>
  <c r="AJ69" i="2"/>
  <c r="AM69" i="2" s="1"/>
  <c r="AI69" i="2"/>
  <c r="AH69" i="2"/>
  <c r="AL69" i="2" s="1"/>
  <c r="AG69" i="2"/>
  <c r="AN68" i="2"/>
  <c r="AJ68" i="2"/>
  <c r="AM68" i="2" s="1"/>
  <c r="AI68" i="2"/>
  <c r="AH68" i="2"/>
  <c r="AG68" i="2"/>
  <c r="AG32" i="2"/>
  <c r="AH32" i="2"/>
  <c r="AI32" i="2"/>
  <c r="AG33" i="2"/>
  <c r="AH33" i="2"/>
  <c r="AI33" i="2"/>
  <c r="AG34" i="2"/>
  <c r="AH34" i="2"/>
  <c r="AI34" i="2"/>
  <c r="AG36" i="2"/>
  <c r="AH36" i="2"/>
  <c r="AI36" i="2"/>
  <c r="H34" i="17" l="1"/>
  <c r="H7" i="17"/>
  <c r="H6" i="17"/>
  <c r="H33" i="17"/>
  <c r="E8" i="17"/>
  <c r="E35" i="17"/>
  <c r="E34" i="17"/>
  <c r="E7" i="17"/>
  <c r="E6" i="17"/>
  <c r="E33" i="17"/>
  <c r="J8" i="17"/>
  <c r="J35" i="17"/>
  <c r="J34" i="17"/>
  <c r="J7" i="17"/>
  <c r="H8" i="17"/>
  <c r="H35" i="17"/>
  <c r="J6" i="17"/>
  <c r="J33" i="17"/>
  <c r="G8" i="17"/>
  <c r="G35" i="17"/>
  <c r="K8" i="17"/>
  <c r="K35" i="17"/>
  <c r="G34" i="17"/>
  <c r="G7" i="17"/>
  <c r="K34" i="17"/>
  <c r="K7" i="17"/>
  <c r="G6" i="17"/>
  <c r="G33" i="17"/>
  <c r="K6" i="17"/>
  <c r="K33" i="17"/>
  <c r="B8" i="17"/>
  <c r="B35" i="17"/>
  <c r="B34" i="17"/>
  <c r="B7" i="17"/>
  <c r="B6" i="17"/>
  <c r="B33" i="17"/>
  <c r="M8" i="17"/>
  <c r="M35" i="17"/>
  <c r="M34" i="17"/>
  <c r="M7" i="17"/>
  <c r="M6" i="17"/>
  <c r="M33" i="17"/>
  <c r="D8" i="17"/>
  <c r="D35" i="17"/>
  <c r="D34" i="17"/>
  <c r="D7" i="17"/>
  <c r="D6" i="17"/>
  <c r="D33" i="17"/>
  <c r="P22" i="10"/>
  <c r="J22" i="16"/>
  <c r="P23" i="10"/>
  <c r="J23" i="16"/>
  <c r="N22" i="10"/>
  <c r="H22" i="16"/>
  <c r="N23" i="10"/>
  <c r="H23" i="16"/>
  <c r="P49" i="10"/>
  <c r="J49" i="16"/>
  <c r="P50" i="10"/>
  <c r="J50" i="16"/>
  <c r="N49" i="10"/>
  <c r="H49" i="16"/>
  <c r="N50" i="10"/>
  <c r="H50" i="16"/>
  <c r="AK115" i="2"/>
  <c r="M52" i="10"/>
  <c r="G52" i="16"/>
  <c r="M38" i="10"/>
  <c r="G38" i="16"/>
  <c r="K50" i="10"/>
  <c r="E50" i="16"/>
  <c r="M46" i="10"/>
  <c r="G46" i="16"/>
  <c r="K8" i="10"/>
  <c r="E8" i="16"/>
  <c r="K35" i="10"/>
  <c r="E35" i="16"/>
  <c r="G45" i="16"/>
  <c r="M45" i="10"/>
  <c r="AK90" i="2"/>
  <c r="M18" i="10"/>
  <c r="G18" i="16"/>
  <c r="G42" i="16"/>
  <c r="M42" i="10"/>
  <c r="G50" i="16"/>
  <c r="M50" i="10"/>
  <c r="K7" i="10"/>
  <c r="E7" i="16"/>
  <c r="K34" i="10"/>
  <c r="E34" i="16"/>
  <c r="E33" i="16"/>
  <c r="K6" i="10"/>
  <c r="K33" i="10"/>
  <c r="E6" i="16"/>
  <c r="K22" i="10"/>
  <c r="E22" i="16"/>
  <c r="M10" i="10"/>
  <c r="G10" i="16"/>
  <c r="E45" i="16"/>
  <c r="K45" i="10"/>
  <c r="M33" i="10"/>
  <c r="G33" i="16"/>
  <c r="M6" i="10"/>
  <c r="G6" i="16"/>
  <c r="H22" i="10"/>
  <c r="B22" i="16"/>
  <c r="D22" i="16"/>
  <c r="J22" i="10"/>
  <c r="E15" i="16"/>
  <c r="K15" i="10"/>
  <c r="E19" i="16"/>
  <c r="K19" i="10"/>
  <c r="B23" i="16"/>
  <c r="H23" i="10"/>
  <c r="D23" i="16"/>
  <c r="J23" i="10"/>
  <c r="M11" i="10"/>
  <c r="G11" i="16"/>
  <c r="G7" i="16"/>
  <c r="M7" i="10"/>
  <c r="G34" i="16"/>
  <c r="M34" i="10"/>
  <c r="E25" i="16"/>
  <c r="K25" i="10"/>
  <c r="K18" i="10"/>
  <c r="E18" i="16"/>
  <c r="G37" i="16"/>
  <c r="M37" i="10"/>
  <c r="G12" i="16"/>
  <c r="M12" i="10"/>
  <c r="K11" i="10"/>
  <c r="E11" i="16"/>
  <c r="E12" i="16"/>
  <c r="K12" i="10"/>
  <c r="M14" i="10"/>
  <c r="G14" i="16"/>
  <c r="B49" i="16"/>
  <c r="H49" i="10"/>
  <c r="J49" i="10"/>
  <c r="D49" i="16"/>
  <c r="M19" i="10"/>
  <c r="G19" i="16"/>
  <c r="G8" i="16"/>
  <c r="M8" i="10"/>
  <c r="G35" i="16"/>
  <c r="M35" i="10"/>
  <c r="M15" i="10"/>
  <c r="G15" i="16"/>
  <c r="B50" i="16"/>
  <c r="H50" i="10"/>
  <c r="D50" i="16"/>
  <c r="J50" i="10"/>
  <c r="AK18" i="2"/>
  <c r="K46" i="10"/>
  <c r="E46" i="16"/>
  <c r="E14" i="16"/>
  <c r="K14" i="10"/>
  <c r="K38" i="10"/>
  <c r="E38" i="16"/>
  <c r="K39" i="10"/>
  <c r="E39" i="16"/>
  <c r="E41" i="16"/>
  <c r="K41" i="10"/>
  <c r="M25" i="10"/>
  <c r="G25" i="16"/>
  <c r="B38" i="16"/>
  <c r="K42" i="10"/>
  <c r="E42" i="16"/>
  <c r="G22" i="16"/>
  <c r="M22" i="10"/>
  <c r="K23" i="10"/>
  <c r="E23" i="16"/>
  <c r="M23" i="10"/>
  <c r="G23" i="16"/>
  <c r="G39" i="16"/>
  <c r="M39" i="10"/>
  <c r="K52" i="10"/>
  <c r="E52" i="16"/>
  <c r="M41" i="10"/>
  <c r="G41" i="16"/>
  <c r="K49" i="10"/>
  <c r="E49" i="16"/>
  <c r="M49" i="10"/>
  <c r="G49" i="16"/>
  <c r="AP39" i="15"/>
  <c r="AP40" i="15" s="1"/>
  <c r="AP38" i="15"/>
  <c r="AK98" i="2"/>
  <c r="AL90" i="2"/>
  <c r="AK62" i="2"/>
  <c r="AK17" i="2"/>
  <c r="AK89" i="2"/>
  <c r="AL18" i="2"/>
  <c r="AK80" i="2"/>
  <c r="AM17" i="2"/>
  <c r="AK79" i="15"/>
  <c r="AG75" i="15"/>
  <c r="AG76" i="15" s="1"/>
  <c r="AK105" i="15"/>
  <c r="AN30" i="15"/>
  <c r="AN31" i="15" s="1"/>
  <c r="AN39" i="15"/>
  <c r="AN40" i="15" s="1"/>
  <c r="AN110" i="15"/>
  <c r="AK115" i="15"/>
  <c r="AG92" i="15"/>
  <c r="AG110" i="15"/>
  <c r="AI110" i="15"/>
  <c r="AK24" i="15"/>
  <c r="AH101" i="15"/>
  <c r="AG30" i="15"/>
  <c r="AG31" i="15" s="1"/>
  <c r="AK34" i="15"/>
  <c r="AL24" i="15"/>
  <c r="AH57" i="15"/>
  <c r="AH58" i="15" s="1"/>
  <c r="AJ75" i="15"/>
  <c r="AJ76" i="15" s="1"/>
  <c r="AN74" i="15"/>
  <c r="E40" i="17" s="1"/>
  <c r="AJ110" i="15"/>
  <c r="AN38" i="15"/>
  <c r="AH83" i="15"/>
  <c r="AN119" i="15"/>
  <c r="AK69" i="15"/>
  <c r="AL105" i="15"/>
  <c r="AN75" i="15"/>
  <c r="AN76" i="15" s="1"/>
  <c r="G40" i="17" s="1"/>
  <c r="AK52" i="15"/>
  <c r="AK90" i="15"/>
  <c r="AI66" i="15"/>
  <c r="AI67" i="15" s="1"/>
  <c r="AH66" i="15"/>
  <c r="AH67" i="15" s="1"/>
  <c r="AN47" i="15"/>
  <c r="AJ92" i="15"/>
  <c r="AI12" i="15"/>
  <c r="AI13" i="15" s="1"/>
  <c r="AG12" i="15"/>
  <c r="AG13" i="15" s="1"/>
  <c r="AI20" i="15"/>
  <c r="AN21" i="15"/>
  <c r="AN22" i="15" s="1"/>
  <c r="AJ21" i="15"/>
  <c r="AJ22" i="15" s="1"/>
  <c r="AJ20" i="15"/>
  <c r="AN121" i="15"/>
  <c r="AG119" i="15"/>
  <c r="AH119" i="15"/>
  <c r="AK116" i="15"/>
  <c r="AI119" i="15"/>
  <c r="AJ121" i="15"/>
  <c r="AM115" i="15"/>
  <c r="AK113" i="15"/>
  <c r="AK119" i="15" s="1"/>
  <c r="AK117" i="15"/>
  <c r="AJ119" i="15"/>
  <c r="AK114" i="15"/>
  <c r="AK104" i="15"/>
  <c r="AK110" i="15" s="1"/>
  <c r="AL104" i="15"/>
  <c r="AK87" i="15"/>
  <c r="AN92" i="15"/>
  <c r="K40" i="17" s="1"/>
  <c r="AK89" i="15"/>
  <c r="AI92" i="15"/>
  <c r="AK86" i="15"/>
  <c r="AM86" i="15"/>
  <c r="AM92" i="15" s="1"/>
  <c r="AK80" i="15"/>
  <c r="AI83" i="15"/>
  <c r="AJ84" i="15"/>
  <c r="AJ85" i="15" s="1"/>
  <c r="AK77" i="15"/>
  <c r="AL77" i="15"/>
  <c r="AN83" i="15"/>
  <c r="H40" i="17" s="1"/>
  <c r="AG84" i="15"/>
  <c r="AG85" i="15" s="1"/>
  <c r="AJ83" i="15"/>
  <c r="AL79" i="15"/>
  <c r="AK96" i="15"/>
  <c r="AJ102" i="15"/>
  <c r="AJ103" i="15" s="1"/>
  <c r="AK97" i="15"/>
  <c r="AG101" i="15"/>
  <c r="AI101" i="15"/>
  <c r="AJ101" i="15"/>
  <c r="AN102" i="15"/>
  <c r="AN103" i="15" s="1"/>
  <c r="AI102" i="15"/>
  <c r="AI103" i="15" s="1"/>
  <c r="AG66" i="15"/>
  <c r="AG67" i="15" s="1"/>
  <c r="AJ66" i="15"/>
  <c r="AJ67" i="15" s="1"/>
  <c r="AN66" i="15"/>
  <c r="AN67" i="15" s="1"/>
  <c r="D40" i="17" s="1"/>
  <c r="AK68" i="15"/>
  <c r="AI75" i="15"/>
  <c r="AI76" i="15" s="1"/>
  <c r="AK72" i="15"/>
  <c r="AN48" i="15"/>
  <c r="AN49" i="15" s="1"/>
  <c r="AG48" i="15"/>
  <c r="AG49" i="15" s="1"/>
  <c r="AH48" i="15"/>
  <c r="AH49" i="15" s="1"/>
  <c r="AI48" i="15"/>
  <c r="AI49" i="15" s="1"/>
  <c r="AI57" i="15"/>
  <c r="AI58" i="15" s="1"/>
  <c r="AJ57" i="15"/>
  <c r="AJ58" i="15" s="1"/>
  <c r="AK54" i="15"/>
  <c r="AK51" i="15"/>
  <c r="AM51" i="15"/>
  <c r="AN57" i="15"/>
  <c r="AN58" i="15" s="1"/>
  <c r="AG56" i="15"/>
  <c r="AK53" i="15"/>
  <c r="AH29" i="15"/>
  <c r="AI30" i="15"/>
  <c r="AI31" i="15" s="1"/>
  <c r="AJ30" i="15"/>
  <c r="AJ31" i="15" s="1"/>
  <c r="AG39" i="15"/>
  <c r="AG40" i="15" s="1"/>
  <c r="AI39" i="15"/>
  <c r="AI40" i="15" s="1"/>
  <c r="AJ39" i="15"/>
  <c r="AJ40" i="15" s="1"/>
  <c r="AK7" i="15"/>
  <c r="AM7" i="15"/>
  <c r="AN12" i="15"/>
  <c r="AN13" i="15" s="1"/>
  <c r="AH12" i="15"/>
  <c r="AH13" i="15" s="1"/>
  <c r="AJ12" i="15"/>
  <c r="AJ13" i="15" s="1"/>
  <c r="AK6" i="15"/>
  <c r="AG20" i="15"/>
  <c r="AL21" i="15"/>
  <c r="AL22" i="15" s="1"/>
  <c r="AL20" i="15"/>
  <c r="AL39" i="15"/>
  <c r="AL40" i="15" s="1"/>
  <c r="AL38" i="15"/>
  <c r="AL92" i="15"/>
  <c r="K13" i="17" s="1"/>
  <c r="AL93" i="15"/>
  <c r="AL94" i="15" s="1"/>
  <c r="M13" i="17" s="1"/>
  <c r="AM102" i="15"/>
  <c r="AM103" i="15" s="1"/>
  <c r="AM101" i="15"/>
  <c r="AN20" i="15"/>
  <c r="AK5" i="15"/>
  <c r="AG38" i="15"/>
  <c r="AG47" i="15"/>
  <c r="AG93" i="15"/>
  <c r="AG94" i="15" s="1"/>
  <c r="AM15" i="15"/>
  <c r="AG21" i="15"/>
  <c r="AG22" i="15" s="1"/>
  <c r="AL5" i="15"/>
  <c r="AI11" i="15"/>
  <c r="AH38" i="15"/>
  <c r="AJ29" i="15"/>
  <c r="AL52" i="15"/>
  <c r="AI56" i="15"/>
  <c r="AH47" i="15"/>
  <c r="AG74" i="15"/>
  <c r="AI84" i="15"/>
  <c r="AI85" i="15" s="1"/>
  <c r="AH93" i="15"/>
  <c r="AH94" i="15" s="1"/>
  <c r="AM104" i="15"/>
  <c r="AG111" i="15"/>
  <c r="AL113" i="15"/>
  <c r="AK15" i="15"/>
  <c r="AH84" i="15"/>
  <c r="AH85" i="15" s="1"/>
  <c r="AH21" i="15"/>
  <c r="AH22" i="15" s="1"/>
  <c r="AM5" i="15"/>
  <c r="AJ11" i="15"/>
  <c r="AI38" i="15"/>
  <c r="AK25" i="15"/>
  <c r="AJ56" i="15"/>
  <c r="AI47" i="15"/>
  <c r="AK70" i="15"/>
  <c r="AH74" i="15"/>
  <c r="AG65" i="15"/>
  <c r="AN101" i="15"/>
  <c r="AI93" i="15"/>
  <c r="AI94" i="15" s="1"/>
  <c r="AH111" i="15"/>
  <c r="AM113" i="15"/>
  <c r="AG120" i="15"/>
  <c r="AJ38" i="15"/>
  <c r="AJ47" i="15"/>
  <c r="AI74" i="15"/>
  <c r="AK61" i="15"/>
  <c r="AH65" i="15"/>
  <c r="AJ93" i="15"/>
  <c r="AJ94" i="15" s="1"/>
  <c r="AI111" i="15"/>
  <c r="AH120" i="15"/>
  <c r="AG29" i="15"/>
  <c r="AG11" i="15"/>
  <c r="AH11" i="15"/>
  <c r="AI29" i="15"/>
  <c r="AH56" i="15"/>
  <c r="AI21" i="15"/>
  <c r="AI22" i="15" s="1"/>
  <c r="AJ74" i="15"/>
  <c r="AI65" i="15"/>
  <c r="AJ111" i="15"/>
  <c r="AI120" i="15"/>
  <c r="AN29" i="15"/>
  <c r="AJ65" i="15"/>
  <c r="AJ120" i="15"/>
  <c r="AN11" i="15"/>
  <c r="AN56" i="15"/>
  <c r="AG102" i="15"/>
  <c r="AG103" i="15" s="1"/>
  <c r="AN84" i="15"/>
  <c r="AN85" i="15" s="1"/>
  <c r="J40" i="17" s="1"/>
  <c r="AH102" i="15"/>
  <c r="AH103" i="15" s="1"/>
  <c r="AN93" i="15"/>
  <c r="AN94" i="15" s="1"/>
  <c r="M40" i="17" s="1"/>
  <c r="AN111" i="15"/>
  <c r="AL6" i="15"/>
  <c r="AN65" i="15"/>
  <c r="B40" i="17" s="1"/>
  <c r="AN120" i="15"/>
  <c r="AK71" i="15"/>
  <c r="AK32" i="15"/>
  <c r="AK59" i="15"/>
  <c r="AK62" i="15"/>
  <c r="AL68" i="15"/>
  <c r="AK98" i="15"/>
  <c r="AG83" i="15"/>
  <c r="AG112" i="15"/>
  <c r="AH39" i="15"/>
  <c r="AH40" i="15" s="1"/>
  <c r="AM23" i="15"/>
  <c r="AH75" i="15"/>
  <c r="AH76" i="15" s="1"/>
  <c r="AM59" i="15"/>
  <c r="AL95" i="15"/>
  <c r="AK78" i="15"/>
  <c r="AH112" i="15"/>
  <c r="AG121" i="15"/>
  <c r="AK44" i="15"/>
  <c r="AK23" i="15"/>
  <c r="AM68" i="15"/>
  <c r="AL59" i="15"/>
  <c r="AK95" i="15"/>
  <c r="AJ48" i="15"/>
  <c r="AJ49" i="15" s="1"/>
  <c r="AK88" i="15"/>
  <c r="AH92" i="15"/>
  <c r="AI112" i="15"/>
  <c r="AH121" i="15"/>
  <c r="AK16" i="15"/>
  <c r="AM16" i="15"/>
  <c r="AG57" i="15"/>
  <c r="AG58" i="15" s="1"/>
  <c r="AK14" i="15"/>
  <c r="AM78" i="15"/>
  <c r="AM83" i="15" s="1"/>
  <c r="AH110" i="15"/>
  <c r="AJ112" i="15"/>
  <c r="AI121" i="15"/>
  <c r="AH30" i="15"/>
  <c r="AH31" i="15" s="1"/>
  <c r="AL23" i="15"/>
  <c r="AH20" i="15"/>
  <c r="AK60" i="15"/>
  <c r="AK63" i="15"/>
  <c r="AN112" i="15"/>
  <c r="AM62" i="2"/>
  <c r="AM98" i="2"/>
  <c r="AM115" i="2"/>
  <c r="AK44" i="2"/>
  <c r="AK53" i="2"/>
  <c r="AK35" i="2"/>
  <c r="AK71" i="2"/>
  <c r="AM44" i="2"/>
  <c r="AM35" i="2"/>
  <c r="AI47" i="2"/>
  <c r="AM71" i="2"/>
  <c r="AN57" i="2"/>
  <c r="AN58" i="2" s="1"/>
  <c r="AH47" i="2"/>
  <c r="AN48" i="2"/>
  <c r="AN49" i="2" s="1"/>
  <c r="AJ47" i="2"/>
  <c r="AK54" i="2"/>
  <c r="AH57" i="2"/>
  <c r="AH58" i="2" s="1"/>
  <c r="AL50" i="2"/>
  <c r="AL56" i="2" s="1"/>
  <c r="AN56" i="2"/>
  <c r="AG57" i="2"/>
  <c r="AG58" i="2" s="1"/>
  <c r="AK51" i="2"/>
  <c r="AI57" i="2"/>
  <c r="AI58" i="2" s="1"/>
  <c r="AG47" i="2"/>
  <c r="AI48" i="2"/>
  <c r="AI49" i="2" s="1"/>
  <c r="AG56" i="2"/>
  <c r="AN47" i="2"/>
  <c r="AH56" i="2"/>
  <c r="AM54" i="2"/>
  <c r="AM57" i="2" s="1"/>
  <c r="AM58" i="2" s="1"/>
  <c r="AM42" i="2"/>
  <c r="AI56" i="2"/>
  <c r="AK43" i="2"/>
  <c r="AJ56" i="2"/>
  <c r="AG48" i="2"/>
  <c r="AG49" i="2" s="1"/>
  <c r="AH48" i="2"/>
  <c r="AH49" i="2" s="1"/>
  <c r="AJ48" i="2"/>
  <c r="AJ49" i="2" s="1"/>
  <c r="AK52" i="2"/>
  <c r="AK41" i="2"/>
  <c r="AK45" i="2"/>
  <c r="AL41" i="2"/>
  <c r="AJ57" i="2"/>
  <c r="AJ58" i="2" s="1"/>
  <c r="AK50" i="2"/>
  <c r="AK42" i="2"/>
  <c r="AG75" i="2"/>
  <c r="AG76" i="2" s="1"/>
  <c r="AJ74" i="2"/>
  <c r="AJ75" i="2"/>
  <c r="AJ76" i="2" s="1"/>
  <c r="AM70" i="2"/>
  <c r="AI74" i="2"/>
  <c r="AK70" i="2"/>
  <c r="AG74" i="2"/>
  <c r="AH74" i="2"/>
  <c r="AI75" i="2"/>
  <c r="AI76" i="2" s="1"/>
  <c r="AN75" i="2"/>
  <c r="AN76" i="2" s="1"/>
  <c r="AN74" i="2"/>
  <c r="AL70" i="2"/>
  <c r="AH75" i="2"/>
  <c r="AH76" i="2" s="1"/>
  <c r="AK68" i="2"/>
  <c r="AK72" i="2"/>
  <c r="AL68" i="2"/>
  <c r="AK69" i="2"/>
  <c r="E40" i="16" l="1"/>
  <c r="K40" i="10"/>
  <c r="G40" i="16"/>
  <c r="M40" i="10"/>
  <c r="AK48" i="15"/>
  <c r="AK49" i="15" s="1"/>
  <c r="AL57" i="2"/>
  <c r="AL58" i="2" s="1"/>
  <c r="AK93" i="15"/>
  <c r="AK94" i="15" s="1"/>
  <c r="AL56" i="15"/>
  <c r="AK84" i="15"/>
  <c r="AL110" i="15"/>
  <c r="AK57" i="15"/>
  <c r="AK58" i="15" s="1"/>
  <c r="AK56" i="15"/>
  <c r="AK92" i="15"/>
  <c r="AK120" i="15"/>
  <c r="AK121" i="15"/>
  <c r="AL57" i="15"/>
  <c r="AL58" i="15" s="1"/>
  <c r="AL112" i="15"/>
  <c r="AM21" i="15"/>
  <c r="AM22" i="15" s="1"/>
  <c r="AK85" i="15"/>
  <c r="AL111" i="15"/>
  <c r="AM93" i="15"/>
  <c r="AM94" i="15" s="1"/>
  <c r="AK111" i="15"/>
  <c r="AL84" i="15"/>
  <c r="AL85" i="15" s="1"/>
  <c r="J13" i="17" s="1"/>
  <c r="AK112" i="15"/>
  <c r="AK75" i="15"/>
  <c r="AK76" i="15" s="1"/>
  <c r="AL83" i="15"/>
  <c r="H13" i="17" s="1"/>
  <c r="AM20" i="15"/>
  <c r="AL30" i="15"/>
  <c r="AL31" i="15" s="1"/>
  <c r="AL29" i="15"/>
  <c r="AM12" i="15"/>
  <c r="AM13" i="15" s="1"/>
  <c r="AM11" i="15"/>
  <c r="AK12" i="15"/>
  <c r="AK13" i="15" s="1"/>
  <c r="AK11" i="15"/>
  <c r="AL102" i="15"/>
  <c r="AL103" i="15" s="1"/>
  <c r="AL101" i="15"/>
  <c r="AK83" i="15"/>
  <c r="AM66" i="15"/>
  <c r="AM67" i="15" s="1"/>
  <c r="AM65" i="15"/>
  <c r="AL119" i="15"/>
  <c r="AL121" i="15"/>
  <c r="AL120" i="15"/>
  <c r="AK47" i="15"/>
  <c r="AM110" i="15"/>
  <c r="AM112" i="15"/>
  <c r="AM111" i="15"/>
  <c r="AK20" i="15"/>
  <c r="AK21" i="15"/>
  <c r="AK22" i="15" s="1"/>
  <c r="AM48" i="15"/>
  <c r="AM49" i="15" s="1"/>
  <c r="AM47" i="15"/>
  <c r="AM39" i="15"/>
  <c r="AM40" i="15" s="1"/>
  <c r="AM38" i="15"/>
  <c r="AL75" i="15"/>
  <c r="AL76" i="15" s="1"/>
  <c r="G13" i="17" s="1"/>
  <c r="AL74" i="15"/>
  <c r="E13" i="17" s="1"/>
  <c r="AM119" i="15"/>
  <c r="AM121" i="15"/>
  <c r="AM120" i="15"/>
  <c r="AM30" i="15"/>
  <c r="AM31" i="15" s="1"/>
  <c r="AM29" i="15"/>
  <c r="AM84" i="15"/>
  <c r="AM85" i="15" s="1"/>
  <c r="AK66" i="15"/>
  <c r="AK67" i="15" s="1"/>
  <c r="AK65" i="15"/>
  <c r="AL48" i="15"/>
  <c r="AL49" i="15" s="1"/>
  <c r="AL47" i="15"/>
  <c r="AK101" i="15"/>
  <c r="AK102" i="15"/>
  <c r="AK103" i="15" s="1"/>
  <c r="AM57" i="15"/>
  <c r="AM58" i="15" s="1"/>
  <c r="AM56" i="15"/>
  <c r="AL66" i="15"/>
  <c r="AL67" i="15" s="1"/>
  <c r="D13" i="17" s="1"/>
  <c r="AL65" i="15"/>
  <c r="B13" i="17" s="1"/>
  <c r="AL12" i="15"/>
  <c r="AL13" i="15" s="1"/>
  <c r="AL11" i="15"/>
  <c r="AM75" i="15"/>
  <c r="AM76" i="15" s="1"/>
  <c r="AM74" i="15"/>
  <c r="AK30" i="15"/>
  <c r="AK31" i="15" s="1"/>
  <c r="AK29" i="15"/>
  <c r="AK74" i="15"/>
  <c r="AK39" i="15"/>
  <c r="AK40" i="15" s="1"/>
  <c r="AK38" i="15"/>
  <c r="AM74" i="2"/>
  <c r="AM48" i="2"/>
  <c r="AM49" i="2" s="1"/>
  <c r="AK57" i="2"/>
  <c r="AK58" i="2" s="1"/>
  <c r="AK56" i="2"/>
  <c r="AK47" i="2"/>
  <c r="AK48" i="2"/>
  <c r="AK49" i="2" s="1"/>
  <c r="AM56" i="2"/>
  <c r="AM47" i="2"/>
  <c r="AL47" i="2"/>
  <c r="AL48" i="2"/>
  <c r="AL49" i="2" s="1"/>
  <c r="AM75" i="2"/>
  <c r="AM76" i="2" s="1"/>
  <c r="AL74" i="2"/>
  <c r="AL75" i="2"/>
  <c r="AL76" i="2" s="1"/>
  <c r="AK74" i="2"/>
  <c r="AK75" i="2"/>
  <c r="AK76" i="2" s="1"/>
  <c r="E13" i="16" l="1"/>
  <c r="K13" i="10"/>
  <c r="M13" i="10"/>
  <c r="G13" i="16"/>
  <c r="AG23" i="2"/>
  <c r="AH23" i="2"/>
  <c r="AI23" i="2"/>
  <c r="AG24" i="2"/>
  <c r="AH24" i="2"/>
  <c r="AI24" i="2"/>
  <c r="AG25" i="2"/>
  <c r="AH25" i="2"/>
  <c r="AI25" i="2"/>
  <c r="AG26" i="2"/>
  <c r="AH26" i="2"/>
  <c r="AL26" i="2" s="1"/>
  <c r="AI26" i="2"/>
  <c r="AG27" i="2"/>
  <c r="AH27" i="2"/>
  <c r="AI27" i="2"/>
  <c r="AJ26" i="2" l="1"/>
  <c r="AK26" i="2" l="1"/>
  <c r="AM26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N142" i="2"/>
  <c r="N143" i="2" s="1"/>
  <c r="M142" i="2"/>
  <c r="M143" i="2" s="1"/>
  <c r="L142" i="2"/>
  <c r="L143" i="2" s="1"/>
  <c r="K142" i="2"/>
  <c r="K143" i="2" s="1"/>
  <c r="J142" i="2"/>
  <c r="J143" i="2" s="1"/>
  <c r="I142" i="2"/>
  <c r="I143" i="2" s="1"/>
  <c r="H142" i="2"/>
  <c r="H143" i="2" s="1"/>
  <c r="G142" i="2"/>
  <c r="G143" i="2" s="1"/>
  <c r="F142" i="2"/>
  <c r="F143" i="2" s="1"/>
  <c r="AA141" i="2"/>
  <c r="Z141" i="2"/>
  <c r="Y141" i="2"/>
  <c r="X141" i="2"/>
  <c r="W141" i="2"/>
  <c r="V141" i="2"/>
  <c r="U141" i="2"/>
  <c r="T141" i="2"/>
  <c r="S141" i="2"/>
  <c r="R141" i="2"/>
  <c r="Q141" i="2"/>
  <c r="P141" i="2"/>
  <c r="N141" i="2"/>
  <c r="M141" i="2"/>
  <c r="L141" i="2"/>
  <c r="K141" i="2"/>
  <c r="J141" i="2"/>
  <c r="I141" i="2"/>
  <c r="H141" i="2"/>
  <c r="G141" i="2"/>
  <c r="F141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AN16" i="2"/>
  <c r="AM16" i="2"/>
  <c r="AI16" i="2"/>
  <c r="AH16" i="2"/>
  <c r="AG16" i="2"/>
  <c r="AN15" i="2"/>
  <c r="AJ15" i="2"/>
  <c r="AM15" i="2" s="1"/>
  <c r="AI15" i="2"/>
  <c r="AH15" i="2"/>
  <c r="AL15" i="2" s="1"/>
  <c r="AG15" i="2"/>
  <c r="AN14" i="2"/>
  <c r="AJ14" i="2"/>
  <c r="AI14" i="2"/>
  <c r="AH14" i="2"/>
  <c r="AL14" i="2" s="1"/>
  <c r="AG14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AN105" i="2"/>
  <c r="AJ105" i="2"/>
  <c r="AM105" i="2" s="1"/>
  <c r="AI105" i="2"/>
  <c r="AH105" i="2"/>
  <c r="AL105" i="2" s="1"/>
  <c r="AG105" i="2"/>
  <c r="AN104" i="2"/>
  <c r="AJ104" i="2"/>
  <c r="AI104" i="2"/>
  <c r="AH104" i="2"/>
  <c r="AG104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Q65" i="2"/>
  <c r="P65" i="2"/>
  <c r="O65" i="2"/>
  <c r="N65" i="2"/>
  <c r="M65" i="2"/>
  <c r="L65" i="2"/>
  <c r="K65" i="2"/>
  <c r="J65" i="2"/>
  <c r="I65" i="2"/>
  <c r="H65" i="2"/>
  <c r="G65" i="2"/>
  <c r="F65" i="2"/>
  <c r="AN63" i="2"/>
  <c r="AJ63" i="2"/>
  <c r="AM63" i="2" s="1"/>
  <c r="AL63" i="2"/>
  <c r="AN61" i="2"/>
  <c r="AJ61" i="2"/>
  <c r="AM61" i="2" s="1"/>
  <c r="AL61" i="2"/>
  <c r="AN60" i="2"/>
  <c r="AJ60" i="2"/>
  <c r="AI60" i="2"/>
  <c r="AH60" i="2"/>
  <c r="AG60" i="2"/>
  <c r="AN59" i="2"/>
  <c r="AJ59" i="2"/>
  <c r="AM59" i="2" s="1"/>
  <c r="AI59" i="2"/>
  <c r="AH59" i="2"/>
  <c r="AG59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AN97" i="2"/>
  <c r="AJ97" i="2"/>
  <c r="AM97" i="2" s="1"/>
  <c r="AI97" i="2"/>
  <c r="AH97" i="2"/>
  <c r="AL97" i="2" s="1"/>
  <c r="AG97" i="2"/>
  <c r="AN96" i="2"/>
  <c r="AJ96" i="2"/>
  <c r="AM96" i="2" s="1"/>
  <c r="AI96" i="2"/>
  <c r="AH96" i="2"/>
  <c r="AL96" i="2" s="1"/>
  <c r="AG96" i="2"/>
  <c r="AN95" i="2"/>
  <c r="AJ95" i="2"/>
  <c r="AM95" i="2" s="1"/>
  <c r="AI95" i="2"/>
  <c r="AH95" i="2"/>
  <c r="AG9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AJ79" i="2"/>
  <c r="AM79" i="2" s="1"/>
  <c r="AI79" i="2"/>
  <c r="AH79" i="2"/>
  <c r="AL79" i="2" s="1"/>
  <c r="AG79" i="2"/>
  <c r="AN78" i="2"/>
  <c r="AJ78" i="2"/>
  <c r="AM78" i="2" s="1"/>
  <c r="AI78" i="2"/>
  <c r="AH78" i="2"/>
  <c r="AG78" i="2"/>
  <c r="AN77" i="2"/>
  <c r="AJ77" i="2"/>
  <c r="AI77" i="2"/>
  <c r="AH77" i="2"/>
  <c r="AG77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AN27" i="2"/>
  <c r="AJ27" i="2"/>
  <c r="AM27" i="2" s="1"/>
  <c r="AL27" i="2"/>
  <c r="AN25" i="2"/>
  <c r="AJ25" i="2"/>
  <c r="AM25" i="2" s="1"/>
  <c r="AL25" i="2"/>
  <c r="AN24" i="2"/>
  <c r="AJ24" i="2"/>
  <c r="AM24" i="2" s="1"/>
  <c r="AL24" i="2"/>
  <c r="AN23" i="2"/>
  <c r="AJ23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N36" i="2"/>
  <c r="AJ36" i="2"/>
  <c r="AM36" i="2" s="1"/>
  <c r="AN34" i="2"/>
  <c r="AJ34" i="2"/>
  <c r="AM34" i="2" s="1"/>
  <c r="AN33" i="2"/>
  <c r="AJ33" i="2"/>
  <c r="AM33" i="2" s="1"/>
  <c r="AN32" i="2"/>
  <c r="AJ32" i="2"/>
  <c r="J14" i="16" l="1"/>
  <c r="H39" i="16"/>
  <c r="J15" i="16"/>
  <c r="J25" i="16"/>
  <c r="H41" i="16"/>
  <c r="H42" i="16"/>
  <c r="J19" i="16"/>
  <c r="H52" i="16"/>
  <c r="J18" i="16"/>
  <c r="H46" i="16"/>
  <c r="J38" i="16"/>
  <c r="H45" i="16"/>
  <c r="J42" i="16"/>
  <c r="J39" i="16"/>
  <c r="J52" i="16"/>
  <c r="J46" i="16"/>
  <c r="J41" i="16"/>
  <c r="H8" i="16"/>
  <c r="H35" i="16"/>
  <c r="J45" i="16"/>
  <c r="H34" i="16"/>
  <c r="H7" i="16"/>
  <c r="H6" i="16"/>
  <c r="H33" i="16"/>
  <c r="H11" i="16"/>
  <c r="J10" i="16"/>
  <c r="H12" i="16"/>
  <c r="H38" i="16"/>
  <c r="H14" i="16"/>
  <c r="J8" i="16"/>
  <c r="J35" i="16"/>
  <c r="J7" i="16"/>
  <c r="J34" i="16"/>
  <c r="H19" i="16"/>
  <c r="H15" i="16"/>
  <c r="H25" i="16"/>
  <c r="J33" i="16"/>
  <c r="J6" i="16"/>
  <c r="H18" i="16"/>
  <c r="J11" i="16"/>
  <c r="J37" i="16"/>
  <c r="J12" i="16"/>
  <c r="D37" i="16"/>
  <c r="B39" i="16"/>
  <c r="D15" i="16"/>
  <c r="B41" i="16"/>
  <c r="D25" i="16"/>
  <c r="D14" i="16"/>
  <c r="B42" i="16"/>
  <c r="D19" i="16"/>
  <c r="B52" i="16"/>
  <c r="D18" i="16"/>
  <c r="B46" i="16"/>
  <c r="B45" i="16"/>
  <c r="D38" i="16"/>
  <c r="D39" i="16"/>
  <c r="D41" i="16"/>
  <c r="D42" i="16"/>
  <c r="D52" i="16"/>
  <c r="D46" i="16"/>
  <c r="D45" i="16"/>
  <c r="B8" i="16"/>
  <c r="B35" i="16"/>
  <c r="B7" i="16"/>
  <c r="B34" i="16"/>
  <c r="B33" i="16"/>
  <c r="B6" i="16"/>
  <c r="D10" i="16"/>
  <c r="B11" i="16"/>
  <c r="B12" i="16"/>
  <c r="D8" i="16"/>
  <c r="D35" i="16"/>
  <c r="B14" i="16"/>
  <c r="D7" i="16"/>
  <c r="D34" i="16"/>
  <c r="B15" i="16"/>
  <c r="D33" i="16"/>
  <c r="D6" i="16"/>
  <c r="B25" i="16"/>
  <c r="B19" i="16"/>
  <c r="D11" i="16"/>
  <c r="B18" i="16"/>
  <c r="D12" i="16"/>
  <c r="AL16" i="2"/>
  <c r="AK16" i="2"/>
  <c r="AG21" i="2"/>
  <c r="AG22" i="2" s="1"/>
  <c r="AN21" i="2"/>
  <c r="AN22" i="2" s="1"/>
  <c r="AI20" i="2"/>
  <c r="AJ20" i="2"/>
  <c r="AG20" i="2"/>
  <c r="AL20" i="2"/>
  <c r="AL21" i="2"/>
  <c r="AL22" i="2" s="1"/>
  <c r="AN20" i="2"/>
  <c r="AK15" i="2"/>
  <c r="AH21" i="2"/>
  <c r="AH22" i="2" s="1"/>
  <c r="AI21" i="2"/>
  <c r="AI22" i="2" s="1"/>
  <c r="AJ21" i="2"/>
  <c r="AJ22" i="2" s="1"/>
  <c r="AK14" i="2"/>
  <c r="AH20" i="2"/>
  <c r="AM14" i="2"/>
  <c r="AG111" i="2"/>
  <c r="AN66" i="2"/>
  <c r="AN67" i="2" s="1"/>
  <c r="AI110" i="2"/>
  <c r="AN110" i="2"/>
  <c r="AH65" i="2"/>
  <c r="AI65" i="2"/>
  <c r="AG65" i="2"/>
  <c r="AG112" i="2"/>
  <c r="AH110" i="2"/>
  <c r="AG110" i="2"/>
  <c r="AJ112" i="2"/>
  <c r="AM104" i="2"/>
  <c r="AM110" i="2" s="1"/>
  <c r="AN112" i="2"/>
  <c r="AJ110" i="2"/>
  <c r="AN101" i="2"/>
  <c r="AK60" i="2"/>
  <c r="AH111" i="2"/>
  <c r="AI111" i="2"/>
  <c r="AJ65" i="2"/>
  <c r="AJ111" i="2"/>
  <c r="AL60" i="2"/>
  <c r="AG83" i="2"/>
  <c r="AK104" i="2"/>
  <c r="AL104" i="2"/>
  <c r="AN111" i="2"/>
  <c r="AH112" i="2"/>
  <c r="AH101" i="2"/>
  <c r="AI112" i="2"/>
  <c r="AK105" i="2"/>
  <c r="AG101" i="2"/>
  <c r="AI101" i="2"/>
  <c r="AN65" i="2"/>
  <c r="AN102" i="2"/>
  <c r="AN103" i="2" s="1"/>
  <c r="AK61" i="2"/>
  <c r="AG102" i="2"/>
  <c r="AG103" i="2" s="1"/>
  <c r="AK96" i="2"/>
  <c r="AG66" i="2"/>
  <c r="AG67" i="2" s="1"/>
  <c r="AH66" i="2"/>
  <c r="AH67" i="2" s="1"/>
  <c r="AI66" i="2"/>
  <c r="AI67" i="2" s="1"/>
  <c r="AJ66" i="2"/>
  <c r="AJ67" i="2" s="1"/>
  <c r="AG30" i="2"/>
  <c r="AG31" i="2" s="1"/>
  <c r="AK59" i="2"/>
  <c r="AK63" i="2"/>
  <c r="AL59" i="2"/>
  <c r="AM60" i="2"/>
  <c r="AM65" i="2" s="1"/>
  <c r="AK78" i="2"/>
  <c r="AM102" i="2"/>
  <c r="AM103" i="2" s="1"/>
  <c r="AM101" i="2"/>
  <c r="AH83" i="2"/>
  <c r="AI83" i="2"/>
  <c r="AJ83" i="2"/>
  <c r="AN84" i="2"/>
  <c r="AN85" i="2" s="1"/>
  <c r="AK97" i="2"/>
  <c r="AG84" i="2"/>
  <c r="AG85" i="2" s="1"/>
  <c r="AH102" i="2"/>
  <c r="AH103" i="2" s="1"/>
  <c r="AI102" i="2"/>
  <c r="AI103" i="2" s="1"/>
  <c r="AJ102" i="2"/>
  <c r="AJ103" i="2" s="1"/>
  <c r="AL78" i="2"/>
  <c r="AK95" i="2"/>
  <c r="AL95" i="2"/>
  <c r="AI29" i="2"/>
  <c r="AJ101" i="2"/>
  <c r="AH29" i="2"/>
  <c r="AN83" i="2"/>
  <c r="AJ29" i="2"/>
  <c r="AK79" i="2"/>
  <c r="AN30" i="2"/>
  <c r="AN31" i="2" s="1"/>
  <c r="AG29" i="2"/>
  <c r="AH84" i="2"/>
  <c r="AH85" i="2" s="1"/>
  <c r="AK24" i="2"/>
  <c r="AI84" i="2"/>
  <c r="AI85" i="2" s="1"/>
  <c r="AJ84" i="2"/>
  <c r="AJ85" i="2" s="1"/>
  <c r="AN29" i="2"/>
  <c r="AK77" i="2"/>
  <c r="AL77" i="2"/>
  <c r="AM77" i="2"/>
  <c r="AK25" i="2"/>
  <c r="AH30" i="2"/>
  <c r="AH31" i="2" s="1"/>
  <c r="AI30" i="2"/>
  <c r="AI31" i="2" s="1"/>
  <c r="AJ30" i="2"/>
  <c r="AJ31" i="2" s="1"/>
  <c r="AK23" i="2"/>
  <c r="AK27" i="2"/>
  <c r="AN39" i="2"/>
  <c r="AN40" i="2" s="1"/>
  <c r="AL23" i="2"/>
  <c r="AK34" i="2"/>
  <c r="AM23" i="2"/>
  <c r="AL34" i="2"/>
  <c r="AK36" i="2"/>
  <c r="AG38" i="2"/>
  <c r="AH38" i="2"/>
  <c r="AI38" i="2"/>
  <c r="AJ38" i="2"/>
  <c r="AK33" i="2"/>
  <c r="AJ39" i="2"/>
  <c r="AJ40" i="2" s="1"/>
  <c r="AL33" i="2"/>
  <c r="AN38" i="2"/>
  <c r="AG39" i="2"/>
  <c r="AG40" i="2" s="1"/>
  <c r="AH39" i="2"/>
  <c r="AH40" i="2" s="1"/>
  <c r="AI39" i="2"/>
  <c r="AI40" i="2" s="1"/>
  <c r="AL36" i="2"/>
  <c r="AM32" i="2"/>
  <c r="AK32" i="2"/>
  <c r="AL32" i="2"/>
  <c r="J40" i="16" l="1"/>
  <c r="H40" i="16"/>
  <c r="B40" i="16"/>
  <c r="D40" i="16"/>
  <c r="AM21" i="2"/>
  <c r="AM22" i="2" s="1"/>
  <c r="AM20" i="2"/>
  <c r="AK20" i="2"/>
  <c r="AK21" i="2"/>
  <c r="AK22" i="2" s="1"/>
  <c r="AM112" i="2"/>
  <c r="AM111" i="2"/>
  <c r="AL110" i="2"/>
  <c r="AL112" i="2"/>
  <c r="AL111" i="2"/>
  <c r="AK110" i="2"/>
  <c r="AK112" i="2"/>
  <c r="AK111" i="2"/>
  <c r="AL65" i="2"/>
  <c r="AL66" i="2"/>
  <c r="AL67" i="2" s="1"/>
  <c r="AK65" i="2"/>
  <c r="AK66" i="2"/>
  <c r="AK67" i="2" s="1"/>
  <c r="AM66" i="2"/>
  <c r="AM67" i="2" s="1"/>
  <c r="AL101" i="2"/>
  <c r="AL102" i="2"/>
  <c r="AL103" i="2" s="1"/>
  <c r="AK101" i="2"/>
  <c r="AK102" i="2"/>
  <c r="AK103" i="2" s="1"/>
  <c r="AM84" i="2"/>
  <c r="AM85" i="2" s="1"/>
  <c r="AM83" i="2"/>
  <c r="AL83" i="2"/>
  <c r="AL84" i="2"/>
  <c r="AL85" i="2" s="1"/>
  <c r="AK83" i="2"/>
  <c r="AK84" i="2"/>
  <c r="AK85" i="2" s="1"/>
  <c r="AL29" i="2"/>
  <c r="AL30" i="2"/>
  <c r="AL31" i="2" s="1"/>
  <c r="AK29" i="2"/>
  <c r="AK30" i="2"/>
  <c r="AK31" i="2" s="1"/>
  <c r="AM30" i="2"/>
  <c r="AM31" i="2" s="1"/>
  <c r="AM29" i="2"/>
  <c r="AL38" i="2"/>
  <c r="AL39" i="2"/>
  <c r="AL40" i="2" s="1"/>
  <c r="AK38" i="2"/>
  <c r="AK39" i="2"/>
  <c r="AK40" i="2" s="1"/>
  <c r="AM39" i="2"/>
  <c r="AM40" i="2" s="1"/>
  <c r="AM38" i="2"/>
  <c r="S13" i="8"/>
  <c r="Q13" i="8"/>
  <c r="P13" i="8"/>
  <c r="O13" i="8"/>
  <c r="M13" i="8"/>
  <c r="L13" i="8"/>
  <c r="J13" i="8"/>
  <c r="I13" i="8"/>
  <c r="G13" i="8"/>
  <c r="S12" i="8"/>
  <c r="Q12" i="8"/>
  <c r="P12" i="8"/>
  <c r="O12" i="8"/>
  <c r="M12" i="8"/>
  <c r="L12" i="8"/>
  <c r="J12" i="8"/>
  <c r="I12" i="8"/>
  <c r="G12" i="8"/>
  <c r="S11" i="8"/>
  <c r="Q11" i="8"/>
  <c r="P11" i="8"/>
  <c r="O11" i="8"/>
  <c r="M11" i="8"/>
  <c r="L11" i="8"/>
  <c r="J11" i="8"/>
  <c r="I11" i="8"/>
  <c r="G11" i="8"/>
  <c r="AN5" i="2"/>
  <c r="P92" i="2"/>
  <c r="AG113" i="2"/>
  <c r="AH113" i="2"/>
  <c r="AI113" i="2"/>
  <c r="AJ113" i="2"/>
  <c r="AM113" i="2" s="1"/>
  <c r="AN113" i="2"/>
  <c r="AG114" i="2"/>
  <c r="AH114" i="2"/>
  <c r="AI114" i="2"/>
  <c r="AJ114" i="2"/>
  <c r="AM114" i="2" s="1"/>
  <c r="AN114" i="2"/>
  <c r="AG116" i="2"/>
  <c r="AH116" i="2"/>
  <c r="AL116" i="2" s="1"/>
  <c r="AI116" i="2"/>
  <c r="AJ116" i="2"/>
  <c r="AN116" i="2"/>
  <c r="AG117" i="2"/>
  <c r="AH117" i="2"/>
  <c r="AI117" i="2"/>
  <c r="AJ117" i="2"/>
  <c r="AM117" i="2" s="1"/>
  <c r="AN117" i="2"/>
  <c r="AA241" i="2"/>
  <c r="AA242" i="2" s="1"/>
  <c r="Z241" i="2"/>
  <c r="Z242" i="2" s="1"/>
  <c r="Y241" i="2"/>
  <c r="Y242" i="2" s="1"/>
  <c r="X241" i="2"/>
  <c r="X242" i="2" s="1"/>
  <c r="AA240" i="2"/>
  <c r="Z240" i="2"/>
  <c r="Y240" i="2"/>
  <c r="X240" i="2"/>
  <c r="AA232" i="2"/>
  <c r="AA233" i="2" s="1"/>
  <c r="Z232" i="2"/>
  <c r="Z233" i="2" s="1"/>
  <c r="Y232" i="2"/>
  <c r="Y233" i="2" s="1"/>
  <c r="X232" i="2"/>
  <c r="X233" i="2" s="1"/>
  <c r="AA231" i="2"/>
  <c r="Z231" i="2"/>
  <c r="Y231" i="2"/>
  <c r="X231" i="2"/>
  <c r="AA215" i="2"/>
  <c r="Z215" i="2"/>
  <c r="Y215" i="2"/>
  <c r="X215" i="2"/>
  <c r="AA214" i="2"/>
  <c r="Z214" i="2"/>
  <c r="Y214" i="2"/>
  <c r="X214" i="2"/>
  <c r="AA213" i="2"/>
  <c r="Z213" i="2"/>
  <c r="Y213" i="2"/>
  <c r="X213" i="2"/>
  <c r="W241" i="2"/>
  <c r="W242" i="2" s="1"/>
  <c r="V241" i="2"/>
  <c r="V242" i="2" s="1"/>
  <c r="U241" i="2"/>
  <c r="U242" i="2" s="1"/>
  <c r="T241" i="2"/>
  <c r="T242" i="2" s="1"/>
  <c r="W240" i="2"/>
  <c r="V240" i="2"/>
  <c r="U240" i="2"/>
  <c r="T240" i="2"/>
  <c r="W232" i="2"/>
  <c r="W233" i="2" s="1"/>
  <c r="V232" i="2"/>
  <c r="V233" i="2" s="1"/>
  <c r="U232" i="2"/>
  <c r="U233" i="2" s="1"/>
  <c r="T232" i="2"/>
  <c r="T233" i="2" s="1"/>
  <c r="W231" i="2"/>
  <c r="V231" i="2"/>
  <c r="U231" i="2"/>
  <c r="T231" i="2"/>
  <c r="W215" i="2"/>
  <c r="V215" i="2"/>
  <c r="U215" i="2"/>
  <c r="T215" i="2"/>
  <c r="W214" i="2"/>
  <c r="V214" i="2"/>
  <c r="U214" i="2"/>
  <c r="T214" i="2"/>
  <c r="W213" i="2"/>
  <c r="V213" i="2"/>
  <c r="U213" i="2"/>
  <c r="T213" i="2"/>
  <c r="AI88" i="2"/>
  <c r="AI87" i="2"/>
  <c r="AI86" i="2"/>
  <c r="AJ88" i="2"/>
  <c r="AJ87" i="2"/>
  <c r="AJ86" i="2"/>
  <c r="AJ5" i="2"/>
  <c r="AJ6" i="2"/>
  <c r="AJ7" i="2"/>
  <c r="AM7" i="2" s="1"/>
  <c r="AI5" i="2"/>
  <c r="AI6" i="2"/>
  <c r="AI7" i="2"/>
  <c r="AG6" i="2"/>
  <c r="AF121" i="2"/>
  <c r="AE121" i="2"/>
  <c r="AD121" i="2"/>
  <c r="AC121" i="2"/>
  <c r="AB121" i="2"/>
  <c r="AA121" i="2"/>
  <c r="Z121" i="2"/>
  <c r="Y121" i="2"/>
  <c r="AF120" i="2"/>
  <c r="AE120" i="2"/>
  <c r="AD120" i="2"/>
  <c r="AC120" i="2"/>
  <c r="AB120" i="2"/>
  <c r="AA120" i="2"/>
  <c r="Z120" i="2"/>
  <c r="Y120" i="2"/>
  <c r="AF119" i="2"/>
  <c r="AE119" i="2"/>
  <c r="AD119" i="2"/>
  <c r="AC119" i="2"/>
  <c r="AB119" i="2"/>
  <c r="AA119" i="2"/>
  <c r="Z119" i="2"/>
  <c r="Y119" i="2"/>
  <c r="AF94" i="2"/>
  <c r="AE94" i="2"/>
  <c r="AD94" i="2"/>
  <c r="AC94" i="2"/>
  <c r="AB94" i="2"/>
  <c r="AA94" i="2"/>
  <c r="Z94" i="2"/>
  <c r="Y94" i="2"/>
  <c r="AF93" i="2"/>
  <c r="AE93" i="2"/>
  <c r="AD93" i="2"/>
  <c r="AC93" i="2"/>
  <c r="AB93" i="2"/>
  <c r="AA93" i="2"/>
  <c r="Z93" i="2"/>
  <c r="Y93" i="2"/>
  <c r="AF92" i="2"/>
  <c r="AE92" i="2"/>
  <c r="AD92" i="2"/>
  <c r="AC92" i="2"/>
  <c r="AB92" i="2"/>
  <c r="AA92" i="2"/>
  <c r="Z92" i="2"/>
  <c r="Y92" i="2"/>
  <c r="AF13" i="2"/>
  <c r="AE13" i="2"/>
  <c r="AD13" i="2"/>
  <c r="AC13" i="2"/>
  <c r="AB13" i="2"/>
  <c r="AA13" i="2"/>
  <c r="Z13" i="2"/>
  <c r="Y13" i="2"/>
  <c r="AF12" i="2"/>
  <c r="AE12" i="2"/>
  <c r="AD12" i="2"/>
  <c r="AC12" i="2"/>
  <c r="AB12" i="2"/>
  <c r="AA12" i="2"/>
  <c r="Z12" i="2"/>
  <c r="Y12" i="2"/>
  <c r="AF11" i="2"/>
  <c r="AE11" i="2"/>
  <c r="AD11" i="2"/>
  <c r="AC11" i="2"/>
  <c r="AB11" i="2"/>
  <c r="AA11" i="2"/>
  <c r="Z11" i="2"/>
  <c r="Y11" i="2"/>
  <c r="X121" i="2"/>
  <c r="W121" i="2"/>
  <c r="V121" i="2"/>
  <c r="U121" i="2"/>
  <c r="T121" i="2"/>
  <c r="S121" i="2"/>
  <c r="R121" i="2"/>
  <c r="Q121" i="2"/>
  <c r="X120" i="2"/>
  <c r="W120" i="2"/>
  <c r="V120" i="2"/>
  <c r="U120" i="2"/>
  <c r="T120" i="2"/>
  <c r="S120" i="2"/>
  <c r="R120" i="2"/>
  <c r="Q120" i="2"/>
  <c r="X119" i="2"/>
  <c r="W119" i="2"/>
  <c r="V119" i="2"/>
  <c r="U119" i="2"/>
  <c r="T119" i="2"/>
  <c r="S119" i="2"/>
  <c r="R119" i="2"/>
  <c r="Q119" i="2"/>
  <c r="X94" i="2"/>
  <c r="W94" i="2"/>
  <c r="V94" i="2"/>
  <c r="U94" i="2"/>
  <c r="T94" i="2"/>
  <c r="S94" i="2"/>
  <c r="R94" i="2"/>
  <c r="Q94" i="2"/>
  <c r="X93" i="2"/>
  <c r="W93" i="2"/>
  <c r="V93" i="2"/>
  <c r="U93" i="2"/>
  <c r="T93" i="2"/>
  <c r="S93" i="2"/>
  <c r="R93" i="2"/>
  <c r="Q93" i="2"/>
  <c r="X92" i="2"/>
  <c r="W92" i="2"/>
  <c r="V92" i="2"/>
  <c r="U92" i="2"/>
  <c r="T92" i="2"/>
  <c r="S92" i="2"/>
  <c r="R92" i="2"/>
  <c r="Q92" i="2"/>
  <c r="X13" i="2"/>
  <c r="W13" i="2"/>
  <c r="V13" i="2"/>
  <c r="U13" i="2"/>
  <c r="T13" i="2"/>
  <c r="S13" i="2"/>
  <c r="R13" i="2"/>
  <c r="Q13" i="2"/>
  <c r="X12" i="2"/>
  <c r="W12" i="2"/>
  <c r="V12" i="2"/>
  <c r="U12" i="2"/>
  <c r="T12" i="2"/>
  <c r="S12" i="2"/>
  <c r="R12" i="2"/>
  <c r="Q12" i="2"/>
  <c r="X11" i="2"/>
  <c r="W11" i="2"/>
  <c r="V11" i="2"/>
  <c r="U11" i="2"/>
  <c r="T11" i="2"/>
  <c r="S11" i="2"/>
  <c r="R11" i="2"/>
  <c r="Q11" i="2"/>
  <c r="AN6" i="2"/>
  <c r="AG87" i="2"/>
  <c r="AH87" i="2"/>
  <c r="AG88" i="2"/>
  <c r="AH88" i="2"/>
  <c r="AH86" i="2"/>
  <c r="AG86" i="2"/>
  <c r="J13" i="16" l="1"/>
  <c r="H13" i="16"/>
  <c r="K49" i="16"/>
  <c r="K50" i="16"/>
  <c r="K18" i="16"/>
  <c r="D13" i="16"/>
  <c r="B13" i="16"/>
  <c r="M41" i="16"/>
  <c r="M49" i="16"/>
  <c r="M46" i="16"/>
  <c r="M45" i="16"/>
  <c r="M52" i="16"/>
  <c r="M42" i="16"/>
  <c r="K38" i="16"/>
  <c r="M38" i="16"/>
  <c r="K39" i="16"/>
  <c r="M39" i="16"/>
  <c r="M50" i="16"/>
  <c r="M37" i="16"/>
  <c r="K41" i="16"/>
  <c r="K42" i="16"/>
  <c r="K52" i="16"/>
  <c r="K45" i="16"/>
  <c r="K46" i="16"/>
  <c r="AK116" i="2"/>
  <c r="AK114" i="2"/>
  <c r="AK113" i="2"/>
  <c r="AK117" i="2"/>
  <c r="AM116" i="2"/>
  <c r="AL114" i="2"/>
  <c r="AL113" i="2"/>
  <c r="AL117" i="2"/>
  <c r="AK86" i="2"/>
  <c r="H119" i="2" l="1"/>
  <c r="AN119" i="2" l="1"/>
  <c r="AN120" i="2"/>
  <c r="AN121" i="2"/>
  <c r="AN88" i="2"/>
  <c r="AN87" i="2"/>
  <c r="AN86" i="2"/>
  <c r="AN7" i="2"/>
  <c r="AN92" i="2" l="1"/>
  <c r="AN93" i="2"/>
  <c r="AN94" i="2" s="1"/>
  <c r="AN12" i="2"/>
  <c r="AN13" i="2" s="1"/>
  <c r="AN11" i="2"/>
  <c r="M40" i="16" l="1"/>
  <c r="K40" i="16"/>
  <c r="S241" i="2"/>
  <c r="S242" i="2" s="1"/>
  <c r="R241" i="2"/>
  <c r="R242" i="2" s="1"/>
  <c r="Q241" i="2"/>
  <c r="Q242" i="2" s="1"/>
  <c r="P241" i="2"/>
  <c r="P242" i="2" s="1"/>
  <c r="N241" i="2"/>
  <c r="N242" i="2" s="1"/>
  <c r="M241" i="2"/>
  <c r="M242" i="2" s="1"/>
  <c r="L241" i="2"/>
  <c r="L242" i="2" s="1"/>
  <c r="K241" i="2"/>
  <c r="K242" i="2" s="1"/>
  <c r="J241" i="2"/>
  <c r="J242" i="2" s="1"/>
  <c r="I241" i="2"/>
  <c r="I242" i="2" s="1"/>
  <c r="H241" i="2"/>
  <c r="H242" i="2" s="1"/>
  <c r="G241" i="2"/>
  <c r="G242" i="2" s="1"/>
  <c r="F241" i="2"/>
  <c r="F242" i="2" s="1"/>
  <c r="S240" i="2"/>
  <c r="R240" i="2"/>
  <c r="Q240" i="2"/>
  <c r="P240" i="2"/>
  <c r="N240" i="2"/>
  <c r="S9" i="8" s="1"/>
  <c r="M240" i="2"/>
  <c r="Q9" i="8" s="1"/>
  <c r="L240" i="2"/>
  <c r="P9" i="8" s="1"/>
  <c r="K240" i="2"/>
  <c r="O9" i="8" s="1"/>
  <c r="J240" i="2"/>
  <c r="M9" i="8" s="1"/>
  <c r="I240" i="2"/>
  <c r="L9" i="8" s="1"/>
  <c r="H240" i="2"/>
  <c r="J9" i="8" s="1"/>
  <c r="G240" i="2"/>
  <c r="I9" i="8" s="1"/>
  <c r="F240" i="2"/>
  <c r="G9" i="8" s="1"/>
  <c r="AM121" i="2"/>
  <c r="AL121" i="2"/>
  <c r="AK121" i="2"/>
  <c r="AJ121" i="2"/>
  <c r="AI121" i="2"/>
  <c r="AH121" i="2"/>
  <c r="AG121" i="2"/>
  <c r="P121" i="2"/>
  <c r="O121" i="2"/>
  <c r="N121" i="2"/>
  <c r="M121" i="2"/>
  <c r="L121" i="2"/>
  <c r="K121" i="2"/>
  <c r="J121" i="2"/>
  <c r="I121" i="2"/>
  <c r="H121" i="2"/>
  <c r="G121" i="2"/>
  <c r="F121" i="2"/>
  <c r="AM120" i="2"/>
  <c r="AL120" i="2"/>
  <c r="AK120" i="2"/>
  <c r="AJ120" i="2"/>
  <c r="AI120" i="2"/>
  <c r="AH120" i="2"/>
  <c r="AG120" i="2"/>
  <c r="P120" i="2"/>
  <c r="O120" i="2"/>
  <c r="N120" i="2"/>
  <c r="M120" i="2"/>
  <c r="L120" i="2"/>
  <c r="K120" i="2"/>
  <c r="J120" i="2"/>
  <c r="I120" i="2"/>
  <c r="H120" i="2"/>
  <c r="G120" i="2"/>
  <c r="F120" i="2"/>
  <c r="AM119" i="2"/>
  <c r="AL119" i="2"/>
  <c r="AK119" i="2"/>
  <c r="AJ119" i="2"/>
  <c r="AI119" i="2"/>
  <c r="AH119" i="2"/>
  <c r="AG119" i="2"/>
  <c r="P119" i="2"/>
  <c r="O119" i="2"/>
  <c r="N119" i="2"/>
  <c r="M119" i="2"/>
  <c r="L119" i="2"/>
  <c r="K119" i="2"/>
  <c r="J119" i="2"/>
  <c r="I119" i="2"/>
  <c r="G119" i="2"/>
  <c r="F119" i="2"/>
  <c r="AH7" i="2" l="1"/>
  <c r="AL7" i="2" s="1"/>
  <c r="AG7" i="2"/>
  <c r="AK6" i="2"/>
  <c r="AH5" i="2"/>
  <c r="AG5" i="2"/>
  <c r="AK7" i="2" l="1"/>
  <c r="AK5" i="2"/>
  <c r="AK87" i="2" l="1"/>
  <c r="AK88" i="2"/>
  <c r="S215" i="2"/>
  <c r="R215" i="2"/>
  <c r="Q215" i="2"/>
  <c r="P215" i="2"/>
  <c r="S214" i="2"/>
  <c r="R214" i="2"/>
  <c r="Q214" i="2"/>
  <c r="P214" i="2"/>
  <c r="N214" i="2"/>
  <c r="N215" i="2" s="1"/>
  <c r="M214" i="2"/>
  <c r="M215" i="2" s="1"/>
  <c r="L214" i="2"/>
  <c r="L215" i="2" s="1"/>
  <c r="K214" i="2"/>
  <c r="K215" i="2" s="1"/>
  <c r="J214" i="2"/>
  <c r="J215" i="2" s="1"/>
  <c r="I214" i="2"/>
  <c r="I215" i="2" s="1"/>
  <c r="H214" i="2"/>
  <c r="H215" i="2" s="1"/>
  <c r="G214" i="2"/>
  <c r="G215" i="2" s="1"/>
  <c r="F214" i="2"/>
  <c r="F215" i="2" s="1"/>
  <c r="S213" i="2"/>
  <c r="R213" i="2"/>
  <c r="Q213" i="2"/>
  <c r="P213" i="2"/>
  <c r="N213" i="2"/>
  <c r="S7" i="8" s="1"/>
  <c r="M213" i="2"/>
  <c r="Q7" i="8" s="1"/>
  <c r="L213" i="2"/>
  <c r="P7" i="8" s="1"/>
  <c r="K213" i="2"/>
  <c r="O7" i="8" s="1"/>
  <c r="J213" i="2"/>
  <c r="M7" i="8" s="1"/>
  <c r="I213" i="2"/>
  <c r="L7" i="8" s="1"/>
  <c r="H213" i="2"/>
  <c r="J7" i="8" s="1"/>
  <c r="G213" i="2"/>
  <c r="I7" i="8" s="1"/>
  <c r="F213" i="2"/>
  <c r="G7" i="8" s="1"/>
  <c r="P13" i="2"/>
  <c r="O13" i="2"/>
  <c r="N13" i="2"/>
  <c r="M13" i="2"/>
  <c r="L13" i="2"/>
  <c r="K13" i="2"/>
  <c r="J13" i="2"/>
  <c r="I13" i="2"/>
  <c r="H13" i="2"/>
  <c r="G13" i="2"/>
  <c r="F13" i="2"/>
  <c r="AK12" i="2"/>
  <c r="AJ12" i="2"/>
  <c r="AJ13" i="2" s="1"/>
  <c r="AI12" i="2"/>
  <c r="AI13" i="2" s="1"/>
  <c r="AH12" i="2"/>
  <c r="AH13" i="2" s="1"/>
  <c r="AG12" i="2"/>
  <c r="AG13" i="2" s="1"/>
  <c r="P12" i="2"/>
  <c r="O12" i="2"/>
  <c r="N12" i="2"/>
  <c r="M12" i="2"/>
  <c r="L12" i="2"/>
  <c r="K12" i="2"/>
  <c r="J12" i="2"/>
  <c r="I12" i="2"/>
  <c r="H12" i="2"/>
  <c r="G12" i="2"/>
  <c r="F12" i="2"/>
  <c r="AJ11" i="2"/>
  <c r="AI11" i="2"/>
  <c r="AH11" i="2"/>
  <c r="AG11" i="2"/>
  <c r="P11" i="2"/>
  <c r="O11" i="2"/>
  <c r="N11" i="2"/>
  <c r="M11" i="2"/>
  <c r="L11" i="2"/>
  <c r="K11" i="2"/>
  <c r="J11" i="2"/>
  <c r="I11" i="2"/>
  <c r="H11" i="2"/>
  <c r="G11" i="2"/>
  <c r="F11" i="2"/>
  <c r="AM6" i="2"/>
  <c r="AL6" i="2"/>
  <c r="AM5" i="2"/>
  <c r="AL5" i="2"/>
  <c r="AK11" i="2"/>
  <c r="K22" i="16" l="1"/>
  <c r="M22" i="16"/>
  <c r="K23" i="16"/>
  <c r="M23" i="16"/>
  <c r="AQ112" i="2"/>
  <c r="AQ110" i="2"/>
  <c r="AQ111" i="2"/>
  <c r="AL12" i="2"/>
  <c r="AL13" i="2" s="1"/>
  <c r="AM12" i="2"/>
  <c r="AM13" i="2" s="1"/>
  <c r="AK13" i="2"/>
  <c r="AL11" i="2"/>
  <c r="AM11" i="2"/>
  <c r="G231" i="2"/>
  <c r="I8" i="8" s="1"/>
  <c r="H231" i="2"/>
  <c r="J8" i="8" s="1"/>
  <c r="I231" i="2"/>
  <c r="L8" i="8" s="1"/>
  <c r="J231" i="2"/>
  <c r="M8" i="8" s="1"/>
  <c r="K231" i="2"/>
  <c r="O8" i="8" s="1"/>
  <c r="L231" i="2"/>
  <c r="P8" i="8" s="1"/>
  <c r="M231" i="2"/>
  <c r="Q8" i="8" s="1"/>
  <c r="N231" i="2"/>
  <c r="S8" i="8" s="1"/>
  <c r="P231" i="2"/>
  <c r="Q231" i="2"/>
  <c r="R231" i="2"/>
  <c r="S231" i="2"/>
  <c r="G232" i="2"/>
  <c r="G233" i="2" s="1"/>
  <c r="H232" i="2"/>
  <c r="H233" i="2" s="1"/>
  <c r="I232" i="2"/>
  <c r="I233" i="2" s="1"/>
  <c r="J232" i="2"/>
  <c r="J233" i="2" s="1"/>
  <c r="K232" i="2"/>
  <c r="K233" i="2" s="1"/>
  <c r="L232" i="2"/>
  <c r="L233" i="2" s="1"/>
  <c r="M232" i="2"/>
  <c r="M233" i="2" s="1"/>
  <c r="N232" i="2"/>
  <c r="N233" i="2" s="1"/>
  <c r="P232" i="2"/>
  <c r="P233" i="2" s="1"/>
  <c r="Q232" i="2"/>
  <c r="Q233" i="2" s="1"/>
  <c r="R232" i="2"/>
  <c r="R233" i="2" s="1"/>
  <c r="S232" i="2"/>
  <c r="S233" i="2" s="1"/>
  <c r="F232" i="2"/>
  <c r="F233" i="2" s="1"/>
  <c r="F231" i="2"/>
  <c r="G8" i="8" s="1"/>
  <c r="AQ120" i="2" l="1"/>
  <c r="AQ119" i="2"/>
  <c r="AQ121" i="2"/>
  <c r="AL87" i="2"/>
  <c r="AM87" i="2"/>
  <c r="AL88" i="2"/>
  <c r="AM88" i="2"/>
  <c r="AL86" i="2" l="1"/>
  <c r="AM86" i="2"/>
  <c r="P94" i="2" l="1"/>
  <c r="O94" i="2"/>
  <c r="N94" i="2"/>
  <c r="M94" i="2"/>
  <c r="L94" i="2"/>
  <c r="K94" i="2"/>
  <c r="J94" i="2"/>
  <c r="I94" i="2"/>
  <c r="H94" i="2"/>
  <c r="G94" i="2"/>
  <c r="F94" i="2"/>
  <c r="P93" i="2"/>
  <c r="O93" i="2"/>
  <c r="N93" i="2"/>
  <c r="M93" i="2"/>
  <c r="L93" i="2"/>
  <c r="K93" i="2"/>
  <c r="J93" i="2"/>
  <c r="I93" i="2"/>
  <c r="H93" i="2"/>
  <c r="G93" i="2"/>
  <c r="F93" i="2"/>
  <c r="O92" i="2"/>
  <c r="N92" i="2"/>
  <c r="M92" i="2"/>
  <c r="L92" i="2"/>
  <c r="K92" i="2"/>
  <c r="J92" i="2"/>
  <c r="I92" i="2"/>
  <c r="H92" i="2"/>
  <c r="K6" i="16" s="1"/>
  <c r="G92" i="2"/>
  <c r="F92" i="2"/>
  <c r="AJ93" i="2"/>
  <c r="AJ94" i="2" s="1"/>
  <c r="AI93" i="2"/>
  <c r="AI94" i="2" s="1"/>
  <c r="AG92" i="2"/>
  <c r="K19" i="16" l="1"/>
  <c r="M7" i="16"/>
  <c r="M34" i="16"/>
  <c r="M33" i="16"/>
  <c r="M6" i="16"/>
  <c r="M8" i="16"/>
  <c r="M35" i="16"/>
  <c r="K25" i="16"/>
  <c r="M11" i="16"/>
  <c r="K8" i="16"/>
  <c r="K35" i="16"/>
  <c r="K7" i="16"/>
  <c r="K34" i="16"/>
  <c r="K33" i="16"/>
  <c r="M12" i="16"/>
  <c r="M14" i="16"/>
  <c r="M15" i="16"/>
  <c r="M10" i="16"/>
  <c r="M25" i="16"/>
  <c r="K11" i="16"/>
  <c r="K14" i="16"/>
  <c r="M19" i="16"/>
  <c r="K12" i="16"/>
  <c r="K15" i="16"/>
  <c r="M18" i="16"/>
  <c r="AJ92" i="2"/>
  <c r="AL93" i="2"/>
  <c r="AL94" i="2" s="1"/>
  <c r="AH92" i="2"/>
  <c r="AH93" i="2"/>
  <c r="AH94" i="2" s="1"/>
  <c r="AI92" i="2"/>
  <c r="AG93" i="2"/>
  <c r="AG94" i="2" s="1"/>
  <c r="M13" i="16" l="1"/>
  <c r="AK93" i="2"/>
  <c r="AK94" i="2" s="1"/>
  <c r="AK92" i="2"/>
  <c r="AM93" i="2"/>
  <c r="AM94" i="2" s="1"/>
  <c r="AM92" i="2"/>
  <c r="AL92" i="2"/>
  <c r="K13" i="16" l="1"/>
</calcChain>
</file>

<file path=xl/sharedStrings.xml><?xml version="1.0" encoding="utf-8"?>
<sst xmlns="http://schemas.openxmlformats.org/spreadsheetml/2006/main" count="1948" uniqueCount="199">
  <si>
    <t>Structural Properties</t>
  </si>
  <si>
    <t>Type</t>
  </si>
  <si>
    <t>Date</t>
  </si>
  <si>
    <t>Mouse #</t>
  </si>
  <si>
    <t>Unloaded Configuration</t>
  </si>
  <si>
    <t>Distensibility</t>
  </si>
  <si>
    <r>
      <t>ir</t>
    </r>
    <r>
      <rPr>
        <vertAlign val="superscript"/>
        <sz val="11"/>
        <color theme="1"/>
        <rFont val="Calibri"/>
        <family val="2"/>
        <scheme val="minor"/>
      </rPr>
      <t>sys</t>
    </r>
    <r>
      <rPr>
        <sz val="11"/>
        <color theme="1"/>
        <rFont val="Calibri"/>
        <family val="2"/>
        <scheme val="minor"/>
      </rPr>
      <t xml:space="preserve"> (μm)</t>
    </r>
  </si>
  <si>
    <t>L (mm)</t>
  </si>
  <si>
    <r>
      <t>OD (</t>
    </r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m)</t>
    </r>
  </si>
  <si>
    <t>H (μm)</t>
  </si>
  <si>
    <r>
      <t>P</t>
    </r>
    <r>
      <rPr>
        <vertAlign val="superscript"/>
        <sz val="11"/>
        <color theme="1"/>
        <rFont val="Calibri"/>
        <family val="2"/>
        <scheme val="minor"/>
      </rPr>
      <t>iv</t>
    </r>
    <r>
      <rPr>
        <sz val="11"/>
        <color theme="1"/>
        <rFont val="Calibri"/>
        <family val="2"/>
        <scheme val="minor"/>
      </rPr>
      <t xml:space="preserve"> (mmHg)</t>
    </r>
  </si>
  <si>
    <t>od (μm)</t>
  </si>
  <si>
    <t>h (μm)</t>
  </si>
  <si>
    <r>
      <t>λ</t>
    </r>
    <r>
      <rPr>
        <vertAlign val="subscript"/>
        <sz val="11"/>
        <color theme="1"/>
        <rFont val="Times New Roman"/>
        <family val="1"/>
      </rPr>
      <t>z</t>
    </r>
    <r>
      <rPr>
        <vertAlign val="superscript"/>
        <sz val="11"/>
        <color theme="1"/>
        <rFont val="Times New Roman"/>
        <family val="1"/>
      </rPr>
      <t>iv</t>
    </r>
  </si>
  <si>
    <r>
      <t>λ</t>
    </r>
    <r>
      <rPr>
        <vertAlign val="subscript"/>
        <sz val="11"/>
        <color theme="1"/>
        <rFont val="Times New Roman"/>
        <family val="1"/>
      </rPr>
      <t>ϑ</t>
    </r>
  </si>
  <si>
    <t>W (kPa)</t>
  </si>
  <si>
    <r>
      <rPr>
        <sz val="11"/>
        <color theme="1"/>
        <rFont val="Times New Roman"/>
        <family val="1"/>
      </rPr>
      <t>σ</t>
    </r>
    <r>
      <rPr>
        <vertAlign val="subscript"/>
        <sz val="11"/>
        <color theme="1"/>
        <rFont val="Calibri"/>
        <family val="2"/>
      </rPr>
      <t>z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(kPa)</t>
    </r>
  </si>
  <si>
    <r>
      <rPr>
        <sz val="11"/>
        <color theme="1"/>
        <rFont val="Times New Roman"/>
        <family val="1"/>
      </rPr>
      <t>σ</t>
    </r>
    <r>
      <rPr>
        <vertAlign val="subscript"/>
        <sz val="11"/>
        <color theme="1"/>
        <rFont val="Times New Roman"/>
        <family val="1"/>
      </rPr>
      <t>ϑ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(kPa)</t>
    </r>
  </si>
  <si>
    <r>
      <t>P</t>
    </r>
    <r>
      <rPr>
        <vertAlign val="superscript"/>
        <sz val="11"/>
        <color theme="1"/>
        <rFont val="Calibri"/>
        <family val="2"/>
        <scheme val="minor"/>
      </rPr>
      <t>sys</t>
    </r>
    <r>
      <rPr>
        <sz val="11"/>
        <color theme="1"/>
        <rFont val="Calibri"/>
        <family val="2"/>
        <scheme val="minor"/>
      </rPr>
      <t xml:space="preserve"> (mmHg)</t>
    </r>
  </si>
  <si>
    <r>
      <t>id</t>
    </r>
    <r>
      <rPr>
        <vertAlign val="superscript"/>
        <sz val="11"/>
        <color theme="1"/>
        <rFont val="Calibri"/>
        <family val="2"/>
        <scheme val="minor"/>
      </rPr>
      <t>sys</t>
    </r>
    <r>
      <rPr>
        <sz val="11"/>
        <color theme="1"/>
        <rFont val="Calibri"/>
        <family val="2"/>
        <scheme val="minor"/>
      </rPr>
      <t xml:space="preserve"> (μm)</t>
    </r>
  </si>
  <si>
    <r>
      <t>P</t>
    </r>
    <r>
      <rPr>
        <vertAlign val="superscript"/>
        <sz val="11"/>
        <color theme="1"/>
        <rFont val="Calibri"/>
        <family val="2"/>
        <scheme val="minor"/>
      </rPr>
      <t>dia</t>
    </r>
    <r>
      <rPr>
        <sz val="11"/>
        <color theme="1"/>
        <rFont val="Calibri"/>
        <family val="2"/>
        <scheme val="minor"/>
      </rPr>
      <t xml:space="preserve"> (mmHg)</t>
    </r>
  </si>
  <si>
    <r>
      <t>id</t>
    </r>
    <r>
      <rPr>
        <vertAlign val="superscript"/>
        <sz val="11"/>
        <color theme="1"/>
        <rFont val="Calibri"/>
        <family val="2"/>
        <scheme val="minor"/>
      </rPr>
      <t>dia</t>
    </r>
    <r>
      <rPr>
        <sz val="11"/>
        <color theme="1"/>
        <rFont val="Calibri"/>
        <family val="2"/>
        <scheme val="minor"/>
      </rPr>
      <t xml:space="preserve"> (μm)</t>
    </r>
  </si>
  <si>
    <r>
      <rPr>
        <b/>
        <sz val="12"/>
        <color theme="1"/>
        <rFont val="Times New Roman"/>
        <family val="1"/>
      </rPr>
      <t>D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(mmHg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</si>
  <si>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mean</t>
  </si>
  <si>
    <t>SD</t>
  </si>
  <si>
    <t>SEM</t>
  </si>
  <si>
    <t>Material Properties</t>
  </si>
  <si>
    <t>Elastic Fibers</t>
  </si>
  <si>
    <t>Axial Collagen</t>
  </si>
  <si>
    <t>Circumferential Collagen</t>
  </si>
  <si>
    <t>Diagonal Collagen</t>
  </si>
  <si>
    <r>
      <rPr>
        <i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(kPa)</t>
    </r>
  </si>
  <si>
    <r>
      <rPr>
        <i/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(kPa)</t>
    </r>
  </si>
  <si>
    <r>
      <rPr>
        <i/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2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</si>
  <si>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i/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(kPa)</t>
    </r>
  </si>
  <si>
    <r>
      <rPr>
        <i/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2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</si>
  <si>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i/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3,4</t>
    </r>
    <r>
      <rPr>
        <sz val="11"/>
        <color theme="1"/>
        <rFont val="Calibri"/>
        <family val="2"/>
        <scheme val="minor"/>
      </rPr>
      <t xml:space="preserve"> (kPa)</t>
    </r>
  </si>
  <si>
    <r>
      <rPr>
        <i/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2</t>
    </r>
    <r>
      <rPr>
        <vertAlign val="superscript"/>
        <sz val="11"/>
        <color theme="1"/>
        <rFont val="Calibri"/>
        <family val="2"/>
        <scheme val="minor"/>
      </rPr>
      <t>3,4</t>
    </r>
  </si>
  <si>
    <r>
      <rPr>
        <i/>
        <sz val="11"/>
        <color theme="1"/>
        <rFont val="Symbol"/>
        <family val="1"/>
        <charset val="2"/>
      </rPr>
      <t>a</t>
    </r>
    <r>
      <rPr>
        <i/>
        <vertAlign val="subscript"/>
        <sz val="11"/>
        <color theme="1"/>
        <rFont val="Symbol"/>
        <family val="1"/>
        <charset val="2"/>
      </rPr>
      <t>o</t>
    </r>
    <r>
      <rPr>
        <sz val="11"/>
        <color theme="1"/>
        <rFont val="Calibri"/>
        <family val="2"/>
        <scheme val="minor"/>
      </rPr>
      <t xml:space="preserve"> (deg)</t>
    </r>
  </si>
  <si>
    <t>RMSE</t>
  </si>
  <si>
    <r>
      <rPr>
        <sz val="11"/>
        <color theme="1"/>
        <rFont val="Kunstler Script"/>
        <family val="4"/>
      </rPr>
      <t>C</t>
    </r>
    <r>
      <rPr>
        <vertAlign val="subscript"/>
        <sz val="11"/>
        <color theme="1"/>
        <rFont val="Symbol"/>
        <family val="1"/>
        <charset val="2"/>
      </rPr>
      <t>qqqq</t>
    </r>
  </si>
  <si>
    <r>
      <rPr>
        <sz val="11"/>
        <color theme="1"/>
        <rFont val="Kunstler Script"/>
        <family val="4"/>
      </rPr>
      <t>C</t>
    </r>
    <r>
      <rPr>
        <vertAlign val="subscript"/>
        <sz val="11"/>
        <color theme="1"/>
        <rFont val="Calibri"/>
        <family val="2"/>
        <scheme val="minor"/>
      </rPr>
      <t>zzzz</t>
    </r>
  </si>
  <si>
    <r>
      <rPr>
        <sz val="11"/>
        <color theme="1"/>
        <rFont val="Kunstler Script"/>
        <family val="4"/>
      </rPr>
      <t>C</t>
    </r>
    <r>
      <rPr>
        <vertAlign val="subscript"/>
        <sz val="11"/>
        <color theme="1"/>
        <rFont val="Symbol"/>
        <family val="1"/>
        <charset val="2"/>
      </rPr>
      <t>qq</t>
    </r>
    <r>
      <rPr>
        <vertAlign val="subscript"/>
        <sz val="11"/>
        <color theme="1"/>
        <rFont val="Calibri"/>
        <family val="2"/>
        <scheme val="minor"/>
      </rPr>
      <t>zz</t>
    </r>
  </si>
  <si>
    <r>
      <rPr>
        <sz val="11"/>
        <color theme="1"/>
        <rFont val="Kunstler Script"/>
        <family val="4"/>
      </rPr>
      <t>C</t>
    </r>
    <r>
      <rPr>
        <vertAlign val="subscript"/>
        <sz val="11"/>
        <color theme="1"/>
        <rFont val="Symbol"/>
        <family val="1"/>
        <charset val="2"/>
      </rPr>
      <t>q</t>
    </r>
    <r>
      <rPr>
        <vertAlign val="subscript"/>
        <sz val="11"/>
        <color theme="1"/>
        <rFont val="Calibri"/>
        <family val="2"/>
        <scheme val="minor"/>
      </rPr>
      <t>z</t>
    </r>
    <r>
      <rPr>
        <vertAlign val="subscript"/>
        <sz val="11"/>
        <color theme="1"/>
        <rFont val="Symbol"/>
        <family val="1"/>
        <charset val="2"/>
      </rPr>
      <t>q</t>
    </r>
    <r>
      <rPr>
        <vertAlign val="subscript"/>
        <sz val="11"/>
        <color theme="1"/>
        <rFont val="Calibri"/>
        <family val="2"/>
        <scheme val="minor"/>
      </rPr>
      <t>z</t>
    </r>
  </si>
  <si>
    <t>ATA</t>
  </si>
  <si>
    <t>Linearized Stiffness @ Sys (MPa)</t>
  </si>
  <si>
    <r>
      <t>In-vivo Loaded Configuration @</t>
    </r>
    <r>
      <rPr>
        <b/>
        <sz val="11"/>
        <color theme="1"/>
        <rFont val="Calibri"/>
        <family val="2"/>
        <scheme val="minor"/>
      </rPr>
      <t xml:space="preserve"> Sys</t>
    </r>
  </si>
  <si>
    <t>Unloaded dimensions</t>
  </si>
  <si>
    <r>
      <t xml:space="preserve">Circumferential, </t>
    </r>
    <r>
      <rPr>
        <sz val="12"/>
        <color theme="1"/>
        <rFont val="Times New Roman"/>
        <family val="1"/>
      </rPr>
      <t>σ</t>
    </r>
    <r>
      <rPr>
        <vertAlign val="subscript"/>
        <sz val="12"/>
        <color theme="1"/>
        <rFont val="Times New Roman"/>
        <family val="1"/>
      </rPr>
      <t>ϑ</t>
    </r>
  </si>
  <si>
    <r>
      <t xml:space="preserve">Axial, </t>
    </r>
    <r>
      <rPr>
        <sz val="12"/>
        <color theme="1"/>
        <rFont val="Times New Roman"/>
        <family val="1"/>
      </rPr>
      <t>σ</t>
    </r>
    <r>
      <rPr>
        <vertAlign val="subscript"/>
        <sz val="12"/>
        <color theme="1"/>
        <rFont val="Calibri"/>
        <family val="2"/>
      </rPr>
      <t>z</t>
    </r>
  </si>
  <si>
    <r>
      <t>Circumferential,</t>
    </r>
    <r>
      <rPr>
        <sz val="12"/>
        <color theme="1"/>
        <rFont val="Kunstler Script"/>
        <family val="4"/>
      </rPr>
      <t>C</t>
    </r>
    <r>
      <rPr>
        <vertAlign val="subscript"/>
        <sz val="12"/>
        <color theme="1"/>
        <rFont val="Symbol"/>
        <family val="1"/>
        <charset val="2"/>
      </rPr>
      <t>qqqq</t>
    </r>
  </si>
  <si>
    <r>
      <t xml:space="preserve">Axial, </t>
    </r>
    <r>
      <rPr>
        <sz val="12"/>
        <color theme="1"/>
        <rFont val="Kunstler Script"/>
        <family val="4"/>
      </rPr>
      <t>C</t>
    </r>
    <r>
      <rPr>
        <vertAlign val="subscript"/>
        <sz val="12"/>
        <color theme="1"/>
        <rFont val="Calibri"/>
        <family val="2"/>
        <scheme val="minor"/>
      </rPr>
      <t>zzzz</t>
    </r>
  </si>
  <si>
    <t>Elastic fibers</t>
  </si>
  <si>
    <t>Circumf. Coll +SMC</t>
  </si>
  <si>
    <t>Symmetric diagonal collagen</t>
  </si>
  <si>
    <t>Error</t>
  </si>
  <si>
    <t>P</t>
  </si>
  <si>
    <t>=</t>
  </si>
  <si>
    <t>Loaded dimensions</t>
  </si>
  <si>
    <t>±</t>
  </si>
  <si>
    <t>n</t>
  </si>
  <si>
    <t>Linearized Stiffness @ Fixed (MPa)</t>
  </si>
  <si>
    <r>
      <t>In-vivo Loaded Configuration @</t>
    </r>
    <r>
      <rPr>
        <b/>
        <sz val="11"/>
        <color theme="1"/>
        <rFont val="Calibri"/>
        <family val="2"/>
        <scheme val="minor"/>
      </rPr>
      <t xml:space="preserve"> Fixed</t>
    </r>
  </si>
  <si>
    <t>Cauchy Stresses (kPa)</t>
  </si>
  <si>
    <t>Cauchy stresses (kPa)</t>
  </si>
  <si>
    <t>Linearized material stiffness (MPa)</t>
  </si>
  <si>
    <r>
      <t>Wall thickness (</t>
    </r>
    <r>
      <rPr>
        <sz val="12"/>
        <color theme="1"/>
        <rFont val="Calibri"/>
        <family val="2"/>
      </rPr>
      <t>μ</t>
    </r>
    <r>
      <rPr>
        <sz val="12"/>
        <color theme="1"/>
        <rFont val="Calibri"/>
        <family val="2"/>
        <scheme val="minor"/>
      </rPr>
      <t>m)</t>
    </r>
  </si>
  <si>
    <r>
      <t>Outer diameter (</t>
    </r>
    <r>
      <rPr>
        <sz val="12"/>
        <color theme="1"/>
        <rFont val="Calibri"/>
        <family val="2"/>
      </rPr>
      <t>μ</t>
    </r>
    <r>
      <rPr>
        <sz val="12"/>
        <color theme="1"/>
        <rFont val="Calibri"/>
        <family val="2"/>
        <scheme val="minor"/>
      </rPr>
      <t>m)</t>
    </r>
  </si>
  <si>
    <t>Axial length (mm)</t>
  </si>
  <si>
    <r>
      <t>Inner radius (</t>
    </r>
    <r>
      <rPr>
        <sz val="12"/>
        <color theme="1"/>
        <rFont val="Calibri"/>
        <family val="2"/>
      </rPr>
      <t>µm)</t>
    </r>
  </si>
  <si>
    <t>Stored elastic energy (kPa)</t>
  </si>
  <si>
    <r>
      <rPr>
        <i/>
        <sz val="12"/>
        <color theme="1"/>
        <rFont val="Calibri"/>
        <family val="2"/>
        <scheme val="minor"/>
      </rPr>
      <t>In vivo</t>
    </r>
    <r>
      <rPr>
        <sz val="12"/>
        <color theme="1"/>
        <rFont val="Calibri"/>
        <family val="2"/>
        <scheme val="minor"/>
      </rPr>
      <t xml:space="preserve"> axial stretch (λ</t>
    </r>
    <r>
      <rPr>
        <vertAlign val="subscript"/>
        <sz val="12"/>
        <color theme="1"/>
        <rFont val="Calibri"/>
        <family val="2"/>
        <scheme val="minor"/>
      </rPr>
      <t>z</t>
    </r>
    <r>
      <rPr>
        <vertAlign val="superscript"/>
        <sz val="12"/>
        <color theme="1"/>
        <rFont val="Calibri"/>
        <family val="2"/>
        <scheme val="minor"/>
      </rPr>
      <t>iv</t>
    </r>
    <r>
      <rPr>
        <sz val="12"/>
        <color theme="1"/>
        <rFont val="Times New Roman"/>
        <family val="1"/>
      </rPr>
      <t>)</t>
    </r>
  </si>
  <si>
    <r>
      <rPr>
        <i/>
        <sz val="12"/>
        <color theme="1"/>
        <rFont val="Calibri"/>
        <family val="2"/>
        <scheme val="minor"/>
      </rPr>
      <t xml:space="preserve">In vivo </t>
    </r>
    <r>
      <rPr>
        <sz val="12"/>
        <color theme="1"/>
        <rFont val="Calibri"/>
        <family val="2"/>
        <scheme val="minor"/>
      </rPr>
      <t>Circumferential Stretch (λ</t>
    </r>
    <r>
      <rPr>
        <vertAlign val="subscript"/>
        <sz val="12"/>
        <color theme="1"/>
        <rFont val="Times New Roman"/>
        <family val="1"/>
      </rPr>
      <t>ϑ</t>
    </r>
    <r>
      <rPr>
        <sz val="12"/>
        <color theme="1"/>
        <rFont val="Times New Roman"/>
        <family val="1"/>
      </rPr>
      <t>)</t>
    </r>
  </si>
  <si>
    <r>
      <rPr>
        <i/>
        <sz val="12"/>
        <color theme="1"/>
        <rFont val="Calibri"/>
        <family val="2"/>
        <scheme val="minor"/>
      </rPr>
      <t xml:space="preserve">In vivo </t>
    </r>
    <r>
      <rPr>
        <sz val="12"/>
        <color theme="1"/>
        <rFont val="Calibri"/>
        <family val="2"/>
        <scheme val="minor"/>
      </rPr>
      <t>circumferential stretch (λ</t>
    </r>
    <r>
      <rPr>
        <vertAlign val="subscript"/>
        <sz val="12"/>
        <color theme="1"/>
        <rFont val="Times New Roman"/>
        <family val="1"/>
      </rPr>
      <t>ϑ</t>
    </r>
    <r>
      <rPr>
        <sz val="12"/>
        <color theme="1"/>
        <rFont val="Times New Roman"/>
        <family val="1"/>
      </rPr>
      <t>)</t>
    </r>
  </si>
  <si>
    <t>Wt</t>
  </si>
  <si>
    <t>r1r2</t>
  </si>
  <si>
    <t>r1r2NE</t>
  </si>
  <si>
    <r>
      <t>In-vivo Loaded Configuration @</t>
    </r>
    <r>
      <rPr>
        <b/>
        <sz val="11"/>
        <color theme="1"/>
        <rFont val="Calibri"/>
        <family val="2"/>
        <scheme val="minor"/>
      </rPr>
      <t xml:space="preserve"> Low fixed</t>
    </r>
  </si>
  <si>
    <t>Linearized Stiffness @ Low fixed (MPa)</t>
  </si>
  <si>
    <t>irFixed (μm)</t>
  </si>
  <si>
    <t>irLow fixed (μm)</t>
  </si>
  <si>
    <t>SAA</t>
  </si>
  <si>
    <t>SM</t>
  </si>
  <si>
    <t>Personnel</t>
  </si>
  <si>
    <t>DTA</t>
  </si>
  <si>
    <t>P140+Lona 40d</t>
  </si>
  <si>
    <t>P168+Lona 68d</t>
  </si>
  <si>
    <t>P168+Lona 147d</t>
  </si>
  <si>
    <t>P168+Rapa HD 68d</t>
  </si>
  <si>
    <t>P168+Lona 147d + Rapa LD 68d</t>
  </si>
  <si>
    <t>ABR</t>
  </si>
  <si>
    <t>GG46</t>
  </si>
  <si>
    <t>GG47</t>
  </si>
  <si>
    <t>GG50</t>
  </si>
  <si>
    <t>GG60</t>
  </si>
  <si>
    <t>GG163</t>
  </si>
  <si>
    <t>P42 -GG</t>
  </si>
  <si>
    <t>P42 - Wt</t>
  </si>
  <si>
    <t>WT498</t>
  </si>
  <si>
    <t>WT503</t>
  </si>
  <si>
    <t>WT519</t>
  </si>
  <si>
    <t>P42 - GG</t>
  </si>
  <si>
    <t>P100 - GG</t>
  </si>
  <si>
    <t>P100 - Wt</t>
  </si>
  <si>
    <t>P32</t>
  </si>
  <si>
    <t>P40</t>
  </si>
  <si>
    <t>P22</t>
  </si>
  <si>
    <t>P65</t>
  </si>
  <si>
    <t>P18 F</t>
  </si>
  <si>
    <t>P14 M</t>
  </si>
  <si>
    <t>P176 F</t>
  </si>
  <si>
    <t>P178 M</t>
  </si>
  <si>
    <t>P179 M</t>
  </si>
  <si>
    <t>P17 F</t>
  </si>
  <si>
    <t>P157 M</t>
  </si>
  <si>
    <t>P162 M</t>
  </si>
  <si>
    <t>P199 M</t>
  </si>
  <si>
    <t>P210 F</t>
  </si>
  <si>
    <t>P140 - GG</t>
  </si>
  <si>
    <t>P140 - Wt</t>
  </si>
  <si>
    <t>GG6255</t>
  </si>
  <si>
    <t>GG6235</t>
  </si>
  <si>
    <t>GG6228</t>
  </si>
  <si>
    <t>GG6233</t>
  </si>
  <si>
    <t>GG6238</t>
  </si>
  <si>
    <t>P35</t>
  </si>
  <si>
    <t>P168 - GG</t>
  </si>
  <si>
    <t>P168 - Wt</t>
  </si>
  <si>
    <t>GG6245</t>
  </si>
  <si>
    <t>GG6269</t>
  </si>
  <si>
    <t>GG6294</t>
  </si>
  <si>
    <t>GG251</t>
  </si>
  <si>
    <t>GG259</t>
  </si>
  <si>
    <t>WT160</t>
  </si>
  <si>
    <t>WT249</t>
  </si>
  <si>
    <t>WT257</t>
  </si>
  <si>
    <t>WT269</t>
  </si>
  <si>
    <t>WT268</t>
  </si>
  <si>
    <t>GG327</t>
  </si>
  <si>
    <t>GG333</t>
  </si>
  <si>
    <t>GG336</t>
  </si>
  <si>
    <t>GG345</t>
  </si>
  <si>
    <t>GG318</t>
  </si>
  <si>
    <t>GG316</t>
  </si>
  <si>
    <t>GG314</t>
  </si>
  <si>
    <t>GG340</t>
  </si>
  <si>
    <t>GG469</t>
  </si>
  <si>
    <t>GG431</t>
  </si>
  <si>
    <t>GG459</t>
  </si>
  <si>
    <t>GG449</t>
  </si>
  <si>
    <t>GG446</t>
  </si>
  <si>
    <t>GG489</t>
  </si>
  <si>
    <t>GG501</t>
  </si>
  <si>
    <t>GG680</t>
  </si>
  <si>
    <t>GG681</t>
  </si>
  <si>
    <t>GG666</t>
  </si>
  <si>
    <t>GG667</t>
  </si>
  <si>
    <t>GG671</t>
  </si>
  <si>
    <t>GG167</t>
  </si>
  <si>
    <t>GG166</t>
  </si>
  <si>
    <t>GG868</t>
  </si>
  <si>
    <t>GG879</t>
  </si>
  <si>
    <t>GG75</t>
  </si>
  <si>
    <t>GG84</t>
  </si>
  <si>
    <t>GG86</t>
  </si>
  <si>
    <t>GG6253</t>
  </si>
  <si>
    <t>WTM4</t>
  </si>
  <si>
    <t>SMA2</t>
  </si>
  <si>
    <t>h*Cttt</t>
  </si>
  <si>
    <t>DTA - Systolic Pressure</t>
  </si>
  <si>
    <t>DTA - Fixed Pressure</t>
  </si>
  <si>
    <t>DTA - Systolic pressure</t>
  </si>
  <si>
    <t>DTA - Fixed pressure</t>
  </si>
  <si>
    <r>
      <rPr>
        <b/>
        <i/>
        <sz val="12"/>
        <color theme="1"/>
        <rFont val="Calibri"/>
        <family val="2"/>
        <scheme val="minor"/>
      </rPr>
      <t>Lmna</t>
    </r>
    <r>
      <rPr>
        <b/>
        <vertAlign val="superscript"/>
        <sz val="12"/>
        <color theme="1"/>
        <rFont val="Calibri"/>
        <family val="2"/>
        <scheme val="minor"/>
      </rPr>
      <t>G609G</t>
    </r>
  </si>
  <si>
    <t>m1</t>
  </si>
  <si>
    <t>m2</t>
  </si>
  <si>
    <t>Jejunal</t>
  </si>
  <si>
    <t>WTM_6W_M1</t>
  </si>
  <si>
    <t>PWV - BH</t>
  </si>
  <si>
    <t>PVW B-H</t>
  </si>
  <si>
    <r>
      <rPr>
        <b/>
        <i/>
        <sz val="12"/>
        <color theme="1"/>
        <rFont val="Calibri"/>
        <family val="2"/>
        <scheme val="minor"/>
      </rPr>
      <t>Lmna</t>
    </r>
    <r>
      <rPr>
        <b/>
        <vertAlign val="superscript"/>
        <sz val="12"/>
        <color theme="1"/>
        <rFont val="Calibri"/>
        <family val="2"/>
        <scheme val="minor"/>
      </rPr>
      <t>G609G</t>
    </r>
    <r>
      <rPr>
        <b/>
        <sz val="12"/>
        <color theme="1"/>
        <rFont val="Calibri"/>
        <family val="2"/>
        <scheme val="minor"/>
      </rPr>
      <t xml:space="preserve"> + L(P100)</t>
    </r>
  </si>
  <si>
    <r>
      <rPr>
        <b/>
        <i/>
        <sz val="12"/>
        <color theme="1"/>
        <rFont val="Calibri"/>
        <family val="2"/>
        <scheme val="minor"/>
      </rPr>
      <t>Lmna</t>
    </r>
    <r>
      <rPr>
        <b/>
        <vertAlign val="superscript"/>
        <sz val="12"/>
        <color theme="1"/>
        <rFont val="Calibri"/>
        <family val="2"/>
        <scheme val="minor"/>
      </rPr>
      <t>G609G</t>
    </r>
    <r>
      <rPr>
        <b/>
        <sz val="12"/>
        <color theme="1"/>
        <rFont val="Calibri"/>
        <family val="2"/>
        <scheme val="minor"/>
      </rPr>
      <t xml:space="preserve"> + L(P21)</t>
    </r>
  </si>
  <si>
    <t>WTM3</t>
  </si>
  <si>
    <t>PWV - MK</t>
  </si>
  <si>
    <t>PVW M-K</t>
  </si>
  <si>
    <t>WT</t>
  </si>
  <si>
    <t>GG</t>
  </si>
  <si>
    <t>GG + L</t>
  </si>
  <si>
    <t>?</t>
  </si>
  <si>
    <t>P168 - WT</t>
  </si>
  <si>
    <t>PWV - MK Fixed</t>
  </si>
  <si>
    <t>GG + L + R</t>
  </si>
  <si>
    <t>MA - Systolic pressure</t>
  </si>
  <si>
    <t>MA - Fixed pressure</t>
  </si>
  <si>
    <t>MA - Systolic Pressure</t>
  </si>
  <si>
    <t>MA - Fixed Pressure</t>
  </si>
  <si>
    <t>Fixed pressure</t>
  </si>
  <si>
    <t>Systolic pressure</t>
  </si>
  <si>
    <t>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</si>
</sst>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0.0"/>
    <numFmt numFmtId="166" formatCode="0.0000"/>
    <numFmt numFmtId="167" formatCode="0.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Times New Roman"/>
      <family val="1"/>
    </font>
    <font>
      <vertAlign val="subscript"/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Symbol"/>
      <family val="1"/>
      <charset val="2"/>
    </font>
    <font>
      <i/>
      <vertAlign val="subscript"/>
      <sz val="11"/>
      <color theme="1"/>
      <name val="Symbol"/>
      <family val="1"/>
      <charset val="2"/>
    </font>
    <font>
      <sz val="11"/>
      <color theme="1"/>
      <name val="Kunstler Script"/>
      <family val="4"/>
    </font>
    <font>
      <vertAlign val="subscript"/>
      <sz val="11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2"/>
      <color theme="1"/>
      <name val="Calibri"/>
      <family val="2"/>
      <scheme val="minor"/>
    </font>
    <font>
      <vertAlign val="subscript"/>
      <sz val="12"/>
      <color theme="1"/>
      <name val="Times New Roman"/>
      <family val="1"/>
    </font>
    <font>
      <sz val="12"/>
      <color theme="1"/>
      <name val="Times New Roman"/>
      <family val="1"/>
    </font>
    <font>
      <vertAlign val="subscript"/>
      <sz val="12"/>
      <color theme="1"/>
      <name val="Calibri"/>
      <family val="2"/>
    </font>
    <font>
      <sz val="12"/>
      <color theme="1"/>
      <name val="Kunstler Script"/>
      <family val="4"/>
    </font>
    <font>
      <vertAlign val="subscript"/>
      <sz val="12"/>
      <color theme="1"/>
      <name val="Symbol"/>
      <family val="1"/>
      <charset val="2"/>
    </font>
    <font>
      <vertAlign val="subscript"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</fills>
  <borders count="9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/>
      <right style="thick">
        <color theme="0"/>
      </right>
      <top style="thick">
        <color auto="1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 style="thick">
        <color theme="0"/>
      </bottom>
      <diagonal/>
    </border>
    <border>
      <left style="thick">
        <color theme="0"/>
      </left>
      <right/>
      <top style="thick">
        <color auto="1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auto="1"/>
      </bottom>
      <diagonal/>
    </border>
    <border>
      <left/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medium">
        <color indexed="64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auto="1"/>
      </right>
      <top style="thick">
        <color theme="0"/>
      </top>
      <bottom/>
      <diagonal/>
    </border>
    <border>
      <left style="thin">
        <color theme="0"/>
      </left>
      <right style="thick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0"/>
      </left>
      <right/>
      <top style="thin">
        <color auto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85">
    <xf numFmtId="0" fontId="0" fillId="0" borderId="0" xfId="0"/>
    <xf numFmtId="0" fontId="0" fillId="0" borderId="0" xfId="0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0" fillId="0" borderId="21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Fill="1" applyBorder="1" applyAlignment="1">
      <alignment horizontal="center" vertical="center"/>
    </xf>
    <xf numFmtId="1" fontId="0" fillId="0" borderId="23" xfId="0" applyNumberFormat="1" applyFont="1" applyFill="1" applyBorder="1" applyAlignment="1">
      <alignment horizontal="center" vertical="center"/>
    </xf>
    <xf numFmtId="1" fontId="0" fillId="0" borderId="22" xfId="0" applyNumberFormat="1" applyFont="1" applyFill="1" applyBorder="1" applyAlignment="1">
      <alignment horizontal="center" vertical="center"/>
    </xf>
    <xf numFmtId="165" fontId="0" fillId="0" borderId="11" xfId="0" applyNumberFormat="1" applyFont="1" applyFill="1" applyBorder="1" applyAlignment="1">
      <alignment horizontal="center" vertical="center"/>
    </xf>
    <xf numFmtId="2" fontId="0" fillId="0" borderId="23" xfId="0" applyNumberFormat="1" applyFont="1" applyFill="1" applyBorder="1" applyAlignment="1">
      <alignment horizontal="center" vertical="center"/>
    </xf>
    <xf numFmtId="165" fontId="0" fillId="0" borderId="23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2" fontId="0" fillId="0" borderId="23" xfId="0" applyNumberFormat="1" applyFont="1" applyBorder="1" applyAlignment="1">
      <alignment horizontal="center" vertical="center"/>
    </xf>
    <xf numFmtId="1" fontId="0" fillId="0" borderId="22" xfId="0" applyNumberFormat="1" applyFont="1" applyBorder="1" applyAlignment="1">
      <alignment horizontal="center" vertical="center"/>
    </xf>
    <xf numFmtId="165" fontId="0" fillId="0" borderId="1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25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1" fontId="0" fillId="0" borderId="24" xfId="0" applyNumberFormat="1" applyFont="1" applyFill="1" applyBorder="1" applyAlignment="1">
      <alignment horizontal="center" vertical="center"/>
    </xf>
    <xf numFmtId="165" fontId="0" fillId="0" borderId="25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1" fontId="0" fillId="0" borderId="24" xfId="0" applyNumberFormat="1" applyFont="1" applyBorder="1" applyAlignment="1">
      <alignment horizontal="center" vertical="center"/>
    </xf>
    <xf numFmtId="165" fontId="0" fillId="0" borderId="25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 vertical="center"/>
    </xf>
    <xf numFmtId="2" fontId="0" fillId="0" borderId="25" xfId="0" applyNumberFormat="1" applyFont="1" applyBorder="1" applyAlignment="1">
      <alignment horizontal="center" vertical="center"/>
    </xf>
    <xf numFmtId="1" fontId="0" fillId="0" borderId="20" xfId="0" applyNumberFormat="1" applyFont="1" applyBorder="1" applyAlignment="1">
      <alignment horizontal="center" vertical="center"/>
    </xf>
    <xf numFmtId="165" fontId="0" fillId="2" borderId="8" xfId="0" applyNumberFormat="1" applyFont="1" applyFill="1" applyBorder="1" applyAlignment="1">
      <alignment horizontal="center" vertical="center"/>
    </xf>
    <xf numFmtId="165" fontId="0" fillId="2" borderId="9" xfId="0" applyNumberFormat="1" applyFont="1" applyFill="1" applyBorder="1" applyAlignment="1">
      <alignment horizontal="center" vertical="center"/>
    </xf>
    <xf numFmtId="2" fontId="0" fillId="2" borderId="8" xfId="0" applyNumberFormat="1" applyFont="1" applyFill="1" applyBorder="1" applyAlignment="1">
      <alignment horizontal="center" vertical="center"/>
    </xf>
    <xf numFmtId="1" fontId="0" fillId="2" borderId="9" xfId="0" applyNumberFormat="1" applyFont="1" applyFill="1" applyBorder="1" applyAlignment="1">
      <alignment horizontal="center" vertical="center"/>
    </xf>
    <xf numFmtId="1" fontId="0" fillId="2" borderId="10" xfId="0" applyNumberFormat="1" applyFont="1" applyFill="1" applyBorder="1" applyAlignment="1">
      <alignment horizontal="center" vertical="center"/>
    </xf>
    <xf numFmtId="2" fontId="0" fillId="2" borderId="9" xfId="0" applyNumberFormat="1" applyFont="1" applyFill="1" applyBorder="1" applyAlignment="1">
      <alignment horizontal="center" vertical="center"/>
    </xf>
    <xf numFmtId="1" fontId="0" fillId="2" borderId="26" xfId="0" applyNumberFormat="1" applyFont="1" applyFill="1" applyBorder="1" applyAlignment="1">
      <alignment horizontal="center" vertical="center"/>
    </xf>
    <xf numFmtId="165" fontId="0" fillId="2" borderId="25" xfId="0" applyNumberFormat="1" applyFon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2" fontId="0" fillId="2" borderId="25" xfId="0" applyNumberFormat="1" applyFont="1" applyFill="1" applyBorder="1" applyAlignment="1">
      <alignment horizontal="center" vertical="center"/>
    </xf>
    <xf numFmtId="1" fontId="0" fillId="2" borderId="0" xfId="0" applyNumberFormat="1" applyFont="1" applyFill="1" applyBorder="1" applyAlignment="1">
      <alignment horizontal="center" vertical="center"/>
    </xf>
    <xf numFmtId="1" fontId="0" fillId="2" borderId="24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" fontId="0" fillId="2" borderId="5" xfId="0" applyNumberFormat="1" applyFont="1" applyFill="1" applyBorder="1" applyAlignment="1">
      <alignment horizontal="center" vertical="center"/>
    </xf>
    <xf numFmtId="165" fontId="0" fillId="2" borderId="14" xfId="0" applyNumberFormat="1" applyFont="1" applyFill="1" applyBorder="1" applyAlignment="1">
      <alignment horizontal="center" vertical="center"/>
    </xf>
    <xf numFmtId="165" fontId="0" fillId="2" borderId="15" xfId="0" applyNumberFormat="1" applyFont="1" applyFill="1" applyBorder="1" applyAlignment="1">
      <alignment horizontal="center" vertical="center"/>
    </xf>
    <xf numFmtId="2" fontId="0" fillId="2" borderId="14" xfId="0" applyNumberFormat="1" applyFont="1" applyFill="1" applyBorder="1" applyAlignment="1">
      <alignment horizontal="center" vertical="center"/>
    </xf>
    <xf numFmtId="1" fontId="0" fillId="2" borderId="15" xfId="0" applyNumberFormat="1" applyFont="1" applyFill="1" applyBorder="1" applyAlignment="1">
      <alignment horizontal="center" vertical="center"/>
    </xf>
    <xf numFmtId="1" fontId="0" fillId="2" borderId="16" xfId="0" applyNumberFormat="1" applyFont="1" applyFill="1" applyBorder="1" applyAlignment="1">
      <alignment horizontal="center" vertical="center"/>
    </xf>
    <xf numFmtId="2" fontId="0" fillId="2" borderId="15" xfId="0" applyNumberFormat="1" applyFont="1" applyFill="1" applyBorder="1" applyAlignment="1">
      <alignment horizontal="center" vertical="center"/>
    </xf>
    <xf numFmtId="1" fontId="0" fillId="2" borderId="29" xfId="0" applyNumberFormat="1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textRotation="90"/>
    </xf>
    <xf numFmtId="166" fontId="0" fillId="0" borderId="34" xfId="0" applyNumberFormat="1" applyBorder="1" applyAlignment="1">
      <alignment horizontal="center" vertical="center"/>
    </xf>
    <xf numFmtId="166" fontId="0" fillId="0" borderId="14" xfId="0" applyNumberFormat="1" applyFont="1" applyFill="1" applyBorder="1" applyAlignment="1">
      <alignment horizontal="center" vertical="center"/>
    </xf>
    <xf numFmtId="166" fontId="0" fillId="0" borderId="38" xfId="0" applyNumberFormat="1" applyFont="1" applyFill="1" applyBorder="1" applyAlignment="1">
      <alignment horizontal="center" vertical="center"/>
    </xf>
    <xf numFmtId="166" fontId="0" fillId="0" borderId="39" xfId="0" applyNumberFormat="1" applyFont="1" applyFill="1" applyBorder="1" applyAlignment="1">
      <alignment horizontal="center" vertical="center"/>
    </xf>
    <xf numFmtId="166" fontId="0" fillId="0" borderId="15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67" fontId="0" fillId="0" borderId="23" xfId="0" applyNumberFormat="1" applyFont="1" applyBorder="1" applyAlignment="1">
      <alignment horizontal="center" vertical="center"/>
    </xf>
    <xf numFmtId="167" fontId="0" fillId="0" borderId="40" xfId="0" applyNumberFormat="1" applyFont="1" applyBorder="1" applyAlignment="1">
      <alignment horizontal="center" vertical="center"/>
    </xf>
    <xf numFmtId="167" fontId="0" fillId="0" borderId="6" xfId="0" applyNumberFormat="1" applyFont="1" applyBorder="1" applyAlignment="1">
      <alignment horizontal="center" vertical="center"/>
    </xf>
    <xf numFmtId="165" fontId="0" fillId="0" borderId="6" xfId="0" applyNumberFormat="1" applyFont="1" applyBorder="1" applyAlignment="1">
      <alignment horizontal="center" vertical="center"/>
    </xf>
    <xf numFmtId="167" fontId="0" fillId="0" borderId="11" xfId="0" applyNumberFormat="1" applyBorder="1" applyAlignment="1">
      <alignment horizontal="center" vertical="center"/>
    </xf>
    <xf numFmtId="167" fontId="0" fillId="0" borderId="23" xfId="0" applyNumberFormat="1" applyBorder="1" applyAlignment="1">
      <alignment horizontal="center" vertical="center"/>
    </xf>
    <xf numFmtId="167" fontId="0" fillId="0" borderId="22" xfId="0" applyNumberFormat="1" applyBorder="1" applyAlignment="1">
      <alignment horizontal="center" vertical="center"/>
    </xf>
    <xf numFmtId="167" fontId="0" fillId="0" borderId="0" xfId="0" applyNumberFormat="1" applyBorder="1" applyAlignment="1">
      <alignment horizontal="center" vertical="center"/>
    </xf>
    <xf numFmtId="167" fontId="0" fillId="0" borderId="25" xfId="0" applyNumberFormat="1" applyBorder="1" applyAlignment="1">
      <alignment horizontal="center" vertical="center"/>
    </xf>
    <xf numFmtId="167" fontId="0" fillId="0" borderId="24" xfId="0" applyNumberFormat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/>
    </xf>
    <xf numFmtId="167" fontId="0" fillId="0" borderId="18" xfId="0" applyNumberFormat="1" applyFont="1" applyBorder="1" applyAlignment="1">
      <alignment horizontal="center" vertical="center"/>
    </xf>
    <xf numFmtId="167" fontId="0" fillId="0" borderId="42" xfId="0" applyNumberFormat="1" applyFont="1" applyBorder="1" applyAlignment="1">
      <alignment horizontal="center" vertical="center"/>
    </xf>
    <xf numFmtId="167" fontId="0" fillId="0" borderId="12" xfId="0" applyNumberFormat="1" applyFont="1" applyBorder="1" applyAlignment="1">
      <alignment horizontal="center" vertical="center"/>
    </xf>
    <xf numFmtId="165" fontId="0" fillId="0" borderId="12" xfId="0" applyNumberFormat="1" applyFont="1" applyBorder="1" applyAlignment="1">
      <alignment horizontal="center" vertical="center"/>
    </xf>
    <xf numFmtId="167" fontId="0" fillId="2" borderId="8" xfId="0" applyNumberFormat="1" applyFill="1" applyBorder="1" applyAlignment="1">
      <alignment horizontal="center" vertical="center"/>
    </xf>
    <xf numFmtId="167" fontId="0" fillId="2" borderId="35" xfId="0" applyNumberFormat="1" applyFill="1" applyBorder="1" applyAlignment="1">
      <alignment horizontal="center" vertical="center"/>
    </xf>
    <xf numFmtId="167" fontId="0" fillId="2" borderId="36" xfId="0" applyNumberFormat="1" applyFill="1" applyBorder="1" applyAlignment="1">
      <alignment horizontal="center" vertical="center"/>
    </xf>
    <xf numFmtId="167" fontId="0" fillId="2" borderId="9" xfId="0" applyNumberForma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67" fontId="0" fillId="2" borderId="10" xfId="0" applyNumberFormat="1" applyFill="1" applyBorder="1" applyAlignment="1">
      <alignment horizontal="center" vertical="center"/>
    </xf>
    <xf numFmtId="167" fontId="0" fillId="2" borderId="30" xfId="0" applyNumberFormat="1" applyFill="1" applyBorder="1" applyAlignment="1">
      <alignment horizontal="center" vertical="center"/>
    </xf>
    <xf numFmtId="167" fontId="0" fillId="2" borderId="43" xfId="0" applyNumberFormat="1" applyFill="1" applyBorder="1" applyAlignment="1">
      <alignment horizontal="center" vertical="center"/>
    </xf>
    <xf numFmtId="167" fontId="0" fillId="2" borderId="44" xfId="0" applyNumberFormat="1" applyFill="1" applyBorder="1" applyAlignment="1">
      <alignment horizontal="center" vertical="center"/>
    </xf>
    <xf numFmtId="167" fontId="0" fillId="2" borderId="31" xfId="0" applyNumberFormat="1" applyFill="1" applyBorder="1" applyAlignment="1">
      <alignment horizontal="center" vertical="center"/>
    </xf>
    <xf numFmtId="165" fontId="0" fillId="2" borderId="44" xfId="0" applyNumberFormat="1" applyFill="1" applyBorder="1" applyAlignment="1">
      <alignment horizontal="center" vertical="center"/>
    </xf>
    <xf numFmtId="167" fontId="0" fillId="0" borderId="5" xfId="0" applyNumberFormat="1" applyFill="1" applyBorder="1" applyAlignment="1">
      <alignment horizontal="center" vertical="center"/>
    </xf>
    <xf numFmtId="167" fontId="0" fillId="2" borderId="32" xfId="0" applyNumberFormat="1" applyFill="1" applyBorder="1" applyAlignment="1">
      <alignment horizontal="center" vertical="center"/>
    </xf>
    <xf numFmtId="167" fontId="0" fillId="2" borderId="14" xfId="0" applyNumberFormat="1" applyFill="1" applyBorder="1" applyAlignment="1">
      <alignment horizontal="center" vertical="center"/>
    </xf>
    <xf numFmtId="167" fontId="0" fillId="2" borderId="38" xfId="0" applyNumberFormat="1" applyFill="1" applyBorder="1" applyAlignment="1">
      <alignment horizontal="center" vertical="center"/>
    </xf>
    <xf numFmtId="167" fontId="0" fillId="2" borderId="39" xfId="0" applyNumberFormat="1" applyFill="1" applyBorder="1" applyAlignment="1">
      <alignment horizontal="center" vertical="center"/>
    </xf>
    <xf numFmtId="167" fontId="0" fillId="2" borderId="15" xfId="0" applyNumberFormat="1" applyFill="1" applyBorder="1" applyAlignment="1">
      <alignment horizontal="center" vertical="center"/>
    </xf>
    <xf numFmtId="165" fontId="0" fillId="2" borderId="39" xfId="0" applyNumberFormat="1" applyFill="1" applyBorder="1" applyAlignment="1">
      <alignment horizontal="center" vertical="center"/>
    </xf>
    <xf numFmtId="167" fontId="0" fillId="2" borderId="16" xfId="0" applyNumberFormat="1" applyFill="1" applyBorder="1" applyAlignment="1">
      <alignment horizontal="center" vertical="center"/>
    </xf>
    <xf numFmtId="167" fontId="0" fillId="0" borderId="25" xfId="0" applyNumberFormat="1" applyFont="1" applyBorder="1" applyAlignment="1">
      <alignment horizontal="center" vertical="center"/>
    </xf>
    <xf numFmtId="167" fontId="0" fillId="0" borderId="41" xfId="0" applyNumberFormat="1" applyFont="1" applyBorder="1" applyAlignment="1">
      <alignment horizontal="center" vertical="center"/>
    </xf>
    <xf numFmtId="167" fontId="0" fillId="0" borderId="21" xfId="0" applyNumberFormat="1" applyFont="1" applyBorder="1" applyAlignment="1">
      <alignment horizontal="center" vertical="center"/>
    </xf>
    <xf numFmtId="167" fontId="0" fillId="0" borderId="0" xfId="0" applyNumberFormat="1" applyFont="1" applyBorder="1" applyAlignment="1">
      <alignment horizontal="center" vertical="center"/>
    </xf>
    <xf numFmtId="165" fontId="0" fillId="0" borderId="21" xfId="0" applyNumberFormat="1" applyFont="1" applyBorder="1" applyAlignment="1">
      <alignment horizontal="center" vertical="center"/>
    </xf>
    <xf numFmtId="167" fontId="0" fillId="0" borderId="17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" fontId="0" fillId="0" borderId="24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6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67" fontId="0" fillId="0" borderId="0" xfId="0" applyNumberForma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/>
    </xf>
    <xf numFmtId="0" fontId="3" fillId="0" borderId="25" xfId="0" applyFont="1" applyBorder="1" applyAlignment="1">
      <alignment vertical="center" wrapText="1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right"/>
    </xf>
    <xf numFmtId="0" fontId="0" fillId="0" borderId="46" xfId="0" applyBorder="1"/>
    <xf numFmtId="0" fontId="19" fillId="3" borderId="0" xfId="0" applyFont="1" applyFill="1" applyBorder="1" applyAlignment="1">
      <alignment horizontal="center"/>
    </xf>
    <xf numFmtId="0" fontId="18" fillId="3" borderId="50" xfId="0" applyFont="1" applyFill="1" applyBorder="1"/>
    <xf numFmtId="0" fontId="19" fillId="3" borderId="50" xfId="0" applyFont="1" applyFill="1" applyBorder="1" applyAlignment="1">
      <alignment horizontal="center"/>
    </xf>
    <xf numFmtId="0" fontId="18" fillId="3" borderId="0" xfId="0" applyFont="1" applyFill="1" applyBorder="1"/>
    <xf numFmtId="1" fontId="18" fillId="3" borderId="49" xfId="0" applyNumberFormat="1" applyFont="1" applyFill="1" applyBorder="1" applyAlignment="1">
      <alignment horizontal="right" vertical="center"/>
    </xf>
    <xf numFmtId="1" fontId="18" fillId="3" borderId="50" xfId="0" applyNumberFormat="1" applyFont="1" applyFill="1" applyBorder="1" applyAlignment="1">
      <alignment horizontal="left" vertical="center"/>
    </xf>
    <xf numFmtId="1" fontId="18" fillId="3" borderId="50" xfId="0" applyNumberFormat="1" applyFont="1" applyFill="1" applyBorder="1" applyAlignment="1">
      <alignment horizontal="right" vertical="center"/>
    </xf>
    <xf numFmtId="1" fontId="18" fillId="3" borderId="0" xfId="0" applyNumberFormat="1" applyFont="1" applyFill="1" applyBorder="1" applyAlignment="1">
      <alignment horizontal="left" vertical="center"/>
    </xf>
    <xf numFmtId="165" fontId="18" fillId="3" borderId="50" xfId="0" applyNumberFormat="1" applyFont="1" applyFill="1" applyBorder="1" applyAlignment="1">
      <alignment horizontal="left" vertical="center"/>
    </xf>
    <xf numFmtId="165" fontId="18" fillId="3" borderId="0" xfId="0" applyNumberFormat="1" applyFont="1" applyFill="1" applyBorder="1" applyAlignment="1">
      <alignment horizontal="left" vertical="center"/>
    </xf>
    <xf numFmtId="1" fontId="18" fillId="3" borderId="50" xfId="0" applyNumberFormat="1" applyFont="1" applyFill="1" applyBorder="1" applyAlignment="1">
      <alignment horizontal="center" vertical="center"/>
    </xf>
    <xf numFmtId="2" fontId="18" fillId="3" borderId="49" xfId="0" applyNumberFormat="1" applyFont="1" applyFill="1" applyBorder="1" applyAlignment="1">
      <alignment horizontal="right" vertical="center"/>
    </xf>
    <xf numFmtId="2" fontId="18" fillId="3" borderId="50" xfId="0" applyNumberFormat="1" applyFont="1" applyFill="1" applyBorder="1" applyAlignment="1">
      <alignment horizontal="left" vertical="center"/>
    </xf>
    <xf numFmtId="2" fontId="18" fillId="3" borderId="50" xfId="0" applyNumberFormat="1" applyFont="1" applyFill="1" applyBorder="1" applyAlignment="1">
      <alignment horizontal="right" vertical="center"/>
    </xf>
    <xf numFmtId="2" fontId="18" fillId="3" borderId="0" xfId="0" applyNumberFormat="1" applyFont="1" applyFill="1" applyBorder="1" applyAlignment="1">
      <alignment horizontal="left" vertical="center"/>
    </xf>
    <xf numFmtId="2" fontId="18" fillId="3" borderId="50" xfId="0" applyNumberFormat="1" applyFont="1" applyFill="1" applyBorder="1" applyAlignment="1">
      <alignment horizontal="center" vertical="center"/>
    </xf>
    <xf numFmtId="0" fontId="19" fillId="3" borderId="49" xfId="0" applyFont="1" applyFill="1" applyBorder="1" applyAlignment="1">
      <alignment horizontal="center"/>
    </xf>
    <xf numFmtId="0" fontId="19" fillId="3" borderId="50" xfId="0" applyFont="1" applyFill="1" applyBorder="1" applyAlignment="1">
      <alignment horizontal="left"/>
    </xf>
    <xf numFmtId="0" fontId="19" fillId="3" borderId="0" xfId="0" applyFont="1" applyFill="1" applyBorder="1" applyAlignment="1">
      <alignment horizontal="left"/>
    </xf>
    <xf numFmtId="0" fontId="0" fillId="3" borderId="54" xfId="0" applyFill="1" applyBorder="1"/>
    <xf numFmtId="0" fontId="0" fillId="3" borderId="54" xfId="0" applyFill="1" applyBorder="1" applyAlignment="1">
      <alignment horizontal="right"/>
    </xf>
    <xf numFmtId="0" fontId="0" fillId="3" borderId="0" xfId="0" applyFill="1" applyBorder="1"/>
    <xf numFmtId="0" fontId="0" fillId="3" borderId="55" xfId="0" applyFill="1" applyBorder="1" applyAlignment="1">
      <alignment horizontal="center"/>
    </xf>
    <xf numFmtId="0" fontId="0" fillId="3" borderId="0" xfId="0" applyFill="1" applyAlignment="1">
      <alignment horizontal="right"/>
    </xf>
    <xf numFmtId="1" fontId="0" fillId="3" borderId="0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0" borderId="50" xfId="0" applyBorder="1"/>
    <xf numFmtId="0" fontId="0" fillId="0" borderId="56" xfId="0" applyBorder="1"/>
    <xf numFmtId="0" fontId="1" fillId="0" borderId="57" xfId="0" applyFont="1" applyBorder="1" applyAlignment="1">
      <alignment horizontal="center"/>
    </xf>
    <xf numFmtId="0" fontId="0" fillId="0" borderId="57" xfId="0" applyBorder="1"/>
    <xf numFmtId="0" fontId="0" fillId="0" borderId="58" xfId="0" applyBorder="1"/>
    <xf numFmtId="0" fontId="0" fillId="0" borderId="47" xfId="0" applyBorder="1"/>
    <xf numFmtId="0" fontId="0" fillId="0" borderId="48" xfId="0" applyBorder="1"/>
    <xf numFmtId="0" fontId="0" fillId="0" borderId="59" xfId="0" applyBorder="1"/>
    <xf numFmtId="0" fontId="1" fillId="0" borderId="48" xfId="0" applyFont="1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0" borderId="61" xfId="0" applyBorder="1"/>
    <xf numFmtId="0" fontId="0" fillId="0" borderId="62" xfId="0" applyBorder="1"/>
    <xf numFmtId="167" fontId="0" fillId="0" borderId="50" xfId="0" applyNumberFormat="1" applyFont="1" applyBorder="1" applyAlignment="1">
      <alignment horizontal="center" vertical="center"/>
    </xf>
    <xf numFmtId="167" fontId="0" fillId="0" borderId="63" xfId="0" applyNumberFormat="1" applyFont="1" applyBorder="1" applyAlignment="1">
      <alignment horizontal="center" vertical="center"/>
    </xf>
    <xf numFmtId="2" fontId="0" fillId="0" borderId="63" xfId="0" applyNumberFormat="1" applyFont="1" applyBorder="1" applyAlignment="1">
      <alignment horizontal="center" vertical="center"/>
    </xf>
    <xf numFmtId="2" fontId="0" fillId="0" borderId="50" xfId="0" applyNumberFormat="1" applyFont="1" applyBorder="1" applyAlignment="1">
      <alignment horizontal="center" vertical="center"/>
    </xf>
    <xf numFmtId="165" fontId="0" fillId="0" borderId="63" xfId="0" applyNumberFormat="1" applyFont="1" applyFill="1" applyBorder="1" applyAlignment="1">
      <alignment horizontal="center" vertical="center"/>
    </xf>
    <xf numFmtId="165" fontId="0" fillId="0" borderId="50" xfId="0" applyNumberFormat="1" applyFont="1" applyFill="1" applyBorder="1" applyAlignment="1">
      <alignment horizontal="center" vertical="center"/>
    </xf>
    <xf numFmtId="167" fontId="0" fillId="0" borderId="48" xfId="0" applyNumberFormat="1" applyFont="1" applyBorder="1" applyAlignment="1">
      <alignment horizontal="center" vertical="center"/>
    </xf>
    <xf numFmtId="2" fontId="0" fillId="0" borderId="48" xfId="0" applyNumberFormat="1" applyFont="1" applyBorder="1" applyAlignment="1">
      <alignment horizontal="center" vertical="center"/>
    </xf>
    <xf numFmtId="165" fontId="0" fillId="0" borderId="48" xfId="0" applyNumberFormat="1" applyFont="1" applyFill="1" applyBorder="1" applyAlignment="1">
      <alignment horizontal="center" vertical="center"/>
    </xf>
    <xf numFmtId="0" fontId="0" fillId="0" borderId="0" xfId="0" applyBorder="1"/>
    <xf numFmtId="0" fontId="12" fillId="0" borderId="50" xfId="0" applyFont="1" applyBorder="1" applyAlignment="1">
      <alignment vertical="center" textRotation="90"/>
    </xf>
    <xf numFmtId="1" fontId="19" fillId="3" borderId="51" xfId="0" applyNumberFormat="1" applyFont="1" applyFill="1" applyBorder="1" applyAlignment="1">
      <alignment horizontal="right" vertical="center"/>
    </xf>
    <xf numFmtId="1" fontId="19" fillId="3" borderId="49" xfId="0" applyNumberFormat="1" applyFont="1" applyFill="1" applyBorder="1" applyAlignment="1">
      <alignment horizontal="left" vertical="center"/>
    </xf>
    <xf numFmtId="1" fontId="19" fillId="3" borderId="52" xfId="0" quotePrefix="1" applyNumberFormat="1" applyFont="1" applyFill="1" applyBorder="1" applyAlignment="1">
      <alignment horizontal="center" vertical="center"/>
    </xf>
    <xf numFmtId="2" fontId="20" fillId="3" borderId="50" xfId="0" quotePrefix="1" applyNumberFormat="1" applyFont="1" applyFill="1" applyBorder="1" applyAlignment="1">
      <alignment horizontal="center" vertical="center"/>
    </xf>
    <xf numFmtId="0" fontId="19" fillId="3" borderId="64" xfId="0" applyFont="1" applyFill="1" applyBorder="1" applyAlignment="1">
      <alignment horizontal="right" wrapText="1"/>
    </xf>
    <xf numFmtId="0" fontId="19" fillId="3" borderId="65" xfId="0" quotePrefix="1" applyFont="1" applyFill="1" applyBorder="1" applyAlignment="1">
      <alignment horizontal="center" wrapText="1"/>
    </xf>
    <xf numFmtId="0" fontId="19" fillId="3" borderId="47" xfId="0" applyFont="1" applyFill="1" applyBorder="1" applyAlignment="1">
      <alignment horizontal="left" wrapText="1"/>
    </xf>
    <xf numFmtId="0" fontId="1" fillId="0" borderId="68" xfId="0" applyFont="1" applyFill="1" applyBorder="1" applyAlignment="1">
      <alignment horizontal="center" vertical="center"/>
    </xf>
    <xf numFmtId="167" fontId="0" fillId="0" borderId="47" xfId="0" applyNumberFormat="1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66" fontId="0" fillId="0" borderId="48" xfId="0" applyNumberFormat="1" applyFont="1" applyFill="1" applyBorder="1" applyAlignment="1">
      <alignment horizontal="center" vertical="center"/>
    </xf>
    <xf numFmtId="166" fontId="13" fillId="0" borderId="63" xfId="0" applyNumberFormat="1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2" fillId="0" borderId="73" xfId="0" applyFont="1" applyBorder="1" applyAlignment="1">
      <alignment vertical="center" textRotation="90"/>
    </xf>
    <xf numFmtId="0" fontId="19" fillId="4" borderId="74" xfId="0" applyFont="1" applyFill="1" applyBorder="1" applyAlignment="1">
      <alignment horizontal="right" wrapText="1"/>
    </xf>
    <xf numFmtId="2" fontId="0" fillId="0" borderId="72" xfId="0" applyNumberFormat="1" applyFont="1" applyBorder="1" applyAlignment="1">
      <alignment horizontal="center" vertical="center"/>
    </xf>
    <xf numFmtId="2" fontId="0" fillId="0" borderId="72" xfId="0" applyNumberFormat="1" applyFont="1" applyFill="1" applyBorder="1" applyAlignment="1">
      <alignment horizontal="center" vertical="center"/>
    </xf>
    <xf numFmtId="1" fontId="0" fillId="0" borderId="72" xfId="0" applyNumberFormat="1" applyFont="1" applyFill="1" applyBorder="1" applyAlignment="1">
      <alignment horizontal="center" vertical="center"/>
    </xf>
    <xf numFmtId="167" fontId="0" fillId="0" borderId="72" xfId="0" applyNumberFormat="1" applyFont="1" applyFill="1" applyBorder="1" applyAlignment="1">
      <alignment horizontal="center" vertical="center"/>
    </xf>
    <xf numFmtId="0" fontId="0" fillId="4" borderId="0" xfId="0" applyFill="1"/>
    <xf numFmtId="2" fontId="18" fillId="3" borderId="51" xfId="0" applyNumberFormat="1" applyFont="1" applyFill="1" applyBorder="1" applyAlignment="1">
      <alignment horizontal="left" vertical="center"/>
    </xf>
    <xf numFmtId="1" fontId="19" fillId="3" borderId="52" xfId="0" applyNumberFormat="1" applyFont="1" applyFill="1" applyBorder="1" applyAlignment="1">
      <alignment horizontal="left" vertical="center"/>
    </xf>
    <xf numFmtId="0" fontId="19" fillId="3" borderId="52" xfId="0" applyFont="1" applyFill="1" applyBorder="1" applyAlignment="1">
      <alignment horizontal="left" wrapText="1"/>
    </xf>
    <xf numFmtId="0" fontId="18" fillId="3" borderId="51" xfId="0" applyFont="1" applyFill="1" applyBorder="1"/>
    <xf numFmtId="165" fontId="18" fillId="3" borderId="51" xfId="0" applyNumberFormat="1" applyFont="1" applyFill="1" applyBorder="1" applyAlignment="1">
      <alignment horizontal="left" vertical="center"/>
    </xf>
    <xf numFmtId="1" fontId="18" fillId="3" borderId="51" xfId="0" applyNumberFormat="1" applyFont="1" applyFill="1" applyBorder="1" applyAlignment="1">
      <alignment horizontal="left" vertical="center"/>
    </xf>
    <xf numFmtId="0" fontId="19" fillId="3" borderId="51" xfId="0" applyFont="1" applyFill="1" applyBorder="1" applyAlignment="1">
      <alignment horizontal="left"/>
    </xf>
    <xf numFmtId="0" fontId="0" fillId="3" borderId="77" xfId="0" applyFill="1" applyBorder="1"/>
    <xf numFmtId="0" fontId="0" fillId="4" borderId="0" xfId="0" applyFill="1" applyAlignment="1">
      <alignment horizontal="right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2" fontId="0" fillId="2" borderId="10" xfId="0" applyNumberFormat="1" applyFont="1" applyFill="1" applyBorder="1" applyAlignment="1">
      <alignment horizontal="center" vertical="center"/>
    </xf>
    <xf numFmtId="2" fontId="0" fillId="2" borderId="24" xfId="0" applyNumberFormat="1" applyFont="1" applyFill="1" applyBorder="1" applyAlignment="1">
      <alignment horizontal="center" vertical="center"/>
    </xf>
    <xf numFmtId="2" fontId="0" fillId="2" borderId="16" xfId="0" applyNumberFormat="1" applyFont="1" applyFill="1" applyBorder="1" applyAlignment="1">
      <alignment horizontal="center" vertical="center"/>
    </xf>
    <xf numFmtId="2" fontId="0" fillId="0" borderId="22" xfId="0" applyNumberFormat="1" applyFont="1" applyBorder="1" applyAlignment="1">
      <alignment horizontal="center" vertical="center"/>
    </xf>
    <xf numFmtId="0" fontId="18" fillId="3" borderId="55" xfId="0" applyFont="1" applyFill="1" applyBorder="1" applyAlignment="1">
      <alignment horizontal="center"/>
    </xf>
    <xf numFmtId="0" fontId="18" fillId="3" borderId="47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/>
    </xf>
    <xf numFmtId="0" fontId="18" fillId="3" borderId="49" xfId="0" applyFont="1" applyFill="1" applyBorder="1" applyAlignment="1">
      <alignment horizontal="center" vertical="center"/>
    </xf>
    <xf numFmtId="0" fontId="19" fillId="3" borderId="49" xfId="0" applyFont="1" applyFill="1" applyBorder="1" applyAlignment="1">
      <alignment horizontal="center" vertical="center"/>
    </xf>
    <xf numFmtId="0" fontId="23" fillId="3" borderId="49" xfId="0" applyFont="1" applyFill="1" applyBorder="1" applyAlignment="1">
      <alignment horizontal="center" vertical="center"/>
    </xf>
    <xf numFmtId="0" fontId="20" fillId="3" borderId="49" xfId="0" applyFont="1" applyFill="1" applyBorder="1" applyAlignment="1">
      <alignment horizontal="center" vertical="center"/>
    </xf>
    <xf numFmtId="0" fontId="0" fillId="3" borderId="53" xfId="0" applyFill="1" applyBorder="1" applyAlignment="1">
      <alignment horizontal="center"/>
    </xf>
    <xf numFmtId="0" fontId="0" fillId="0" borderId="1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/>
    </xf>
    <xf numFmtId="0" fontId="3" fillId="0" borderId="0" xfId="0" applyFont="1" applyFill="1" applyBorder="1" applyAlignment="1">
      <alignment vertical="center" wrapText="1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79" xfId="0" applyBorder="1"/>
    <xf numFmtId="0" fontId="19" fillId="3" borderId="0" xfId="0" applyFont="1" applyFill="1" applyBorder="1" applyAlignment="1">
      <alignment horizontal="right" wrapText="1"/>
    </xf>
    <xf numFmtId="0" fontId="19" fillId="3" borderId="0" xfId="0" quotePrefix="1" applyFont="1" applyFill="1" applyBorder="1" applyAlignment="1">
      <alignment horizontal="center" wrapText="1"/>
    </xf>
    <xf numFmtId="0" fontId="19" fillId="3" borderId="0" xfId="0" applyFont="1" applyFill="1" applyBorder="1" applyAlignment="1">
      <alignment horizontal="left" wrapText="1"/>
    </xf>
    <xf numFmtId="1" fontId="18" fillId="3" borderId="0" xfId="0" applyNumberFormat="1" applyFont="1" applyFill="1" applyBorder="1" applyAlignment="1">
      <alignment horizontal="right" vertical="center"/>
    </xf>
    <xf numFmtId="2" fontId="20" fillId="3" borderId="0" xfId="0" quotePrefix="1" applyNumberFormat="1" applyFont="1" applyFill="1" applyBorder="1" applyAlignment="1">
      <alignment horizontal="center" vertical="center"/>
    </xf>
    <xf numFmtId="2" fontId="18" fillId="3" borderId="0" xfId="0" applyNumberFormat="1" applyFont="1" applyFill="1" applyBorder="1" applyAlignment="1">
      <alignment horizontal="right" vertical="center"/>
    </xf>
    <xf numFmtId="1" fontId="18" fillId="3" borderId="0" xfId="0" applyNumberFormat="1" applyFont="1" applyFill="1" applyBorder="1" applyAlignment="1">
      <alignment horizontal="center" vertical="center"/>
    </xf>
    <xf numFmtId="1" fontId="19" fillId="3" borderId="0" xfId="0" applyNumberFormat="1" applyFont="1" applyFill="1" applyBorder="1" applyAlignment="1">
      <alignment horizontal="right" vertical="center"/>
    </xf>
    <xf numFmtId="1" fontId="19" fillId="3" borderId="0" xfId="0" quotePrefix="1" applyNumberFormat="1" applyFont="1" applyFill="1" applyBorder="1" applyAlignment="1">
      <alignment horizontal="center" vertical="center"/>
    </xf>
    <xf numFmtId="1" fontId="19" fillId="3" borderId="0" xfId="0" applyNumberFormat="1" applyFont="1" applyFill="1" applyBorder="1" applyAlignment="1">
      <alignment horizontal="left" vertical="center"/>
    </xf>
    <xf numFmtId="2" fontId="18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4" borderId="0" xfId="0" applyFill="1" applyBorder="1"/>
    <xf numFmtId="0" fontId="0" fillId="0" borderId="19" xfId="0" applyFont="1" applyFill="1" applyBorder="1" applyAlignment="1">
      <alignment horizontal="center" vertical="center"/>
    </xf>
    <xf numFmtId="164" fontId="0" fillId="0" borderId="80" xfId="0" applyNumberFormat="1" applyFont="1" applyFill="1" applyBorder="1" applyAlignment="1">
      <alignment horizontal="center" vertical="center" wrapText="1"/>
    </xf>
    <xf numFmtId="164" fontId="0" fillId="0" borderId="82" xfId="0" applyNumberFormat="1" applyFont="1" applyFill="1" applyBorder="1" applyAlignment="1">
      <alignment horizontal="center" vertical="center" wrapText="1"/>
    </xf>
    <xf numFmtId="164" fontId="0" fillId="0" borderId="81" xfId="0" applyNumberFormat="1" applyFont="1" applyFill="1" applyBorder="1" applyAlignment="1">
      <alignment horizontal="center" vertical="center" wrapText="1"/>
    </xf>
    <xf numFmtId="0" fontId="0" fillId="0" borderId="8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19" fillId="4" borderId="85" xfId="0" applyFont="1" applyFill="1" applyBorder="1" applyAlignment="1">
      <alignment horizontal="right" wrapText="1"/>
    </xf>
    <xf numFmtId="0" fontId="0" fillId="0" borderId="86" xfId="0" applyBorder="1"/>
    <xf numFmtId="167" fontId="0" fillId="0" borderId="45" xfId="0" applyNumberFormat="1" applyFont="1" applyBorder="1" applyAlignment="1">
      <alignment horizontal="center" vertical="center"/>
    </xf>
    <xf numFmtId="167" fontId="0" fillId="0" borderId="46" xfId="0" applyNumberFormat="1" applyFont="1" applyBorder="1" applyAlignment="1">
      <alignment horizontal="center" vertical="center"/>
    </xf>
    <xf numFmtId="2" fontId="0" fillId="0" borderId="46" xfId="0" applyNumberFormat="1" applyFont="1" applyBorder="1" applyAlignment="1">
      <alignment horizontal="center" vertical="center"/>
    </xf>
    <xf numFmtId="165" fontId="0" fillId="0" borderId="46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right" wrapText="1"/>
    </xf>
    <xf numFmtId="2" fontId="0" fillId="4" borderId="0" xfId="0" applyNumberFormat="1" applyFont="1" applyFill="1" applyBorder="1" applyAlignment="1">
      <alignment horizontal="center" vertical="center"/>
    </xf>
    <xf numFmtId="1" fontId="0" fillId="4" borderId="0" xfId="0" applyNumberFormat="1" applyFont="1" applyFill="1" applyBorder="1" applyAlignment="1">
      <alignment horizontal="center" vertical="center"/>
    </xf>
    <xf numFmtId="167" fontId="0" fillId="4" borderId="0" xfId="0" applyNumberFormat="1" applyFont="1" applyFill="1" applyBorder="1" applyAlignment="1">
      <alignment horizontal="center" vertical="center"/>
    </xf>
    <xf numFmtId="164" fontId="0" fillId="0" borderId="33" xfId="0" applyNumberFormat="1" applyFont="1" applyFill="1" applyBorder="1" applyAlignment="1">
      <alignment horizontal="center" vertical="center" wrapText="1"/>
    </xf>
    <xf numFmtId="164" fontId="0" fillId="0" borderId="23" xfId="0" applyNumberFormat="1" applyFont="1" applyFill="1" applyBorder="1" applyAlignment="1">
      <alignment horizontal="center" vertical="center" wrapText="1"/>
    </xf>
    <xf numFmtId="164" fontId="0" fillId="0" borderId="88" xfId="0" applyNumberFormat="1" applyFont="1" applyFill="1" applyBorder="1" applyAlignment="1">
      <alignment horizontal="center" vertical="center" wrapText="1"/>
    </xf>
    <xf numFmtId="164" fontId="0" fillId="0" borderId="37" xfId="0" applyNumberFormat="1" applyFont="1" applyFill="1" applyBorder="1" applyAlignment="1">
      <alignment horizontal="center" vertical="center" wrapText="1"/>
    </xf>
    <xf numFmtId="164" fontId="0" fillId="0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2" fontId="0" fillId="0" borderId="22" xfId="0" applyNumberFormat="1" applyFont="1" applyFill="1" applyBorder="1" applyAlignment="1">
      <alignment horizontal="center" vertical="center"/>
    </xf>
    <xf numFmtId="2" fontId="0" fillId="0" borderId="24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167" fontId="0" fillId="0" borderId="11" xfId="0" applyNumberFormat="1" applyFill="1" applyBorder="1" applyAlignment="1">
      <alignment horizontal="center" vertical="center"/>
    </xf>
    <xf numFmtId="167" fontId="0" fillId="0" borderId="25" xfId="0" applyNumberForma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165" fontId="0" fillId="0" borderId="23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164" fontId="0" fillId="0" borderId="88" xfId="0" applyNumberFormat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167" fontId="0" fillId="0" borderId="40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7" fontId="0" fillId="0" borderId="41" xfId="0" applyNumberFormat="1" applyBorder="1" applyAlignment="1">
      <alignment horizontal="center" vertical="center"/>
    </xf>
    <xf numFmtId="167" fontId="0" fillId="0" borderId="21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7" fontId="0" fillId="0" borderId="8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7" fontId="0" fillId="0" borderId="24" xfId="0" applyNumberFormat="1" applyFill="1" applyBorder="1" applyAlignment="1">
      <alignment horizontal="center" vertical="center"/>
    </xf>
    <xf numFmtId="166" fontId="0" fillId="0" borderId="89" xfId="0" applyNumberFormat="1" applyBorder="1" applyAlignment="1">
      <alignment horizontal="center" vertical="center"/>
    </xf>
    <xf numFmtId="166" fontId="0" fillId="0" borderId="19" xfId="0" applyNumberFormat="1" applyFont="1" applyFill="1" applyBorder="1" applyAlignment="1">
      <alignment horizontal="center" vertical="center"/>
    </xf>
    <xf numFmtId="167" fontId="0" fillId="0" borderId="22" xfId="0" applyNumberFormat="1" applyFont="1" applyBorder="1" applyAlignment="1">
      <alignment horizontal="center" vertical="center"/>
    </xf>
    <xf numFmtId="167" fontId="0" fillId="0" borderId="24" xfId="0" applyNumberFormat="1" applyFont="1" applyBorder="1" applyAlignment="1">
      <alignment horizontal="center" vertical="center"/>
    </xf>
    <xf numFmtId="167" fontId="0" fillId="0" borderId="19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19" fillId="3" borderId="0" xfId="0" applyFont="1" applyFill="1" applyBorder="1" applyAlignment="1">
      <alignment horizontal="center"/>
    </xf>
    <xf numFmtId="2" fontId="0" fillId="0" borderId="22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165" fontId="0" fillId="0" borderId="23" xfId="0" applyNumberFormat="1" applyFill="1" applyBorder="1" applyAlignment="1">
      <alignment horizontal="center" vertical="center"/>
    </xf>
    <xf numFmtId="1" fontId="0" fillId="0" borderId="23" xfId="0" applyNumberFormat="1" applyFill="1" applyBorder="1" applyAlignment="1">
      <alignment horizontal="center" vertical="center"/>
    </xf>
    <xf numFmtId="2" fontId="0" fillId="0" borderId="23" xfId="0" applyNumberFormat="1" applyFill="1" applyBorder="1" applyAlignment="1">
      <alignment horizontal="center" vertical="center"/>
    </xf>
    <xf numFmtId="1" fontId="0" fillId="0" borderId="22" xfId="0" applyNumberFormat="1" applyFill="1" applyBorder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24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0" fontId="0" fillId="0" borderId="84" xfId="0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center"/>
    </xf>
    <xf numFmtId="164" fontId="0" fillId="0" borderId="82" xfId="0" applyNumberFormat="1" applyBorder="1" applyAlignment="1">
      <alignment horizontal="center" vertical="center" wrapText="1"/>
    </xf>
    <xf numFmtId="0" fontId="0" fillId="0" borderId="0" xfId="0" applyFill="1"/>
    <xf numFmtId="164" fontId="0" fillId="0" borderId="88" xfId="0" applyNumberFormat="1" applyFill="1" applyBorder="1" applyAlignment="1">
      <alignment horizontal="center" vertical="center" wrapText="1"/>
    </xf>
    <xf numFmtId="2" fontId="0" fillId="0" borderId="25" xfId="0" applyNumberFormat="1" applyFill="1" applyBorder="1" applyAlignment="1">
      <alignment horizontal="center" vertical="center"/>
    </xf>
    <xf numFmtId="165" fontId="0" fillId="0" borderId="25" xfId="0" applyNumberFormat="1" applyFill="1" applyBorder="1" applyAlignment="1">
      <alignment horizontal="center" vertical="center"/>
    </xf>
    <xf numFmtId="2" fontId="0" fillId="0" borderId="24" xfId="0" applyNumberForma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 wrapText="1"/>
    </xf>
    <xf numFmtId="167" fontId="0" fillId="0" borderId="41" xfId="0" applyNumberFormat="1" applyFill="1" applyBorder="1" applyAlignment="1">
      <alignment horizontal="center" vertical="center"/>
    </xf>
    <xf numFmtId="167" fontId="0" fillId="0" borderId="21" xfId="0" applyNumberFormat="1" applyFill="1" applyBorder="1" applyAlignment="1">
      <alignment horizontal="center" vertical="center"/>
    </xf>
    <xf numFmtId="167" fontId="0" fillId="0" borderId="0" xfId="0" applyNumberFormat="1" applyFill="1" applyAlignment="1">
      <alignment horizontal="center" vertical="center"/>
    </xf>
    <xf numFmtId="165" fontId="0" fillId="0" borderId="21" xfId="0" applyNumberFormat="1" applyFill="1" applyBorder="1" applyAlignment="1">
      <alignment horizontal="center" vertical="center"/>
    </xf>
    <xf numFmtId="167" fontId="0" fillId="0" borderId="84" xfId="0" applyNumberFormat="1" applyFill="1" applyBorder="1" applyAlignment="1">
      <alignment horizontal="center" vertical="center"/>
    </xf>
    <xf numFmtId="167" fontId="0" fillId="0" borderId="41" xfId="0" applyNumberFormat="1" applyFont="1" applyFill="1" applyBorder="1" applyAlignment="1">
      <alignment horizontal="center" vertical="center"/>
    </xf>
    <xf numFmtId="167" fontId="0" fillId="0" borderId="21" xfId="0" applyNumberFormat="1" applyFont="1" applyFill="1" applyBorder="1" applyAlignment="1">
      <alignment horizontal="center" vertical="center"/>
    </xf>
    <xf numFmtId="165" fontId="0" fillId="0" borderId="21" xfId="0" applyNumberFormat="1" applyFont="1" applyFill="1" applyBorder="1" applyAlignment="1">
      <alignment horizontal="center" vertical="center"/>
    </xf>
    <xf numFmtId="167" fontId="0" fillId="0" borderId="24" xfId="0" applyNumberFormat="1" applyFont="1" applyFill="1" applyBorder="1" applyAlignment="1">
      <alignment horizontal="center" vertical="center"/>
    </xf>
    <xf numFmtId="167" fontId="0" fillId="0" borderId="23" xfId="0" applyNumberFormat="1" applyFont="1" applyFill="1" applyBorder="1" applyAlignment="1">
      <alignment horizontal="center" vertical="center"/>
    </xf>
    <xf numFmtId="167" fontId="0" fillId="0" borderId="40" xfId="0" applyNumberFormat="1" applyFont="1" applyFill="1" applyBorder="1" applyAlignment="1">
      <alignment horizontal="center" vertical="center"/>
    </xf>
    <xf numFmtId="167" fontId="0" fillId="0" borderId="6" xfId="0" applyNumberFormat="1" applyFont="1" applyFill="1" applyBorder="1" applyAlignment="1">
      <alignment horizontal="center" vertical="center"/>
    </xf>
    <xf numFmtId="165" fontId="0" fillId="0" borderId="6" xfId="0" applyNumberFormat="1" applyFont="1" applyFill="1" applyBorder="1" applyAlignment="1">
      <alignment horizontal="center" vertical="center"/>
    </xf>
    <xf numFmtId="167" fontId="0" fillId="0" borderId="22" xfId="0" applyNumberFormat="1" applyFont="1" applyFill="1" applyBorder="1" applyAlignment="1">
      <alignment horizontal="center" vertical="center"/>
    </xf>
    <xf numFmtId="167" fontId="0" fillId="0" borderId="23" xfId="0" applyNumberFormat="1" applyFill="1" applyBorder="1" applyAlignment="1">
      <alignment horizontal="center" vertical="center"/>
    </xf>
    <xf numFmtId="167" fontId="0" fillId="0" borderId="22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7" fontId="0" fillId="0" borderId="5" xfId="0" applyNumberFormat="1" applyFont="1" applyBorder="1" applyAlignment="1">
      <alignment horizontal="center" vertical="center"/>
    </xf>
    <xf numFmtId="167" fontId="0" fillId="2" borderId="26" xfId="0" applyNumberFormat="1" applyFont="1" applyFill="1" applyBorder="1" applyAlignment="1">
      <alignment horizontal="center" vertical="center"/>
    </xf>
    <xf numFmtId="167" fontId="0" fillId="2" borderId="5" xfId="0" applyNumberFormat="1" applyFont="1" applyFill="1" applyBorder="1" applyAlignment="1">
      <alignment horizontal="center" vertical="center"/>
    </xf>
    <xf numFmtId="167" fontId="0" fillId="2" borderId="29" xfId="0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2" fontId="0" fillId="2" borderId="26" xfId="0" applyNumberFormat="1" applyFont="1" applyFill="1" applyBorder="1" applyAlignment="1">
      <alignment horizontal="center" vertical="center"/>
    </xf>
    <xf numFmtId="2" fontId="0" fillId="2" borderId="5" xfId="0" applyNumberFormat="1" applyFont="1" applyFill="1" applyBorder="1" applyAlignment="1">
      <alignment horizontal="center" vertical="center"/>
    </xf>
    <xf numFmtId="2" fontId="0" fillId="2" borderId="29" xfId="0" applyNumberFormat="1" applyFont="1" applyFill="1" applyBorder="1" applyAlignment="1">
      <alignment horizontal="center" vertical="center"/>
    </xf>
    <xf numFmtId="2" fontId="0" fillId="0" borderId="2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vertical="center" wrapText="1"/>
    </xf>
    <xf numFmtId="167" fontId="0" fillId="0" borderId="2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vertical="center" wrapText="1"/>
    </xf>
    <xf numFmtId="2" fontId="0" fillId="0" borderId="15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40" xfId="0" applyNumberFormat="1" applyFont="1" applyBorder="1" applyAlignment="1">
      <alignment horizontal="center" vertical="center"/>
    </xf>
    <xf numFmtId="2" fontId="0" fillId="0" borderId="41" xfId="0" applyNumberFormat="1" applyFont="1" applyBorder="1" applyAlignment="1">
      <alignment horizontal="center" vertical="center"/>
    </xf>
    <xf numFmtId="2" fontId="0" fillId="0" borderId="42" xfId="0" applyNumberFormat="1" applyFont="1" applyBorder="1" applyAlignment="1">
      <alignment horizontal="center" vertical="center"/>
    </xf>
    <xf numFmtId="2" fontId="0" fillId="2" borderId="35" xfId="0" applyNumberFormat="1" applyFill="1" applyBorder="1" applyAlignment="1">
      <alignment horizontal="center" vertical="center"/>
    </xf>
    <xf numFmtId="2" fontId="0" fillId="2" borderId="43" xfId="0" applyNumberFormat="1" applyFill="1" applyBorder="1" applyAlignment="1">
      <alignment horizontal="center" vertical="center"/>
    </xf>
    <xf numFmtId="2" fontId="0" fillId="2" borderId="38" xfId="0" applyNumberFormat="1" applyFill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2" fontId="0" fillId="0" borderId="41" xfId="0" applyNumberFormat="1" applyFill="1" applyBorder="1" applyAlignment="1">
      <alignment horizontal="center" vertical="center"/>
    </xf>
    <xf numFmtId="2" fontId="0" fillId="0" borderId="40" xfId="0" applyNumberFormat="1" applyFont="1" applyFill="1" applyBorder="1" applyAlignment="1">
      <alignment horizontal="center" vertical="center"/>
    </xf>
    <xf numFmtId="2" fontId="0" fillId="0" borderId="41" xfId="0" applyNumberFormat="1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20" xfId="0" applyNumberFormat="1" applyFont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/>
    </xf>
    <xf numFmtId="2" fontId="0" fillId="5" borderId="8" xfId="0" applyNumberFormat="1" applyFont="1" applyFill="1" applyBorder="1" applyAlignment="1">
      <alignment horizontal="center" vertical="center"/>
    </xf>
    <xf numFmtId="2" fontId="0" fillId="5" borderId="9" xfId="0" applyNumberFormat="1" applyFont="1" applyFill="1" applyBorder="1" applyAlignment="1">
      <alignment horizontal="center" vertical="center"/>
    </xf>
    <xf numFmtId="2" fontId="0" fillId="5" borderId="10" xfId="0" applyNumberFormat="1" applyFont="1" applyFill="1" applyBorder="1" applyAlignment="1">
      <alignment horizontal="center" vertical="center"/>
    </xf>
    <xf numFmtId="165" fontId="0" fillId="5" borderId="8" xfId="0" applyNumberFormat="1" applyFont="1" applyFill="1" applyBorder="1" applyAlignment="1">
      <alignment horizontal="center" vertical="center"/>
    </xf>
    <xf numFmtId="1" fontId="0" fillId="5" borderId="9" xfId="0" applyNumberFormat="1" applyFont="1" applyFill="1" applyBorder="1" applyAlignment="1">
      <alignment horizontal="center" vertical="center"/>
    </xf>
    <xf numFmtId="1" fontId="0" fillId="5" borderId="10" xfId="0" applyNumberFormat="1" applyFont="1" applyFill="1" applyBorder="1" applyAlignment="1">
      <alignment horizontal="center" vertical="center"/>
    </xf>
    <xf numFmtId="165" fontId="0" fillId="5" borderId="9" xfId="0" applyNumberFormat="1" applyFont="1" applyFill="1" applyBorder="1" applyAlignment="1">
      <alignment horizontal="center" vertical="center"/>
    </xf>
    <xf numFmtId="2" fontId="0" fillId="5" borderId="26" xfId="0" applyNumberFormat="1" applyFont="1" applyFill="1" applyBorder="1" applyAlignment="1">
      <alignment horizontal="center" vertical="center"/>
    </xf>
    <xf numFmtId="1" fontId="0" fillId="5" borderId="26" xfId="0" applyNumberFormat="1" applyFont="1" applyFill="1" applyBorder="1" applyAlignment="1">
      <alignment horizontal="center" vertical="center"/>
    </xf>
    <xf numFmtId="2" fontId="0" fillId="5" borderId="25" xfId="0" applyNumberFormat="1" applyFont="1" applyFill="1" applyBorder="1" applyAlignment="1">
      <alignment horizontal="center" vertical="center"/>
    </xf>
    <xf numFmtId="2" fontId="0" fillId="5" borderId="0" xfId="0" applyNumberFormat="1" applyFont="1" applyFill="1" applyBorder="1" applyAlignment="1">
      <alignment horizontal="center" vertical="center"/>
    </xf>
    <xf numFmtId="2" fontId="0" fillId="5" borderId="24" xfId="0" applyNumberFormat="1" applyFont="1" applyFill="1" applyBorder="1" applyAlignment="1">
      <alignment horizontal="center" vertical="center"/>
    </xf>
    <xf numFmtId="165" fontId="0" fillId="5" borderId="25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24" xfId="0" applyNumberFormat="1" applyFont="1" applyFill="1" applyBorder="1" applyAlignment="1">
      <alignment horizontal="center" vertical="center"/>
    </xf>
    <xf numFmtId="165" fontId="0" fillId="5" borderId="0" xfId="0" applyNumberFormat="1" applyFont="1" applyFill="1" applyBorder="1" applyAlignment="1">
      <alignment horizontal="center" vertical="center"/>
    </xf>
    <xf numFmtId="2" fontId="0" fillId="5" borderId="5" xfId="0" applyNumberFormat="1" applyFont="1" applyFill="1" applyBorder="1" applyAlignment="1">
      <alignment horizontal="center" vertical="center"/>
    </xf>
    <xf numFmtId="1" fontId="0" fillId="5" borderId="5" xfId="0" applyNumberFormat="1" applyFont="1" applyFill="1" applyBorder="1" applyAlignment="1">
      <alignment horizontal="center" vertical="center"/>
    </xf>
    <xf numFmtId="2" fontId="0" fillId="5" borderId="14" xfId="0" applyNumberFormat="1" applyFont="1" applyFill="1" applyBorder="1" applyAlignment="1">
      <alignment horizontal="center" vertical="center"/>
    </xf>
    <xf numFmtId="2" fontId="0" fillId="5" borderId="15" xfId="0" applyNumberFormat="1" applyFont="1" applyFill="1" applyBorder="1" applyAlignment="1">
      <alignment horizontal="center" vertical="center"/>
    </xf>
    <xf numFmtId="2" fontId="0" fillId="5" borderId="16" xfId="0" applyNumberFormat="1" applyFont="1" applyFill="1" applyBorder="1" applyAlignment="1">
      <alignment horizontal="center" vertical="center"/>
    </xf>
    <xf numFmtId="165" fontId="0" fillId="5" borderId="14" xfId="0" applyNumberFormat="1" applyFont="1" applyFill="1" applyBorder="1" applyAlignment="1">
      <alignment horizontal="center" vertical="center"/>
    </xf>
    <xf numFmtId="1" fontId="0" fillId="5" borderId="15" xfId="0" applyNumberFormat="1" applyFont="1" applyFill="1" applyBorder="1" applyAlignment="1">
      <alignment horizontal="center" vertical="center"/>
    </xf>
    <xf numFmtId="1" fontId="0" fillId="5" borderId="16" xfId="0" applyNumberFormat="1" applyFont="1" applyFill="1" applyBorder="1" applyAlignment="1">
      <alignment horizontal="center" vertical="center"/>
    </xf>
    <xf numFmtId="165" fontId="0" fillId="5" borderId="15" xfId="0" applyNumberFormat="1" applyFont="1" applyFill="1" applyBorder="1" applyAlignment="1">
      <alignment horizontal="center" vertical="center"/>
    </xf>
    <xf numFmtId="2" fontId="0" fillId="5" borderId="29" xfId="0" applyNumberFormat="1" applyFont="1" applyFill="1" applyBorder="1" applyAlignment="1">
      <alignment horizontal="center" vertical="center"/>
    </xf>
    <xf numFmtId="1" fontId="0" fillId="5" borderId="29" xfId="0" applyNumberFormat="1" applyFont="1" applyFill="1" applyBorder="1" applyAlignment="1">
      <alignment horizontal="center" vertical="center"/>
    </xf>
    <xf numFmtId="167" fontId="0" fillId="5" borderId="26" xfId="0" applyNumberFormat="1" applyFont="1" applyFill="1" applyBorder="1" applyAlignment="1">
      <alignment horizontal="center" vertical="center"/>
    </xf>
    <xf numFmtId="167" fontId="0" fillId="5" borderId="5" xfId="0" applyNumberFormat="1" applyFont="1" applyFill="1" applyBorder="1" applyAlignment="1">
      <alignment horizontal="center" vertical="center"/>
    </xf>
    <xf numFmtId="167" fontId="0" fillId="5" borderId="29" xfId="0" applyNumberFormat="1" applyFont="1" applyFill="1" applyBorder="1" applyAlignment="1">
      <alignment horizontal="center" vertical="center"/>
    </xf>
    <xf numFmtId="167" fontId="0" fillId="5" borderId="8" xfId="0" applyNumberFormat="1" applyFill="1" applyBorder="1" applyAlignment="1">
      <alignment horizontal="center" vertical="center"/>
    </xf>
    <xf numFmtId="2" fontId="0" fillId="5" borderId="35" xfId="0" applyNumberFormat="1" applyFill="1" applyBorder="1" applyAlignment="1">
      <alignment horizontal="center" vertical="center"/>
    </xf>
    <xf numFmtId="167" fontId="0" fillId="5" borderId="36" xfId="0" applyNumberFormat="1" applyFill="1" applyBorder="1" applyAlignment="1">
      <alignment horizontal="center" vertical="center"/>
    </xf>
    <xf numFmtId="167" fontId="0" fillId="5" borderId="35" xfId="0" applyNumberFormat="1" applyFill="1" applyBorder="1" applyAlignment="1">
      <alignment horizontal="center" vertical="center"/>
    </xf>
    <xf numFmtId="167" fontId="0" fillId="5" borderId="9" xfId="0" applyNumberFormat="1" applyFill="1" applyBorder="1" applyAlignment="1">
      <alignment horizontal="center" vertical="center"/>
    </xf>
    <xf numFmtId="165" fontId="0" fillId="5" borderId="36" xfId="0" applyNumberFormat="1" applyFill="1" applyBorder="1" applyAlignment="1">
      <alignment horizontal="center" vertical="center"/>
    </xf>
    <xf numFmtId="167" fontId="0" fillId="5" borderId="10" xfId="0" applyNumberFormat="1" applyFill="1" applyBorder="1" applyAlignment="1">
      <alignment horizontal="center" vertical="center"/>
    </xf>
    <xf numFmtId="167" fontId="0" fillId="5" borderId="30" xfId="0" applyNumberFormat="1" applyFill="1" applyBorder="1" applyAlignment="1">
      <alignment horizontal="center" vertical="center"/>
    </xf>
    <xf numFmtId="2" fontId="0" fillId="5" borderId="43" xfId="0" applyNumberFormat="1" applyFill="1" applyBorder="1" applyAlignment="1">
      <alignment horizontal="center" vertical="center"/>
    </xf>
    <xf numFmtId="167" fontId="0" fillId="5" borderId="44" xfId="0" applyNumberFormat="1" applyFill="1" applyBorder="1" applyAlignment="1">
      <alignment horizontal="center" vertical="center"/>
    </xf>
    <xf numFmtId="167" fontId="0" fillId="5" borderId="43" xfId="0" applyNumberFormat="1" applyFill="1" applyBorder="1" applyAlignment="1">
      <alignment horizontal="center" vertical="center"/>
    </xf>
    <xf numFmtId="167" fontId="0" fillId="5" borderId="31" xfId="0" applyNumberFormat="1" applyFill="1" applyBorder="1" applyAlignment="1">
      <alignment horizontal="center" vertical="center"/>
    </xf>
    <xf numFmtId="165" fontId="0" fillId="5" borderId="44" xfId="0" applyNumberFormat="1" applyFill="1" applyBorder="1" applyAlignment="1">
      <alignment horizontal="center" vertical="center"/>
    </xf>
    <xf numFmtId="167" fontId="0" fillId="5" borderId="32" xfId="0" applyNumberFormat="1" applyFill="1" applyBorder="1" applyAlignment="1">
      <alignment horizontal="center" vertical="center"/>
    </xf>
    <xf numFmtId="167" fontId="0" fillId="5" borderId="14" xfId="0" applyNumberFormat="1" applyFill="1" applyBorder="1" applyAlignment="1">
      <alignment horizontal="center" vertical="center"/>
    </xf>
    <xf numFmtId="2" fontId="0" fillId="5" borderId="38" xfId="0" applyNumberFormat="1" applyFill="1" applyBorder="1" applyAlignment="1">
      <alignment horizontal="center" vertical="center"/>
    </xf>
    <xf numFmtId="167" fontId="0" fillId="5" borderId="39" xfId="0" applyNumberFormat="1" applyFill="1" applyBorder="1" applyAlignment="1">
      <alignment horizontal="center" vertical="center"/>
    </xf>
    <xf numFmtId="167" fontId="0" fillId="5" borderId="38" xfId="0" applyNumberFormat="1" applyFill="1" applyBorder="1" applyAlignment="1">
      <alignment horizontal="center" vertical="center"/>
    </xf>
    <xf numFmtId="167" fontId="0" fillId="5" borderId="15" xfId="0" applyNumberFormat="1" applyFill="1" applyBorder="1" applyAlignment="1">
      <alignment horizontal="center" vertical="center"/>
    </xf>
    <xf numFmtId="165" fontId="0" fillId="5" borderId="39" xfId="0" applyNumberFormat="1" applyFill="1" applyBorder="1" applyAlignment="1">
      <alignment horizontal="center" vertical="center"/>
    </xf>
    <xf numFmtId="167" fontId="0" fillId="5" borderId="16" xfId="0" applyNumberFormat="1" applyFill="1" applyBorder="1" applyAlignment="1">
      <alignment horizontal="center" vertical="center"/>
    </xf>
    <xf numFmtId="167" fontId="0" fillId="6" borderId="8" xfId="0" applyNumberFormat="1" applyFill="1" applyBorder="1" applyAlignment="1">
      <alignment horizontal="center" vertical="center"/>
    </xf>
    <xf numFmtId="167" fontId="0" fillId="6" borderId="35" xfId="0" applyNumberFormat="1" applyFill="1" applyBorder="1" applyAlignment="1">
      <alignment horizontal="center" vertical="center"/>
    </xf>
    <xf numFmtId="167" fontId="0" fillId="6" borderId="36" xfId="0" applyNumberFormat="1" applyFill="1" applyBorder="1" applyAlignment="1">
      <alignment horizontal="center" vertical="center"/>
    </xf>
    <xf numFmtId="167" fontId="0" fillId="6" borderId="9" xfId="0" applyNumberFormat="1" applyFill="1" applyBorder="1" applyAlignment="1">
      <alignment horizontal="center" vertical="center"/>
    </xf>
    <xf numFmtId="165" fontId="0" fillId="6" borderId="36" xfId="0" applyNumberFormat="1" applyFill="1" applyBorder="1" applyAlignment="1">
      <alignment horizontal="center" vertical="center"/>
    </xf>
    <xf numFmtId="167" fontId="0" fillId="6" borderId="10" xfId="0" applyNumberFormat="1" applyFill="1" applyBorder="1" applyAlignment="1">
      <alignment horizontal="center" vertical="center"/>
    </xf>
    <xf numFmtId="167" fontId="0" fillId="6" borderId="30" xfId="0" applyNumberFormat="1" applyFill="1" applyBorder="1" applyAlignment="1">
      <alignment horizontal="center" vertical="center"/>
    </xf>
    <xf numFmtId="167" fontId="0" fillId="6" borderId="43" xfId="0" applyNumberFormat="1" applyFill="1" applyBorder="1" applyAlignment="1">
      <alignment horizontal="center" vertical="center"/>
    </xf>
    <xf numFmtId="167" fontId="0" fillId="6" borderId="44" xfId="0" applyNumberFormat="1" applyFill="1" applyBorder="1" applyAlignment="1">
      <alignment horizontal="center" vertical="center"/>
    </xf>
    <xf numFmtId="167" fontId="0" fillId="6" borderId="31" xfId="0" applyNumberFormat="1" applyFill="1" applyBorder="1" applyAlignment="1">
      <alignment horizontal="center" vertical="center"/>
    </xf>
    <xf numFmtId="165" fontId="0" fillId="6" borderId="44" xfId="0" applyNumberFormat="1" applyFill="1" applyBorder="1" applyAlignment="1">
      <alignment horizontal="center" vertical="center"/>
    </xf>
    <xf numFmtId="167" fontId="0" fillId="6" borderId="32" xfId="0" applyNumberFormat="1" applyFill="1" applyBorder="1" applyAlignment="1">
      <alignment horizontal="center" vertical="center"/>
    </xf>
    <xf numFmtId="167" fontId="0" fillId="6" borderId="14" xfId="0" applyNumberFormat="1" applyFill="1" applyBorder="1" applyAlignment="1">
      <alignment horizontal="center" vertical="center"/>
    </xf>
    <xf numFmtId="167" fontId="0" fillId="6" borderId="38" xfId="0" applyNumberFormat="1" applyFill="1" applyBorder="1" applyAlignment="1">
      <alignment horizontal="center" vertical="center"/>
    </xf>
    <xf numFmtId="167" fontId="0" fillId="6" borderId="39" xfId="0" applyNumberFormat="1" applyFill="1" applyBorder="1" applyAlignment="1">
      <alignment horizontal="center" vertical="center"/>
    </xf>
    <xf numFmtId="167" fontId="0" fillId="6" borderId="15" xfId="0" applyNumberFormat="1" applyFill="1" applyBorder="1" applyAlignment="1">
      <alignment horizontal="center" vertical="center"/>
    </xf>
    <xf numFmtId="165" fontId="0" fillId="6" borderId="39" xfId="0" applyNumberFormat="1" applyFill="1" applyBorder="1" applyAlignment="1">
      <alignment horizontal="center" vertical="center"/>
    </xf>
    <xf numFmtId="167" fontId="0" fillId="6" borderId="16" xfId="0" applyNumberForma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167" fontId="0" fillId="2" borderId="9" xfId="0" applyNumberFormat="1" applyFont="1" applyFill="1" applyBorder="1" applyAlignment="1">
      <alignment horizontal="center" vertical="center"/>
    </xf>
    <xf numFmtId="167" fontId="0" fillId="2" borderId="0" xfId="0" applyNumberFormat="1" applyFont="1" applyFill="1" applyBorder="1" applyAlignment="1">
      <alignment horizontal="center" vertical="center"/>
    </xf>
    <xf numFmtId="167" fontId="0" fillId="2" borderId="15" xfId="0" applyNumberFormat="1" applyFont="1" applyFill="1" applyBorder="1" applyAlignment="1">
      <alignment horizontal="center" vertical="center"/>
    </xf>
    <xf numFmtId="167" fontId="0" fillId="5" borderId="9" xfId="0" applyNumberFormat="1" applyFont="1" applyFill="1" applyBorder="1" applyAlignment="1">
      <alignment horizontal="center" vertical="center"/>
    </xf>
    <xf numFmtId="167" fontId="0" fillId="5" borderId="0" xfId="0" applyNumberFormat="1" applyFont="1" applyFill="1" applyBorder="1" applyAlignment="1">
      <alignment horizontal="center" vertical="center"/>
    </xf>
    <xf numFmtId="167" fontId="0" fillId="5" borderId="1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0" fillId="7" borderId="88" xfId="0" applyNumberFormat="1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 wrapText="1"/>
    </xf>
    <xf numFmtId="0" fontId="0" fillId="7" borderId="84" xfId="0" applyFont="1" applyFill="1" applyBorder="1" applyAlignment="1">
      <alignment horizontal="center" vertical="center"/>
    </xf>
    <xf numFmtId="2" fontId="0" fillId="7" borderId="0" xfId="0" applyNumberFormat="1" applyFont="1" applyFill="1" applyBorder="1" applyAlignment="1">
      <alignment horizontal="center" vertical="center"/>
    </xf>
    <xf numFmtId="1" fontId="0" fillId="7" borderId="0" xfId="0" applyNumberFormat="1" applyFont="1" applyFill="1" applyBorder="1" applyAlignment="1">
      <alignment horizontal="center" vertical="center"/>
    </xf>
    <xf numFmtId="2" fontId="0" fillId="7" borderId="24" xfId="0" applyNumberFormat="1" applyFont="1" applyFill="1" applyBorder="1" applyAlignment="1">
      <alignment horizontal="center" vertical="center"/>
    </xf>
    <xf numFmtId="165" fontId="0" fillId="7" borderId="25" xfId="0" applyNumberFormat="1" applyFont="1" applyFill="1" applyBorder="1" applyAlignment="1">
      <alignment horizontal="center" vertical="center"/>
    </xf>
    <xf numFmtId="165" fontId="0" fillId="7" borderId="0" xfId="0" applyNumberFormat="1" applyFont="1" applyFill="1" applyBorder="1" applyAlignment="1">
      <alignment horizontal="center" vertical="center"/>
    </xf>
    <xf numFmtId="167" fontId="0" fillId="7" borderId="0" xfId="0" applyNumberFormat="1" applyFont="1" applyFill="1" applyBorder="1" applyAlignment="1">
      <alignment horizontal="center" vertical="center"/>
    </xf>
    <xf numFmtId="1" fontId="0" fillId="7" borderId="24" xfId="0" applyNumberFormat="1" applyFont="1" applyFill="1" applyBorder="1" applyAlignment="1">
      <alignment horizontal="center" vertical="center"/>
    </xf>
    <xf numFmtId="2" fontId="0" fillId="7" borderId="25" xfId="0" applyNumberFormat="1" applyFont="1" applyFill="1" applyBorder="1" applyAlignment="1">
      <alignment horizontal="center" vertical="center"/>
    </xf>
    <xf numFmtId="1" fontId="0" fillId="7" borderId="5" xfId="0" applyNumberFormat="1" applyFont="1" applyFill="1" applyBorder="1" applyAlignment="1">
      <alignment horizontal="center" vertical="center"/>
    </xf>
    <xf numFmtId="2" fontId="0" fillId="7" borderId="5" xfId="0" applyNumberFormat="1" applyFont="1" applyFill="1" applyBorder="1" applyAlignment="1">
      <alignment horizontal="center" vertical="center"/>
    </xf>
    <xf numFmtId="167" fontId="0" fillId="7" borderId="5" xfId="0" applyNumberFormat="1" applyFont="1" applyFill="1" applyBorder="1" applyAlignment="1">
      <alignment horizontal="center" vertical="center"/>
    </xf>
    <xf numFmtId="0" fontId="0" fillId="7" borderId="0" xfId="0" applyFill="1"/>
    <xf numFmtId="0" fontId="0" fillId="3" borderId="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right"/>
    </xf>
    <xf numFmtId="0" fontId="19" fillId="3" borderId="65" xfId="0" applyFont="1" applyFill="1" applyBorder="1" applyAlignment="1">
      <alignment horizontal="center" vertical="center"/>
    </xf>
    <xf numFmtId="0" fontId="19" fillId="3" borderId="65" xfId="0" applyFont="1" applyFill="1" applyBorder="1" applyAlignment="1">
      <alignment horizontal="left" wrapText="1"/>
    </xf>
    <xf numFmtId="0" fontId="18" fillId="3" borderId="52" xfId="0" applyFont="1" applyFill="1" applyBorder="1" applyAlignment="1">
      <alignment horizontal="center" vertical="center"/>
    </xf>
    <xf numFmtId="2" fontId="18" fillId="3" borderId="86" xfId="0" applyNumberFormat="1" applyFont="1" applyFill="1" applyBorder="1" applyAlignment="1">
      <alignment horizontal="right" vertical="center"/>
    </xf>
    <xf numFmtId="2" fontId="20" fillId="3" borderId="86" xfId="0" quotePrefix="1" applyNumberFormat="1" applyFont="1" applyFill="1" applyBorder="1" applyAlignment="1">
      <alignment horizontal="center" vertical="center"/>
    </xf>
    <xf numFmtId="2" fontId="18" fillId="3" borderId="91" xfId="0" applyNumberFormat="1" applyFont="1" applyFill="1" applyBorder="1" applyAlignment="1">
      <alignment horizontal="left" vertical="center"/>
    </xf>
    <xf numFmtId="0" fontId="19" fillId="3" borderId="90" xfId="0" applyFont="1" applyFill="1" applyBorder="1" applyAlignment="1">
      <alignment horizontal="center" vertical="center"/>
    </xf>
    <xf numFmtId="1" fontId="18" fillId="3" borderId="90" xfId="0" applyNumberFormat="1" applyFont="1" applyFill="1" applyBorder="1" applyAlignment="1">
      <alignment horizontal="right" vertical="center"/>
    </xf>
    <xf numFmtId="165" fontId="18" fillId="3" borderId="91" xfId="0" applyNumberFormat="1" applyFont="1" applyFill="1" applyBorder="1" applyAlignment="1">
      <alignment horizontal="left" vertical="center"/>
    </xf>
    <xf numFmtId="0" fontId="18" fillId="3" borderId="9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66" fontId="0" fillId="0" borderId="35" xfId="0" applyNumberFormat="1" applyBorder="1" applyAlignment="1">
      <alignment horizontal="center" vertical="center"/>
    </xf>
    <xf numFmtId="166" fontId="0" fillId="0" borderId="36" xfId="0" applyNumberForma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textRotation="90" wrapText="1"/>
    </xf>
    <xf numFmtId="0" fontId="12" fillId="0" borderId="24" xfId="0" applyFont="1" applyBorder="1" applyAlignment="1">
      <alignment horizontal="center" vertical="center" textRotation="90" wrapText="1"/>
    </xf>
    <xf numFmtId="0" fontId="12" fillId="0" borderId="19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 wrapText="1"/>
    </xf>
    <xf numFmtId="0" fontId="12" fillId="0" borderId="20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87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80" xfId="0" applyFont="1" applyBorder="1" applyAlignment="1">
      <alignment horizontal="center" vertical="center" wrapText="1"/>
    </xf>
    <xf numFmtId="0" fontId="0" fillId="0" borderId="8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0" fillId="0" borderId="33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2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0" xfId="0" applyNumberFormat="1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 textRotation="90"/>
    </xf>
    <xf numFmtId="0" fontId="19" fillId="4" borderId="71" xfId="0" applyFont="1" applyFill="1" applyBorder="1" applyAlignment="1">
      <alignment horizontal="center" vertical="center" textRotation="90"/>
    </xf>
    <xf numFmtId="0" fontId="19" fillId="3" borderId="0" xfId="0" applyFont="1" applyFill="1" applyBorder="1" applyAlignment="1">
      <alignment horizontal="center" vertical="center" wrapText="1"/>
    </xf>
    <xf numFmtId="0" fontId="19" fillId="3" borderId="92" xfId="0" applyFont="1" applyFill="1" applyBorder="1" applyAlignment="1">
      <alignment horizontal="center" vertical="center"/>
    </xf>
    <xf numFmtId="0" fontId="19" fillId="3" borderId="93" xfId="0" applyFont="1" applyFill="1" applyBorder="1" applyAlignment="1">
      <alignment horizontal="center" vertical="center"/>
    </xf>
    <xf numFmtId="0" fontId="19" fillId="3" borderId="94" xfId="0" applyFont="1" applyFill="1" applyBorder="1" applyAlignment="1">
      <alignment horizontal="center"/>
    </xf>
    <xf numFmtId="0" fontId="19" fillId="3" borderId="27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/>
    </xf>
    <xf numFmtId="0" fontId="19" fillId="3" borderId="75" xfId="0" applyFont="1" applyFill="1" applyBorder="1" applyAlignment="1">
      <alignment horizontal="center"/>
    </xf>
    <xf numFmtId="0" fontId="30" fillId="3" borderId="66" xfId="0" applyFont="1" applyFill="1" applyBorder="1" applyAlignment="1">
      <alignment horizontal="center" vertical="center" wrapText="1"/>
    </xf>
    <xf numFmtId="0" fontId="19" fillId="3" borderId="67" xfId="0" applyFont="1" applyFill="1" applyBorder="1" applyAlignment="1">
      <alignment horizontal="center" vertical="center" wrapText="1"/>
    </xf>
    <xf numFmtId="0" fontId="19" fillId="3" borderId="66" xfId="0" applyFont="1" applyFill="1" applyBorder="1" applyAlignment="1">
      <alignment horizontal="center" vertical="center" wrapText="1"/>
    </xf>
    <xf numFmtId="0" fontId="19" fillId="3" borderId="78" xfId="0" applyFont="1" applyFill="1" applyBorder="1" applyAlignment="1">
      <alignment horizontal="center" vertical="center" wrapText="1"/>
    </xf>
    <xf numFmtId="0" fontId="19" fillId="3" borderId="64" xfId="0" applyFont="1" applyFill="1" applyBorder="1" applyAlignment="1">
      <alignment horizontal="center" vertical="center" wrapText="1"/>
    </xf>
    <xf numFmtId="0" fontId="19" fillId="3" borderId="65" xfId="0" applyFont="1" applyFill="1" applyBorder="1" applyAlignment="1">
      <alignment horizontal="center" vertical="center" wrapText="1"/>
    </xf>
    <xf numFmtId="0" fontId="19" fillId="3" borderId="47" xfId="0" applyFont="1" applyFill="1" applyBorder="1" applyAlignment="1">
      <alignment horizontal="center" vertical="center" wrapText="1"/>
    </xf>
    <xf numFmtId="0" fontId="19" fillId="3" borderId="7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58"/>
  <sheetViews>
    <sheetView tabSelected="1" topLeftCell="A43" zoomScale="60" zoomScaleNormal="60" workbookViewId="0">
      <selection activeCell="S56" sqref="S56"/>
    </sheetView>
  </sheetViews>
  <sheetFormatPr defaultRowHeight="14.4" x14ac:dyDescent="0.3"/>
  <cols>
    <col min="1" max="1" width="8.6640625" style="1"/>
    <col min="2" max="2" width="14.33203125" style="1" customWidth="1"/>
    <col min="3" max="4" width="17.5546875" style="1" customWidth="1"/>
    <col min="5" max="5" width="14.33203125" style="280" customWidth="1"/>
    <col min="6" max="34" width="14.33203125" style="1" customWidth="1"/>
    <col min="35" max="35" width="17.5546875" style="1" customWidth="1"/>
    <col min="36" max="37" width="14.33203125" style="1" customWidth="1"/>
    <col min="38" max="38" width="14.33203125" style="280" customWidth="1"/>
    <col min="39" max="47" width="14.33203125" style="1" customWidth="1"/>
  </cols>
  <sheetData>
    <row r="1" spans="1:47" ht="15" thickBot="1" x14ac:dyDescent="0.35"/>
    <row r="2" spans="1:47" ht="19.5" customHeight="1" thickBot="1" x14ac:dyDescent="0.35">
      <c r="A2" s="553" t="s">
        <v>84</v>
      </c>
      <c r="B2" s="470" t="s">
        <v>0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  <c r="AD2" s="471"/>
      <c r="AE2" s="471"/>
      <c r="AF2" s="471"/>
      <c r="AG2" s="471"/>
      <c r="AH2" s="471"/>
      <c r="AI2" s="471"/>
      <c r="AJ2" s="471"/>
      <c r="AK2" s="471"/>
      <c r="AL2" s="471"/>
      <c r="AM2" s="471"/>
      <c r="AN2" s="471"/>
      <c r="AO2" s="471"/>
      <c r="AP2" s="471"/>
      <c r="AQ2" s="472"/>
      <c r="AR2" s="472"/>
      <c r="AS2"/>
      <c r="AT2"/>
      <c r="AU2"/>
    </row>
    <row r="3" spans="1:47" x14ac:dyDescent="0.3">
      <c r="A3" s="554"/>
      <c r="B3" s="532" t="s">
        <v>1</v>
      </c>
      <c r="C3" s="532" t="s">
        <v>2</v>
      </c>
      <c r="D3" s="539" t="s">
        <v>83</v>
      </c>
      <c r="E3" s="535" t="s">
        <v>3</v>
      </c>
      <c r="F3" s="529" t="s">
        <v>4</v>
      </c>
      <c r="G3" s="530"/>
      <c r="H3" s="531"/>
      <c r="I3" s="529" t="s">
        <v>46</v>
      </c>
      <c r="J3" s="530"/>
      <c r="K3" s="530"/>
      <c r="L3" s="530"/>
      <c r="M3" s="530"/>
      <c r="N3" s="530"/>
      <c r="O3" s="530"/>
      <c r="P3" s="531"/>
      <c r="Q3" s="529" t="s">
        <v>62</v>
      </c>
      <c r="R3" s="530"/>
      <c r="S3" s="530"/>
      <c r="T3" s="530"/>
      <c r="U3" s="530"/>
      <c r="V3" s="530"/>
      <c r="W3" s="530"/>
      <c r="X3" s="531"/>
      <c r="Y3" s="529" t="s">
        <v>77</v>
      </c>
      <c r="Z3" s="530"/>
      <c r="AA3" s="530"/>
      <c r="AB3" s="530"/>
      <c r="AC3" s="530"/>
      <c r="AD3" s="530"/>
      <c r="AE3" s="530"/>
      <c r="AF3" s="531"/>
      <c r="AG3" s="529" t="s">
        <v>5</v>
      </c>
      <c r="AH3" s="530"/>
      <c r="AI3" s="530"/>
      <c r="AJ3" s="530"/>
      <c r="AK3" s="531"/>
      <c r="AL3" s="537" t="s">
        <v>6</v>
      </c>
      <c r="AM3" s="527" t="s">
        <v>80</v>
      </c>
      <c r="AN3" s="527" t="s">
        <v>79</v>
      </c>
      <c r="AO3" s="527" t="s">
        <v>168</v>
      </c>
      <c r="AP3" s="527" t="s">
        <v>178</v>
      </c>
      <c r="AQ3" s="527" t="s">
        <v>183</v>
      </c>
      <c r="AR3" s="527" t="s">
        <v>190</v>
      </c>
      <c r="AS3"/>
      <c r="AT3"/>
      <c r="AU3"/>
    </row>
    <row r="4" spans="1:47" ht="17.399999999999999" thickBot="1" x14ac:dyDescent="0.35">
      <c r="A4" s="554"/>
      <c r="B4" s="533"/>
      <c r="C4" s="533"/>
      <c r="D4" s="540"/>
      <c r="E4" s="536"/>
      <c r="F4" s="2" t="s">
        <v>7</v>
      </c>
      <c r="G4" s="273" t="s">
        <v>8</v>
      </c>
      <c r="H4" s="274" t="s">
        <v>9</v>
      </c>
      <c r="I4" s="121" t="s">
        <v>10</v>
      </c>
      <c r="J4" s="3" t="s">
        <v>11</v>
      </c>
      <c r="K4" s="3" t="s">
        <v>12</v>
      </c>
      <c r="L4" s="277" t="s">
        <v>13</v>
      </c>
      <c r="M4" s="277" t="s">
        <v>14</v>
      </c>
      <c r="N4" s="278" t="s">
        <v>15</v>
      </c>
      <c r="O4" s="278" t="s">
        <v>16</v>
      </c>
      <c r="P4" s="279" t="s">
        <v>17</v>
      </c>
      <c r="Q4" s="4" t="s">
        <v>10</v>
      </c>
      <c r="R4" s="4" t="s">
        <v>11</v>
      </c>
      <c r="S4" s="4" t="s">
        <v>12</v>
      </c>
      <c r="T4" s="5" t="s">
        <v>13</v>
      </c>
      <c r="U4" s="5" t="s">
        <v>14</v>
      </c>
      <c r="V4" s="4" t="s">
        <v>15</v>
      </c>
      <c r="W4" s="4" t="s">
        <v>16</v>
      </c>
      <c r="X4" s="6" t="s">
        <v>17</v>
      </c>
      <c r="Y4" s="4" t="s">
        <v>10</v>
      </c>
      <c r="Z4" s="4" t="s">
        <v>11</v>
      </c>
      <c r="AA4" s="4" t="s">
        <v>12</v>
      </c>
      <c r="AB4" s="5" t="s">
        <v>13</v>
      </c>
      <c r="AC4" s="5" t="s">
        <v>14</v>
      </c>
      <c r="AD4" s="4" t="s">
        <v>15</v>
      </c>
      <c r="AE4" s="4" t="s">
        <v>16</v>
      </c>
      <c r="AF4" s="6" t="s">
        <v>17</v>
      </c>
      <c r="AG4" s="4" t="s">
        <v>18</v>
      </c>
      <c r="AH4" s="4" t="s">
        <v>19</v>
      </c>
      <c r="AI4" s="4" t="s">
        <v>20</v>
      </c>
      <c r="AJ4" s="4" t="s">
        <v>21</v>
      </c>
      <c r="AK4" s="7" t="s">
        <v>22</v>
      </c>
      <c r="AL4" s="538"/>
      <c r="AM4" s="528"/>
      <c r="AN4" s="528"/>
      <c r="AO4" s="528"/>
      <c r="AP4" s="528"/>
      <c r="AQ4" s="528"/>
      <c r="AR4" s="528"/>
      <c r="AS4"/>
      <c r="AT4"/>
      <c r="AU4"/>
    </row>
    <row r="5" spans="1:47" ht="15" customHeight="1" x14ac:dyDescent="0.3">
      <c r="A5" s="554"/>
      <c r="B5" s="505" t="s">
        <v>97</v>
      </c>
      <c r="C5" s="8">
        <v>44111</v>
      </c>
      <c r="D5" s="247" t="s">
        <v>82</v>
      </c>
      <c r="E5" s="284" t="s">
        <v>98</v>
      </c>
      <c r="F5" s="9">
        <v>5.24</v>
      </c>
      <c r="G5" s="10">
        <v>762.31100000000004</v>
      </c>
      <c r="H5" s="275">
        <v>106.17025</v>
      </c>
      <c r="I5" s="12">
        <v>113.32068615738</v>
      </c>
      <c r="J5" s="10">
        <v>1210.69723676033</v>
      </c>
      <c r="K5" s="13">
        <v>36.287391265722803</v>
      </c>
      <c r="L5" s="13">
        <v>1.63464864864865</v>
      </c>
      <c r="M5" s="13">
        <v>1.7898748789716401</v>
      </c>
      <c r="N5" s="13">
        <v>71.613321568640899</v>
      </c>
      <c r="O5" s="13">
        <v>242.55923884389</v>
      </c>
      <c r="P5" s="275">
        <v>236.92328687625201</v>
      </c>
      <c r="Q5" s="12">
        <v>100.000491631583</v>
      </c>
      <c r="R5" s="10">
        <v>1161.5880461357001</v>
      </c>
      <c r="S5" s="354">
        <v>37.926242055236997</v>
      </c>
      <c r="T5" s="13">
        <v>1.63464864864865</v>
      </c>
      <c r="U5" s="13">
        <v>1.71253165434469</v>
      </c>
      <c r="V5" s="13">
        <v>62.214151584253699</v>
      </c>
      <c r="W5" s="10">
        <v>212.666432553025</v>
      </c>
      <c r="X5" s="11">
        <v>190.83221659082901</v>
      </c>
      <c r="Y5" s="14">
        <v>85.1304826668527</v>
      </c>
      <c r="Z5" s="15">
        <v>1093.6098031726899</v>
      </c>
      <c r="AA5" s="15">
        <v>40.4657555299964</v>
      </c>
      <c r="AB5" s="16">
        <v>1.63464864864865</v>
      </c>
      <c r="AC5" s="16">
        <v>1.60505813370483</v>
      </c>
      <c r="AD5" s="15">
        <v>51.524510192527401</v>
      </c>
      <c r="AE5" s="15">
        <v>184.27184169650499</v>
      </c>
      <c r="AF5" s="17">
        <v>142.01501110524501</v>
      </c>
      <c r="AG5" s="18">
        <f>I5</f>
        <v>113.32068615738</v>
      </c>
      <c r="AH5" s="15">
        <f>(J5-2*K5)</f>
        <v>1138.1224542288844</v>
      </c>
      <c r="AI5" s="29">
        <f t="shared" ref="AI5:AI6" si="0">Y5</f>
        <v>85.1304826668527</v>
      </c>
      <c r="AJ5" s="30">
        <f t="shared" ref="AJ5:AJ6" si="1">Z5-2*AA5</f>
        <v>1012.6782921126971</v>
      </c>
      <c r="AK5" s="213">
        <f>(AH5-AJ5)/(AJ5*(AG5-AI5))*7500.6</f>
        <v>32.959206641929406</v>
      </c>
      <c r="AL5" s="9">
        <f>AH5/2</f>
        <v>569.0612271144422</v>
      </c>
      <c r="AM5" s="19">
        <f>AJ5/2</f>
        <v>506.33914605634857</v>
      </c>
      <c r="AN5" s="389">
        <f>(R5-2*S5)/2</f>
        <v>542.86778101261302</v>
      </c>
      <c r="AO5" s="322">
        <f t="shared" ref="AO5:AO6" si="2">K5*P126</f>
        <v>43.456527157086761</v>
      </c>
      <c r="AP5" s="363">
        <v>3.6925989280554101</v>
      </c>
      <c r="AQ5" s="363">
        <f t="shared" ref="AQ5:AQ6" si="3">SQRT(AO5/(2*AL5*0.001))</f>
        <v>6.1792108182339955</v>
      </c>
      <c r="AR5" s="363">
        <f t="shared" ref="AR5:AR8" si="4">SQRT(S5*T126/(2*AN5*0.001))</f>
        <v>5.601081971249763</v>
      </c>
      <c r="AS5"/>
      <c r="AT5"/>
      <c r="AU5"/>
    </row>
    <row r="6" spans="1:47" ht="15" customHeight="1" x14ac:dyDescent="0.3">
      <c r="A6" s="554"/>
      <c r="B6" s="506"/>
      <c r="C6" s="8">
        <v>44112</v>
      </c>
      <c r="D6" s="248" t="s">
        <v>82</v>
      </c>
      <c r="E6" s="20" t="s">
        <v>99</v>
      </c>
      <c r="F6" s="22">
        <v>4.6399999999999997</v>
      </c>
      <c r="G6" s="23">
        <v>720.58399999999995</v>
      </c>
      <c r="H6" s="276">
        <v>95.569789999999998</v>
      </c>
      <c r="I6" s="25">
        <v>113.320007288741</v>
      </c>
      <c r="J6" s="23">
        <v>1177.7449921851201</v>
      </c>
      <c r="K6" s="26">
        <v>33.272234679855401</v>
      </c>
      <c r="L6" s="26">
        <v>1.56863930597264</v>
      </c>
      <c r="M6" s="26">
        <v>1.83111477978279</v>
      </c>
      <c r="N6" s="26">
        <v>73.7108499467587</v>
      </c>
      <c r="O6" s="26">
        <v>248.4760968336</v>
      </c>
      <c r="P6" s="276">
        <v>252.27973700831501</v>
      </c>
      <c r="Q6" s="25">
        <v>100.000544944959</v>
      </c>
      <c r="R6" s="23">
        <v>1134.4884570557599</v>
      </c>
      <c r="S6" s="78">
        <v>34.621614826796801</v>
      </c>
      <c r="T6" s="26">
        <v>1.56863930597264</v>
      </c>
      <c r="U6" s="26">
        <v>1.75974693795995</v>
      </c>
      <c r="V6" s="26">
        <v>64.667162048338099</v>
      </c>
      <c r="W6" s="23">
        <v>213.555296402414</v>
      </c>
      <c r="X6" s="24">
        <v>205.102027086785</v>
      </c>
      <c r="Y6" s="27">
        <v>85.130488567938201</v>
      </c>
      <c r="Z6" s="30">
        <v>1070.40385137722</v>
      </c>
      <c r="AA6" s="30">
        <v>36.842682683746901</v>
      </c>
      <c r="AB6" s="29">
        <v>1.56863930597264</v>
      </c>
      <c r="AC6" s="29">
        <v>1.6536602722896101</v>
      </c>
      <c r="AD6" s="30">
        <v>53.6270670403363</v>
      </c>
      <c r="AE6" s="30">
        <v>179.73253197784899</v>
      </c>
      <c r="AF6" s="31">
        <v>153.52238289090701</v>
      </c>
      <c r="AG6" s="32">
        <f>I6</f>
        <v>113.320007288741</v>
      </c>
      <c r="AH6" s="30">
        <f>(J6-2*K6)</f>
        <v>1111.2005228254093</v>
      </c>
      <c r="AI6" s="29">
        <f t="shared" si="0"/>
        <v>85.130488567938201</v>
      </c>
      <c r="AJ6" s="30">
        <f t="shared" si="1"/>
        <v>996.71848600972623</v>
      </c>
      <c r="AK6" s="112">
        <f>(AH6-AJ6)/(AJ6*(AG6-AI6))*7500.6</f>
        <v>30.56139533123584</v>
      </c>
      <c r="AL6" s="22">
        <f t="shared" ref="AL6:AL7" si="5">AH6/2</f>
        <v>555.60026141270464</v>
      </c>
      <c r="AM6" s="33">
        <f t="shared" ref="AM6:AM7" si="6">AJ6/2</f>
        <v>498.35924300486312</v>
      </c>
      <c r="AN6" s="322">
        <f t="shared" ref="AN6:AN7" si="7">(R6-2*S6)/2</f>
        <v>532.6226137010832</v>
      </c>
      <c r="AO6" s="322">
        <f t="shared" si="2"/>
        <v>45.764496524738739</v>
      </c>
      <c r="AP6" s="363">
        <v>3.5926824406636801</v>
      </c>
      <c r="AQ6" s="363">
        <f t="shared" si="3"/>
        <v>6.417533226596138</v>
      </c>
      <c r="AR6" s="363">
        <f t="shared" si="4"/>
        <v>5.7285612521696523</v>
      </c>
      <c r="AS6"/>
      <c r="AT6"/>
      <c r="AU6"/>
    </row>
    <row r="7" spans="1:47" ht="15" customHeight="1" x14ac:dyDescent="0.3">
      <c r="A7" s="554"/>
      <c r="B7" s="506"/>
      <c r="C7" s="8">
        <v>44116</v>
      </c>
      <c r="D7" s="248" t="s">
        <v>82</v>
      </c>
      <c r="E7" s="20" t="s">
        <v>100</v>
      </c>
      <c r="F7" s="22">
        <v>4.2</v>
      </c>
      <c r="G7" s="23">
        <v>729.24099999999999</v>
      </c>
      <c r="H7" s="276">
        <v>99.629549999999995</v>
      </c>
      <c r="I7" s="25">
        <v>113.32013404620101</v>
      </c>
      <c r="J7" s="23">
        <v>1125.96327012754</v>
      </c>
      <c r="K7" s="26">
        <v>36.885516911366899</v>
      </c>
      <c r="L7" s="26">
        <v>1.56151451451451</v>
      </c>
      <c r="M7" s="26">
        <v>1.7297616700207299</v>
      </c>
      <c r="N7" s="26">
        <v>60.893807919192497</v>
      </c>
      <c r="O7" s="26">
        <v>233.60950854519299</v>
      </c>
      <c r="P7" s="276">
        <v>215.482302697813</v>
      </c>
      <c r="Q7" s="25">
        <v>100.00060614973199</v>
      </c>
      <c r="R7" s="23">
        <v>1085.7462487026301</v>
      </c>
      <c r="S7" s="78">
        <v>38.353517934567499</v>
      </c>
      <c r="T7" s="26">
        <v>1.56151451451451</v>
      </c>
      <c r="U7" s="26">
        <v>1.6635541344873299</v>
      </c>
      <c r="V7" s="26">
        <v>53.301076950314503</v>
      </c>
      <c r="W7" s="23">
        <v>206.19582672635099</v>
      </c>
      <c r="X7" s="24">
        <v>175.37625037167101</v>
      </c>
      <c r="Y7" s="27">
        <v>85.130587295189599</v>
      </c>
      <c r="Z7" s="30">
        <v>1031.3920772435599</v>
      </c>
      <c r="AA7" s="30">
        <v>40.542160003339298</v>
      </c>
      <c r="AB7" s="29">
        <v>1.56151451451451</v>
      </c>
      <c r="AC7" s="29">
        <v>1.5737482494008299</v>
      </c>
      <c r="AD7" s="30">
        <v>44.808796791110098</v>
      </c>
      <c r="AE7" s="30">
        <v>180.756452352092</v>
      </c>
      <c r="AF7" s="31">
        <v>133.017361765857</v>
      </c>
      <c r="AG7" s="32">
        <f>I7</f>
        <v>113.32013404620101</v>
      </c>
      <c r="AH7" s="30">
        <f>(J7-2*K7)</f>
        <v>1052.1922363048061</v>
      </c>
      <c r="AI7" s="29">
        <f>Y7</f>
        <v>85.130587295189599</v>
      </c>
      <c r="AJ7" s="30">
        <f>Z7-2*AA7</f>
        <v>950.30775723688134</v>
      </c>
      <c r="AK7" s="112">
        <f t="shared" ref="AK7" si="8">(AH7-AJ7)/(AJ7*(AG7-AI7))*7500.6</f>
        <v>28.526708702090378</v>
      </c>
      <c r="AL7" s="22">
        <f t="shared" si="5"/>
        <v>526.09611815240305</v>
      </c>
      <c r="AM7" s="33">
        <f t="shared" si="6"/>
        <v>475.15387861844067</v>
      </c>
      <c r="AN7" s="322">
        <f t="shared" si="7"/>
        <v>504.51960641674754</v>
      </c>
      <c r="AO7" s="322">
        <f>K7*P128</f>
        <v>43.034733837874519</v>
      </c>
      <c r="AP7" s="363">
        <v>3.9603637474801001</v>
      </c>
      <c r="AQ7" s="363">
        <f>SQRT(AO7/(2*AL7*0.001))</f>
        <v>6.395316085438564</v>
      </c>
      <c r="AR7" s="363">
        <f>SQRT(S7*T128/(2*AN7*0.001))</f>
        <v>5.8322795568353119</v>
      </c>
      <c r="AS7"/>
      <c r="AT7"/>
      <c r="AU7"/>
    </row>
    <row r="8" spans="1:47" ht="15" customHeight="1" x14ac:dyDescent="0.3">
      <c r="A8" s="554"/>
      <c r="B8" s="506"/>
      <c r="C8" s="8">
        <v>43536</v>
      </c>
      <c r="D8" s="337" t="s">
        <v>82</v>
      </c>
      <c r="E8" s="310" t="s">
        <v>177</v>
      </c>
      <c r="F8" s="301">
        <v>5.36</v>
      </c>
      <c r="G8" s="57">
        <v>813.56500000000005</v>
      </c>
      <c r="H8" s="321">
        <v>88.747540000000001</v>
      </c>
      <c r="I8" s="303">
        <v>113.32025750097399</v>
      </c>
      <c r="J8" s="57">
        <v>1282.9149930085</v>
      </c>
      <c r="K8" s="115">
        <v>32.308956642334103</v>
      </c>
      <c r="L8" s="317">
        <v>1.59199432766099</v>
      </c>
      <c r="M8" s="317">
        <v>1.7254082653667999</v>
      </c>
      <c r="N8" s="57">
        <v>79.558911093173705</v>
      </c>
      <c r="O8" s="317">
        <v>311.060587256654</v>
      </c>
      <c r="P8" s="302">
        <v>284.84141315421499</v>
      </c>
      <c r="Q8" s="318">
        <v>100.00054829223301</v>
      </c>
      <c r="R8" s="57">
        <v>1239.52000257553</v>
      </c>
      <c r="S8" s="74">
        <v>33.503501971455002</v>
      </c>
      <c r="T8" s="317">
        <v>1.59199432766099</v>
      </c>
      <c r="U8" s="317">
        <v>1.6638899683846999</v>
      </c>
      <c r="V8" s="317">
        <v>70.198504649450996</v>
      </c>
      <c r="W8" s="57">
        <v>266.80265050988601</v>
      </c>
      <c r="X8" s="302">
        <v>233.28947851212001</v>
      </c>
      <c r="Y8" s="318">
        <v>85.130503713075598</v>
      </c>
      <c r="Z8" s="57">
        <v>1176.7464348871999</v>
      </c>
      <c r="AA8" s="57">
        <v>35.401910051129903</v>
      </c>
      <c r="AB8" s="317">
        <v>1.59199432766099</v>
      </c>
      <c r="AC8" s="317">
        <v>1.57466477813058</v>
      </c>
      <c r="AD8" s="57">
        <v>58.9817577335997</v>
      </c>
      <c r="AE8" s="57">
        <v>223.86614224575899</v>
      </c>
      <c r="AF8" s="302">
        <v>177.27863984974499</v>
      </c>
      <c r="AG8" s="32">
        <f t="shared" ref="AG8:AG9" si="9">I8</f>
        <v>113.32025750097399</v>
      </c>
      <c r="AH8" s="30">
        <f t="shared" ref="AH8:AH9" si="10">(J8-2*K8)</f>
        <v>1218.2970797238318</v>
      </c>
      <c r="AI8" s="29">
        <f t="shared" ref="AI8:AI9" si="11">Y8</f>
        <v>85.130503713075598</v>
      </c>
      <c r="AJ8" s="30">
        <f t="shared" ref="AJ8:AJ9" si="12">Z8-2*AA8</f>
        <v>1105.9426147849401</v>
      </c>
      <c r="AK8" s="112">
        <f t="shared" ref="AK8:AK9" si="13">(AH8-AJ8)/(AJ8*(AG8-AI8))*7500.6</f>
        <v>27.031021990561445</v>
      </c>
      <c r="AL8" s="22">
        <f t="shared" ref="AL8:AL9" si="14">AH8/2</f>
        <v>609.14853986191588</v>
      </c>
      <c r="AM8" s="33">
        <f t="shared" ref="AM8:AM9" si="15">AJ8/2</f>
        <v>552.97130739247007</v>
      </c>
      <c r="AN8" s="322">
        <f>(R8-2*S8)/2</f>
        <v>586.25649931631006</v>
      </c>
      <c r="AO8" s="322">
        <f t="shared" ref="AO8:AO9" si="16">K8*P129</f>
        <v>52.691386271672322</v>
      </c>
      <c r="AP8" s="363">
        <v>4.9603637474801001</v>
      </c>
      <c r="AQ8" s="363">
        <f t="shared" ref="AQ8:AQ9" si="17">SQRT(AO8/(2*AL8*0.001))</f>
        <v>6.5764755637876062</v>
      </c>
      <c r="AR8" s="363">
        <f t="shared" si="4"/>
        <v>5.900002978224868</v>
      </c>
      <c r="AS8"/>
      <c r="AT8"/>
      <c r="AU8"/>
    </row>
    <row r="9" spans="1:47" ht="15" customHeight="1" x14ac:dyDescent="0.3">
      <c r="A9" s="554"/>
      <c r="B9" s="506"/>
      <c r="C9" s="8">
        <v>43537</v>
      </c>
      <c r="D9" s="337" t="s">
        <v>82</v>
      </c>
      <c r="E9" s="310" t="s">
        <v>177</v>
      </c>
      <c r="F9" s="22">
        <v>5.4</v>
      </c>
      <c r="G9" s="23">
        <v>767.96199999999999</v>
      </c>
      <c r="H9" s="276">
        <v>93.489329999999995</v>
      </c>
      <c r="I9" s="25">
        <v>113.320099366484</v>
      </c>
      <c r="J9" s="23">
        <v>1147.08248105453</v>
      </c>
      <c r="K9" s="26">
        <v>35.926562813408403</v>
      </c>
      <c r="L9" s="26">
        <v>1.5795585585585601</v>
      </c>
      <c r="M9" s="26">
        <v>1.64744394793806</v>
      </c>
      <c r="N9" s="26">
        <v>66.4271527470233</v>
      </c>
      <c r="O9" s="26">
        <v>275.663163404925</v>
      </c>
      <c r="P9" s="276">
        <v>226.077686161912</v>
      </c>
      <c r="Q9" s="25">
        <v>100.001175310856</v>
      </c>
      <c r="R9" s="23">
        <v>1109.1300273403699</v>
      </c>
      <c r="S9" s="78">
        <v>37.2427335634491</v>
      </c>
      <c r="T9" s="26">
        <v>1.5795585585585601</v>
      </c>
      <c r="U9" s="26">
        <v>1.5892227238457499</v>
      </c>
      <c r="V9" s="26">
        <v>59.064154813090397</v>
      </c>
      <c r="W9" s="23">
        <v>243.37311158762401</v>
      </c>
      <c r="X9" s="24">
        <v>185.19107055138201</v>
      </c>
      <c r="Y9" s="27">
        <v>85.130552656838205</v>
      </c>
      <c r="Z9" s="28">
        <v>1053.6663394821801</v>
      </c>
      <c r="AA9" s="28">
        <v>39.356836113226599</v>
      </c>
      <c r="AB9" s="29">
        <v>1.5795585585585601</v>
      </c>
      <c r="AC9" s="29">
        <v>1.50385560228697</v>
      </c>
      <c r="AD9" s="30">
        <v>50.151002785516297</v>
      </c>
      <c r="AE9" s="30">
        <v>210.293294481608</v>
      </c>
      <c r="AF9" s="31">
        <v>140.57694968678399</v>
      </c>
      <c r="AG9" s="32">
        <f t="shared" si="9"/>
        <v>113.320099366484</v>
      </c>
      <c r="AH9" s="30">
        <f t="shared" si="10"/>
        <v>1075.2293554277132</v>
      </c>
      <c r="AI9" s="29">
        <f t="shared" si="11"/>
        <v>85.130552656838205</v>
      </c>
      <c r="AJ9" s="30">
        <f t="shared" si="12"/>
        <v>974.95266725572685</v>
      </c>
      <c r="AK9" s="112">
        <f t="shared" si="13"/>
        <v>27.366821750926452</v>
      </c>
      <c r="AL9" s="22">
        <f t="shared" si="14"/>
        <v>537.61467771385662</v>
      </c>
      <c r="AM9" s="33">
        <f t="shared" si="15"/>
        <v>487.47633362786343</v>
      </c>
      <c r="AN9" s="322">
        <f t="shared" ref="AN9" si="18">(R9-2*S9)/2</f>
        <v>517.32228010673589</v>
      </c>
      <c r="AO9" s="322">
        <f t="shared" si="16"/>
        <v>46.821237205956599</v>
      </c>
      <c r="AP9" s="363">
        <v>5.9603637474801001</v>
      </c>
      <c r="AQ9" s="363">
        <f t="shared" si="17"/>
        <v>6.5988899590752119</v>
      </c>
      <c r="AR9" s="363">
        <f>SQRT(S9*T130/(2*AN9*0.001))</f>
        <v>5.9102118201367313</v>
      </c>
      <c r="AS9"/>
      <c r="AT9"/>
      <c r="AU9"/>
    </row>
    <row r="10" spans="1:47" ht="15" customHeight="1" thickBot="1" x14ac:dyDescent="0.35">
      <c r="A10" s="554"/>
      <c r="B10" s="506"/>
      <c r="C10" s="8"/>
      <c r="D10" s="249"/>
      <c r="E10" s="246"/>
      <c r="F10" s="34"/>
      <c r="G10" s="23"/>
      <c r="H10" s="276"/>
      <c r="I10" s="32"/>
      <c r="J10" s="30"/>
      <c r="K10" s="29"/>
      <c r="L10" s="26"/>
      <c r="M10" s="26"/>
      <c r="N10" s="26"/>
      <c r="O10" s="26"/>
      <c r="P10" s="276"/>
      <c r="Q10" s="32"/>
      <c r="R10" s="30"/>
      <c r="S10" s="105"/>
      <c r="T10" s="29"/>
      <c r="U10" s="29"/>
      <c r="V10" s="29"/>
      <c r="W10" s="30"/>
      <c r="X10" s="31"/>
      <c r="Y10" s="27"/>
      <c r="Z10" s="28"/>
      <c r="AA10" s="28"/>
      <c r="AB10" s="29"/>
      <c r="AC10" s="29"/>
      <c r="AD10" s="30"/>
      <c r="AE10" s="30"/>
      <c r="AF10" s="31"/>
      <c r="AG10" s="32"/>
      <c r="AH10" s="30"/>
      <c r="AI10" s="29"/>
      <c r="AJ10" s="30"/>
      <c r="AK10" s="112"/>
      <c r="AL10" s="323"/>
      <c r="AM10" s="35"/>
      <c r="AN10" s="322"/>
      <c r="AO10" s="33"/>
      <c r="AP10" s="363"/>
      <c r="AQ10" s="363"/>
      <c r="AR10" s="363"/>
      <c r="AS10"/>
      <c r="AT10"/>
      <c r="AU10"/>
    </row>
    <row r="11" spans="1:47" ht="15" customHeight="1" x14ac:dyDescent="0.3">
      <c r="A11" s="554"/>
      <c r="B11" s="506"/>
      <c r="C11" s="508" t="s">
        <v>23</v>
      </c>
      <c r="D11" s="508"/>
      <c r="E11" s="509"/>
      <c r="F11" s="38">
        <f t="shared" ref="F11:AN11" si="19">AVERAGE(F5:F10)</f>
        <v>4.9679999999999991</v>
      </c>
      <c r="G11" s="39">
        <f t="shared" si="19"/>
        <v>758.73260000000005</v>
      </c>
      <c r="H11" s="210">
        <f t="shared" si="19"/>
        <v>96.721292000000005</v>
      </c>
      <c r="I11" s="36">
        <f t="shared" si="19"/>
        <v>113.32023687195598</v>
      </c>
      <c r="J11" s="39">
        <f t="shared" si="19"/>
        <v>1188.8805946272039</v>
      </c>
      <c r="K11" s="41">
        <f t="shared" si="19"/>
        <v>34.936132462537515</v>
      </c>
      <c r="L11" s="41">
        <f t="shared" si="19"/>
        <v>1.5872710710710698</v>
      </c>
      <c r="M11" s="41">
        <f t="shared" si="19"/>
        <v>1.7447207084160041</v>
      </c>
      <c r="N11" s="41">
        <f t="shared" si="19"/>
        <v>70.44080865495782</v>
      </c>
      <c r="O11" s="41">
        <f t="shared" si="19"/>
        <v>262.27371897685236</v>
      </c>
      <c r="P11" s="210">
        <f t="shared" si="19"/>
        <v>243.12088517970136</v>
      </c>
      <c r="Q11" s="36">
        <f t="shared" ref="Q11" si="20">AVERAGE(Q5:Q10)</f>
        <v>100.00067326587261</v>
      </c>
      <c r="R11" s="39">
        <f t="shared" ref="R11" si="21">AVERAGE(R5:R10)</f>
        <v>1146.0945563619978</v>
      </c>
      <c r="S11" s="464">
        <f t="shared" ref="S11" si="22">AVERAGE(S5:S10)</f>
        <v>36.329522070301081</v>
      </c>
      <c r="T11" s="41">
        <f t="shared" ref="T11" si="23">AVERAGE(T5:T10)</f>
        <v>1.5872710710710698</v>
      </c>
      <c r="U11" s="41">
        <f t="shared" ref="U11" si="24">AVERAGE(U5:U10)</f>
        <v>1.677789083804484</v>
      </c>
      <c r="V11" s="41">
        <f t="shared" ref="V11" si="25">AVERAGE(V5:V10)</f>
        <v>61.889010009089546</v>
      </c>
      <c r="W11" s="39">
        <f t="shared" ref="W11" si="26">AVERAGE(W5:W10)</f>
        <v>228.51866355585997</v>
      </c>
      <c r="X11" s="40">
        <f t="shared" ref="X11" si="27">AVERAGE(X5:X10)</f>
        <v>197.95820862255741</v>
      </c>
      <c r="Y11" s="37">
        <f t="shared" ref="Y11" si="28">AVERAGE(Y5:Y10)</f>
        <v>85.130522979978849</v>
      </c>
      <c r="Z11" s="39">
        <f t="shared" ref="Z11" si="29">AVERAGE(Z5:Z10)</f>
        <v>1085.1637012325698</v>
      </c>
      <c r="AA11" s="39">
        <f t="shared" ref="AA11" si="30">AVERAGE(AA5:AA10)</f>
        <v>38.521868876287819</v>
      </c>
      <c r="AB11" s="41">
        <f t="shared" ref="AB11" si="31">AVERAGE(AB5:AB10)</f>
        <v>1.5872710710710698</v>
      </c>
      <c r="AC11" s="41">
        <f t="shared" ref="AC11" si="32">AVERAGE(AC5:AC10)</f>
        <v>1.582197407162564</v>
      </c>
      <c r="AD11" s="39">
        <f t="shared" ref="AD11" si="33">AVERAGE(AD5:AD10)</f>
        <v>51.818626908617958</v>
      </c>
      <c r="AE11" s="39">
        <f t="shared" ref="AE11" si="34">AVERAGE(AE5:AE10)</f>
        <v>195.7840525507626</v>
      </c>
      <c r="AF11" s="40">
        <f t="shared" ref="AF11" si="35">AVERAGE(AF5:AF10)</f>
        <v>149.2820690597076</v>
      </c>
      <c r="AG11" s="36">
        <f t="shared" si="19"/>
        <v>113.32023687195598</v>
      </c>
      <c r="AH11" s="39">
        <f t="shared" si="19"/>
        <v>1119.008329702129</v>
      </c>
      <c r="AI11" s="37">
        <f t="shared" si="19"/>
        <v>85.130522979978849</v>
      </c>
      <c r="AJ11" s="39">
        <f t="shared" si="19"/>
        <v>1008.1199634799943</v>
      </c>
      <c r="AK11" s="210">
        <f t="shared" si="19"/>
        <v>29.289030883348705</v>
      </c>
      <c r="AL11" s="38">
        <f t="shared" si="19"/>
        <v>559.5041648510645</v>
      </c>
      <c r="AM11" s="42">
        <f t="shared" si="19"/>
        <v>504.05998173999717</v>
      </c>
      <c r="AN11" s="368">
        <f t="shared" si="19"/>
        <v>536.71775611069802</v>
      </c>
      <c r="AO11" s="42">
        <f t="shared" ref="AO11:AQ11" si="36">AVERAGE(AO5:AO10)</f>
        <v>46.353676199465788</v>
      </c>
      <c r="AP11" s="364">
        <f t="shared" ref="AP11" si="37">AVERAGE(AP5:AP10)</f>
        <v>4.4332745222318781</v>
      </c>
      <c r="AQ11" s="364">
        <f t="shared" si="36"/>
        <v>6.4334851306263037</v>
      </c>
      <c r="AR11" s="364">
        <f t="shared" ref="AR11" si="38">AVERAGE(AR5:AR10)</f>
        <v>5.7944275157232656</v>
      </c>
      <c r="AS11"/>
      <c r="AT11"/>
      <c r="AU11"/>
    </row>
    <row r="12" spans="1:47" ht="15" customHeight="1" x14ac:dyDescent="0.3">
      <c r="A12" s="554"/>
      <c r="B12" s="506"/>
      <c r="C12" s="525" t="s">
        <v>24</v>
      </c>
      <c r="D12" s="525"/>
      <c r="E12" s="526"/>
      <c r="F12" s="45">
        <f t="shared" ref="F12:AN12" si="39">_xlfn.STDEV.S(F5:F10)</f>
        <v>0.52718118327573127</v>
      </c>
      <c r="G12" s="46">
        <f t="shared" si="39"/>
        <v>36.843076056431592</v>
      </c>
      <c r="H12" s="211">
        <f t="shared" si="39"/>
        <v>6.5782411795114335</v>
      </c>
      <c r="I12" s="43">
        <f t="shared" si="39"/>
        <v>2.6667971985590408E-4</v>
      </c>
      <c r="J12" s="46">
        <f t="shared" si="39"/>
        <v>61.538824361283282</v>
      </c>
      <c r="K12" s="48">
        <f t="shared" si="39"/>
        <v>2.0172729725997507</v>
      </c>
      <c r="L12" s="48">
        <f t="shared" si="39"/>
        <v>2.8883255250766866E-2</v>
      </c>
      <c r="M12" s="48">
        <f t="shared" si="39"/>
        <v>6.9932728570427066E-2</v>
      </c>
      <c r="N12" s="48">
        <f t="shared" si="39"/>
        <v>7.1144642358479127</v>
      </c>
      <c r="O12" s="48">
        <f t="shared" si="39"/>
        <v>31.46469371388584</v>
      </c>
      <c r="P12" s="211">
        <f t="shared" si="39"/>
        <v>27.005828631934786</v>
      </c>
      <c r="Q12" s="43">
        <f t="shared" ref="Q12:AF12" si="40">_xlfn.STDEV.S(Q5:Q10)</f>
        <v>2.8356190871782055E-4</v>
      </c>
      <c r="R12" s="46">
        <f t="shared" si="40"/>
        <v>59.395619387738002</v>
      </c>
      <c r="S12" s="465">
        <f t="shared" si="40"/>
        <v>2.1437913816166523</v>
      </c>
      <c r="T12" s="48">
        <f t="shared" si="40"/>
        <v>2.8883255250766866E-2</v>
      </c>
      <c r="U12" s="48">
        <f t="shared" si="40"/>
        <v>6.3568772548642738E-2</v>
      </c>
      <c r="V12" s="48">
        <f t="shared" si="40"/>
        <v>6.2969029704220754</v>
      </c>
      <c r="W12" s="46">
        <f t="shared" si="40"/>
        <v>25.786735504312183</v>
      </c>
      <c r="X12" s="47">
        <f t="shared" si="40"/>
        <v>22.489204019197974</v>
      </c>
      <c r="Y12" s="44">
        <f t="shared" si="40"/>
        <v>4.5270610105885529E-5</v>
      </c>
      <c r="Z12" s="46">
        <f t="shared" si="40"/>
        <v>56.035832850598084</v>
      </c>
      <c r="AA12" s="46">
        <f t="shared" si="40"/>
        <v>2.2973490803081758</v>
      </c>
      <c r="AB12" s="48">
        <f t="shared" si="40"/>
        <v>2.8883255250766866E-2</v>
      </c>
      <c r="AC12" s="48">
        <f t="shared" si="40"/>
        <v>5.4532378153690594E-2</v>
      </c>
      <c r="AD12" s="46">
        <f t="shared" si="40"/>
        <v>5.1620270258099143</v>
      </c>
      <c r="AE12" s="46">
        <f t="shared" si="40"/>
        <v>20.09435830172405</v>
      </c>
      <c r="AF12" s="47">
        <f t="shared" si="40"/>
        <v>17.2837942546888</v>
      </c>
      <c r="AG12" s="43">
        <f t="shared" si="39"/>
        <v>2.6667971985590408E-4</v>
      </c>
      <c r="AH12" s="46">
        <f t="shared" si="39"/>
        <v>64.547572399975621</v>
      </c>
      <c r="AI12" s="44">
        <f t="shared" si="39"/>
        <v>4.5270610105885529E-5</v>
      </c>
      <c r="AJ12" s="46">
        <f t="shared" si="39"/>
        <v>59.502865238327608</v>
      </c>
      <c r="AK12" s="211">
        <f t="shared" si="39"/>
        <v>2.4730410734474702</v>
      </c>
      <c r="AL12" s="45">
        <f t="shared" si="39"/>
        <v>32.273786199987811</v>
      </c>
      <c r="AM12" s="49">
        <f t="shared" si="39"/>
        <v>29.751432619163804</v>
      </c>
      <c r="AN12" s="369">
        <f t="shared" si="39"/>
        <v>31.311281549846726</v>
      </c>
      <c r="AO12" s="49">
        <f t="shared" ref="AO12:AQ12" si="41">_xlfn.STDEV.S(AO5:AO10)</f>
        <v>3.877536779856932</v>
      </c>
      <c r="AP12" s="365">
        <f t="shared" ref="AP12" si="42">_xlfn.STDEV.S(AP5:AP10)</f>
        <v>1.0110223214056853</v>
      </c>
      <c r="AQ12" s="365">
        <f t="shared" si="41"/>
        <v>0.16894657916423031</v>
      </c>
      <c r="AR12" s="365">
        <f t="shared" ref="AR12" si="43">_xlfn.STDEV.S(AR5:AR10)</f>
        <v>0.13010171471732665</v>
      </c>
      <c r="AS12"/>
      <c r="AT12"/>
      <c r="AU12"/>
    </row>
    <row r="13" spans="1:47" ht="15" customHeight="1" thickBot="1" x14ac:dyDescent="0.35">
      <c r="A13" s="554"/>
      <c r="B13" s="507"/>
      <c r="C13" s="510" t="s">
        <v>25</v>
      </c>
      <c r="D13" s="511"/>
      <c r="E13" s="512"/>
      <c r="F13" s="52">
        <f t="shared" ref="F13:P13" si="44">_xlfn.STDEV.S(F5:F10)/SQRT(COUNT(F5:F10))</f>
        <v>0.23576259245266207</v>
      </c>
      <c r="G13" s="53">
        <f t="shared" si="44"/>
        <v>16.476724512475183</v>
      </c>
      <c r="H13" s="212">
        <f t="shared" si="44"/>
        <v>2.9418788899551922</v>
      </c>
      <c r="I13" s="50">
        <f t="shared" si="44"/>
        <v>1.1926279636368039E-4</v>
      </c>
      <c r="J13" s="53">
        <f t="shared" si="44"/>
        <v>27.520998905449897</v>
      </c>
      <c r="K13" s="55">
        <f t="shared" si="44"/>
        <v>0.90215189918122263</v>
      </c>
      <c r="L13" s="55">
        <f t="shared" si="44"/>
        <v>1.2916984430438488E-2</v>
      </c>
      <c r="M13" s="55">
        <f t="shared" si="44"/>
        <v>3.1274866987103321E-2</v>
      </c>
      <c r="N13" s="55">
        <f t="shared" si="44"/>
        <v>3.1816851309694054</v>
      </c>
      <c r="O13" s="55">
        <f t="shared" si="44"/>
        <v>14.071438807091811</v>
      </c>
      <c r="P13" s="212">
        <f t="shared" si="44"/>
        <v>12.077373721943266</v>
      </c>
      <c r="Q13" s="50">
        <f t="shared" ref="Q13:AF13" si="45">_xlfn.STDEV.S(Q5:Q10)/SQRT(COUNT(Q5:Q10))</f>
        <v>1.2681274074452739E-4</v>
      </c>
      <c r="R13" s="53">
        <f t="shared" si="45"/>
        <v>26.562528503337322</v>
      </c>
      <c r="S13" s="466">
        <f t="shared" si="45"/>
        <v>0.95873265177460543</v>
      </c>
      <c r="T13" s="55">
        <f t="shared" si="45"/>
        <v>1.2916984430438488E-2</v>
      </c>
      <c r="U13" s="55">
        <f t="shared" si="45"/>
        <v>2.8428819332997544E-2</v>
      </c>
      <c r="V13" s="55">
        <f t="shared" si="45"/>
        <v>2.8160606179168215</v>
      </c>
      <c r="W13" s="53">
        <f t="shared" si="45"/>
        <v>11.532178701089872</v>
      </c>
      <c r="X13" s="54">
        <f t="shared" si="45"/>
        <v>10.05747778935763</v>
      </c>
      <c r="Y13" s="51">
        <f t="shared" si="45"/>
        <v>2.0245632315929797E-5</v>
      </c>
      <c r="Z13" s="53">
        <f t="shared" si="45"/>
        <v>25.059986285950625</v>
      </c>
      <c r="AA13" s="53">
        <f t="shared" si="45"/>
        <v>1.0274057423231409</v>
      </c>
      <c r="AB13" s="55">
        <f t="shared" si="45"/>
        <v>1.2916984430438488E-2</v>
      </c>
      <c r="AC13" s="55">
        <f t="shared" si="45"/>
        <v>2.4387620905275329E-2</v>
      </c>
      <c r="AD13" s="53">
        <f t="shared" si="45"/>
        <v>2.3085286662804059</v>
      </c>
      <c r="AE13" s="53">
        <f t="shared" si="45"/>
        <v>8.9864702253784401</v>
      </c>
      <c r="AF13" s="54">
        <f t="shared" si="45"/>
        <v>7.7295477725208936</v>
      </c>
      <c r="AG13" s="50">
        <f t="shared" ref="AG13:AN13" si="46">AG12/SQRT(COUNT(AG5:AG10))</f>
        <v>1.1926279636368039E-4</v>
      </c>
      <c r="AH13" s="53">
        <f t="shared" si="46"/>
        <v>28.866551933786944</v>
      </c>
      <c r="AI13" s="51">
        <f t="shared" si="46"/>
        <v>2.0245632315929797E-5</v>
      </c>
      <c r="AJ13" s="53">
        <f t="shared" si="46"/>
        <v>26.610490305781951</v>
      </c>
      <c r="AK13" s="212">
        <f t="shared" si="46"/>
        <v>1.1059775902755187</v>
      </c>
      <c r="AL13" s="52">
        <f t="shared" si="46"/>
        <v>14.433275966893472</v>
      </c>
      <c r="AM13" s="56">
        <f t="shared" si="46"/>
        <v>13.305245152890976</v>
      </c>
      <c r="AN13" s="370">
        <f t="shared" si="46"/>
        <v>14.002830801618449</v>
      </c>
      <c r="AO13" s="56">
        <f t="shared" ref="AO13:AQ13" si="47">AO12/SQRT(COUNT(AO5:AO10))</f>
        <v>1.7340871650031473</v>
      </c>
      <c r="AP13" s="366">
        <f t="shared" ref="AP13" si="48">AP12/SQRT(COUNT(AP5:AP10))</f>
        <v>0.45214292748655055</v>
      </c>
      <c r="AQ13" s="366">
        <f t="shared" si="47"/>
        <v>7.5555207115453715E-2</v>
      </c>
      <c r="AR13" s="366">
        <f t="shared" ref="AR13" si="49">AR12/SQRT(COUNT(AR5:AR10))</f>
        <v>5.8183255619445443E-2</v>
      </c>
      <c r="AS13"/>
      <c r="AT13"/>
      <c r="AU13"/>
    </row>
    <row r="14" spans="1:47" ht="15" customHeight="1" x14ac:dyDescent="0.3">
      <c r="A14" s="554"/>
      <c r="B14" s="505" t="s">
        <v>96</v>
      </c>
      <c r="C14" s="8">
        <v>43817</v>
      </c>
      <c r="D14" s="247" t="s">
        <v>82</v>
      </c>
      <c r="E14" s="284" t="s">
        <v>91</v>
      </c>
      <c r="F14" s="9">
        <v>5.18</v>
      </c>
      <c r="G14" s="10">
        <v>729.24599999999998</v>
      </c>
      <c r="H14" s="275">
        <v>105.42628000000001</v>
      </c>
      <c r="I14" s="12">
        <v>90.835785870501695</v>
      </c>
      <c r="J14" s="10">
        <v>1093.587521269</v>
      </c>
      <c r="K14" s="13">
        <v>39.350574560765601</v>
      </c>
      <c r="L14" s="13">
        <v>1.58532632632633</v>
      </c>
      <c r="M14" s="13">
        <v>1.6899705362123401</v>
      </c>
      <c r="N14" s="13">
        <v>53.109065792688199</v>
      </c>
      <c r="O14" s="13">
        <v>181.68428039244901</v>
      </c>
      <c r="P14" s="275">
        <v>156.16677081519401</v>
      </c>
      <c r="Q14" s="12">
        <v>100.00055330954</v>
      </c>
      <c r="R14" s="10">
        <v>1129.8552044189901</v>
      </c>
      <c r="S14" s="354">
        <v>37.994621497513698</v>
      </c>
      <c r="T14" s="13">
        <v>1.58532632632633</v>
      </c>
      <c r="U14" s="13">
        <v>1.75028224968823</v>
      </c>
      <c r="V14" s="13">
        <v>59.069504039045199</v>
      </c>
      <c r="W14" s="10">
        <v>200.18528598378001</v>
      </c>
      <c r="X14" s="11">
        <v>184.897469493074</v>
      </c>
      <c r="Y14" s="14">
        <v>63.413544805427797</v>
      </c>
      <c r="Z14" s="15">
        <v>942.38630415755995</v>
      </c>
      <c r="AA14" s="15">
        <v>46.295332609463401</v>
      </c>
      <c r="AB14" s="16">
        <v>1.58532632632633</v>
      </c>
      <c r="AC14" s="16">
        <v>1.43645823115065</v>
      </c>
      <c r="AD14" s="15">
        <v>34.989179034328501</v>
      </c>
      <c r="AE14" s="15">
        <v>142.40098812868001</v>
      </c>
      <c r="AF14" s="17">
        <v>77.593372712040505</v>
      </c>
      <c r="AG14" s="18">
        <f>I14</f>
        <v>90.835785870501695</v>
      </c>
      <c r="AH14" s="15">
        <f>(J14-2*K14)</f>
        <v>1014.8863721474688</v>
      </c>
      <c r="AI14" s="29">
        <f t="shared" ref="AI14:AI15" si="50">Y14</f>
        <v>63.413544805427797</v>
      </c>
      <c r="AJ14" s="30">
        <f t="shared" ref="AJ14:AJ15" si="51">Z14-2*AA14</f>
        <v>849.79563893863315</v>
      </c>
      <c r="AK14" s="213">
        <f>(AH14-AJ14)/(AJ14*(AG14-AI14))*7500.6</f>
        <v>53.137517323070391</v>
      </c>
      <c r="AL14" s="9">
        <f>AH14/2</f>
        <v>507.44318607373441</v>
      </c>
      <c r="AM14" s="19">
        <f>AJ14/2</f>
        <v>424.89781946931657</v>
      </c>
      <c r="AN14" s="389">
        <f>(R14-2*S14)/2</f>
        <v>526.93298071198137</v>
      </c>
      <c r="AO14" s="322">
        <f t="shared" ref="AO14:AO17" si="52">K14*P135</f>
        <v>28.474707955526725</v>
      </c>
      <c r="AP14" s="363">
        <v>3.56890952388015</v>
      </c>
      <c r="AQ14" s="363">
        <f t="shared" ref="AQ14:AQ17" si="53">SQRT(AO14/(2*AL14*0.001))</f>
        <v>5.2968896921323267</v>
      </c>
      <c r="AR14" s="363">
        <f t="shared" ref="AR14:AR17" si="54">SQRT(S14*T135/(2*AN14*0.001))</f>
        <v>5.7410979738243206</v>
      </c>
      <c r="AS14"/>
      <c r="AT14"/>
      <c r="AU14"/>
    </row>
    <row r="15" spans="1:47" ht="15" customHeight="1" x14ac:dyDescent="0.3">
      <c r="A15" s="554"/>
      <c r="B15" s="506"/>
      <c r="C15" s="8">
        <v>43817</v>
      </c>
      <c r="D15" s="248" t="s">
        <v>82</v>
      </c>
      <c r="E15" s="20" t="s">
        <v>92</v>
      </c>
      <c r="F15" s="22">
        <v>4.5999999999999996</v>
      </c>
      <c r="G15" s="23">
        <v>756.61900000000003</v>
      </c>
      <c r="H15" s="276">
        <v>97.483940000000004</v>
      </c>
      <c r="I15" s="25">
        <v>90.835803633262998</v>
      </c>
      <c r="J15" s="23">
        <v>1139.5547377415</v>
      </c>
      <c r="K15" s="26">
        <v>38.850844725362599</v>
      </c>
      <c r="L15" s="26">
        <v>1.5025762429095799</v>
      </c>
      <c r="M15" s="26">
        <v>1.6699216288330001</v>
      </c>
      <c r="N15" s="26">
        <v>48.731676929648202</v>
      </c>
      <c r="O15" s="26">
        <v>165.29457487462699</v>
      </c>
      <c r="P15" s="276">
        <v>165.49555140296701</v>
      </c>
      <c r="Q15" s="25">
        <v>100.000567039893</v>
      </c>
      <c r="R15" s="23">
        <v>1174.6165719211399</v>
      </c>
      <c r="S15" s="78">
        <v>37.610417380228398</v>
      </c>
      <c r="T15" s="26">
        <v>1.5025762429095799</v>
      </c>
      <c r="U15" s="26">
        <v>1.7249972327991601</v>
      </c>
      <c r="V15" s="26">
        <v>54.560697804685397</v>
      </c>
      <c r="W15" s="23">
        <v>183.337093483258</v>
      </c>
      <c r="X15" s="24">
        <v>194.85594817388099</v>
      </c>
      <c r="Y15" s="27">
        <v>63.413550904314803</v>
      </c>
      <c r="Z15" s="30">
        <v>995.47127120713196</v>
      </c>
      <c r="AA15" s="30">
        <v>44.991240924279097</v>
      </c>
      <c r="AB15" s="29">
        <v>1.5025762429095799</v>
      </c>
      <c r="AC15" s="29">
        <v>1.4420110353147499</v>
      </c>
      <c r="AD15" s="30">
        <v>31.1194960625199</v>
      </c>
      <c r="AE15" s="30">
        <v>126.06621584503699</v>
      </c>
      <c r="AF15" s="31">
        <v>85.075103852565405</v>
      </c>
      <c r="AG15" s="32">
        <f>I15</f>
        <v>90.835803633262998</v>
      </c>
      <c r="AH15" s="30">
        <f>(J15-2*K15)</f>
        <v>1061.853048290775</v>
      </c>
      <c r="AI15" s="29">
        <f t="shared" si="50"/>
        <v>63.413550904314803</v>
      </c>
      <c r="AJ15" s="30">
        <f t="shared" si="51"/>
        <v>905.48878935857374</v>
      </c>
      <c r="AK15" s="112">
        <f>(AH15-AJ15)/(AJ15*(AG15-AI15))*7500.6</f>
        <v>47.233191304153188</v>
      </c>
      <c r="AL15" s="22">
        <f t="shared" ref="AL15:AL16" si="55">AH15/2</f>
        <v>530.92652414538748</v>
      </c>
      <c r="AM15" s="33">
        <f t="shared" ref="AM15:AM16" si="56">AJ15/2</f>
        <v>452.74439467928687</v>
      </c>
      <c r="AN15" s="322">
        <f t="shared" ref="AN15:AN16" si="57">(R15-2*S15)/2</f>
        <v>549.69786858034149</v>
      </c>
      <c r="AO15" s="322">
        <f t="shared" si="52"/>
        <v>31.209490013675474</v>
      </c>
      <c r="AP15" s="363">
        <v>3.6854688850933499</v>
      </c>
      <c r="AQ15" s="363">
        <f t="shared" si="53"/>
        <v>5.4213959493286152</v>
      </c>
      <c r="AR15" s="363">
        <f t="shared" si="54"/>
        <v>5.8582371641660096</v>
      </c>
      <c r="AS15"/>
      <c r="AT15"/>
      <c r="AU15"/>
    </row>
    <row r="16" spans="1:47" ht="15" customHeight="1" x14ac:dyDescent="0.3">
      <c r="A16" s="554"/>
      <c r="B16" s="506"/>
      <c r="C16" s="8">
        <v>43818</v>
      </c>
      <c r="D16" s="248" t="s">
        <v>82</v>
      </c>
      <c r="E16" s="20" t="s">
        <v>93</v>
      </c>
      <c r="F16" s="22">
        <v>3.92</v>
      </c>
      <c r="G16" s="23">
        <v>664.38</v>
      </c>
      <c r="H16" s="276">
        <v>98.35575</v>
      </c>
      <c r="I16" s="25">
        <v>90.835832795835401</v>
      </c>
      <c r="J16" s="23">
        <v>980.88437650917797</v>
      </c>
      <c r="K16" s="26">
        <v>39.410560767304702</v>
      </c>
      <c r="L16" s="26">
        <v>1.50042375709042</v>
      </c>
      <c r="M16" s="26">
        <v>1.6633100361722599</v>
      </c>
      <c r="N16" s="26">
        <v>42.315587998291299</v>
      </c>
      <c r="O16" s="26">
        <v>173.451109420688</v>
      </c>
      <c r="P16" s="276">
        <v>138.59478515110399</v>
      </c>
      <c r="Q16" s="25">
        <v>100.000562138265</v>
      </c>
      <c r="R16" s="23">
        <v>1015.03377888144</v>
      </c>
      <c r="S16" s="78">
        <v>37.975217124553303</v>
      </c>
      <c r="T16" s="26">
        <v>1.50042375709042</v>
      </c>
      <c r="U16" s="26">
        <v>1.72617791862607</v>
      </c>
      <c r="V16" s="26">
        <v>47.929824164110101</v>
      </c>
      <c r="W16" s="23">
        <v>188.681468247624</v>
      </c>
      <c r="X16" s="24">
        <v>164.84342259971299</v>
      </c>
      <c r="Y16" s="27">
        <v>63.413646390627299</v>
      </c>
      <c r="Z16" s="30">
        <v>859.52477778633897</v>
      </c>
      <c r="AA16" s="30">
        <v>45.585736972412498</v>
      </c>
      <c r="AB16" s="29">
        <v>1.50042375709042</v>
      </c>
      <c r="AC16" s="29">
        <v>1.43799323229336</v>
      </c>
      <c r="AD16" s="30">
        <v>27.5947298564469</v>
      </c>
      <c r="AE16" s="30">
        <v>139.095898610115</v>
      </c>
      <c r="AF16" s="31">
        <v>71.249204305414693</v>
      </c>
      <c r="AG16" s="32">
        <f>I16</f>
        <v>90.835832795835401</v>
      </c>
      <c r="AH16" s="30">
        <f>(J16-2*K16)</f>
        <v>902.06325497456851</v>
      </c>
      <c r="AI16" s="29">
        <f>Y16</f>
        <v>63.413646390627299</v>
      </c>
      <c r="AJ16" s="30">
        <f>Z16-2*AA16</f>
        <v>768.35330384151393</v>
      </c>
      <c r="AK16" s="112">
        <f>(AH16-AJ16)/(AJ16*(AG16-AI16))*7500.6</f>
        <v>47.5988756189996</v>
      </c>
      <c r="AL16" s="22">
        <f t="shared" si="55"/>
        <v>451.03162748728425</v>
      </c>
      <c r="AM16" s="33">
        <f t="shared" si="56"/>
        <v>384.17665192075697</v>
      </c>
      <c r="AN16" s="322">
        <f t="shared" si="57"/>
        <v>469.54167231616668</v>
      </c>
      <c r="AO16" s="322">
        <f t="shared" si="52"/>
        <v>25.150926887398715</v>
      </c>
      <c r="AP16" s="363">
        <v>3.6193507757949201</v>
      </c>
      <c r="AQ16" s="363">
        <f t="shared" si="53"/>
        <v>5.2802988266558142</v>
      </c>
      <c r="AR16" s="363">
        <f>SQRT(S16*T137/(2*AN16*0.001))</f>
        <v>5.5950193637199286</v>
      </c>
      <c r="AS16"/>
      <c r="AT16"/>
      <c r="AU16"/>
    </row>
    <row r="17" spans="1:47" ht="15" customHeight="1" x14ac:dyDescent="0.3">
      <c r="A17" s="554"/>
      <c r="B17" s="506"/>
      <c r="C17" s="8">
        <v>43818</v>
      </c>
      <c r="D17" s="248" t="s">
        <v>82</v>
      </c>
      <c r="E17" s="20" t="s">
        <v>94</v>
      </c>
      <c r="F17" s="22">
        <v>4.12</v>
      </c>
      <c r="G17" s="23">
        <v>711.88</v>
      </c>
      <c r="H17" s="276">
        <v>96.593810000000005</v>
      </c>
      <c r="I17" s="25">
        <v>90.836025440614506</v>
      </c>
      <c r="J17" s="23">
        <v>1020.07772791552</v>
      </c>
      <c r="K17" s="26">
        <v>39.802714889738297</v>
      </c>
      <c r="L17" s="26">
        <v>1.5232312312312299</v>
      </c>
      <c r="M17" s="26">
        <v>1.5932017148406701</v>
      </c>
      <c r="N17" s="26">
        <v>41.5904082477131</v>
      </c>
      <c r="O17" s="26">
        <v>163.16277321374301</v>
      </c>
      <c r="P17" s="276">
        <v>143.07269066067599</v>
      </c>
      <c r="Q17" s="25">
        <v>100.00057924277699</v>
      </c>
      <c r="R17" s="23">
        <v>1053.20514114098</v>
      </c>
      <c r="S17" s="78">
        <v>38.450278273866502</v>
      </c>
      <c r="T17" s="26">
        <v>1.5232312312312299</v>
      </c>
      <c r="U17" s="26">
        <v>1.6492404337355799</v>
      </c>
      <c r="V17" s="26">
        <v>46.964088461911601</v>
      </c>
      <c r="W17" s="23">
        <v>177.54074237742799</v>
      </c>
      <c r="X17" s="24">
        <v>169.2597388225</v>
      </c>
      <c r="Y17" s="27">
        <v>63.413658866711003</v>
      </c>
      <c r="Z17" s="28">
        <v>902.84464938908798</v>
      </c>
      <c r="AA17" s="28">
        <v>45.5103781154533</v>
      </c>
      <c r="AB17" s="29">
        <v>1.5232312312312299</v>
      </c>
      <c r="AC17" s="29">
        <v>1.39339105152618</v>
      </c>
      <c r="AD17" s="30">
        <v>27.4352964700375</v>
      </c>
      <c r="AE17" s="30">
        <v>131.268855587117</v>
      </c>
      <c r="AF17" s="31">
        <v>75.404889287230105</v>
      </c>
      <c r="AG17" s="32">
        <f t="shared" ref="AG17:AG18" si="58">I17</f>
        <v>90.836025440614506</v>
      </c>
      <c r="AH17" s="30">
        <f t="shared" ref="AH17:AH18" si="59">(J17-2*K17)</f>
        <v>940.47229813604338</v>
      </c>
      <c r="AI17" s="29">
        <f t="shared" ref="AI17:AI18" si="60">Y17</f>
        <v>63.413658866711003</v>
      </c>
      <c r="AJ17" s="30">
        <f t="shared" ref="AJ17:AJ18" si="61">Z17-2*AA17</f>
        <v>811.82389315818136</v>
      </c>
      <c r="AK17" s="112">
        <f t="shared" ref="AK17:AK18" si="62">(AH17-AJ17)/(AJ17*(AG17-AI17))*7500.6</f>
        <v>43.34446536394853</v>
      </c>
      <c r="AL17" s="22">
        <f t="shared" ref="AL17:AL18" si="63">AH17/2</f>
        <v>470.23614906802169</v>
      </c>
      <c r="AM17" s="33">
        <f t="shared" ref="AM17:AM18" si="64">AJ17/2</f>
        <v>405.91194657909068</v>
      </c>
      <c r="AN17" s="322">
        <f t="shared" ref="AN17:AN18" si="65">(R17-2*S17)/2</f>
        <v>488.1522922966235</v>
      </c>
      <c r="AO17" s="322">
        <f t="shared" si="52"/>
        <v>27.269895478990183</v>
      </c>
      <c r="AP17" s="363">
        <v>3.7512530235389199</v>
      </c>
      <c r="AQ17" s="363">
        <f t="shared" si="53"/>
        <v>5.3847895257038862</v>
      </c>
      <c r="AR17" s="363">
        <f t="shared" si="54"/>
        <v>5.7023246128785114</v>
      </c>
      <c r="AS17"/>
      <c r="AT17"/>
      <c r="AU17"/>
    </row>
    <row r="18" spans="1:47" ht="15" customHeight="1" x14ac:dyDescent="0.3">
      <c r="A18" s="554"/>
      <c r="B18" s="506"/>
      <c r="C18" s="8">
        <v>43899</v>
      </c>
      <c r="D18" s="248" t="s">
        <v>82</v>
      </c>
      <c r="E18" s="20" t="s">
        <v>95</v>
      </c>
      <c r="F18" s="22">
        <v>4.38</v>
      </c>
      <c r="G18" s="23">
        <v>654.601</v>
      </c>
      <c r="H18" s="276">
        <v>86.387659999999997</v>
      </c>
      <c r="I18" s="25">
        <v>90.835783314318704</v>
      </c>
      <c r="J18" s="23">
        <v>891.90266245374301</v>
      </c>
      <c r="K18" s="26">
        <v>37.963986913612402</v>
      </c>
      <c r="L18" s="26">
        <v>1.51413513513514</v>
      </c>
      <c r="M18" s="26">
        <v>1.5028486933096801</v>
      </c>
      <c r="N18" s="26">
        <v>41.010074627805601</v>
      </c>
      <c r="O18" s="26">
        <v>161.08647441459101</v>
      </c>
      <c r="P18" s="276">
        <v>130.14489794356999</v>
      </c>
      <c r="Q18" s="25">
        <v>100.000506803039</v>
      </c>
      <c r="R18" s="23">
        <v>929.76214488257006</v>
      </c>
      <c r="S18" s="78">
        <v>36.283948313128697</v>
      </c>
      <c r="T18" s="26">
        <v>1.51413513513514</v>
      </c>
      <c r="U18" s="26">
        <v>1.5724343898181701</v>
      </c>
      <c r="V18" s="26">
        <v>47.512863915904198</v>
      </c>
      <c r="W18" s="23">
        <v>177.19722478359799</v>
      </c>
      <c r="X18" s="24">
        <v>157.48247044610801</v>
      </c>
      <c r="Y18" s="27">
        <v>63.413632766220502</v>
      </c>
      <c r="Z18" s="28">
        <v>761.93674802002795</v>
      </c>
      <c r="AA18" s="28">
        <v>45.2333813556872</v>
      </c>
      <c r="AB18" s="29">
        <v>1.51413513513514</v>
      </c>
      <c r="AC18" s="29">
        <v>1.26132794887276</v>
      </c>
      <c r="AD18" s="30">
        <v>24.816055171009499</v>
      </c>
      <c r="AE18" s="30">
        <v>125.71813854090701</v>
      </c>
      <c r="AF18" s="31">
        <v>62.750254717129302</v>
      </c>
      <c r="AG18" s="32">
        <f t="shared" si="58"/>
        <v>90.835783314318704</v>
      </c>
      <c r="AH18" s="30">
        <f t="shared" si="59"/>
        <v>815.97468862651817</v>
      </c>
      <c r="AI18" s="29">
        <f t="shared" si="60"/>
        <v>63.413632766220502</v>
      </c>
      <c r="AJ18" s="30">
        <f t="shared" si="61"/>
        <v>671.46998530865358</v>
      </c>
      <c r="AK18" s="112">
        <f t="shared" si="62"/>
        <v>58.864013888515721</v>
      </c>
      <c r="AL18" s="22">
        <f t="shared" si="63"/>
        <v>407.98734431325909</v>
      </c>
      <c r="AM18" s="33">
        <f t="shared" si="64"/>
        <v>335.73499265432679</v>
      </c>
      <c r="AN18" s="322">
        <f t="shared" si="65"/>
        <v>428.59712412815634</v>
      </c>
      <c r="AO18" s="322">
        <f>K18*P139</f>
        <v>20.218958337408445</v>
      </c>
      <c r="AP18" s="363">
        <v>3.4933180906234398</v>
      </c>
      <c r="AQ18" s="363">
        <f>SQRT(AO18/(2*AL18*0.001))</f>
        <v>4.977841282149007</v>
      </c>
      <c r="AR18" s="363">
        <f>SQRT(S18*T139/(2*AN18*0.001))</f>
        <v>5.2871615974105994</v>
      </c>
      <c r="AS18"/>
      <c r="AT18"/>
      <c r="AU18"/>
    </row>
    <row r="19" spans="1:47" ht="15" customHeight="1" thickBot="1" x14ac:dyDescent="0.35">
      <c r="A19" s="554"/>
      <c r="B19" s="506"/>
      <c r="C19" s="8"/>
      <c r="D19" s="249"/>
      <c r="E19" s="246"/>
      <c r="F19" s="34"/>
      <c r="G19" s="23"/>
      <c r="H19" s="276"/>
      <c r="I19" s="32"/>
      <c r="J19" s="30"/>
      <c r="K19" s="29"/>
      <c r="L19" s="26"/>
      <c r="M19" s="26"/>
      <c r="N19" s="26"/>
      <c r="O19" s="26"/>
      <c r="P19" s="276"/>
      <c r="Q19" s="32"/>
      <c r="R19" s="30"/>
      <c r="S19" s="105"/>
      <c r="T19" s="29"/>
      <c r="U19" s="29"/>
      <c r="V19" s="29"/>
      <c r="W19" s="30"/>
      <c r="X19" s="31"/>
      <c r="Y19" s="27"/>
      <c r="Z19" s="28"/>
      <c r="AA19" s="28"/>
      <c r="AB19" s="29"/>
      <c r="AC19" s="29"/>
      <c r="AD19" s="30"/>
      <c r="AE19" s="30"/>
      <c r="AF19" s="31"/>
      <c r="AG19" s="32"/>
      <c r="AH19" s="30"/>
      <c r="AI19" s="29"/>
      <c r="AJ19" s="30"/>
      <c r="AK19" s="112"/>
      <c r="AL19" s="323"/>
      <c r="AM19" s="35"/>
      <c r="AN19" s="322"/>
      <c r="AO19" s="33"/>
      <c r="AP19" s="363"/>
      <c r="AQ19" s="363"/>
      <c r="AR19" s="363"/>
      <c r="AS19"/>
      <c r="AT19"/>
      <c r="AU19"/>
    </row>
    <row r="20" spans="1:47" ht="15" customHeight="1" x14ac:dyDescent="0.3">
      <c r="A20" s="554"/>
      <c r="B20" s="506"/>
      <c r="C20" s="508" t="s">
        <v>23</v>
      </c>
      <c r="D20" s="508"/>
      <c r="E20" s="509"/>
      <c r="F20" s="393">
        <f t="shared" ref="F20:AN20" si="66">AVERAGE(F14:F19)</f>
        <v>4.4399999999999995</v>
      </c>
      <c r="G20" s="397">
        <f t="shared" si="66"/>
        <v>703.34519999999998</v>
      </c>
      <c r="H20" s="395">
        <f t="shared" si="66"/>
        <v>96.849488000000008</v>
      </c>
      <c r="I20" s="396">
        <f t="shared" si="66"/>
        <v>90.835846210906652</v>
      </c>
      <c r="J20" s="397">
        <f t="shared" si="66"/>
        <v>1025.2014051777883</v>
      </c>
      <c r="K20" s="394">
        <f t="shared" si="66"/>
        <v>39.075736371356719</v>
      </c>
      <c r="L20" s="394">
        <f t="shared" si="66"/>
        <v>1.5251385385385399</v>
      </c>
      <c r="M20" s="394">
        <f t="shared" si="66"/>
        <v>1.6238505218735901</v>
      </c>
      <c r="N20" s="394">
        <f t="shared" si="66"/>
        <v>45.351362719229279</v>
      </c>
      <c r="O20" s="394">
        <f t="shared" si="66"/>
        <v>168.93584246321961</v>
      </c>
      <c r="P20" s="395">
        <f t="shared" si="66"/>
        <v>146.69493919470219</v>
      </c>
      <c r="Q20" s="396">
        <f t="shared" si="66"/>
        <v>100.00055370670279</v>
      </c>
      <c r="R20" s="397">
        <f t="shared" si="66"/>
        <v>1060.494568249024</v>
      </c>
      <c r="S20" s="467">
        <f t="shared" si="66"/>
        <v>37.662896517858115</v>
      </c>
      <c r="T20" s="394">
        <f t="shared" si="66"/>
        <v>1.5251385385385399</v>
      </c>
      <c r="U20" s="394">
        <f t="shared" si="66"/>
        <v>1.684626444933442</v>
      </c>
      <c r="V20" s="394">
        <f t="shared" si="66"/>
        <v>51.207395677131295</v>
      </c>
      <c r="W20" s="397">
        <f t="shared" si="66"/>
        <v>185.3883629751376</v>
      </c>
      <c r="X20" s="398">
        <f t="shared" si="66"/>
        <v>174.26780990705521</v>
      </c>
      <c r="Y20" s="399">
        <f t="shared" si="66"/>
        <v>63.413606746660278</v>
      </c>
      <c r="Z20" s="397">
        <f t="shared" si="66"/>
        <v>892.43275011202934</v>
      </c>
      <c r="AA20" s="397">
        <f t="shared" si="66"/>
        <v>45.523213995459102</v>
      </c>
      <c r="AB20" s="394">
        <f t="shared" si="66"/>
        <v>1.5251385385385399</v>
      </c>
      <c r="AC20" s="394">
        <f t="shared" si="66"/>
        <v>1.3942362998315398</v>
      </c>
      <c r="AD20" s="397">
        <f t="shared" si="66"/>
        <v>29.190951318868464</v>
      </c>
      <c r="AE20" s="397">
        <f t="shared" si="66"/>
        <v>132.91001934237121</v>
      </c>
      <c r="AF20" s="398">
        <f t="shared" si="66"/>
        <v>74.414564974876001</v>
      </c>
      <c r="AG20" s="396">
        <f t="shared" si="66"/>
        <v>90.835846210906652</v>
      </c>
      <c r="AH20" s="397">
        <f t="shared" si="66"/>
        <v>947.04993243507465</v>
      </c>
      <c r="AI20" s="399">
        <f t="shared" si="66"/>
        <v>63.413606746660278</v>
      </c>
      <c r="AJ20" s="397">
        <f t="shared" si="66"/>
        <v>801.38632212111111</v>
      </c>
      <c r="AK20" s="395">
        <f t="shared" si="66"/>
        <v>50.035612699737484</v>
      </c>
      <c r="AL20" s="393">
        <f t="shared" si="66"/>
        <v>473.52496621753733</v>
      </c>
      <c r="AM20" s="401">
        <f t="shared" si="66"/>
        <v>400.69316106055555</v>
      </c>
      <c r="AN20" s="400">
        <f t="shared" si="66"/>
        <v>492.58438760665393</v>
      </c>
      <c r="AO20" s="401">
        <f t="shared" ref="AO20:AQ20" si="67">AVERAGE(AO14:AO19)</f>
        <v>26.46479573459991</v>
      </c>
      <c r="AP20" s="420">
        <f t="shared" ref="AP20" si="68">AVERAGE(AP14:AP19)</f>
        <v>3.6236600597861561</v>
      </c>
      <c r="AQ20" s="420">
        <f t="shared" si="67"/>
        <v>5.2722430551939299</v>
      </c>
      <c r="AR20" s="420">
        <f t="shared" ref="AR20" si="69">AVERAGE(AR14:AR19)</f>
        <v>5.6367681423998741</v>
      </c>
      <c r="AS20"/>
      <c r="AT20"/>
      <c r="AU20"/>
    </row>
    <row r="21" spans="1:47" ht="15" customHeight="1" x14ac:dyDescent="0.3">
      <c r="A21" s="554"/>
      <c r="B21" s="506"/>
      <c r="C21" s="525" t="s">
        <v>24</v>
      </c>
      <c r="D21" s="525"/>
      <c r="E21" s="526"/>
      <c r="F21" s="402">
        <f t="shared" ref="F21:AN21" si="70">_xlfn.STDEV.S(F14:F19)</f>
        <v>0.48723710860319319</v>
      </c>
      <c r="G21" s="406">
        <f t="shared" si="70"/>
        <v>43.232151990156595</v>
      </c>
      <c r="H21" s="404">
        <f t="shared" si="70"/>
        <v>6.8144686495991778</v>
      </c>
      <c r="I21" s="405">
        <f t="shared" si="70"/>
        <v>1.0211886860313068E-4</v>
      </c>
      <c r="J21" s="406">
        <f t="shared" si="70"/>
        <v>96.840269842897854</v>
      </c>
      <c r="K21" s="403">
        <f t="shared" si="70"/>
        <v>0.70758467371412281</v>
      </c>
      <c r="L21" s="403">
        <f t="shared" si="70"/>
        <v>3.4882517514105267E-2</v>
      </c>
      <c r="M21" s="403">
        <f t="shared" si="70"/>
        <v>7.6863919282163629E-2</v>
      </c>
      <c r="N21" s="403">
        <f t="shared" si="70"/>
        <v>5.3342283913175823</v>
      </c>
      <c r="O21" s="403">
        <f t="shared" si="70"/>
        <v>8.5309736007451065</v>
      </c>
      <c r="P21" s="404">
        <f t="shared" si="70"/>
        <v>14.105102437052325</v>
      </c>
      <c r="Q21" s="405">
        <f t="shared" si="70"/>
        <v>2.7843615529992069E-5</v>
      </c>
      <c r="R21" s="406">
        <f t="shared" si="70"/>
        <v>96.236057702913413</v>
      </c>
      <c r="S21" s="468">
        <f t="shared" si="70"/>
        <v>0.82640907914931006</v>
      </c>
      <c r="T21" s="403">
        <f t="shared" si="70"/>
        <v>3.4882517514105267E-2</v>
      </c>
      <c r="U21" s="403">
        <f t="shared" si="70"/>
        <v>7.3325025053541978E-2</v>
      </c>
      <c r="V21" s="403">
        <f t="shared" si="70"/>
        <v>5.3725012595055466</v>
      </c>
      <c r="W21" s="406">
        <f t="shared" si="70"/>
        <v>9.5220936944846812</v>
      </c>
      <c r="X21" s="407">
        <f t="shared" si="70"/>
        <v>15.268501671206637</v>
      </c>
      <c r="Y21" s="408">
        <f t="shared" si="70"/>
        <v>5.4589937608468271E-5</v>
      </c>
      <c r="Z21" s="406">
        <f t="shared" si="70"/>
        <v>88.505428141986442</v>
      </c>
      <c r="AA21" s="406">
        <f t="shared" si="70"/>
        <v>0.49174163543785704</v>
      </c>
      <c r="AB21" s="403">
        <f t="shared" si="70"/>
        <v>3.4882517514105267E-2</v>
      </c>
      <c r="AC21" s="403">
        <f t="shared" si="70"/>
        <v>7.6884865501206628E-2</v>
      </c>
      <c r="AD21" s="406">
        <f t="shared" si="70"/>
        <v>3.9404534218305303</v>
      </c>
      <c r="AE21" s="406">
        <f t="shared" si="70"/>
        <v>7.5762425558772861</v>
      </c>
      <c r="AF21" s="407">
        <f t="shared" si="70"/>
        <v>8.2281269434934465</v>
      </c>
      <c r="AG21" s="405">
        <f t="shared" si="70"/>
        <v>1.0211886860313068E-4</v>
      </c>
      <c r="AH21" s="406">
        <f t="shared" si="70"/>
        <v>96.215024716011172</v>
      </c>
      <c r="AI21" s="408">
        <f t="shared" si="70"/>
        <v>5.4589937608468271E-5</v>
      </c>
      <c r="AJ21" s="406">
        <f t="shared" si="70"/>
        <v>88.401305697721739</v>
      </c>
      <c r="AK21" s="404">
        <f t="shared" si="70"/>
        <v>6.0441125442570698</v>
      </c>
      <c r="AL21" s="402">
        <f t="shared" si="70"/>
        <v>48.107512358005586</v>
      </c>
      <c r="AM21" s="410">
        <f t="shared" si="70"/>
        <v>44.200652848860869</v>
      </c>
      <c r="AN21" s="409">
        <f t="shared" si="70"/>
        <v>47.662237781889338</v>
      </c>
      <c r="AO21" s="410">
        <f t="shared" ref="AO21:AQ21" si="71">_xlfn.STDEV.S(AO14:AO19)</f>
        <v>4.1211889266309392</v>
      </c>
      <c r="AP21" s="421">
        <f t="shared" ref="AP21" si="72">_xlfn.STDEV.S(AP14:AP19)</f>
        <v>0.10013180728519255</v>
      </c>
      <c r="AQ21" s="421">
        <f t="shared" si="71"/>
        <v>0.17482709314578124</v>
      </c>
      <c r="AR21" s="421">
        <f t="shared" ref="AR21" si="73">_xlfn.STDEV.S(AR14:AR19)</f>
        <v>0.2169093064908256</v>
      </c>
      <c r="AS21"/>
      <c r="AT21"/>
      <c r="AU21"/>
    </row>
    <row r="22" spans="1:47" ht="15" customHeight="1" thickBot="1" x14ac:dyDescent="0.35">
      <c r="A22" s="554"/>
      <c r="B22" s="507"/>
      <c r="C22" s="510" t="s">
        <v>25</v>
      </c>
      <c r="D22" s="511"/>
      <c r="E22" s="512"/>
      <c r="F22" s="411">
        <f t="shared" ref="F22:AF22" si="74">_xlfn.STDEV.S(F14:F19)/SQRT(COUNT(F14:F19))</f>
        <v>0.2178990591994375</v>
      </c>
      <c r="G22" s="415">
        <f t="shared" si="74"/>
        <v>19.334006132718592</v>
      </c>
      <c r="H22" s="413">
        <f t="shared" si="74"/>
        <v>3.047523026208991</v>
      </c>
      <c r="I22" s="414">
        <f t="shared" si="74"/>
        <v>4.5668946396393833E-5</v>
      </c>
      <c r="J22" s="415">
        <f t="shared" si="74"/>
        <v>43.308285265628491</v>
      </c>
      <c r="K22" s="412">
        <f t="shared" si="74"/>
        <v>0.31644148605235745</v>
      </c>
      <c r="L22" s="412">
        <f t="shared" si="74"/>
        <v>1.5599936077573271E-2</v>
      </c>
      <c r="M22" s="412">
        <f t="shared" si="74"/>
        <v>3.437458970639494E-2</v>
      </c>
      <c r="N22" s="412">
        <f t="shared" si="74"/>
        <v>2.3855394580990925</v>
      </c>
      <c r="O22" s="412">
        <f t="shared" si="74"/>
        <v>3.8151673771044416</v>
      </c>
      <c r="P22" s="413">
        <f t="shared" si="74"/>
        <v>6.3079935757693892</v>
      </c>
      <c r="Q22" s="414">
        <f t="shared" si="74"/>
        <v>1.245204341288622E-5</v>
      </c>
      <c r="R22" s="415">
        <f t="shared" si="74"/>
        <v>43.038073382061327</v>
      </c>
      <c r="S22" s="469">
        <f t="shared" si="74"/>
        <v>0.36958137564017224</v>
      </c>
      <c r="T22" s="412">
        <f t="shared" si="74"/>
        <v>1.5599936077573271E-2</v>
      </c>
      <c r="U22" s="412">
        <f t="shared" si="74"/>
        <v>3.2791948094319005E-2</v>
      </c>
      <c r="V22" s="412">
        <f t="shared" si="74"/>
        <v>2.4026556050915278</v>
      </c>
      <c r="W22" s="415">
        <f t="shared" si="74"/>
        <v>4.2584097577979723</v>
      </c>
      <c r="X22" s="416">
        <f t="shared" si="74"/>
        <v>6.8282815302774367</v>
      </c>
      <c r="Y22" s="417">
        <f t="shared" si="74"/>
        <v>2.4413362276001469E-5</v>
      </c>
      <c r="Z22" s="415">
        <f t="shared" si="74"/>
        <v>39.58083074064092</v>
      </c>
      <c r="AA22" s="415">
        <f t="shared" si="74"/>
        <v>0.21991354484119358</v>
      </c>
      <c r="AB22" s="412">
        <f t="shared" si="74"/>
        <v>1.5599936077573271E-2</v>
      </c>
      <c r="AC22" s="412">
        <f t="shared" si="74"/>
        <v>3.4383957140325293E-2</v>
      </c>
      <c r="AD22" s="415">
        <f t="shared" si="74"/>
        <v>1.7622243426769437</v>
      </c>
      <c r="AE22" s="415">
        <f t="shared" si="74"/>
        <v>3.388198673793672</v>
      </c>
      <c r="AF22" s="416">
        <f t="shared" si="74"/>
        <v>3.6797302346297833</v>
      </c>
      <c r="AG22" s="414">
        <f t="shared" ref="AG22:AN22" si="75">AG21/SQRT(COUNT(AG14:AG19))</f>
        <v>4.5668946396393833E-5</v>
      </c>
      <c r="AH22" s="415">
        <f t="shared" si="75"/>
        <v>43.028667144364675</v>
      </c>
      <c r="AI22" s="417">
        <f t="shared" si="75"/>
        <v>2.4413362276001469E-5</v>
      </c>
      <c r="AJ22" s="415">
        <f t="shared" si="75"/>
        <v>39.534265767969053</v>
      </c>
      <c r="AK22" s="413">
        <f t="shared" si="75"/>
        <v>2.7030093025236028</v>
      </c>
      <c r="AL22" s="411">
        <f t="shared" si="75"/>
        <v>21.514333572182338</v>
      </c>
      <c r="AM22" s="419">
        <f t="shared" si="75"/>
        <v>19.767132883984527</v>
      </c>
      <c r="AN22" s="418">
        <f t="shared" si="75"/>
        <v>21.31520072801267</v>
      </c>
      <c r="AO22" s="419">
        <f t="shared" ref="AO22:AQ22" si="76">AO21/SQRT(COUNT(AO14:AO19))</f>
        <v>1.8430517176132346</v>
      </c>
      <c r="AP22" s="422">
        <f t="shared" ref="AP22" si="77">AP21/SQRT(COUNT(AP14:AP19))</f>
        <v>4.4780305559919839E-2</v>
      </c>
      <c r="AQ22" s="422">
        <f t="shared" si="76"/>
        <v>7.818505291653087E-2</v>
      </c>
      <c r="AR22" s="422">
        <f t="shared" ref="AR22" si="78">AR21/SQRT(COUNT(AR14:AR19))</f>
        <v>9.7004790853164477E-2</v>
      </c>
      <c r="AS22"/>
      <c r="AT22"/>
      <c r="AU22"/>
    </row>
    <row r="23" spans="1:47" ht="15" customHeight="1" x14ac:dyDescent="0.3">
      <c r="A23" s="554"/>
      <c r="B23" s="518" t="s">
        <v>103</v>
      </c>
      <c r="C23" s="293">
        <v>42825</v>
      </c>
      <c r="D23" s="247" t="s">
        <v>82</v>
      </c>
      <c r="E23" s="20" t="s">
        <v>113</v>
      </c>
      <c r="F23" s="292">
        <v>5.31</v>
      </c>
      <c r="G23" s="288">
        <v>723.15800000000002</v>
      </c>
      <c r="H23" s="290">
        <v>99.110600000000005</v>
      </c>
      <c r="I23" s="287">
        <v>126.000764984764</v>
      </c>
      <c r="J23" s="288">
        <v>1189.7115265551699</v>
      </c>
      <c r="K23" s="289">
        <v>31.9329479656022</v>
      </c>
      <c r="L23" s="289">
        <v>1.6729122455789101</v>
      </c>
      <c r="M23" s="289">
        <v>1.85527345933909</v>
      </c>
      <c r="N23" s="289">
        <v>81.304597860613001</v>
      </c>
      <c r="O23" s="289">
        <v>307.52665293437502</v>
      </c>
      <c r="P23" s="320">
        <v>296.12721657704799</v>
      </c>
      <c r="Q23" s="291">
        <v>100.000543247811</v>
      </c>
      <c r="R23" s="288">
        <v>1108.8665673812</v>
      </c>
      <c r="S23" s="72">
        <v>34.4092621702938</v>
      </c>
      <c r="T23" s="289">
        <v>1.6729122455789101</v>
      </c>
      <c r="U23" s="289">
        <v>1.7217559198402299</v>
      </c>
      <c r="V23" s="289">
        <v>63.014858914961899</v>
      </c>
      <c r="W23" s="288">
        <v>246.09404239676499</v>
      </c>
      <c r="X23" s="290">
        <v>201.48638711727199</v>
      </c>
      <c r="Y23" s="291">
        <v>98.000528078062203</v>
      </c>
      <c r="Z23" s="288">
        <v>1101.3862938933901</v>
      </c>
      <c r="AA23" s="288">
        <v>34.6585948203237</v>
      </c>
      <c r="AB23" s="289">
        <v>1.6729122455789101</v>
      </c>
      <c r="AC23" s="289">
        <v>1.70936967139525</v>
      </c>
      <c r="AD23" s="288">
        <v>61.585422467576699</v>
      </c>
      <c r="AE23" s="288">
        <v>241.872540141651</v>
      </c>
      <c r="AF23" s="290">
        <v>194.532223868068</v>
      </c>
      <c r="AG23" s="32">
        <f>I23</f>
        <v>126.000764984764</v>
      </c>
      <c r="AH23" s="30">
        <f>(J23-2*K23)</f>
        <v>1125.8456306239655</v>
      </c>
      <c r="AI23" s="29">
        <f t="shared" ref="AI23" si="79">Y23</f>
        <v>98.000528078062203</v>
      </c>
      <c r="AJ23" s="30">
        <f t="shared" ref="AJ23" si="80">Z23-2*AA23</f>
        <v>1032.0691042527426</v>
      </c>
      <c r="AK23" s="112">
        <f>(AH23-AJ23)/(AJ23*(AG23-AI23))*7500.6</f>
        <v>24.339949012018945</v>
      </c>
      <c r="AL23" s="22">
        <f t="shared" ref="AL23:AL27" si="81">AH23/2</f>
        <v>562.92281531198273</v>
      </c>
      <c r="AM23" s="33">
        <f t="shared" ref="AM23:AM27" si="82">AJ23/2</f>
        <v>516.0345521263713</v>
      </c>
      <c r="AN23" s="322">
        <f t="shared" ref="AN23:AN27" si="83">(R23-2*S23)/2</f>
        <v>520.02402152030618</v>
      </c>
      <c r="AO23" s="322">
        <f t="shared" ref="AO23:AO26" si="84">K23*P144</f>
        <v>51.627304632977811</v>
      </c>
      <c r="AP23" s="363">
        <v>4.1939671135441801</v>
      </c>
      <c r="AQ23" s="363">
        <f t="shared" ref="AQ23:AQ26" si="85">SQRT(AO23/(2*AL23*0.001))</f>
        <v>6.7717404294254822</v>
      </c>
      <c r="AR23" s="363">
        <f t="shared" ref="AR23:AR26" si="86">SQRT(S23*T144/(2*AN23*0.001))</f>
        <v>5.6930613454204879</v>
      </c>
      <c r="AS23"/>
      <c r="AT23"/>
      <c r="AU23"/>
    </row>
    <row r="24" spans="1:47" ht="15" customHeight="1" x14ac:dyDescent="0.3">
      <c r="A24" s="554"/>
      <c r="B24" s="519"/>
      <c r="C24" s="293">
        <v>43389</v>
      </c>
      <c r="D24" s="248" t="s">
        <v>82</v>
      </c>
      <c r="E24" s="20" t="s">
        <v>114</v>
      </c>
      <c r="F24" s="301">
        <v>5.61</v>
      </c>
      <c r="G24" s="28">
        <v>768.24800000000005</v>
      </c>
      <c r="H24" s="302">
        <v>105.84533999999999</v>
      </c>
      <c r="I24" s="303">
        <v>126.00069678035599</v>
      </c>
      <c r="J24" s="28">
        <v>1304.65702758271</v>
      </c>
      <c r="K24" s="304">
        <v>35.898878352176197</v>
      </c>
      <c r="L24" s="304">
        <v>1.5393383383383401</v>
      </c>
      <c r="M24" s="304">
        <v>1.91538806506382</v>
      </c>
      <c r="N24" s="304">
        <v>81.980550936192699</v>
      </c>
      <c r="O24" s="304">
        <v>256.31153977074598</v>
      </c>
      <c r="P24" s="321">
        <v>288.45022496487297</v>
      </c>
      <c r="Q24" s="305">
        <v>100.000383073615</v>
      </c>
      <c r="R24" s="28">
        <v>1189.4783851479899</v>
      </c>
      <c r="S24" s="300">
        <v>39.610637439233003</v>
      </c>
      <c r="T24" s="304">
        <v>1.5393383383383401</v>
      </c>
      <c r="U24" s="304">
        <v>1.73590448400186</v>
      </c>
      <c r="V24" s="304">
        <v>59.050446691522801</v>
      </c>
      <c r="W24" s="28">
        <v>194.48416998732699</v>
      </c>
      <c r="X24" s="302">
        <v>186.84380577285199</v>
      </c>
      <c r="Y24" s="305">
        <v>98.000373464152403</v>
      </c>
      <c r="Z24" s="28">
        <v>1178.9022997309601</v>
      </c>
      <c r="AA24" s="28">
        <v>39.991721317586702</v>
      </c>
      <c r="AB24" s="304">
        <v>1.5393383383383401</v>
      </c>
      <c r="AC24" s="304">
        <v>1.7193629301147</v>
      </c>
      <c r="AD24" s="28">
        <v>57.296849700540299</v>
      </c>
      <c r="AE24" s="28">
        <v>190.556537780561</v>
      </c>
      <c r="AF24" s="302">
        <v>179.50996757753401</v>
      </c>
      <c r="AG24" s="32">
        <f t="shared" ref="AG24:AG27" si="87">I24</f>
        <v>126.00069678035599</v>
      </c>
      <c r="AH24" s="30">
        <f t="shared" ref="AH24:AH27" si="88">(J24-2*K24)</f>
        <v>1232.8592708783576</v>
      </c>
      <c r="AI24" s="29">
        <f>Y24</f>
        <v>98.000373464152403</v>
      </c>
      <c r="AJ24" s="30">
        <f>Z24-2*AA24</f>
        <v>1098.9188570957867</v>
      </c>
      <c r="AK24" s="112">
        <f>(AH24-AJ24)/(AJ24*(AG24-AI24))*7500.6</f>
        <v>32.64968306787037</v>
      </c>
      <c r="AL24" s="22">
        <f t="shared" si="81"/>
        <v>616.42963543917881</v>
      </c>
      <c r="AM24" s="33">
        <f t="shared" si="82"/>
        <v>549.45942854789337</v>
      </c>
      <c r="AN24" s="322">
        <f t="shared" si="83"/>
        <v>555.128555134762</v>
      </c>
      <c r="AO24" s="322">
        <f t="shared" si="84"/>
        <v>48.335385507653115</v>
      </c>
      <c r="AP24" s="363">
        <v>3.8187812591500898</v>
      </c>
      <c r="AQ24" s="363">
        <f t="shared" si="85"/>
        <v>6.2614633185456521</v>
      </c>
      <c r="AR24" s="363">
        <f t="shared" si="86"/>
        <v>5.2655926693230661</v>
      </c>
      <c r="AS24"/>
      <c r="AT24"/>
      <c r="AU24"/>
    </row>
    <row r="25" spans="1:47" ht="15" customHeight="1" x14ac:dyDescent="0.3">
      <c r="A25" s="554"/>
      <c r="B25" s="519"/>
      <c r="C25" s="293">
        <v>43397</v>
      </c>
      <c r="D25" s="248" t="s">
        <v>82</v>
      </c>
      <c r="E25" s="20" t="s">
        <v>115</v>
      </c>
      <c r="F25" s="301">
        <v>5.03</v>
      </c>
      <c r="G25" s="28">
        <v>770.06</v>
      </c>
      <c r="H25" s="302">
        <v>86.39725</v>
      </c>
      <c r="I25" s="303">
        <v>126.000929901885</v>
      </c>
      <c r="J25" s="28">
        <v>1184.9441274833</v>
      </c>
      <c r="K25" s="304">
        <v>32.453338813475703</v>
      </c>
      <c r="L25" s="304">
        <v>1.57922856189523</v>
      </c>
      <c r="M25" s="304">
        <v>1.6857592265628401</v>
      </c>
      <c r="N25" s="304">
        <v>84.263260310618904</v>
      </c>
      <c r="O25" s="304">
        <v>283.12664700845602</v>
      </c>
      <c r="P25" s="321">
        <v>289.87597329990098</v>
      </c>
      <c r="Q25" s="305">
        <v>100.000572001056</v>
      </c>
      <c r="R25" s="28">
        <v>1113.80361971313</v>
      </c>
      <c r="S25" s="300">
        <v>34.659096381875898</v>
      </c>
      <c r="T25" s="304">
        <v>1.57922856189523</v>
      </c>
      <c r="U25" s="304">
        <v>1.57847494737904</v>
      </c>
      <c r="V25" s="304">
        <v>68.405168762599601</v>
      </c>
      <c r="W25" s="28">
        <v>232.866553699082</v>
      </c>
      <c r="X25" s="302">
        <v>200.88751319803501</v>
      </c>
      <c r="Y25" s="305">
        <v>98.000547006079202</v>
      </c>
      <c r="Z25" s="28">
        <v>1106.64771524044</v>
      </c>
      <c r="AA25" s="28">
        <v>34.898243508021999</v>
      </c>
      <c r="AB25" s="304">
        <v>1.57922856189523</v>
      </c>
      <c r="AC25" s="304">
        <v>1.56765813514399</v>
      </c>
      <c r="AD25" s="28">
        <v>67.047379017832498</v>
      </c>
      <c r="AE25" s="28">
        <v>229.247912980417</v>
      </c>
      <c r="AF25" s="302">
        <v>194.09157619027999</v>
      </c>
      <c r="AG25" s="32">
        <f t="shared" si="87"/>
        <v>126.000929901885</v>
      </c>
      <c r="AH25" s="30">
        <f t="shared" si="88"/>
        <v>1120.0374498563485</v>
      </c>
      <c r="AI25" s="29">
        <f t="shared" ref="AI25:AI27" si="89">Y25</f>
        <v>98.000547006079202</v>
      </c>
      <c r="AJ25" s="30">
        <f t="shared" ref="AJ25:AJ27" si="90">Z25-2*AA25</f>
        <v>1036.851228224396</v>
      </c>
      <c r="AK25" s="112">
        <f>(AH25-AJ25)/(AJ25*(AG25-AI25))*7500.6</f>
        <v>21.491512845023511</v>
      </c>
      <c r="AL25" s="22">
        <f t="shared" si="81"/>
        <v>560.01872492817427</v>
      </c>
      <c r="AM25" s="33">
        <f t="shared" si="82"/>
        <v>518.42561411219799</v>
      </c>
      <c r="AN25" s="322">
        <f t="shared" si="83"/>
        <v>522.24271347468914</v>
      </c>
      <c r="AO25" s="322">
        <f t="shared" si="84"/>
        <v>57.822833615373582</v>
      </c>
      <c r="AP25" s="363">
        <v>4.27380258905439</v>
      </c>
      <c r="AQ25" s="363">
        <f t="shared" si="85"/>
        <v>7.1851098657246686</v>
      </c>
      <c r="AR25" s="363">
        <f>SQRT(S25*T146/(2*AN25*0.001))</f>
        <v>5.7613795509214079</v>
      </c>
      <c r="AS25"/>
      <c r="AT25"/>
      <c r="AU25"/>
    </row>
    <row r="26" spans="1:47" ht="15" customHeight="1" x14ac:dyDescent="0.3">
      <c r="A26" s="554"/>
      <c r="B26" s="519"/>
      <c r="C26" s="294">
        <v>43476</v>
      </c>
      <c r="D26" s="248" t="s">
        <v>82</v>
      </c>
      <c r="E26" s="20" t="s">
        <v>116</v>
      </c>
      <c r="F26" s="301">
        <v>5.9</v>
      </c>
      <c r="G26" s="28">
        <v>794.67600000000004</v>
      </c>
      <c r="H26" s="302">
        <v>103.83143</v>
      </c>
      <c r="I26" s="303">
        <v>126.001096208121</v>
      </c>
      <c r="J26" s="28">
        <v>1310.1983059740801</v>
      </c>
      <c r="K26" s="304">
        <v>36.376009859870102</v>
      </c>
      <c r="L26" s="304">
        <v>1.5480510510510499</v>
      </c>
      <c r="M26" s="304">
        <v>1.84386235548499</v>
      </c>
      <c r="N26" s="304">
        <v>73.333830673441597</v>
      </c>
      <c r="O26" s="304">
        <v>260.26659158802602</v>
      </c>
      <c r="P26" s="321">
        <v>285.72676920575299</v>
      </c>
      <c r="Q26" s="305">
        <v>100.000707986447</v>
      </c>
      <c r="R26" s="28">
        <v>1250.76151317771</v>
      </c>
      <c r="S26" s="300">
        <v>38.214239910259103</v>
      </c>
      <c r="T26" s="304">
        <v>1.5480510510510499</v>
      </c>
      <c r="U26" s="304">
        <v>1.7551665395118601</v>
      </c>
      <c r="V26" s="304">
        <v>61.415974502778397</v>
      </c>
      <c r="W26" s="28">
        <v>210.50337212843701</v>
      </c>
      <c r="X26" s="302">
        <v>204.849277145321</v>
      </c>
      <c r="Y26" s="305">
        <v>98.000678986602097</v>
      </c>
      <c r="Z26" s="28">
        <v>1244.8606961656201</v>
      </c>
      <c r="AA26" s="28">
        <v>38.407261371920598</v>
      </c>
      <c r="AB26" s="304">
        <v>1.5480510510510499</v>
      </c>
      <c r="AC26" s="304">
        <v>1.74634568640193</v>
      </c>
      <c r="AD26" s="28">
        <v>60.399561139171198</v>
      </c>
      <c r="AE26" s="28">
        <v>206.890240027939</v>
      </c>
      <c r="AF26" s="302">
        <v>198.67401295615099</v>
      </c>
      <c r="AG26" s="32">
        <f t="shared" ref="AG26" si="91">I26</f>
        <v>126.001096208121</v>
      </c>
      <c r="AH26" s="30">
        <f t="shared" ref="AH26" si="92">(J26-2*K26)</f>
        <v>1237.4462862543398</v>
      </c>
      <c r="AI26" s="29">
        <f t="shared" ref="AI26" si="93">Y26</f>
        <v>98.000678986602097</v>
      </c>
      <c r="AJ26" s="30">
        <f t="shared" ref="AJ26" si="94">Z26-2*AA26</f>
        <v>1168.0461734217788</v>
      </c>
      <c r="AK26" s="112">
        <f>(AH26-AJ26)/(AJ26*(AG26-AI26))*7500.6</f>
        <v>15.915917103671951</v>
      </c>
      <c r="AL26" s="22">
        <f t="shared" ref="AL26" si="95">AH26/2</f>
        <v>618.72314312716992</v>
      </c>
      <c r="AM26" s="33">
        <f t="shared" ref="AM26" si="96">AJ26/2</f>
        <v>584.0230867108894</v>
      </c>
      <c r="AN26" s="322">
        <f t="shared" ref="AN26" si="97">(R26-2*S26)/2</f>
        <v>587.16651667859583</v>
      </c>
      <c r="AO26" s="322">
        <f t="shared" si="84"/>
        <v>77.0700477101811</v>
      </c>
      <c r="AP26" s="363">
        <v>4.7555796494790403</v>
      </c>
      <c r="AQ26" s="363">
        <f t="shared" si="85"/>
        <v>7.8918647837628431</v>
      </c>
      <c r="AR26" s="363">
        <f t="shared" si="86"/>
        <v>6.3725278004372603</v>
      </c>
      <c r="AS26"/>
      <c r="AT26"/>
      <c r="AU26"/>
    </row>
    <row r="27" spans="1:47" ht="15" customHeight="1" x14ac:dyDescent="0.3">
      <c r="A27" s="554"/>
      <c r="B27" s="519"/>
      <c r="C27" s="293">
        <v>43493</v>
      </c>
      <c r="D27" s="248" t="s">
        <v>82</v>
      </c>
      <c r="E27" s="20" t="s">
        <v>117</v>
      </c>
      <c r="F27" s="301">
        <v>4.83</v>
      </c>
      <c r="G27" s="28">
        <v>798.96400000000006</v>
      </c>
      <c r="H27" s="302">
        <v>96.892520000000005</v>
      </c>
      <c r="I27" s="303">
        <v>126.001360773016</v>
      </c>
      <c r="J27" s="28">
        <v>1314.2253206165601</v>
      </c>
      <c r="K27" s="304">
        <v>32.8464452812063</v>
      </c>
      <c r="L27" s="304">
        <v>1.61623923923924</v>
      </c>
      <c r="M27" s="304">
        <v>1.82514019133116</v>
      </c>
      <c r="N27" s="304">
        <v>87.820550443648699</v>
      </c>
      <c r="O27" s="304">
        <v>289.02557331469598</v>
      </c>
      <c r="P27" s="321">
        <v>319.265503731796</v>
      </c>
      <c r="Q27" s="305">
        <v>100.000532977432</v>
      </c>
      <c r="R27" s="28">
        <v>1235.24425361777</v>
      </c>
      <c r="S27" s="300">
        <v>35.068824174066798</v>
      </c>
      <c r="T27" s="304">
        <v>1.61623923923924</v>
      </c>
      <c r="U27" s="304">
        <v>1.70947754414366</v>
      </c>
      <c r="V27" s="304">
        <v>70.401095456245102</v>
      </c>
      <c r="W27" s="28">
        <v>230.40428810632901</v>
      </c>
      <c r="X27" s="302">
        <v>221.468560976144</v>
      </c>
      <c r="Y27" s="305">
        <v>98.0005137543166</v>
      </c>
      <c r="Z27" s="28">
        <v>1227.5961793855399</v>
      </c>
      <c r="AA27" s="28">
        <v>35.300592898447199</v>
      </c>
      <c r="AB27" s="304">
        <v>1.61623923923924</v>
      </c>
      <c r="AC27" s="304">
        <v>1.69825383946246</v>
      </c>
      <c r="AD27" s="28">
        <v>68.9666514027994</v>
      </c>
      <c r="AE27" s="28">
        <v>226.32226739590899</v>
      </c>
      <c r="AF27" s="302">
        <v>214.11305186598901</v>
      </c>
      <c r="AG27" s="32">
        <f t="shared" si="87"/>
        <v>126.001360773016</v>
      </c>
      <c r="AH27" s="30">
        <f t="shared" si="88"/>
        <v>1248.5324300541474</v>
      </c>
      <c r="AI27" s="29">
        <f t="shared" si="89"/>
        <v>98.0005137543166</v>
      </c>
      <c r="AJ27" s="30">
        <f t="shared" si="90"/>
        <v>1156.9949935886455</v>
      </c>
      <c r="AK27" s="112">
        <f>(AH27-AJ27)/(AJ27*(AG27-AI27))*7500.6</f>
        <v>21.19298363155394</v>
      </c>
      <c r="AL27" s="22">
        <f t="shared" si="81"/>
        <v>624.26621502707371</v>
      </c>
      <c r="AM27" s="33">
        <f t="shared" si="82"/>
        <v>578.49749679432273</v>
      </c>
      <c r="AN27" s="322">
        <f t="shared" si="83"/>
        <v>582.55330263481824</v>
      </c>
      <c r="AO27" s="322">
        <f>K27*P148</f>
        <v>63.462849408788188</v>
      </c>
      <c r="AP27" s="363">
        <v>4.2790477842782302</v>
      </c>
      <c r="AQ27" s="363">
        <f>SQRT(AO27/(2*AL27*0.001))</f>
        <v>7.1295130787817236</v>
      </c>
      <c r="AR27" s="363">
        <f>SQRT(S27*T148/(2*AN27*0.001))</f>
        <v>5.8459322133995339</v>
      </c>
      <c r="AS27"/>
      <c r="AT27"/>
      <c r="AU27"/>
    </row>
    <row r="28" spans="1:47" ht="15" customHeight="1" thickBot="1" x14ac:dyDescent="0.35">
      <c r="A28" s="554"/>
      <c r="B28" s="519"/>
      <c r="C28" s="8"/>
      <c r="D28" s="249"/>
      <c r="E28" s="20"/>
      <c r="F28" s="34"/>
      <c r="G28" s="23"/>
      <c r="H28" s="276"/>
      <c r="I28" s="32"/>
      <c r="J28" s="30"/>
      <c r="K28" s="29"/>
      <c r="L28" s="26"/>
      <c r="M28" s="26"/>
      <c r="N28" s="26"/>
      <c r="O28" s="26"/>
      <c r="P28" s="276"/>
      <c r="Q28" s="32"/>
      <c r="R28" s="30"/>
      <c r="S28" s="105"/>
      <c r="T28" s="29"/>
      <c r="U28" s="29"/>
      <c r="V28" s="29"/>
      <c r="W28" s="30"/>
      <c r="X28" s="31"/>
      <c r="Y28" s="27"/>
      <c r="Z28" s="28"/>
      <c r="AA28" s="28"/>
      <c r="AB28" s="29"/>
      <c r="AC28" s="29"/>
      <c r="AD28" s="30"/>
      <c r="AE28" s="30"/>
      <c r="AF28" s="31"/>
      <c r="AG28" s="32"/>
      <c r="AH28" s="30"/>
      <c r="AI28" s="29"/>
      <c r="AJ28" s="30"/>
      <c r="AK28" s="112"/>
      <c r="AL28" s="323"/>
      <c r="AM28" s="35"/>
      <c r="AN28" s="322"/>
      <c r="AO28" s="33"/>
      <c r="AP28" s="363"/>
      <c r="AQ28" s="363"/>
      <c r="AR28" s="363"/>
      <c r="AS28"/>
      <c r="AT28"/>
      <c r="AU28"/>
    </row>
    <row r="29" spans="1:47" ht="15" customHeight="1" x14ac:dyDescent="0.3">
      <c r="A29" s="554"/>
      <c r="B29" s="519"/>
      <c r="C29" s="514" t="s">
        <v>23</v>
      </c>
      <c r="D29" s="508"/>
      <c r="E29" s="509"/>
      <c r="F29" s="38">
        <f t="shared" ref="F29:AN29" si="98">AVERAGE(F23:F28)</f>
        <v>5.3360000000000003</v>
      </c>
      <c r="G29" s="39">
        <f t="shared" si="98"/>
        <v>771.02119999999991</v>
      </c>
      <c r="H29" s="210">
        <f t="shared" si="98"/>
        <v>98.415427999999991</v>
      </c>
      <c r="I29" s="36">
        <f t="shared" si="98"/>
        <v>126.00096972962839</v>
      </c>
      <c r="J29" s="39">
        <f t="shared" si="98"/>
        <v>1260.7472616423643</v>
      </c>
      <c r="K29" s="41">
        <f t="shared" si="98"/>
        <v>33.901524054466094</v>
      </c>
      <c r="L29" s="41">
        <f t="shared" si="98"/>
        <v>1.591153887220554</v>
      </c>
      <c r="M29" s="41">
        <f t="shared" si="98"/>
        <v>1.8250846595563801</v>
      </c>
      <c r="N29" s="41">
        <f t="shared" si="98"/>
        <v>81.740558044902983</v>
      </c>
      <c r="O29" s="41">
        <f t="shared" si="98"/>
        <v>279.25140092325984</v>
      </c>
      <c r="P29" s="210">
        <f t="shared" si="98"/>
        <v>295.88913755587419</v>
      </c>
      <c r="Q29" s="36">
        <f t="shared" si="98"/>
        <v>100.0005478572722</v>
      </c>
      <c r="R29" s="39">
        <f t="shared" si="98"/>
        <v>1179.6308678075598</v>
      </c>
      <c r="S29" s="464">
        <f t="shared" si="98"/>
        <v>36.392412015145723</v>
      </c>
      <c r="T29" s="41">
        <f t="shared" si="98"/>
        <v>1.591153887220554</v>
      </c>
      <c r="U29" s="41">
        <f t="shared" si="98"/>
        <v>1.7001558869753299</v>
      </c>
      <c r="V29" s="41">
        <f t="shared" si="98"/>
        <v>64.457508865621563</v>
      </c>
      <c r="W29" s="39">
        <f t="shared" si="98"/>
        <v>222.87048526358802</v>
      </c>
      <c r="X29" s="40">
        <f t="shared" si="98"/>
        <v>203.1071088419248</v>
      </c>
      <c r="Y29" s="37">
        <f t="shared" si="98"/>
        <v>98.000528257842504</v>
      </c>
      <c r="Z29" s="39">
        <f t="shared" si="98"/>
        <v>1171.8786368831902</v>
      </c>
      <c r="AA29" s="39">
        <f t="shared" si="98"/>
        <v>36.651282783260044</v>
      </c>
      <c r="AB29" s="41">
        <f t="shared" si="98"/>
        <v>1.591153887220554</v>
      </c>
      <c r="AC29" s="41">
        <f t="shared" si="98"/>
        <v>1.6881980525036659</v>
      </c>
      <c r="AD29" s="39">
        <f t="shared" si="98"/>
        <v>63.059172745584021</v>
      </c>
      <c r="AE29" s="39">
        <f t="shared" si="98"/>
        <v>218.97789966529541</v>
      </c>
      <c r="AF29" s="40">
        <f t="shared" si="98"/>
        <v>196.1841664916044</v>
      </c>
      <c r="AG29" s="36">
        <f t="shared" si="98"/>
        <v>126.00096972962839</v>
      </c>
      <c r="AH29" s="39">
        <f t="shared" si="98"/>
        <v>1192.9442135334316</v>
      </c>
      <c r="AI29" s="37">
        <f t="shared" si="98"/>
        <v>98.000528257842504</v>
      </c>
      <c r="AJ29" s="39">
        <f t="shared" si="98"/>
        <v>1098.5760713166699</v>
      </c>
      <c r="AK29" s="210">
        <f t="shared" si="98"/>
        <v>23.118009132027744</v>
      </c>
      <c r="AL29" s="38">
        <f t="shared" si="98"/>
        <v>596.4721067667158</v>
      </c>
      <c r="AM29" s="42">
        <f t="shared" si="98"/>
        <v>549.28803565833493</v>
      </c>
      <c r="AN29" s="368">
        <f t="shared" si="98"/>
        <v>553.42302188863437</v>
      </c>
      <c r="AO29" s="42">
        <f t="shared" ref="AO29:AQ29" si="99">AVERAGE(AO23:AO28)</f>
        <v>59.663684174994764</v>
      </c>
      <c r="AP29" s="364">
        <f t="shared" ref="AP29" si="100">AVERAGE(AP23:AP28)</f>
        <v>4.2642356791011853</v>
      </c>
      <c r="AQ29" s="364">
        <f t="shared" si="99"/>
        <v>7.0479382952480734</v>
      </c>
      <c r="AR29" s="364">
        <f t="shared" ref="AR29" si="101">AVERAGE(AR23:AR28)</f>
        <v>5.7876987159003521</v>
      </c>
      <c r="AS29"/>
      <c r="AT29"/>
      <c r="AU29"/>
    </row>
    <row r="30" spans="1:47" ht="15" customHeight="1" x14ac:dyDescent="0.3">
      <c r="A30" s="554"/>
      <c r="B30" s="519"/>
      <c r="C30" s="515" t="s">
        <v>24</v>
      </c>
      <c r="D30" s="516"/>
      <c r="E30" s="517"/>
      <c r="F30" s="45">
        <f t="shared" ref="F30:AN30" si="102">_xlfn.STDEV.S(F23:F28)</f>
        <v>0.43113802894200842</v>
      </c>
      <c r="G30" s="46">
        <f t="shared" si="102"/>
        <v>30.165585079689752</v>
      </c>
      <c r="H30" s="211">
        <f t="shared" si="102"/>
        <v>7.6120921125121681</v>
      </c>
      <c r="I30" s="43">
        <f t="shared" si="102"/>
        <v>2.6782445464595224E-4</v>
      </c>
      <c r="J30" s="46">
        <f t="shared" si="102"/>
        <v>67.129663580633235</v>
      </c>
      <c r="K30" s="48">
        <f t="shared" si="102"/>
        <v>2.0735372988795859</v>
      </c>
      <c r="L30" s="48">
        <f t="shared" si="102"/>
        <v>5.4769113155340082E-2</v>
      </c>
      <c r="M30" s="48">
        <f t="shared" si="102"/>
        <v>8.4897364366575648E-2</v>
      </c>
      <c r="N30" s="48">
        <f t="shared" si="102"/>
        <v>5.3444143097838079</v>
      </c>
      <c r="O30" s="48">
        <f t="shared" si="102"/>
        <v>21.193761285117663</v>
      </c>
      <c r="P30" s="211">
        <f t="shared" si="102"/>
        <v>13.613233199726286</v>
      </c>
      <c r="Q30" s="43">
        <f t="shared" si="102"/>
        <v>1.1578059571364728E-4</v>
      </c>
      <c r="R30" s="46">
        <f t="shared" si="102"/>
        <v>66.314032821751127</v>
      </c>
      <c r="S30" s="465">
        <f t="shared" si="102"/>
        <v>2.3645920855604645</v>
      </c>
      <c r="T30" s="48">
        <f t="shared" si="102"/>
        <v>5.4769113155340082E-2</v>
      </c>
      <c r="U30" s="48">
        <f t="shared" si="102"/>
        <v>7.0113907063835551E-2</v>
      </c>
      <c r="V30" s="48">
        <f t="shared" si="102"/>
        <v>4.7822257301781654</v>
      </c>
      <c r="W30" s="46">
        <f t="shared" si="102"/>
        <v>20.339257346442256</v>
      </c>
      <c r="X30" s="47">
        <f t="shared" si="102"/>
        <v>12.371605042619072</v>
      </c>
      <c r="Y30" s="44">
        <f t="shared" si="102"/>
        <v>1.0867626975011791E-4</v>
      </c>
      <c r="Z30" s="46">
        <f t="shared" si="102"/>
        <v>66.528942795520663</v>
      </c>
      <c r="AA30" s="46">
        <f t="shared" si="102"/>
        <v>2.4036589602386922</v>
      </c>
      <c r="AB30" s="48">
        <f t="shared" si="102"/>
        <v>5.4769113155340082E-2</v>
      </c>
      <c r="AC30" s="48">
        <f t="shared" si="102"/>
        <v>6.9698681657915734E-2</v>
      </c>
      <c r="AD30" s="46">
        <f t="shared" si="102"/>
        <v>4.8284038255357151</v>
      </c>
      <c r="AE30" s="46">
        <f t="shared" si="102"/>
        <v>20.232787748407546</v>
      </c>
      <c r="AF30" s="47">
        <f t="shared" si="102"/>
        <v>12.377207118444337</v>
      </c>
      <c r="AG30" s="43">
        <f t="shared" si="102"/>
        <v>2.6782445464595224E-4</v>
      </c>
      <c r="AH30" s="46">
        <f t="shared" si="102"/>
        <v>64.189781339369475</v>
      </c>
      <c r="AI30" s="44">
        <f t="shared" si="102"/>
        <v>1.0867626975011791E-4</v>
      </c>
      <c r="AJ30" s="46">
        <f t="shared" si="102"/>
        <v>64.17187076673838</v>
      </c>
      <c r="AK30" s="211">
        <f t="shared" si="102"/>
        <v>6.1352931475104313</v>
      </c>
      <c r="AL30" s="45">
        <f t="shared" si="102"/>
        <v>32.094890669684737</v>
      </c>
      <c r="AM30" s="49">
        <f t="shared" si="102"/>
        <v>32.08593538336919</v>
      </c>
      <c r="AN30" s="369">
        <f t="shared" si="102"/>
        <v>31.928867812050679</v>
      </c>
      <c r="AO30" s="49">
        <f t="shared" ref="AO30:AQ30" si="103">_xlfn.STDEV.S(AO23:AO28)</f>
        <v>11.332669870946422</v>
      </c>
      <c r="AP30" s="365">
        <f t="shared" ref="AP30" si="104">_xlfn.STDEV.S(AP23:AP28)</f>
        <v>0.33357800175217983</v>
      </c>
      <c r="AQ30" s="365">
        <f t="shared" si="103"/>
        <v>0.59843766449323588</v>
      </c>
      <c r="AR30" s="365">
        <f t="shared" ref="AR30" si="105">_xlfn.STDEV.S(AR23:AR28)</f>
        <v>0.39612493375208041</v>
      </c>
      <c r="AS30"/>
      <c r="AT30"/>
      <c r="AU30"/>
    </row>
    <row r="31" spans="1:47" ht="15" thickBot="1" x14ac:dyDescent="0.35">
      <c r="A31" s="554"/>
      <c r="B31" s="520"/>
      <c r="C31" s="510" t="s">
        <v>25</v>
      </c>
      <c r="D31" s="511"/>
      <c r="E31" s="512"/>
      <c r="F31" s="52">
        <f t="shared" ref="F31:AF31" si="106">_xlfn.STDEV.S(F23:F28)/SQRT(COUNT(F23:F28))</f>
        <v>0.1928107880799205</v>
      </c>
      <c r="G31" s="53">
        <f t="shared" si="106"/>
        <v>13.490459763847939</v>
      </c>
      <c r="H31" s="212">
        <f t="shared" si="106"/>
        <v>3.4042310829134368</v>
      </c>
      <c r="I31" s="50">
        <f t="shared" si="106"/>
        <v>1.1977473732503171E-4</v>
      </c>
      <c r="J31" s="53">
        <f t="shared" si="106"/>
        <v>30.021298214597568</v>
      </c>
      <c r="K31" s="55">
        <f t="shared" si="106"/>
        <v>0.92731407083521045</v>
      </c>
      <c r="L31" s="55">
        <f t="shared" si="106"/>
        <v>2.4493492016543682E-2</v>
      </c>
      <c r="M31" s="55">
        <f t="shared" si="106"/>
        <v>3.7967255566846304E-2</v>
      </c>
      <c r="N31" s="55">
        <f t="shared" si="106"/>
        <v>2.3900947393198426</v>
      </c>
      <c r="O31" s="55">
        <f t="shared" si="106"/>
        <v>9.4781381864852783</v>
      </c>
      <c r="P31" s="212">
        <f t="shared" si="106"/>
        <v>6.0880229656289888</v>
      </c>
      <c r="Q31" s="50">
        <f t="shared" si="106"/>
        <v>5.1778656498227218E-5</v>
      </c>
      <c r="R31" s="53">
        <f t="shared" si="106"/>
        <v>29.656537050317542</v>
      </c>
      <c r="S31" s="466">
        <f t="shared" si="106"/>
        <v>1.0574777284742394</v>
      </c>
      <c r="T31" s="55">
        <f t="shared" si="106"/>
        <v>2.4493492016543682E-2</v>
      </c>
      <c r="U31" s="55">
        <f t="shared" si="106"/>
        <v>3.1355892472567794E-2</v>
      </c>
      <c r="V31" s="55">
        <f t="shared" si="106"/>
        <v>2.1386763632853891</v>
      </c>
      <c r="W31" s="53">
        <f t="shared" si="106"/>
        <v>9.0959924077013738</v>
      </c>
      <c r="X31" s="54">
        <f t="shared" si="106"/>
        <v>5.5327499732150853</v>
      </c>
      <c r="Y31" s="51">
        <f t="shared" si="106"/>
        <v>4.8601505340473546E-5</v>
      </c>
      <c r="Z31" s="53">
        <f t="shared" si="106"/>
        <v>29.752647712395817</v>
      </c>
      <c r="AA31" s="53">
        <f t="shared" si="106"/>
        <v>1.0749489659640359</v>
      </c>
      <c r="AB31" s="55">
        <f t="shared" si="106"/>
        <v>2.4493492016543682E-2</v>
      </c>
      <c r="AC31" s="55">
        <f t="shared" si="106"/>
        <v>3.1170198025843462E-2</v>
      </c>
      <c r="AD31" s="53">
        <f t="shared" si="106"/>
        <v>2.1593278353435785</v>
      </c>
      <c r="AE31" s="53">
        <f t="shared" si="106"/>
        <v>9.0483777559528367</v>
      </c>
      <c r="AF31" s="54">
        <f t="shared" si="106"/>
        <v>5.5352552976871658</v>
      </c>
      <c r="AG31" s="50">
        <f t="shared" ref="AG31:AQ31" si="107">AG30/SQRT(COUNT(AG23:AG28))</f>
        <v>1.1977473732503171E-4</v>
      </c>
      <c r="AH31" s="53">
        <f t="shared" si="107"/>
        <v>28.706542907135528</v>
      </c>
      <c r="AI31" s="51">
        <f t="shared" si="107"/>
        <v>4.8601505340473546E-5</v>
      </c>
      <c r="AJ31" s="53">
        <f t="shared" si="107"/>
        <v>28.698533055551714</v>
      </c>
      <c r="AK31" s="212">
        <f t="shared" si="107"/>
        <v>2.7437865079443937</v>
      </c>
      <c r="AL31" s="52">
        <f t="shared" si="107"/>
        <v>14.353271453567764</v>
      </c>
      <c r="AM31" s="56">
        <f t="shared" si="107"/>
        <v>14.349266527775857</v>
      </c>
      <c r="AN31" s="370">
        <f t="shared" si="107"/>
        <v>14.279023774470058</v>
      </c>
      <c r="AO31" s="56">
        <f t="shared" ref="AO31:AP31" si="108">AO30/SQRT(COUNT(AO23:AO28))</f>
        <v>5.0681240395999936</v>
      </c>
      <c r="AP31" s="366">
        <f t="shared" si="108"/>
        <v>0.1491806175432836</v>
      </c>
      <c r="AQ31" s="366">
        <f t="shared" si="107"/>
        <v>0.26762945962061752</v>
      </c>
      <c r="AR31" s="366">
        <f t="shared" ref="AR31" si="109">AR30/SQRT(COUNT(AR23:AR28))</f>
        <v>0.17715245589045051</v>
      </c>
      <c r="AS31"/>
      <c r="AT31"/>
      <c r="AU31"/>
    </row>
    <row r="32" spans="1:47" ht="15" customHeight="1" x14ac:dyDescent="0.3">
      <c r="A32" s="554"/>
      <c r="B32" s="518" t="s">
        <v>102</v>
      </c>
      <c r="C32" s="293">
        <v>42823</v>
      </c>
      <c r="D32" s="247" t="s">
        <v>82</v>
      </c>
      <c r="E32" s="20" t="s">
        <v>108</v>
      </c>
      <c r="F32" s="292">
        <v>4.16</v>
      </c>
      <c r="G32" s="288">
        <v>645.91800000000001</v>
      </c>
      <c r="H32" s="320">
        <v>107.27032</v>
      </c>
      <c r="I32" s="287">
        <v>101.000540339024</v>
      </c>
      <c r="J32" s="288">
        <v>987.43078952046505</v>
      </c>
      <c r="K32" s="289">
        <v>40.382876533749197</v>
      </c>
      <c r="L32" s="289">
        <v>1.51082849516183</v>
      </c>
      <c r="M32" s="289">
        <v>1.7581954738702601</v>
      </c>
      <c r="N32" s="289">
        <v>45.401329020355803</v>
      </c>
      <c r="O32" s="289">
        <v>193.28140062912701</v>
      </c>
      <c r="P32" s="320">
        <v>151.16060581744799</v>
      </c>
      <c r="Q32" s="324">
        <v>100.000536114182</v>
      </c>
      <c r="R32" s="325">
        <v>983.71471745613405</v>
      </c>
      <c r="S32" s="359">
        <v>40.549102218989802</v>
      </c>
      <c r="T32" s="326">
        <v>1.51082849516183</v>
      </c>
      <c r="U32" s="326">
        <v>1.7509879839028399</v>
      </c>
      <c r="V32" s="326">
        <v>44.788396961973099</v>
      </c>
      <c r="W32" s="325">
        <v>191.61976860033599</v>
      </c>
      <c r="X32" s="327">
        <v>148.38488656113299</v>
      </c>
      <c r="Y32" s="291">
        <v>73.000438282024604</v>
      </c>
      <c r="Z32" s="288">
        <v>871.88312328505197</v>
      </c>
      <c r="AA32" s="288">
        <v>46.325691552976302</v>
      </c>
      <c r="AB32" s="289">
        <v>1.51082849516183</v>
      </c>
      <c r="AC32" s="289">
        <v>1.5326482641345001</v>
      </c>
      <c r="AD32" s="288">
        <v>29.926324630480799</v>
      </c>
      <c r="AE32" s="288">
        <v>153.89886728130401</v>
      </c>
      <c r="AF32" s="290">
        <v>81.853169337564594</v>
      </c>
      <c r="AG32" s="32">
        <f>I32</f>
        <v>101.000540339024</v>
      </c>
      <c r="AH32" s="30">
        <f>(J32-2*K32)</f>
        <v>906.66503645296666</v>
      </c>
      <c r="AI32" s="29">
        <f t="shared" ref="AI32" si="110">Y32</f>
        <v>73.000438282024604</v>
      </c>
      <c r="AJ32" s="30">
        <f t="shared" ref="AJ32" si="111">Z32-2*AA32</f>
        <v>779.23174017909935</v>
      </c>
      <c r="AK32" s="112">
        <f>(AH32-AJ32)/(AJ32*(AG32-AI32))*7500.6</f>
        <v>43.807924105422522</v>
      </c>
      <c r="AL32" s="22">
        <f t="shared" ref="AL32:AL36" si="112">AH32/2</f>
        <v>453.33251822648333</v>
      </c>
      <c r="AM32" s="33">
        <f t="shared" ref="AM32:AM36" si="113">AJ32/2</f>
        <v>389.61587008954967</v>
      </c>
      <c r="AN32" s="322">
        <f t="shared" ref="AN32:AN36" si="114">(R32-2*S32)/2</f>
        <v>451.30825650907724</v>
      </c>
      <c r="AO32" s="322">
        <f t="shared" ref="AO32:AO35" si="115">K32*P153</f>
        <v>27.437756556540862</v>
      </c>
      <c r="AP32" s="363">
        <v>3.6614314365947802</v>
      </c>
      <c r="AQ32" s="363">
        <f t="shared" ref="AQ32:AQ35" si="116">SQRT(AO32/(2*AL32*0.001))</f>
        <v>5.5011167874057305</v>
      </c>
      <c r="AR32" s="363">
        <f t="shared" ref="AR32:AR35" si="117">SQRT(S32*T153/(2*AN32*0.001))</f>
        <v>5.4704602013787662</v>
      </c>
      <c r="AS32"/>
      <c r="AT32"/>
      <c r="AU32"/>
    </row>
    <row r="33" spans="1:47" ht="15" customHeight="1" x14ac:dyDescent="0.3">
      <c r="A33" s="554"/>
      <c r="B33" s="519"/>
      <c r="C33" s="293">
        <v>42824</v>
      </c>
      <c r="D33" s="248" t="s">
        <v>82</v>
      </c>
      <c r="E33" s="20" t="s">
        <v>109</v>
      </c>
      <c r="F33" s="301">
        <v>4.67</v>
      </c>
      <c r="G33" s="28">
        <v>700.11300000000006</v>
      </c>
      <c r="H33" s="321">
        <v>112.44253</v>
      </c>
      <c r="I33" s="303">
        <v>101.000636293537</v>
      </c>
      <c r="J33" s="28">
        <v>940.68270764685997</v>
      </c>
      <c r="K33" s="304">
        <v>49.1435701312855</v>
      </c>
      <c r="L33" s="304">
        <v>1.5081945278611899</v>
      </c>
      <c r="M33" s="304">
        <v>1.51707322900804</v>
      </c>
      <c r="N33" s="304">
        <v>35.2004496322294</v>
      </c>
      <c r="O33" s="304">
        <v>186.145162230257</v>
      </c>
      <c r="P33" s="321">
        <v>115.40876367015299</v>
      </c>
      <c r="Q33" s="328">
        <v>100.00061598572201</v>
      </c>
      <c r="R33" s="329">
        <v>935.28477095425103</v>
      </c>
      <c r="S33" s="347">
        <v>49.460625275351497</v>
      </c>
      <c r="T33" s="330">
        <v>1.5081945278611899</v>
      </c>
      <c r="U33" s="330">
        <v>1.5073484051000601</v>
      </c>
      <c r="V33" s="330">
        <v>33.424006735430901</v>
      </c>
      <c r="W33" s="329">
        <v>183.10041820177099</v>
      </c>
      <c r="X33" s="331">
        <v>112.720644723018</v>
      </c>
      <c r="Y33" s="305">
        <v>73.000553639256907</v>
      </c>
      <c r="Z33" s="28">
        <v>845.17947947830896</v>
      </c>
      <c r="AA33" s="28">
        <v>55.4812108222633</v>
      </c>
      <c r="AB33" s="304">
        <v>1.5081945278611899</v>
      </c>
      <c r="AC33" s="304">
        <v>1.34377735307348</v>
      </c>
      <c r="AD33" s="28">
        <v>24.562015948977901</v>
      </c>
      <c r="AE33" s="28">
        <v>157.72242375946701</v>
      </c>
      <c r="AF33" s="302">
        <v>64.397647532445504</v>
      </c>
      <c r="AG33" s="32">
        <f t="shared" ref="AG33:AG36" si="118">I33</f>
        <v>101.000636293537</v>
      </c>
      <c r="AH33" s="30">
        <f t="shared" ref="AH33:AH36" si="119">(J33-2*K33)</f>
        <v>842.39556738428894</v>
      </c>
      <c r="AI33" s="29">
        <f>Y33</f>
        <v>73.000553639256907</v>
      </c>
      <c r="AJ33" s="30">
        <f>Z33-2*AA33</f>
        <v>734.21705783378241</v>
      </c>
      <c r="AK33" s="112">
        <f>(AH33-AJ33)/(AJ33*(AG33-AI33))*7500.6</f>
        <v>39.468735771484532</v>
      </c>
      <c r="AL33" s="22">
        <f t="shared" si="112"/>
        <v>421.19778369214447</v>
      </c>
      <c r="AM33" s="33">
        <f t="shared" si="113"/>
        <v>367.1085289168912</v>
      </c>
      <c r="AN33" s="322">
        <f t="shared" si="114"/>
        <v>418.18176020177401</v>
      </c>
      <c r="AO33" s="322">
        <f t="shared" si="115"/>
        <v>26.586018685929329</v>
      </c>
      <c r="AP33" s="363">
        <v>4.1010235729270299</v>
      </c>
      <c r="AQ33" s="363">
        <f t="shared" si="116"/>
        <v>5.6178303024326093</v>
      </c>
      <c r="AR33" s="363">
        <f t="shared" si="117"/>
        <v>5.575832008757045</v>
      </c>
      <c r="AS33"/>
      <c r="AT33"/>
      <c r="AU33"/>
    </row>
    <row r="34" spans="1:47" ht="15" customHeight="1" x14ac:dyDescent="0.3">
      <c r="A34" s="554"/>
      <c r="B34" s="519"/>
      <c r="C34" s="294">
        <v>43418</v>
      </c>
      <c r="D34" s="248" t="s">
        <v>82</v>
      </c>
      <c r="E34" s="20" t="s">
        <v>110</v>
      </c>
      <c r="F34" s="301">
        <v>4.54</v>
      </c>
      <c r="G34" s="28">
        <v>766.55700000000002</v>
      </c>
      <c r="H34" s="321">
        <v>107.71245999999999</v>
      </c>
      <c r="I34" s="303">
        <v>101.000577490735</v>
      </c>
      <c r="J34" s="28">
        <v>1086.0780680637999</v>
      </c>
      <c r="K34" s="304">
        <v>47.363757737302301</v>
      </c>
      <c r="L34" s="304">
        <v>1.44246946946947</v>
      </c>
      <c r="M34" s="304">
        <v>1.57656965682146</v>
      </c>
      <c r="N34" s="304">
        <v>38.395225509133901</v>
      </c>
      <c r="O34" s="304">
        <v>145.82443962866199</v>
      </c>
      <c r="P34" s="321">
        <v>140.919232189761</v>
      </c>
      <c r="Q34" s="328">
        <v>100.000569736006</v>
      </c>
      <c r="R34" s="329">
        <v>1082.59111525</v>
      </c>
      <c r="S34" s="347">
        <v>47.530970243536899</v>
      </c>
      <c r="T34" s="330">
        <v>1.44246946946947</v>
      </c>
      <c r="U34" s="330">
        <v>1.5710233327674801</v>
      </c>
      <c r="V34" s="330">
        <v>37.902885584195701</v>
      </c>
      <c r="W34" s="329">
        <v>144.52442872188101</v>
      </c>
      <c r="X34" s="331">
        <v>138.497214557543</v>
      </c>
      <c r="Y34" s="305">
        <v>73.000407524424503</v>
      </c>
      <c r="Z34" s="28">
        <v>969.00448207561601</v>
      </c>
      <c r="AA34" s="28">
        <v>53.752883965641097</v>
      </c>
      <c r="AB34" s="304">
        <v>1.44246946946947</v>
      </c>
      <c r="AC34" s="304">
        <v>1.38917687336374</v>
      </c>
      <c r="AD34" s="28">
        <v>24.9925784318661</v>
      </c>
      <c r="AE34" s="28">
        <v>115.16859566954901</v>
      </c>
      <c r="AF34" s="302">
        <v>77.990814754891701</v>
      </c>
      <c r="AG34" s="32">
        <f t="shared" si="118"/>
        <v>101.000577490735</v>
      </c>
      <c r="AH34" s="30">
        <f t="shared" si="119"/>
        <v>991.35055258919533</v>
      </c>
      <c r="AI34" s="29">
        <f t="shared" ref="AI34:AI36" si="120">Y34</f>
        <v>73.000407524424503</v>
      </c>
      <c r="AJ34" s="30">
        <f t="shared" ref="AJ34:AJ36" si="121">Z34-2*AA34</f>
        <v>861.4987141443338</v>
      </c>
      <c r="AK34" s="112">
        <f>(AH34-AJ34)/(AJ34*(AG34-AI34))*7500.6</f>
        <v>40.376512768109592</v>
      </c>
      <c r="AL34" s="22">
        <f t="shared" si="112"/>
        <v>495.67527629459767</v>
      </c>
      <c r="AM34" s="33">
        <f t="shared" si="113"/>
        <v>430.7493570721669</v>
      </c>
      <c r="AN34" s="322">
        <f t="shared" si="114"/>
        <v>493.76458738146312</v>
      </c>
      <c r="AO34" s="322">
        <f t="shared" si="115"/>
        <v>32.482098864003348</v>
      </c>
      <c r="AP34" s="363">
        <v>4.3748759798983503</v>
      </c>
      <c r="AQ34" s="363">
        <f t="shared" si="116"/>
        <v>5.7241158577983491</v>
      </c>
      <c r="AR34" s="363">
        <f>SQRT(S34*T155/(2*AN34*0.001))</f>
        <v>5.6829540716939428</v>
      </c>
      <c r="AS34"/>
      <c r="AT34"/>
      <c r="AU34"/>
    </row>
    <row r="35" spans="1:47" ht="15" customHeight="1" x14ac:dyDescent="0.3">
      <c r="A35" s="554"/>
      <c r="B35" s="519"/>
      <c r="C35" s="293">
        <v>43419</v>
      </c>
      <c r="D35" s="248" t="s">
        <v>82</v>
      </c>
      <c r="E35" s="20" t="s">
        <v>111</v>
      </c>
      <c r="F35" s="301">
        <v>4.5199999999999996</v>
      </c>
      <c r="G35" s="28">
        <v>742.15</v>
      </c>
      <c r="H35" s="321">
        <v>94.312340000000006</v>
      </c>
      <c r="I35" s="303">
        <v>101.00098720978001</v>
      </c>
      <c r="J35" s="28">
        <v>1058.8175301752501</v>
      </c>
      <c r="K35" s="304">
        <v>42.477229242202398</v>
      </c>
      <c r="L35" s="304">
        <v>1.41527027027027</v>
      </c>
      <c r="M35" s="304">
        <v>1.56881941832936</v>
      </c>
      <c r="N35" s="304">
        <v>37.357873546595698</v>
      </c>
      <c r="O35" s="304">
        <v>145.110456236468</v>
      </c>
      <c r="P35" s="321">
        <v>154.359245003117</v>
      </c>
      <c r="Q35" s="328">
        <v>100.00096544745099</v>
      </c>
      <c r="R35" s="329">
        <v>1056.7457582372699</v>
      </c>
      <c r="S35" s="347">
        <v>42.567795327518603</v>
      </c>
      <c r="T35" s="330">
        <v>1.41527027027027</v>
      </c>
      <c r="U35" s="330">
        <v>1.5654816407396801</v>
      </c>
      <c r="V35" s="330">
        <v>37.031474340582598</v>
      </c>
      <c r="W35" s="329">
        <v>143.849311853866</v>
      </c>
      <c r="X35" s="331">
        <v>152.152956405673</v>
      </c>
      <c r="Y35" s="305">
        <v>73.0010626748427</v>
      </c>
      <c r="Z35" s="28">
        <v>976.07585732693701</v>
      </c>
      <c r="AA35" s="28">
        <v>46.438902551197003</v>
      </c>
      <c r="AB35" s="304">
        <v>1.41527027027027</v>
      </c>
      <c r="AC35" s="304">
        <v>1.4349844292407099</v>
      </c>
      <c r="AD35" s="28">
        <v>26.7311772464973</v>
      </c>
      <c r="AE35" s="28">
        <v>111.31110494321101</v>
      </c>
      <c r="AF35" s="302">
        <v>92.548768932158495</v>
      </c>
      <c r="AG35" s="32">
        <f t="shared" ref="AG35" si="122">I35</f>
        <v>101.00098720978001</v>
      </c>
      <c r="AH35" s="30">
        <f t="shared" ref="AH35" si="123">(J35-2*K35)</f>
        <v>973.86307169084535</v>
      </c>
      <c r="AI35" s="29">
        <f t="shared" ref="AI35" si="124">Y35</f>
        <v>73.0010626748427</v>
      </c>
      <c r="AJ35" s="30">
        <f t="shared" ref="AJ35" si="125">Z35-2*AA35</f>
        <v>883.19805222454306</v>
      </c>
      <c r="AK35" s="112">
        <f>(AH35-AJ35)/(AJ35*(AG35-AI35))*7500.6</f>
        <v>27.499246958955645</v>
      </c>
      <c r="AL35" s="22">
        <f t="shared" ref="AL35" si="126">AH35/2</f>
        <v>486.93153584542267</v>
      </c>
      <c r="AM35" s="33">
        <f t="shared" ref="AM35" si="127">AJ35/2</f>
        <v>441.59902611227153</v>
      </c>
      <c r="AN35" s="322">
        <f t="shared" ref="AN35" si="128">(R35-2*S35)/2</f>
        <v>485.80508379111637</v>
      </c>
      <c r="AO35" s="322">
        <f t="shared" si="115"/>
        <v>43.971290794286261</v>
      </c>
      <c r="AP35" s="363">
        <v>5.0134557902967298</v>
      </c>
      <c r="AQ35" s="363">
        <f t="shared" si="116"/>
        <v>6.7194798875697028</v>
      </c>
      <c r="AR35" s="363">
        <f t="shared" si="117"/>
        <v>6.6539767975788333</v>
      </c>
      <c r="AS35"/>
      <c r="AT35"/>
      <c r="AU35"/>
    </row>
    <row r="36" spans="1:47" ht="15" customHeight="1" x14ac:dyDescent="0.3">
      <c r="A36" s="554"/>
      <c r="B36" s="519"/>
      <c r="C36" s="293">
        <v>43420</v>
      </c>
      <c r="D36" s="248" t="s">
        <v>82</v>
      </c>
      <c r="E36" s="20" t="s">
        <v>112</v>
      </c>
      <c r="F36" s="301">
        <v>4.97</v>
      </c>
      <c r="G36" s="28">
        <v>781.36800000000005</v>
      </c>
      <c r="H36" s="321">
        <v>109.84</v>
      </c>
      <c r="I36" s="303">
        <v>101.000793691547</v>
      </c>
      <c r="J36" s="28">
        <v>1091.8958141494099</v>
      </c>
      <c r="K36" s="304">
        <v>52.653711551790103</v>
      </c>
      <c r="L36" s="304">
        <v>1.34796596596597</v>
      </c>
      <c r="M36" s="304">
        <v>1.54757821356313</v>
      </c>
      <c r="N36" s="304">
        <v>31.841290273519199</v>
      </c>
      <c r="O36" s="304">
        <v>137.10277073429</v>
      </c>
      <c r="P36" s="321">
        <v>126.152861764156</v>
      </c>
      <c r="Q36" s="328">
        <v>100.000722370067</v>
      </c>
      <c r="R36" s="329">
        <v>1088.1653544370099</v>
      </c>
      <c r="S36" s="347">
        <v>52.853600568307897</v>
      </c>
      <c r="T36" s="330">
        <v>1.34796596596597</v>
      </c>
      <c r="U36" s="330">
        <v>1.54172536940933</v>
      </c>
      <c r="V36" s="330">
        <v>31.367548151106401</v>
      </c>
      <c r="W36" s="329">
        <v>135.969720512366</v>
      </c>
      <c r="X36" s="331">
        <v>123.91044863498399</v>
      </c>
      <c r="Y36" s="305">
        <v>73.000405012549507</v>
      </c>
      <c r="Z36" s="28">
        <v>970.03859212057</v>
      </c>
      <c r="AA36" s="28">
        <v>60.138414343816798</v>
      </c>
      <c r="AB36" s="304">
        <v>1.34796596596597</v>
      </c>
      <c r="AC36" s="304">
        <v>1.3549698266889101</v>
      </c>
      <c r="AD36" s="28">
        <v>19.305942441873899</v>
      </c>
      <c r="AE36" s="28">
        <v>110.386407331596</v>
      </c>
      <c r="AF36" s="302">
        <v>68.759987856104203</v>
      </c>
      <c r="AG36" s="32">
        <f t="shared" si="118"/>
        <v>101.000793691547</v>
      </c>
      <c r="AH36" s="30">
        <f t="shared" si="119"/>
        <v>986.58839104582978</v>
      </c>
      <c r="AI36" s="29">
        <f t="shared" si="120"/>
        <v>73.000405012549507</v>
      </c>
      <c r="AJ36" s="30">
        <f t="shared" si="121"/>
        <v>849.76176343293639</v>
      </c>
      <c r="AK36" s="112">
        <f>(AH36-AJ36)/(AJ36*(AG36-AI36))*7500.6</f>
        <v>43.132574715673641</v>
      </c>
      <c r="AL36" s="22">
        <f t="shared" si="112"/>
        <v>493.29419552291489</v>
      </c>
      <c r="AM36" s="33">
        <f t="shared" si="113"/>
        <v>424.8808817164682</v>
      </c>
      <c r="AN36" s="322">
        <f t="shared" si="114"/>
        <v>491.22907665019704</v>
      </c>
      <c r="AO36" s="322">
        <f>K36*P157</f>
        <v>30.925975160803606</v>
      </c>
      <c r="AP36" s="363">
        <v>4.2124229686233203</v>
      </c>
      <c r="AQ36" s="363">
        <f>SQRT(AO36/(2*AL36*0.001))</f>
        <v>5.5987838464249871</v>
      </c>
      <c r="AR36" s="363">
        <f>SQRT(S36*T157/(2*AN36*0.001))</f>
        <v>5.5599842605602285</v>
      </c>
      <c r="AS36"/>
      <c r="AT36"/>
      <c r="AU36"/>
    </row>
    <row r="37" spans="1:47" ht="15" customHeight="1" thickBot="1" x14ac:dyDescent="0.35">
      <c r="A37" s="554"/>
      <c r="B37" s="519"/>
      <c r="C37" s="8"/>
      <c r="D37" s="249"/>
      <c r="E37" s="20"/>
      <c r="F37" s="34"/>
      <c r="G37" s="23"/>
      <c r="H37" s="276"/>
      <c r="I37" s="32"/>
      <c r="J37" s="30"/>
      <c r="K37" s="29"/>
      <c r="L37" s="26"/>
      <c r="M37" s="26"/>
      <c r="N37" s="26"/>
      <c r="O37" s="26"/>
      <c r="P37" s="276"/>
      <c r="Q37" s="32"/>
      <c r="R37" s="30"/>
      <c r="S37" s="105"/>
      <c r="T37" s="29"/>
      <c r="U37" s="29"/>
      <c r="V37" s="29"/>
      <c r="W37" s="30"/>
      <c r="X37" s="31"/>
      <c r="Y37" s="27"/>
      <c r="Z37" s="28"/>
      <c r="AA37" s="28"/>
      <c r="AB37" s="29"/>
      <c r="AC37" s="29"/>
      <c r="AD37" s="30"/>
      <c r="AE37" s="30"/>
      <c r="AF37" s="31"/>
      <c r="AG37" s="32"/>
      <c r="AH37" s="30"/>
      <c r="AI37" s="29"/>
      <c r="AJ37" s="30"/>
      <c r="AK37" s="112"/>
      <c r="AL37" s="323"/>
      <c r="AM37" s="35"/>
      <c r="AN37" s="322"/>
      <c r="AO37" s="33"/>
      <c r="AP37" s="363"/>
      <c r="AQ37" s="363"/>
      <c r="AR37" s="363"/>
      <c r="AS37"/>
      <c r="AT37"/>
      <c r="AU37"/>
    </row>
    <row r="38" spans="1:47" ht="15" customHeight="1" x14ac:dyDescent="0.3">
      <c r="A38" s="554"/>
      <c r="B38" s="519"/>
      <c r="C38" s="514" t="s">
        <v>23</v>
      </c>
      <c r="D38" s="508"/>
      <c r="E38" s="509"/>
      <c r="F38" s="393">
        <f t="shared" ref="F38:AN38" si="129">AVERAGE(F32:F37)</f>
        <v>4.5720000000000001</v>
      </c>
      <c r="G38" s="397">
        <f t="shared" si="129"/>
        <v>727.22119999999995</v>
      </c>
      <c r="H38" s="395">
        <f t="shared" si="129"/>
        <v>106.31553</v>
      </c>
      <c r="I38" s="396">
        <f t="shared" si="129"/>
        <v>101.00070700492461</v>
      </c>
      <c r="J38" s="397">
        <f t="shared" si="129"/>
        <v>1032.9809819111572</v>
      </c>
      <c r="K38" s="394">
        <f t="shared" si="129"/>
        <v>46.4042290392659</v>
      </c>
      <c r="L38" s="394">
        <f t="shared" si="129"/>
        <v>1.4449457457457457</v>
      </c>
      <c r="M38" s="394">
        <f t="shared" si="129"/>
        <v>1.5936471983184499</v>
      </c>
      <c r="N38" s="394">
        <f t="shared" si="129"/>
        <v>37.6392335963668</v>
      </c>
      <c r="O38" s="394">
        <f t="shared" si="129"/>
        <v>161.49284589176082</v>
      </c>
      <c r="P38" s="395">
        <f t="shared" si="129"/>
        <v>137.60014168892701</v>
      </c>
      <c r="Q38" s="396">
        <f t="shared" si="129"/>
        <v>100.0006819306856</v>
      </c>
      <c r="R38" s="397">
        <f t="shared" si="129"/>
        <v>1029.3003432669329</v>
      </c>
      <c r="S38" s="467">
        <f t="shared" si="129"/>
        <v>46.592418726740938</v>
      </c>
      <c r="T38" s="394">
        <f t="shared" si="129"/>
        <v>1.4449457457457457</v>
      </c>
      <c r="U38" s="394">
        <f t="shared" si="129"/>
        <v>1.5873133463838782</v>
      </c>
      <c r="V38" s="394">
        <f t="shared" si="129"/>
        <v>36.902862354657742</v>
      </c>
      <c r="W38" s="397">
        <f t="shared" si="129"/>
        <v>159.81272957804399</v>
      </c>
      <c r="X38" s="398">
        <f t="shared" si="129"/>
        <v>135.13323017647016</v>
      </c>
      <c r="Y38" s="399">
        <f t="shared" si="129"/>
        <v>73.000573426619638</v>
      </c>
      <c r="Z38" s="397">
        <f t="shared" si="129"/>
        <v>926.43630685729681</v>
      </c>
      <c r="AA38" s="397">
        <f t="shared" si="129"/>
        <v>52.427420647178891</v>
      </c>
      <c r="AB38" s="394">
        <f t="shared" si="129"/>
        <v>1.4449457457457457</v>
      </c>
      <c r="AC38" s="394">
        <f t="shared" si="129"/>
        <v>1.4111113493002678</v>
      </c>
      <c r="AD38" s="397">
        <f t="shared" si="129"/>
        <v>25.1036077399392</v>
      </c>
      <c r="AE38" s="397">
        <f t="shared" si="129"/>
        <v>129.69747979702541</v>
      </c>
      <c r="AF38" s="398">
        <f t="shared" si="129"/>
        <v>77.110077682632905</v>
      </c>
      <c r="AG38" s="396">
        <f t="shared" si="129"/>
        <v>101.00070700492461</v>
      </c>
      <c r="AH38" s="397">
        <f t="shared" si="129"/>
        <v>940.1725238326253</v>
      </c>
      <c r="AI38" s="399">
        <f t="shared" si="129"/>
        <v>73.000573426619638</v>
      </c>
      <c r="AJ38" s="397">
        <f t="shared" si="129"/>
        <v>821.581465562939</v>
      </c>
      <c r="AK38" s="395">
        <f t="shared" si="129"/>
        <v>38.856998863929185</v>
      </c>
      <c r="AL38" s="393">
        <f t="shared" si="129"/>
        <v>470.08626191631265</v>
      </c>
      <c r="AM38" s="401">
        <f t="shared" si="129"/>
        <v>410.7907327814695</v>
      </c>
      <c r="AN38" s="400">
        <f t="shared" si="129"/>
        <v>468.05775290672557</v>
      </c>
      <c r="AO38" s="401">
        <f t="shared" ref="AO38:AQ38" si="130">AVERAGE(AO32:AO37)</f>
        <v>32.280628012312683</v>
      </c>
      <c r="AP38" s="420">
        <f t="shared" ref="AP38" si="131">AVERAGE(AP32:AP37)</f>
        <v>4.2726419496680421</v>
      </c>
      <c r="AQ38" s="420">
        <f t="shared" si="130"/>
        <v>5.8322653363262758</v>
      </c>
      <c r="AR38" s="420">
        <f t="shared" ref="AR38" si="132">AVERAGE(AR32:AR37)</f>
        <v>5.788641467993763</v>
      </c>
      <c r="AS38"/>
      <c r="AT38"/>
      <c r="AU38"/>
    </row>
    <row r="39" spans="1:47" ht="15" customHeight="1" x14ac:dyDescent="0.3">
      <c r="A39" s="554"/>
      <c r="B39" s="519"/>
      <c r="C39" s="515" t="s">
        <v>24</v>
      </c>
      <c r="D39" s="516"/>
      <c r="E39" s="517"/>
      <c r="F39" s="402">
        <f t="shared" ref="F39:AN39" si="133">_xlfn.STDEV.S(F32:F37)</f>
        <v>0.29218145047213367</v>
      </c>
      <c r="G39" s="406">
        <f t="shared" si="133"/>
        <v>54.879675242297132</v>
      </c>
      <c r="H39" s="404">
        <f t="shared" si="133"/>
        <v>7.0160819786758459</v>
      </c>
      <c r="I39" s="405">
        <f t="shared" si="133"/>
        <v>1.8410654494422165E-4</v>
      </c>
      <c r="J39" s="406">
        <f t="shared" si="133"/>
        <v>66.241181867403938</v>
      </c>
      <c r="K39" s="403">
        <f t="shared" si="133"/>
        <v>4.9789238299294514</v>
      </c>
      <c r="L39" s="403">
        <f t="shared" si="133"/>
        <v>6.8250986411800857E-2</v>
      </c>
      <c r="M39" s="403">
        <f t="shared" si="133"/>
        <v>9.4828951541947384E-2</v>
      </c>
      <c r="N39" s="403">
        <f t="shared" si="133"/>
        <v>5.0116022043747179</v>
      </c>
      <c r="O39" s="403">
        <f t="shared" si="133"/>
        <v>26.110373058299114</v>
      </c>
      <c r="P39" s="404">
        <f t="shared" si="133"/>
        <v>16.57760212664585</v>
      </c>
      <c r="Q39" s="405">
        <f t="shared" si="133"/>
        <v>1.7336084974993137E-4</v>
      </c>
      <c r="R39" s="406">
        <f t="shared" si="133"/>
        <v>67.035855777602009</v>
      </c>
      <c r="S39" s="468">
        <f t="shared" si="133"/>
        <v>5.0256629842928593</v>
      </c>
      <c r="T39" s="403">
        <f t="shared" si="133"/>
        <v>6.8250986411800857E-2</v>
      </c>
      <c r="U39" s="403">
        <f t="shared" si="133"/>
        <v>9.4873640123425848E-2</v>
      </c>
      <c r="V39" s="403">
        <f t="shared" si="133"/>
        <v>5.1463672453773208</v>
      </c>
      <c r="W39" s="406">
        <f t="shared" si="133"/>
        <v>25.549247066266062</v>
      </c>
      <c r="X39" s="407">
        <f t="shared" si="133"/>
        <v>16.619782497121772</v>
      </c>
      <c r="Y39" s="408">
        <f t="shared" si="133"/>
        <v>2.8013669093362184E-4</v>
      </c>
      <c r="Z39" s="406">
        <f t="shared" si="133"/>
        <v>62.76148425983687</v>
      </c>
      <c r="AA39" s="406">
        <f t="shared" si="133"/>
        <v>5.9923984796691299</v>
      </c>
      <c r="AB39" s="403">
        <f t="shared" si="133"/>
        <v>6.8250986411800857E-2</v>
      </c>
      <c r="AC39" s="403">
        <f t="shared" si="133"/>
        <v>7.6661601302195195E-2</v>
      </c>
      <c r="AD39" s="406">
        <f t="shared" si="133"/>
        <v>3.8673683813632107</v>
      </c>
      <c r="AE39" s="406">
        <f t="shared" si="133"/>
        <v>23.943524251255674</v>
      </c>
      <c r="AF39" s="407">
        <f t="shared" si="133"/>
        <v>11.101302673224883</v>
      </c>
      <c r="AG39" s="405">
        <f t="shared" si="133"/>
        <v>1.8410654494422165E-4</v>
      </c>
      <c r="AH39" s="406">
        <f t="shared" si="133"/>
        <v>64.404505460307291</v>
      </c>
      <c r="AI39" s="408">
        <f t="shared" si="133"/>
        <v>2.8013669093362184E-4</v>
      </c>
      <c r="AJ39" s="406">
        <f t="shared" si="133"/>
        <v>62.470310252412219</v>
      </c>
      <c r="AK39" s="404">
        <f t="shared" si="133"/>
        <v>6.6044281072411755</v>
      </c>
      <c r="AL39" s="402">
        <f t="shared" si="133"/>
        <v>32.202252730153646</v>
      </c>
      <c r="AM39" s="410">
        <f t="shared" si="133"/>
        <v>31.235155126206109</v>
      </c>
      <c r="AN39" s="409">
        <f t="shared" si="133"/>
        <v>32.714215618502863</v>
      </c>
      <c r="AO39" s="410">
        <f t="shared" ref="AO39:AQ39" si="134">_xlfn.STDEV.S(AO32:AO37)</f>
        <v>6.9718944780322598</v>
      </c>
      <c r="AP39" s="421">
        <f t="shared" ref="AP39" si="135">_xlfn.STDEV.S(AP32:AP37)</f>
        <v>0.4914047282049428</v>
      </c>
      <c r="AQ39" s="421">
        <f t="shared" si="134"/>
        <v>0.5022452889235558</v>
      </c>
      <c r="AR39" s="421">
        <f t="shared" ref="AR39" si="136">_xlfn.STDEV.S(AR32:AR37)</f>
        <v>0.48958818440639168</v>
      </c>
      <c r="AS39"/>
      <c r="AT39"/>
      <c r="AU39"/>
    </row>
    <row r="40" spans="1:47" ht="15" thickBot="1" x14ac:dyDescent="0.35">
      <c r="A40" s="554"/>
      <c r="B40" s="520"/>
      <c r="C40" s="510" t="s">
        <v>25</v>
      </c>
      <c r="D40" s="511"/>
      <c r="E40" s="512"/>
      <c r="F40" s="411">
        <f t="shared" ref="F40:AF40" si="137">_xlfn.STDEV.S(F32:F37)/SQRT(COUNT(F32:F37))</f>
        <v>0.13066751700403578</v>
      </c>
      <c r="G40" s="415">
        <f t="shared" si="137"/>
        <v>24.542936884977724</v>
      </c>
      <c r="H40" s="413">
        <f t="shared" si="137"/>
        <v>3.1376872480060842</v>
      </c>
      <c r="I40" s="414">
        <f t="shared" si="137"/>
        <v>8.2334949919579968E-5</v>
      </c>
      <c r="J40" s="415">
        <f t="shared" si="137"/>
        <v>29.623957113088331</v>
      </c>
      <c r="K40" s="412">
        <f t="shared" si="137"/>
        <v>2.2266424277031711</v>
      </c>
      <c r="L40" s="412">
        <f t="shared" si="137"/>
        <v>3.0522769029640233E-2</v>
      </c>
      <c r="M40" s="412">
        <f t="shared" si="137"/>
        <v>4.2408796376565569E-2</v>
      </c>
      <c r="N40" s="412">
        <f t="shared" si="137"/>
        <v>2.2412566410339325</v>
      </c>
      <c r="O40" s="412">
        <f t="shared" si="137"/>
        <v>11.676913815247179</v>
      </c>
      <c r="P40" s="413">
        <f t="shared" si="137"/>
        <v>7.4137290518250394</v>
      </c>
      <c r="Q40" s="414">
        <f t="shared" si="137"/>
        <v>7.7529328935594782E-5</v>
      </c>
      <c r="R40" s="415">
        <f t="shared" si="137"/>
        <v>29.979346089718021</v>
      </c>
      <c r="S40" s="469">
        <f t="shared" si="137"/>
        <v>2.247544812976658</v>
      </c>
      <c r="T40" s="412">
        <f t="shared" si="137"/>
        <v>3.0522769029640233E-2</v>
      </c>
      <c r="U40" s="412">
        <f t="shared" si="137"/>
        <v>4.2428781717766345E-2</v>
      </c>
      <c r="V40" s="412">
        <f t="shared" si="137"/>
        <v>2.3015253995684057</v>
      </c>
      <c r="W40" s="415">
        <f t="shared" si="137"/>
        <v>11.425970642821598</v>
      </c>
      <c r="X40" s="416">
        <f t="shared" si="137"/>
        <v>7.4325926869650969</v>
      </c>
      <c r="Y40" s="417">
        <f t="shared" si="137"/>
        <v>1.2528093678388548E-4</v>
      </c>
      <c r="Z40" s="415">
        <f t="shared" si="137"/>
        <v>28.067789034755663</v>
      </c>
      <c r="AA40" s="415">
        <f t="shared" si="137"/>
        <v>2.6798820697613128</v>
      </c>
      <c r="AB40" s="412">
        <f t="shared" si="137"/>
        <v>3.0522769029640233E-2</v>
      </c>
      <c r="AC40" s="412">
        <f t="shared" si="137"/>
        <v>3.4284110355138966E-2</v>
      </c>
      <c r="AD40" s="415">
        <f t="shared" si="137"/>
        <v>1.7295397189522939</v>
      </c>
      <c r="AE40" s="415">
        <f t="shared" si="137"/>
        <v>10.707869569344489</v>
      </c>
      <c r="AF40" s="416">
        <f t="shared" si="137"/>
        <v>4.9646534832261944</v>
      </c>
      <c r="AG40" s="414">
        <f t="shared" ref="AG40:AN40" si="138">AG39/SQRT(COUNT(AG32:AG37))</f>
        <v>8.2334949919579968E-5</v>
      </c>
      <c r="AH40" s="415">
        <f t="shared" si="138"/>
        <v>28.802570453300696</v>
      </c>
      <c r="AI40" s="417">
        <f t="shared" si="138"/>
        <v>1.2528093678388548E-4</v>
      </c>
      <c r="AJ40" s="415">
        <f t="shared" si="138"/>
        <v>27.937572059979153</v>
      </c>
      <c r="AK40" s="413">
        <f t="shared" si="138"/>
        <v>2.9535900400603077</v>
      </c>
      <c r="AL40" s="411">
        <f t="shared" si="138"/>
        <v>14.401285226650348</v>
      </c>
      <c r="AM40" s="419">
        <f t="shared" si="138"/>
        <v>13.968786029989577</v>
      </c>
      <c r="AN40" s="418">
        <f t="shared" si="138"/>
        <v>14.630241990711545</v>
      </c>
      <c r="AO40" s="419">
        <f t="shared" ref="AO40:AQ40" si="139">AO39/SQRT(COUNT(AO32:AO37))</f>
        <v>3.1179259969671094</v>
      </c>
      <c r="AP40" s="422">
        <f t="shared" ref="AP40" si="140">AP39/SQRT(COUNT(AP32:AP37))</f>
        <v>0.21976287534621206</v>
      </c>
      <c r="AQ40" s="422">
        <f t="shared" si="139"/>
        <v>0.22461092148241857</v>
      </c>
      <c r="AR40" s="422">
        <f t="shared" ref="AR40" si="141">AR39/SQRT(COUNT(AR32:AR37))</f>
        <v>0.21895049226267885</v>
      </c>
      <c r="AS40"/>
      <c r="AT40"/>
      <c r="AU40"/>
    </row>
    <row r="41" spans="1:47" ht="15" customHeight="1" x14ac:dyDescent="0.3">
      <c r="A41" s="554"/>
      <c r="B41" s="518" t="s">
        <v>119</v>
      </c>
      <c r="C41" s="8">
        <v>42906</v>
      </c>
      <c r="D41" s="247" t="s">
        <v>82</v>
      </c>
      <c r="E41" s="20" t="s">
        <v>106</v>
      </c>
      <c r="F41" s="22">
        <v>5.44</v>
      </c>
      <c r="G41" s="23">
        <v>810.18399999999997</v>
      </c>
      <c r="H41" s="276">
        <v>108.67289</v>
      </c>
      <c r="I41" s="25">
        <v>126.00112804174999</v>
      </c>
      <c r="J41" s="23">
        <v>1334.2421938646501</v>
      </c>
      <c r="K41" s="26">
        <v>35.426433187906703</v>
      </c>
      <c r="L41" s="26">
        <v>1.6568408408408399</v>
      </c>
      <c r="M41" s="26">
        <v>1.8514542993862799</v>
      </c>
      <c r="N41" s="26">
        <v>76.127496170883006</v>
      </c>
      <c r="O41" s="26">
        <v>275.326704248216</v>
      </c>
      <c r="P41" s="276">
        <v>299.53633910811999</v>
      </c>
      <c r="Q41" s="25">
        <v>100.000946526823</v>
      </c>
      <c r="R41" s="23">
        <v>1276.74961844329</v>
      </c>
      <c r="S41" s="78">
        <v>37.117803208611697</v>
      </c>
      <c r="T41" s="26">
        <v>1.6568408408408399</v>
      </c>
      <c r="U41" s="26">
        <v>1.7670879299897</v>
      </c>
      <c r="V41" s="26">
        <v>64.272497596476498</v>
      </c>
      <c r="W41" s="23">
        <v>221.93736405768601</v>
      </c>
      <c r="X41" s="24">
        <v>215.96198008567299</v>
      </c>
      <c r="Y41" s="27">
        <v>98.000997155560498</v>
      </c>
      <c r="Z41" s="30">
        <v>1271.0919838187101</v>
      </c>
      <c r="AA41" s="30">
        <v>37.293287725720603</v>
      </c>
      <c r="AB41" s="29">
        <v>1.6568408408408399</v>
      </c>
      <c r="AC41" s="29">
        <v>1.7587728526394799</v>
      </c>
      <c r="AD41" s="30">
        <v>63.269018975243199</v>
      </c>
      <c r="AE41" s="30">
        <v>218.058547293744</v>
      </c>
      <c r="AF41" s="31">
        <v>209.59445948560099</v>
      </c>
      <c r="AG41" s="32">
        <f>I41</f>
        <v>126.00112804174999</v>
      </c>
      <c r="AH41" s="30">
        <f>(J41-2*K41)</f>
        <v>1263.3893274888367</v>
      </c>
      <c r="AI41" s="29">
        <f t="shared" ref="AI41" si="142">Y41</f>
        <v>98.000997155560498</v>
      </c>
      <c r="AJ41" s="30">
        <f t="shared" ref="AJ41" si="143">Z41-2*AA41</f>
        <v>1196.505408367269</v>
      </c>
      <c r="AK41" s="112">
        <f>(AH41-AJ41)/(AJ41*(AG41-AI41))*7500.6</f>
        <v>14.974177992737538</v>
      </c>
      <c r="AL41" s="22">
        <f t="shared" ref="AL41:AL42" si="144">AH41/2</f>
        <v>631.69466374441834</v>
      </c>
      <c r="AM41" s="33">
        <f t="shared" ref="AM41:AM43" si="145">AJ41/2</f>
        <v>598.25270418363448</v>
      </c>
      <c r="AN41" s="322">
        <f t="shared" ref="AN41:AN43" si="146">(R41-2*S41)/2</f>
        <v>601.25700601303333</v>
      </c>
      <c r="AO41" s="322">
        <f t="shared" ref="AO41:AO44" si="147">K41*P162</f>
        <v>81.517293010974925</v>
      </c>
      <c r="AP41" s="363">
        <v>5.0401213350208103</v>
      </c>
      <c r="AQ41" s="363">
        <f t="shared" ref="AQ41:AQ44" si="148">SQRT(AO41/(2*AL41*0.001))</f>
        <v>8.0326024387738144</v>
      </c>
      <c r="AR41" s="363">
        <f t="shared" ref="AR41:AR44" si="149">SQRT(S41*T162/(2*AN41*0.001))</f>
        <v>6.5171868683596905</v>
      </c>
      <c r="AS41"/>
      <c r="AT41"/>
      <c r="AU41"/>
    </row>
    <row r="42" spans="1:47" ht="15" customHeight="1" x14ac:dyDescent="0.3">
      <c r="A42" s="554"/>
      <c r="B42" s="519"/>
      <c r="C42" s="8">
        <v>43024</v>
      </c>
      <c r="D42" s="248" t="s">
        <v>82</v>
      </c>
      <c r="E42" s="20" t="s">
        <v>107</v>
      </c>
      <c r="F42" s="22">
        <v>4.5599999999999996</v>
      </c>
      <c r="G42" s="23">
        <v>840.89</v>
      </c>
      <c r="H42" s="276">
        <v>103.92645</v>
      </c>
      <c r="I42" s="25">
        <v>126.000837165554</v>
      </c>
      <c r="J42" s="23">
        <v>1360.86064469908</v>
      </c>
      <c r="K42" s="26">
        <v>36.069024761529199</v>
      </c>
      <c r="L42" s="26">
        <v>1.60283983983984</v>
      </c>
      <c r="M42" s="26">
        <v>1.79763520181907</v>
      </c>
      <c r="N42" s="26">
        <v>78.878173028465795</v>
      </c>
      <c r="O42" s="26">
        <v>263.83402478088601</v>
      </c>
      <c r="P42" s="276">
        <v>300.09847124548702</v>
      </c>
      <c r="Q42" s="25">
        <v>100.000542537334</v>
      </c>
      <c r="R42" s="23">
        <v>1283.51157664216</v>
      </c>
      <c r="S42" s="78">
        <v>38.376512823307202</v>
      </c>
      <c r="T42" s="26">
        <v>1.60283983983984</v>
      </c>
      <c r="U42" s="26">
        <v>1.68954769041</v>
      </c>
      <c r="V42" s="26">
        <v>63.3188094904637</v>
      </c>
      <c r="W42" s="23">
        <v>212.69936606942801</v>
      </c>
      <c r="X42" s="24">
        <v>209.61508881869599</v>
      </c>
      <c r="Y42" s="27">
        <v>98.000522224124097</v>
      </c>
      <c r="Z42" s="30">
        <v>1275.9950512150399</v>
      </c>
      <c r="AA42" s="30">
        <v>38.617094714147903</v>
      </c>
      <c r="AB42" s="29">
        <v>1.60283983983984</v>
      </c>
      <c r="AC42" s="29">
        <v>1.67902192245586</v>
      </c>
      <c r="AD42" s="30">
        <v>62.030333313323403</v>
      </c>
      <c r="AE42" s="30">
        <v>209.000767029988</v>
      </c>
      <c r="AF42" s="31">
        <v>202.790056972461</v>
      </c>
      <c r="AG42" s="32">
        <f t="shared" ref="AG42:AG43" si="150">I42</f>
        <v>126.000837165554</v>
      </c>
      <c r="AH42" s="30">
        <f t="shared" ref="AH42" si="151">(J42-2*K42)</f>
        <v>1288.7225951760215</v>
      </c>
      <c r="AI42" s="29">
        <f>Y42</f>
        <v>98.000522224124097</v>
      </c>
      <c r="AJ42" s="30">
        <f>Z42-2*AA42</f>
        <v>1198.760861786744</v>
      </c>
      <c r="AK42" s="112">
        <f>(AH42-AJ42)/(AJ42*(AG42-AI42))*7500.6</f>
        <v>20.102883180024275</v>
      </c>
      <c r="AL42" s="22">
        <f t="shared" si="144"/>
        <v>644.36129758801076</v>
      </c>
      <c r="AM42" s="33">
        <f t="shared" si="145"/>
        <v>599.38043089337202</v>
      </c>
      <c r="AN42" s="322">
        <f t="shared" si="146"/>
        <v>603.37927549777282</v>
      </c>
      <c r="AO42" s="322">
        <f t="shared" si="147"/>
        <v>67.876134931782275</v>
      </c>
      <c r="AP42" s="363">
        <v>4.4481926754668102</v>
      </c>
      <c r="AQ42" s="363">
        <f t="shared" si="148"/>
        <v>7.2573627391960525</v>
      </c>
      <c r="AR42" s="363">
        <f t="shared" si="149"/>
        <v>5.9414652103362631</v>
      </c>
      <c r="AS42"/>
      <c r="AT42"/>
      <c r="AU42"/>
    </row>
    <row r="43" spans="1:47" ht="15" customHeight="1" x14ac:dyDescent="0.3">
      <c r="A43" s="554"/>
      <c r="B43" s="519"/>
      <c r="C43" s="8">
        <v>42934</v>
      </c>
      <c r="D43" s="248" t="s">
        <v>82</v>
      </c>
      <c r="E43" s="20" t="s">
        <v>104</v>
      </c>
      <c r="F43" s="22">
        <v>5.31</v>
      </c>
      <c r="G43" s="23">
        <v>865.78719999999998</v>
      </c>
      <c r="H43" s="276">
        <v>116.22217000000001</v>
      </c>
      <c r="I43" s="25">
        <v>126.00106671447099</v>
      </c>
      <c r="J43" s="23">
        <v>1419.63357239224</v>
      </c>
      <c r="K43" s="26">
        <v>39.496506024288003</v>
      </c>
      <c r="L43" s="26">
        <v>1.59814948281615</v>
      </c>
      <c r="M43" s="26">
        <v>1.84125060685922</v>
      </c>
      <c r="N43" s="26">
        <v>69.338269065501507</v>
      </c>
      <c r="O43" s="26">
        <v>252.363083033793</v>
      </c>
      <c r="P43" s="276">
        <v>285.09736762715602</v>
      </c>
      <c r="Q43" s="25">
        <v>100.000595285336</v>
      </c>
      <c r="R43" s="23">
        <v>1347.39963953201</v>
      </c>
      <c r="S43" s="78">
        <v>41.7497780723576</v>
      </c>
      <c r="T43" s="26">
        <v>1.59814948281615</v>
      </c>
      <c r="U43" s="26">
        <v>1.74187670075757</v>
      </c>
      <c r="V43" s="26">
        <v>56.018418964859499</v>
      </c>
      <c r="W43" s="23">
        <v>202.198495489886</v>
      </c>
      <c r="X43" s="24">
        <v>201.802464554126</v>
      </c>
      <c r="Y43" s="27">
        <v>98.000575091969694</v>
      </c>
      <c r="Z43" s="30">
        <v>1340.5335325410199</v>
      </c>
      <c r="AA43" s="30">
        <v>41.977862969980897</v>
      </c>
      <c r="AB43" s="29">
        <v>1.59814948281615</v>
      </c>
      <c r="AC43" s="29">
        <v>1.7324122892593401</v>
      </c>
      <c r="AD43" s="30">
        <v>54.9360951358547</v>
      </c>
      <c r="AE43" s="30">
        <v>198.60461339928699</v>
      </c>
      <c r="AF43" s="31">
        <v>195.55232916929799</v>
      </c>
      <c r="AG43" s="32">
        <f t="shared" si="150"/>
        <v>126.00106671447099</v>
      </c>
      <c r="AH43" s="30">
        <f>(J43-2*K43)</f>
        <v>1340.640560343664</v>
      </c>
      <c r="AI43" s="29">
        <f t="shared" ref="AI43" si="152">Y43</f>
        <v>98.000575091969694</v>
      </c>
      <c r="AJ43" s="30">
        <f t="shared" ref="AJ43" si="153">Z43-2*AA43</f>
        <v>1256.577806601058</v>
      </c>
      <c r="AK43" s="112">
        <f>(AH43-AJ43)/(AJ43*(AG43-AI43))*7500.6</f>
        <v>17.920271145180582</v>
      </c>
      <c r="AL43" s="22">
        <f>AH43/2</f>
        <v>670.320280171832</v>
      </c>
      <c r="AM43" s="33">
        <f t="shared" si="145"/>
        <v>628.288903300529</v>
      </c>
      <c r="AN43" s="322">
        <f t="shared" si="146"/>
        <v>631.95004169364745</v>
      </c>
      <c r="AO43" s="322">
        <f t="shared" si="147"/>
        <v>75.18750968145018</v>
      </c>
      <c r="AP43" s="363">
        <v>4.9060434168669103</v>
      </c>
      <c r="AQ43" s="363">
        <f t="shared" si="148"/>
        <v>7.4888765752367599</v>
      </c>
      <c r="AR43" s="363">
        <f>SQRT(S43*T164/(2*AN43*0.001))</f>
        <v>6.2092399582464415</v>
      </c>
      <c r="AS43"/>
      <c r="AT43"/>
      <c r="AU43"/>
    </row>
    <row r="44" spans="1:47" ht="15" customHeight="1" x14ac:dyDescent="0.3">
      <c r="A44" s="554"/>
      <c r="B44" s="519"/>
      <c r="C44" s="8">
        <v>42940</v>
      </c>
      <c r="D44" s="248" t="s">
        <v>82</v>
      </c>
      <c r="E44" s="20" t="s">
        <v>125</v>
      </c>
      <c r="F44" s="22">
        <v>4.8899999999999997</v>
      </c>
      <c r="G44" s="23">
        <v>857.50300000000004</v>
      </c>
      <c r="H44" s="276">
        <v>106.55781</v>
      </c>
      <c r="I44" s="25">
        <v>126.001613320206</v>
      </c>
      <c r="J44" s="23">
        <v>1384.10618886424</v>
      </c>
      <c r="K44" s="26">
        <v>36.362583169280697</v>
      </c>
      <c r="L44" s="26">
        <v>1.63279446112779</v>
      </c>
      <c r="M44" s="26">
        <v>1.7947296602232199</v>
      </c>
      <c r="N44" s="26">
        <v>74.180727096836407</v>
      </c>
      <c r="O44" s="26">
        <v>267.47757753597898</v>
      </c>
      <c r="P44" s="276">
        <v>302.91137483115602</v>
      </c>
      <c r="Q44" s="25">
        <v>100.000667118479</v>
      </c>
      <c r="R44" s="23">
        <v>1320.0476469116099</v>
      </c>
      <c r="S44" s="78">
        <v>38.232854901041797</v>
      </c>
      <c r="T44" s="26">
        <v>1.63279446112779</v>
      </c>
      <c r="U44" s="26">
        <v>1.7069352185484701</v>
      </c>
      <c r="V44" s="26">
        <v>61.328277219367102</v>
      </c>
      <c r="W44" s="23">
        <v>212.67378421537401</v>
      </c>
      <c r="X44" s="24">
        <v>216.82326670252201</v>
      </c>
      <c r="Y44" s="27">
        <v>98.000642340134604</v>
      </c>
      <c r="Z44" s="30">
        <v>1313.8186417710699</v>
      </c>
      <c r="AA44" s="30">
        <v>38.425354308109803</v>
      </c>
      <c r="AB44" s="29">
        <v>1.63279446112779</v>
      </c>
      <c r="AC44" s="29">
        <v>1.6983839892002801</v>
      </c>
      <c r="AD44" s="30">
        <v>60.255839849523703</v>
      </c>
      <c r="AE44" s="30">
        <v>208.746469692489</v>
      </c>
      <c r="AF44" s="31">
        <v>210.297830379045</v>
      </c>
      <c r="AG44" s="32">
        <f t="shared" ref="AG44" si="154">I44</f>
        <v>126.001613320206</v>
      </c>
      <c r="AH44" s="30">
        <f t="shared" ref="AH44" si="155">(J44-2*K44)</f>
        <v>1311.3810225256786</v>
      </c>
      <c r="AI44" s="29">
        <f t="shared" ref="AI44" si="156">Y44</f>
        <v>98.000642340134604</v>
      </c>
      <c r="AJ44" s="30">
        <f t="shared" ref="AJ44" si="157">Z44-2*AA44</f>
        <v>1236.9679331548502</v>
      </c>
      <c r="AK44" s="112">
        <f>(AH44-AJ44)/(AJ44*(AG44-AI44))*7500.6</f>
        <v>16.114387696609651</v>
      </c>
      <c r="AL44" s="22">
        <f t="shared" ref="AL44" si="158">AH44/2</f>
        <v>655.69051126283932</v>
      </c>
      <c r="AM44" s="33">
        <f t="shared" ref="AM44" si="159">AJ44/2</f>
        <v>618.48396657742512</v>
      </c>
      <c r="AN44" s="322">
        <f t="shared" ref="AN44" si="160">(R44-2*S44)/2</f>
        <v>621.79096855476314</v>
      </c>
      <c r="AO44" s="322">
        <f t="shared" si="147"/>
        <v>79.828618657956312</v>
      </c>
      <c r="AP44" s="363">
        <v>4.8633085480525704</v>
      </c>
      <c r="AQ44" s="363">
        <f t="shared" si="148"/>
        <v>7.8021601385012325</v>
      </c>
      <c r="AR44" s="363">
        <f t="shared" si="149"/>
        <v>6.376318847263752</v>
      </c>
      <c r="AS44"/>
      <c r="AT44"/>
      <c r="AU44"/>
    </row>
    <row r="45" spans="1:47" ht="15" customHeight="1" x14ac:dyDescent="0.3">
      <c r="A45" s="554"/>
      <c r="B45" s="519"/>
      <c r="C45" s="8">
        <v>42955</v>
      </c>
      <c r="D45" s="248" t="s">
        <v>82</v>
      </c>
      <c r="E45" s="20" t="s">
        <v>105</v>
      </c>
      <c r="F45" s="22">
        <v>5.26</v>
      </c>
      <c r="G45" s="23">
        <v>805.54300000000001</v>
      </c>
      <c r="H45" s="276">
        <v>103.54617</v>
      </c>
      <c r="I45" s="25">
        <v>126.000843083917</v>
      </c>
      <c r="J45" s="23">
        <v>1361.0751373609501</v>
      </c>
      <c r="K45" s="26">
        <v>34.948347325931202</v>
      </c>
      <c r="L45" s="26">
        <v>1.5684024024023999</v>
      </c>
      <c r="M45" s="26">
        <v>1.88907803192646</v>
      </c>
      <c r="N45" s="26">
        <v>78.483701814227004</v>
      </c>
      <c r="O45" s="26">
        <v>263.45015440516499</v>
      </c>
      <c r="P45" s="276">
        <v>310.311866593258</v>
      </c>
      <c r="Q45" s="25">
        <v>100.00053840188799</v>
      </c>
      <c r="R45" s="23">
        <v>1282.4694405104699</v>
      </c>
      <c r="S45" s="78">
        <v>37.218142002250701</v>
      </c>
      <c r="T45" s="26">
        <v>1.5684024024023999</v>
      </c>
      <c r="U45" s="26">
        <v>1.77387025879906</v>
      </c>
      <c r="V45" s="26">
        <v>62.168070217258901</v>
      </c>
      <c r="W45" s="23">
        <v>206.915407238097</v>
      </c>
      <c r="X45" s="24">
        <v>216.36739353981099</v>
      </c>
      <c r="Y45" s="27">
        <v>98.000519086205799</v>
      </c>
      <c r="Z45" s="30">
        <v>1274.89436108626</v>
      </c>
      <c r="AA45" s="30">
        <v>37.453040300060799</v>
      </c>
      <c r="AB45" s="29">
        <v>1.5684024024023999</v>
      </c>
      <c r="AC45" s="29">
        <v>1.7627448841702</v>
      </c>
      <c r="AD45" s="30">
        <v>60.829165214466798</v>
      </c>
      <c r="AE45" s="30">
        <v>202.953466332533</v>
      </c>
      <c r="AF45" s="31">
        <v>209.30693208614301</v>
      </c>
      <c r="AG45" s="32">
        <f t="shared" ref="AG45" si="161">I45</f>
        <v>126.000843083917</v>
      </c>
      <c r="AH45" s="30">
        <f t="shared" ref="AH45" si="162">(J45-2*K45)</f>
        <v>1291.1784427090877</v>
      </c>
      <c r="AI45" s="29">
        <f t="shared" ref="AI45" si="163">Y45</f>
        <v>98.000519086205799</v>
      </c>
      <c r="AJ45" s="30">
        <f t="shared" ref="AJ45" si="164">Z45-2*AA45</f>
        <v>1199.9882804861384</v>
      </c>
      <c r="AK45" s="112">
        <f>(AH45-AJ45)/(AJ45*(AG45-AI45))*7500.6</f>
        <v>20.356538577531836</v>
      </c>
      <c r="AL45" s="22">
        <f t="shared" ref="AL45" si="165">AH45/2</f>
        <v>645.58922135454384</v>
      </c>
      <c r="AM45" s="33">
        <f t="shared" ref="AM45" si="166">AJ45/2</f>
        <v>599.99414024306918</v>
      </c>
      <c r="AN45" s="322">
        <f t="shared" ref="AN45" si="167">(R45-2*S45)/2</f>
        <v>604.01657825298423</v>
      </c>
      <c r="AO45" s="322">
        <f>K45*P166</f>
        <v>67.250310941508104</v>
      </c>
      <c r="AP45" s="363">
        <v>3.9180661630779099</v>
      </c>
      <c r="AQ45" s="363">
        <f>SQRT(AO45/(2*AL45*0.001))</f>
        <v>7.2169552948283364</v>
      </c>
      <c r="AR45" s="363">
        <f>SQRT(S45*T166/(2*AN45*0.001))</f>
        <v>5.9326572825497594</v>
      </c>
      <c r="AS45"/>
      <c r="AT45"/>
      <c r="AU45"/>
    </row>
    <row r="46" spans="1:47" ht="15" customHeight="1" thickBot="1" x14ac:dyDescent="0.35">
      <c r="A46" s="554"/>
      <c r="B46" s="519"/>
      <c r="C46" s="8"/>
      <c r="D46" s="249"/>
      <c r="E46" s="20"/>
      <c r="F46" s="34"/>
      <c r="G46" s="23"/>
      <c r="H46" s="276"/>
      <c r="I46" s="32"/>
      <c r="J46" s="30"/>
      <c r="K46" s="29"/>
      <c r="L46" s="26"/>
      <c r="M46" s="26"/>
      <c r="N46" s="26"/>
      <c r="O46" s="26"/>
      <c r="P46" s="276"/>
      <c r="Q46" s="32"/>
      <c r="R46" s="30"/>
      <c r="S46" s="105"/>
      <c r="T46" s="29"/>
      <c r="U46" s="29"/>
      <c r="V46" s="29"/>
      <c r="W46" s="30"/>
      <c r="X46" s="31"/>
      <c r="Y46" s="27"/>
      <c r="Z46" s="28"/>
      <c r="AA46" s="28"/>
      <c r="AB46" s="29"/>
      <c r="AC46" s="29"/>
      <c r="AD46" s="30"/>
      <c r="AE46" s="30"/>
      <c r="AF46" s="31"/>
      <c r="AG46" s="32"/>
      <c r="AH46" s="30"/>
      <c r="AI46" s="29"/>
      <c r="AJ46" s="30"/>
      <c r="AK46" s="112"/>
      <c r="AL46" s="323"/>
      <c r="AM46" s="35"/>
      <c r="AN46" s="322"/>
      <c r="AO46" s="33"/>
      <c r="AP46" s="363"/>
      <c r="AQ46" s="363"/>
      <c r="AR46" s="363"/>
      <c r="AS46"/>
      <c r="AT46"/>
      <c r="AU46"/>
    </row>
    <row r="47" spans="1:47" ht="15" customHeight="1" x14ac:dyDescent="0.3">
      <c r="A47" s="554"/>
      <c r="B47" s="519"/>
      <c r="C47" s="514" t="s">
        <v>23</v>
      </c>
      <c r="D47" s="508"/>
      <c r="E47" s="509"/>
      <c r="F47" s="38">
        <f t="shared" ref="F47:AN47" si="168">AVERAGE(F41:F46)</f>
        <v>5.0920000000000005</v>
      </c>
      <c r="G47" s="39">
        <f t="shared" si="168"/>
        <v>835.98144000000013</v>
      </c>
      <c r="H47" s="210">
        <f t="shared" si="168"/>
        <v>107.78509799999999</v>
      </c>
      <c r="I47" s="36">
        <f t="shared" si="168"/>
        <v>126.0010976651796</v>
      </c>
      <c r="J47" s="39">
        <f t="shared" si="168"/>
        <v>1371.9835474362321</v>
      </c>
      <c r="K47" s="41">
        <f t="shared" si="168"/>
        <v>36.460578893787158</v>
      </c>
      <c r="L47" s="41">
        <f t="shared" si="168"/>
        <v>1.6118054054054038</v>
      </c>
      <c r="M47" s="41">
        <f t="shared" si="168"/>
        <v>1.8348295600428499</v>
      </c>
      <c r="N47" s="41">
        <f t="shared" si="168"/>
        <v>75.401673435182744</v>
      </c>
      <c r="O47" s="41">
        <f t="shared" si="168"/>
        <v>264.49030880080784</v>
      </c>
      <c r="P47" s="210">
        <f t="shared" si="168"/>
        <v>299.59108388103539</v>
      </c>
      <c r="Q47" s="36">
        <f t="shared" si="168"/>
        <v>100.00065797397198</v>
      </c>
      <c r="R47" s="39">
        <f t="shared" si="168"/>
        <v>1302.0355844079081</v>
      </c>
      <c r="S47" s="464">
        <f t="shared" si="168"/>
        <v>38.539018201513798</v>
      </c>
      <c r="T47" s="41">
        <f t="shared" si="168"/>
        <v>1.6118054054054038</v>
      </c>
      <c r="U47" s="41">
        <f t="shared" si="168"/>
        <v>1.7358635597009602</v>
      </c>
      <c r="V47" s="41">
        <f t="shared" si="168"/>
        <v>61.421214697685137</v>
      </c>
      <c r="W47" s="39">
        <f t="shared" si="168"/>
        <v>211.2848834140942</v>
      </c>
      <c r="X47" s="40">
        <f t="shared" si="168"/>
        <v>212.1140387401656</v>
      </c>
      <c r="Y47" s="37">
        <f t="shared" si="168"/>
        <v>98.000651179598933</v>
      </c>
      <c r="Z47" s="39">
        <f t="shared" si="168"/>
        <v>1295.2667140864198</v>
      </c>
      <c r="AA47" s="39">
        <f t="shared" si="168"/>
        <v>38.753328003603997</v>
      </c>
      <c r="AB47" s="41">
        <f t="shared" si="168"/>
        <v>1.6118054054054038</v>
      </c>
      <c r="AC47" s="41">
        <f t="shared" si="168"/>
        <v>1.7262671875450319</v>
      </c>
      <c r="AD47" s="39">
        <f t="shared" si="168"/>
        <v>60.264090497682353</v>
      </c>
      <c r="AE47" s="39">
        <f t="shared" si="168"/>
        <v>207.4727727496082</v>
      </c>
      <c r="AF47" s="40">
        <f t="shared" si="168"/>
        <v>205.50832161850957</v>
      </c>
      <c r="AG47" s="36">
        <f t="shared" si="168"/>
        <v>126.0010976651796</v>
      </c>
      <c r="AH47" s="39">
        <f t="shared" si="168"/>
        <v>1299.0623896486577</v>
      </c>
      <c r="AI47" s="37">
        <f t="shared" si="168"/>
        <v>98.000651179598933</v>
      </c>
      <c r="AJ47" s="39">
        <f t="shared" si="168"/>
        <v>1217.7600580792118</v>
      </c>
      <c r="AK47" s="210">
        <f t="shared" si="168"/>
        <v>17.893651718416777</v>
      </c>
      <c r="AL47" s="38">
        <f t="shared" si="168"/>
        <v>649.53119482432885</v>
      </c>
      <c r="AM47" s="42">
        <f t="shared" si="168"/>
        <v>608.88002903960592</v>
      </c>
      <c r="AN47" s="368">
        <f t="shared" si="168"/>
        <v>612.47877400244022</v>
      </c>
      <c r="AO47" s="42">
        <f t="shared" ref="AO47:AQ47" si="169">AVERAGE(AO41:AO46)</f>
        <v>74.331973444734359</v>
      </c>
      <c r="AP47" s="364">
        <f t="shared" ref="AP47" si="170">AVERAGE(AP41:AP46)</f>
        <v>4.635146427697002</v>
      </c>
      <c r="AQ47" s="364">
        <f t="shared" si="169"/>
        <v>7.5595914373072386</v>
      </c>
      <c r="AR47" s="364">
        <f t="shared" ref="AR47" si="171">AVERAGE(AR41:AR46)</f>
        <v>6.1953736333511804</v>
      </c>
      <c r="AS47"/>
      <c r="AT47"/>
      <c r="AU47"/>
    </row>
    <row r="48" spans="1:47" ht="15" customHeight="1" x14ac:dyDescent="0.3">
      <c r="A48" s="554"/>
      <c r="B48" s="519"/>
      <c r="C48" s="515" t="s">
        <v>24</v>
      </c>
      <c r="D48" s="516"/>
      <c r="E48" s="517"/>
      <c r="F48" s="45">
        <f t="shared" ref="F48:AN48" si="172">_xlfn.STDEV.S(F41:F46)</f>
        <v>0.3607907981088212</v>
      </c>
      <c r="G48" s="46">
        <f t="shared" si="172"/>
        <v>27.238122987239787</v>
      </c>
      <c r="H48" s="211">
        <f t="shared" si="172"/>
        <v>5.1559739472887181</v>
      </c>
      <c r="I48" s="43">
        <f t="shared" si="172"/>
        <v>3.1640656711312234E-4</v>
      </c>
      <c r="J48" s="46">
        <f t="shared" si="172"/>
        <v>31.955459074257011</v>
      </c>
      <c r="K48" s="48">
        <f t="shared" si="172"/>
        <v>1.7843817555411168</v>
      </c>
      <c r="L48" s="48">
        <f t="shared" si="172"/>
        <v>3.3983147155353527E-2</v>
      </c>
      <c r="M48" s="48">
        <f t="shared" si="172"/>
        <v>3.953457585261623E-2</v>
      </c>
      <c r="N48" s="48">
        <f t="shared" si="172"/>
        <v>3.884821408584366</v>
      </c>
      <c r="O48" s="48">
        <f t="shared" si="172"/>
        <v>8.2905590202722141</v>
      </c>
      <c r="P48" s="211">
        <f t="shared" si="172"/>
        <v>9.1690752496077543</v>
      </c>
      <c r="Q48" s="43">
        <f t="shared" si="172"/>
        <v>1.6948402253476474E-4</v>
      </c>
      <c r="R48" s="46">
        <f t="shared" si="172"/>
        <v>30.609168636310589</v>
      </c>
      <c r="S48" s="465">
        <f t="shared" si="172"/>
        <v>1.8837256237674536</v>
      </c>
      <c r="T48" s="48">
        <f t="shared" si="172"/>
        <v>3.3983147155353527E-2</v>
      </c>
      <c r="U48" s="48">
        <f t="shared" si="172"/>
        <v>3.6870167519421071E-2</v>
      </c>
      <c r="V48" s="48">
        <f t="shared" si="172"/>
        <v>3.220532271191876</v>
      </c>
      <c r="W48" s="46">
        <f t="shared" si="172"/>
        <v>7.4003364457627496</v>
      </c>
      <c r="X48" s="47">
        <f t="shared" si="172"/>
        <v>6.4739443262160954</v>
      </c>
      <c r="Y48" s="44">
        <f t="shared" si="172"/>
        <v>1.9977800706872295E-4</v>
      </c>
      <c r="Z48" s="46">
        <f t="shared" si="172"/>
        <v>30.676156106681507</v>
      </c>
      <c r="AA48" s="46">
        <f t="shared" si="172"/>
        <v>1.8938200632918434</v>
      </c>
      <c r="AB48" s="48">
        <f t="shared" si="172"/>
        <v>3.3983147155353527E-2</v>
      </c>
      <c r="AC48" s="48">
        <f t="shared" si="172"/>
        <v>3.6859838281889899E-2</v>
      </c>
      <c r="AD48" s="46">
        <f t="shared" si="172"/>
        <v>3.1959396475630144</v>
      </c>
      <c r="AE48" s="46">
        <f t="shared" si="172"/>
        <v>7.3328724568984116</v>
      </c>
      <c r="AF48" s="47">
        <f t="shared" si="172"/>
        <v>6.3359313967177284</v>
      </c>
      <c r="AG48" s="43">
        <f t="shared" si="172"/>
        <v>3.1640656711312234E-4</v>
      </c>
      <c r="AH48" s="46">
        <f t="shared" si="172"/>
        <v>28.818953516924715</v>
      </c>
      <c r="AI48" s="44">
        <f t="shared" si="172"/>
        <v>1.9977800706872295E-4</v>
      </c>
      <c r="AJ48" s="46">
        <f t="shared" si="172"/>
        <v>27.405864966195672</v>
      </c>
      <c r="AK48" s="211">
        <f t="shared" si="172"/>
        <v>2.3788826799501783</v>
      </c>
      <c r="AL48" s="45">
        <f t="shared" si="172"/>
        <v>14.409476758462358</v>
      </c>
      <c r="AM48" s="49">
        <f t="shared" si="172"/>
        <v>13.702932483097836</v>
      </c>
      <c r="AN48" s="369">
        <f t="shared" si="172"/>
        <v>13.65819295907767</v>
      </c>
      <c r="AO48" s="49">
        <f t="shared" ref="AO48:AQ48" si="173">_xlfn.STDEV.S(AO41:AO46)</f>
        <v>6.6030610862744048</v>
      </c>
      <c r="AP48" s="365">
        <f t="shared" ref="AP48" si="174">_xlfn.STDEV.S(AP41:AP46)</f>
        <v>0.45787651688188064</v>
      </c>
      <c r="AQ48" s="365">
        <f t="shared" si="173"/>
        <v>0.35225036767894435</v>
      </c>
      <c r="AR48" s="365">
        <f t="shared" ref="AR48" si="175">_xlfn.STDEV.S(AR41:AR46)</f>
        <v>0.25980116045109736</v>
      </c>
      <c r="AS48"/>
      <c r="AT48"/>
      <c r="AU48"/>
    </row>
    <row r="49" spans="1:47" ht="15" thickBot="1" x14ac:dyDescent="0.35">
      <c r="A49" s="554"/>
      <c r="B49" s="520"/>
      <c r="C49" s="510" t="s">
        <v>25</v>
      </c>
      <c r="D49" s="511"/>
      <c r="E49" s="512"/>
      <c r="F49" s="52">
        <f t="shared" ref="F49:AF49" si="176">_xlfn.STDEV.S(F41:F46)/SQRT(COUNT(F41:F46))</f>
        <v>0.16135055004554535</v>
      </c>
      <c r="G49" s="53">
        <f t="shared" si="176"/>
        <v>12.18125891579356</v>
      </c>
      <c r="H49" s="212">
        <f t="shared" si="176"/>
        <v>2.305821647271098</v>
      </c>
      <c r="I49" s="50">
        <f t="shared" si="176"/>
        <v>1.4150131851845818E-4</v>
      </c>
      <c r="J49" s="53">
        <f t="shared" si="176"/>
        <v>14.290915748450235</v>
      </c>
      <c r="K49" s="55">
        <f t="shared" si="176"/>
        <v>0.79799978064006982</v>
      </c>
      <c r="L49" s="55">
        <f t="shared" si="176"/>
        <v>1.5197725425749818E-2</v>
      </c>
      <c r="M49" s="55">
        <f t="shared" si="176"/>
        <v>1.7680399813614318E-2</v>
      </c>
      <c r="N49" s="55">
        <f t="shared" si="176"/>
        <v>1.7373449500082254</v>
      </c>
      <c r="O49" s="55">
        <f t="shared" si="176"/>
        <v>3.7076507081605454</v>
      </c>
      <c r="P49" s="212">
        <f t="shared" si="176"/>
        <v>4.1005351097867582</v>
      </c>
      <c r="Q49" s="50">
        <f t="shared" si="176"/>
        <v>7.5795559097568036E-5</v>
      </c>
      <c r="R49" s="53">
        <f t="shared" si="176"/>
        <v>13.688836361109002</v>
      </c>
      <c r="S49" s="466">
        <f t="shared" si="176"/>
        <v>0.84242770914044385</v>
      </c>
      <c r="T49" s="55">
        <f t="shared" si="176"/>
        <v>1.5197725425749818E-2</v>
      </c>
      <c r="U49" s="55">
        <f t="shared" si="176"/>
        <v>1.6488840183046062E-2</v>
      </c>
      <c r="V49" s="55">
        <f t="shared" si="176"/>
        <v>1.4402658164233644</v>
      </c>
      <c r="W49" s="53">
        <f t="shared" si="176"/>
        <v>3.3095310698189384</v>
      </c>
      <c r="X49" s="54">
        <f t="shared" si="176"/>
        <v>2.8952359191936523</v>
      </c>
      <c r="Y49" s="51">
        <f t="shared" si="176"/>
        <v>8.9343440843019602E-5</v>
      </c>
      <c r="Z49" s="53">
        <f t="shared" si="176"/>
        <v>13.718794068587027</v>
      </c>
      <c r="AA49" s="53">
        <f t="shared" si="176"/>
        <v>0.84694207973470315</v>
      </c>
      <c r="AB49" s="55">
        <f t="shared" si="176"/>
        <v>1.5197725425749818E-2</v>
      </c>
      <c r="AC49" s="55">
        <f t="shared" si="176"/>
        <v>1.6484220807590974E-2</v>
      </c>
      <c r="AD49" s="53">
        <f t="shared" si="176"/>
        <v>1.4292676607875241</v>
      </c>
      <c r="AE49" s="53">
        <f t="shared" si="176"/>
        <v>3.2793602567921489</v>
      </c>
      <c r="AF49" s="54">
        <f t="shared" si="176"/>
        <v>2.8335146607672055</v>
      </c>
      <c r="AG49" s="50">
        <f t="shared" ref="AG49:AQ49" si="177">AG48/SQRT(COUNT(AG41:AG46))</f>
        <v>1.4150131851845818E-4</v>
      </c>
      <c r="AH49" s="53">
        <f t="shared" si="177"/>
        <v>12.888227820850059</v>
      </c>
      <c r="AI49" s="51">
        <f t="shared" si="177"/>
        <v>8.9343440843019602E-5</v>
      </c>
      <c r="AJ49" s="53">
        <f t="shared" si="177"/>
        <v>12.256275409318699</v>
      </c>
      <c r="AK49" s="212">
        <f t="shared" si="177"/>
        <v>1.0638686765730949</v>
      </c>
      <c r="AL49" s="52">
        <f t="shared" si="177"/>
        <v>6.4441139104250293</v>
      </c>
      <c r="AM49" s="56">
        <f t="shared" si="177"/>
        <v>6.1281377046593493</v>
      </c>
      <c r="AN49" s="370">
        <f t="shared" si="177"/>
        <v>6.1081295812613341</v>
      </c>
      <c r="AO49" s="56">
        <f t="shared" ref="AO49:AP49" si="178">AO48/SQRT(COUNT(AO41:AO46))</f>
        <v>2.9529786896986345</v>
      </c>
      <c r="AP49" s="366">
        <f t="shared" si="178"/>
        <v>0.20476860340974301</v>
      </c>
      <c r="AQ49" s="366">
        <f t="shared" si="177"/>
        <v>0.15753115344588287</v>
      </c>
      <c r="AR49" s="366">
        <f t="shared" ref="AR49" si="179">AR48/SQRT(COUNT(AR41:AR46))</f>
        <v>0.11618661108039671</v>
      </c>
      <c r="AS49"/>
      <c r="AT49"/>
      <c r="AU49"/>
    </row>
    <row r="50" spans="1:47" ht="15" customHeight="1" x14ac:dyDescent="0.3">
      <c r="A50" s="554"/>
      <c r="B50" s="518" t="s">
        <v>118</v>
      </c>
      <c r="C50" s="8">
        <v>43770</v>
      </c>
      <c r="D50" s="247" t="s">
        <v>82</v>
      </c>
      <c r="E50" s="20" t="s">
        <v>120</v>
      </c>
      <c r="F50" s="22">
        <v>5.27</v>
      </c>
      <c r="G50" s="23">
        <v>1026</v>
      </c>
      <c r="H50" s="276">
        <v>154.61942999999999</v>
      </c>
      <c r="I50" s="25">
        <v>101.013794924507</v>
      </c>
      <c r="J50" s="23">
        <v>1075.0606272464199</v>
      </c>
      <c r="K50" s="26">
        <v>124.896765361154</v>
      </c>
      <c r="L50" s="26">
        <v>1.1353303303303299</v>
      </c>
      <c r="M50" s="26">
        <v>1.09041203648282</v>
      </c>
      <c r="N50" s="26">
        <v>2.82026755645458</v>
      </c>
      <c r="O50" s="26">
        <v>39.544591887987998</v>
      </c>
      <c r="P50" s="276">
        <v>44.492758836507399</v>
      </c>
      <c r="Q50" s="25">
        <v>100.004603376394</v>
      </c>
      <c r="R50" s="23">
        <v>1074.6194814645601</v>
      </c>
      <c r="S50" s="78">
        <v>124.963569932479</v>
      </c>
      <c r="T50" s="26">
        <v>1.1353303303303299</v>
      </c>
      <c r="U50" s="26">
        <v>1.08982911052525</v>
      </c>
      <c r="V50" s="26">
        <v>2.7966094307570901</v>
      </c>
      <c r="W50" s="23">
        <v>39.311852900502103</v>
      </c>
      <c r="X50" s="24">
        <v>43.994039367219102</v>
      </c>
      <c r="Y50" s="27">
        <v>73.002814292359204</v>
      </c>
      <c r="Z50" s="30">
        <v>1059.47073119795</v>
      </c>
      <c r="AA50" s="30">
        <v>127.308770238096</v>
      </c>
      <c r="AB50" s="29">
        <v>1.1353303303303299</v>
      </c>
      <c r="AC50" s="29">
        <v>1.0697529794127201</v>
      </c>
      <c r="AD50" s="30">
        <v>2.1123403887265</v>
      </c>
      <c r="AE50" s="30">
        <v>32.379634091179298</v>
      </c>
      <c r="AF50" s="31">
        <v>30.7654490994322</v>
      </c>
      <c r="AG50" s="32">
        <f>I50</f>
        <v>101.013794924507</v>
      </c>
      <c r="AH50" s="30">
        <f>(J50-2*K50)</f>
        <v>825.26709652411193</v>
      </c>
      <c r="AI50" s="29">
        <f t="shared" ref="AI50" si="180">Y50</f>
        <v>73.002814292359204</v>
      </c>
      <c r="AJ50" s="30">
        <f t="shared" ref="AJ50" si="181">Z50-2*AA50</f>
        <v>804.85319072175798</v>
      </c>
      <c r="AK50" s="112">
        <f>(AH50-AJ50)/(AJ50*(AG50-AI50))*7500.6</f>
        <v>6.7916786453202835</v>
      </c>
      <c r="AL50" s="22">
        <f t="shared" ref="AL50:AL51" si="182">AH50/2</f>
        <v>412.63354826205597</v>
      </c>
      <c r="AM50" s="33">
        <f t="shared" ref="AM50:AM51" si="183">AJ50/2</f>
        <v>402.42659536087899</v>
      </c>
      <c r="AN50" s="322">
        <f t="shared" ref="AN50:AN51" si="184">(R50-2*S50)/2</f>
        <v>412.34617079980103</v>
      </c>
      <c r="AO50" s="322">
        <f t="shared" ref="AO50:AO53" si="185">K50*P171</f>
        <v>116.16085791444959</v>
      </c>
      <c r="AP50" s="363">
        <v>13.664694407687501</v>
      </c>
      <c r="AQ50" s="363">
        <f t="shared" ref="AQ50:AQ53" si="186">SQRT(AO50/(2*AL50*0.001))</f>
        <v>11.864041041721125</v>
      </c>
      <c r="AR50" s="363">
        <f t="shared" ref="AR50:AR53" si="187">SQRT(S50*T171/(2*AN50*0.001))</f>
        <v>11.76841152078906</v>
      </c>
      <c r="AS50"/>
      <c r="AT50"/>
      <c r="AU50"/>
    </row>
    <row r="51" spans="1:47" ht="15" customHeight="1" x14ac:dyDescent="0.3">
      <c r="A51" s="554"/>
      <c r="B51" s="519"/>
      <c r="C51" s="8">
        <v>43777</v>
      </c>
      <c r="D51" s="248" t="s">
        <v>82</v>
      </c>
      <c r="E51" s="20" t="s">
        <v>121</v>
      </c>
      <c r="F51" s="22">
        <v>4.78</v>
      </c>
      <c r="G51" s="23">
        <v>689.55799999999999</v>
      </c>
      <c r="H51" s="276">
        <v>121.98469</v>
      </c>
      <c r="I51" s="25">
        <v>101.000686764991</v>
      </c>
      <c r="J51" s="23">
        <v>923.29811056489302</v>
      </c>
      <c r="K51" s="26">
        <v>69.823243462462798</v>
      </c>
      <c r="L51" s="26">
        <v>1.1618138138138101</v>
      </c>
      <c r="M51" s="26">
        <v>1.5037262183847799</v>
      </c>
      <c r="N51" s="26">
        <v>15.047702469138599</v>
      </c>
      <c r="O51" s="26">
        <v>71.047489054999204</v>
      </c>
      <c r="P51" s="276">
        <v>75.563602522004103</v>
      </c>
      <c r="Q51" s="25">
        <v>100.00069702169399</v>
      </c>
      <c r="R51" s="23">
        <v>920.33947056922102</v>
      </c>
      <c r="S51" s="78">
        <v>70.087946633662995</v>
      </c>
      <c r="T51" s="26">
        <v>1.1618138138138101</v>
      </c>
      <c r="U51" s="26">
        <v>1.49804705216945</v>
      </c>
      <c r="V51" s="26">
        <v>14.7643650860891</v>
      </c>
      <c r="W51" s="23">
        <v>70.344509947606994</v>
      </c>
      <c r="X51" s="24">
        <v>74.201155907463203</v>
      </c>
      <c r="Y51" s="27">
        <v>73.0005772667473</v>
      </c>
      <c r="Z51" s="30">
        <v>832.19525439090296</v>
      </c>
      <c r="AA51" s="30">
        <v>79.133457107741805</v>
      </c>
      <c r="AB51" s="29">
        <v>1.1618138138138101</v>
      </c>
      <c r="AC51" s="29">
        <v>1.32680974248624</v>
      </c>
      <c r="AD51" s="30">
        <v>7.93171217126753</v>
      </c>
      <c r="AE51" s="30">
        <v>54.679196193958198</v>
      </c>
      <c r="AF51" s="31">
        <v>41.442427304768898</v>
      </c>
      <c r="AG51" s="32">
        <f t="shared" ref="AG51" si="188">I51</f>
        <v>101.000686764991</v>
      </c>
      <c r="AH51" s="30">
        <f t="shared" ref="AH51" si="189">(J51-2*K51)</f>
        <v>783.6516236399674</v>
      </c>
      <c r="AI51" s="29">
        <f>Y51</f>
        <v>73.0005772667473</v>
      </c>
      <c r="AJ51" s="30">
        <f>Z51-2*AA51</f>
        <v>673.92834017541941</v>
      </c>
      <c r="AK51" s="112">
        <f>(AH51-AJ51)/(AJ51*(AG51-AI51))*7500.6</f>
        <v>43.613541279246263</v>
      </c>
      <c r="AL51" s="22">
        <f t="shared" si="182"/>
        <v>391.8258118199837</v>
      </c>
      <c r="AM51" s="33">
        <f t="shared" si="183"/>
        <v>336.9641700877097</v>
      </c>
      <c r="AN51" s="322">
        <f t="shared" si="184"/>
        <v>390.08178865094749</v>
      </c>
      <c r="AO51" s="322">
        <f t="shared" si="185"/>
        <v>24.709511038767758</v>
      </c>
      <c r="AP51" s="363">
        <v>4.3846308330295498</v>
      </c>
      <c r="AQ51" s="363">
        <f t="shared" si="186"/>
        <v>5.6152688819026544</v>
      </c>
      <c r="AR51" s="363">
        <f t="shared" si="187"/>
        <v>5.5811119000337674</v>
      </c>
      <c r="AS51"/>
      <c r="AT51"/>
      <c r="AU51"/>
    </row>
    <row r="52" spans="1:47" ht="15" customHeight="1" x14ac:dyDescent="0.3">
      <c r="A52" s="554"/>
      <c r="B52" s="519"/>
      <c r="C52" s="8">
        <v>43796</v>
      </c>
      <c r="D52" s="248" t="s">
        <v>82</v>
      </c>
      <c r="E52" s="20" t="s">
        <v>122</v>
      </c>
      <c r="F52" s="22">
        <v>6.14</v>
      </c>
      <c r="G52" s="23">
        <v>833.85299999999995</v>
      </c>
      <c r="H52" s="276">
        <v>140.88072</v>
      </c>
      <c r="I52" s="25">
        <v>101.00206330260799</v>
      </c>
      <c r="J52" s="23">
        <v>951.77995198469705</v>
      </c>
      <c r="K52" s="26">
        <v>105.221553119982</v>
      </c>
      <c r="L52" s="26">
        <v>1.0959879879879899</v>
      </c>
      <c r="M52" s="26">
        <v>1.2216338565010301</v>
      </c>
      <c r="N52" s="26">
        <v>5.1796071853268399</v>
      </c>
      <c r="O52" s="26">
        <v>44.877173340285196</v>
      </c>
      <c r="P52" s="276">
        <v>47.4358222546484</v>
      </c>
      <c r="Q52" s="25">
        <v>100.002020550428</v>
      </c>
      <c r="R52" s="23">
        <v>950.78721984421099</v>
      </c>
      <c r="S52" s="78">
        <v>105.362672270319</v>
      </c>
      <c r="T52" s="26">
        <v>1.0959879879879899</v>
      </c>
      <c r="U52" s="26">
        <v>1.21999764200365</v>
      </c>
      <c r="V52" s="26">
        <v>5.1164428789900303</v>
      </c>
      <c r="W52" s="23">
        <v>44.6369597976609</v>
      </c>
      <c r="X52" s="24">
        <v>46.822579888352898</v>
      </c>
      <c r="Y52" s="27">
        <v>73.001417295112105</v>
      </c>
      <c r="Z52" s="30">
        <v>917.31921182313499</v>
      </c>
      <c r="AA52" s="30">
        <v>110.38895747899601</v>
      </c>
      <c r="AB52" s="29">
        <v>1.0959879879879899</v>
      </c>
      <c r="AC52" s="29">
        <v>1.16444809934409</v>
      </c>
      <c r="AD52" s="30">
        <v>3.34356461947654</v>
      </c>
      <c r="AE52" s="30">
        <v>37.403813786068902</v>
      </c>
      <c r="AF52" s="31">
        <v>30.705617775955201</v>
      </c>
      <c r="AG52" s="32">
        <f>I52</f>
        <v>101.00206330260799</v>
      </c>
      <c r="AH52" s="30">
        <f>(J52-2*K52)</f>
        <v>741.33684574473307</v>
      </c>
      <c r="AI52" s="29">
        <f>Y52</f>
        <v>73.001417295112105</v>
      </c>
      <c r="AJ52" s="30">
        <f>Z52-2*AA52</f>
        <v>696.54129686514295</v>
      </c>
      <c r="AK52" s="112">
        <f>(AH52-AJ52)/(AJ52*(AG52-AI52))*7500.6</f>
        <v>17.227249619830484</v>
      </c>
      <c r="AL52" s="22">
        <f>AH52/2</f>
        <v>370.66842287236653</v>
      </c>
      <c r="AM52" s="33">
        <f>AJ52/2</f>
        <v>348.27064843257148</v>
      </c>
      <c r="AN52" s="322">
        <f>(R52-2*S52)/2</f>
        <v>370.03093765178653</v>
      </c>
      <c r="AO52" s="322">
        <f t="shared" si="185"/>
        <v>46.428826328546911</v>
      </c>
      <c r="AP52" s="363">
        <v>7.1582101760601704</v>
      </c>
      <c r="AQ52" s="363">
        <f t="shared" si="186"/>
        <v>7.9138180268329839</v>
      </c>
      <c r="AR52" s="363">
        <f>SQRT(S52*T173/(2*AN52*0.001))</f>
        <v>7.8507016828425176</v>
      </c>
      <c r="AS52"/>
      <c r="AT52"/>
      <c r="AU52"/>
    </row>
    <row r="53" spans="1:47" ht="15" customHeight="1" x14ac:dyDescent="0.3">
      <c r="A53" s="554"/>
      <c r="B53" s="519"/>
      <c r="C53" s="8">
        <v>43801</v>
      </c>
      <c r="D53" s="248" t="s">
        <v>82</v>
      </c>
      <c r="E53" s="20" t="s">
        <v>123</v>
      </c>
      <c r="F53" s="22">
        <v>6.19</v>
      </c>
      <c r="G53" s="23">
        <v>769</v>
      </c>
      <c r="H53" s="276">
        <v>130.92097000000001</v>
      </c>
      <c r="I53" s="25">
        <v>101.000709629295</v>
      </c>
      <c r="J53" s="23">
        <v>1034.73490610419</v>
      </c>
      <c r="K53" s="26">
        <v>72.394455654792793</v>
      </c>
      <c r="L53" s="26">
        <v>1.19908408408408</v>
      </c>
      <c r="M53" s="26">
        <v>1.50818379104137</v>
      </c>
      <c r="N53" s="26">
        <v>16.176141764897199</v>
      </c>
      <c r="O53" s="26">
        <v>80.504898813022905</v>
      </c>
      <c r="P53" s="276">
        <v>82.765259370018398</v>
      </c>
      <c r="Q53" s="25">
        <v>100.000722529865</v>
      </c>
      <c r="R53" s="23">
        <v>1031.8405108147499</v>
      </c>
      <c r="S53" s="78">
        <v>72.630737287740004</v>
      </c>
      <c r="T53" s="26">
        <v>1.19908408408408</v>
      </c>
      <c r="U53" s="26">
        <v>1.5032773816857901</v>
      </c>
      <c r="V53" s="26">
        <v>15.9087312158888</v>
      </c>
      <c r="W53" s="23">
        <v>79.824582119321903</v>
      </c>
      <c r="X53" s="24">
        <v>81.370212905991394</v>
      </c>
      <c r="Y53" s="27">
        <v>73.000583334508505</v>
      </c>
      <c r="Z53" s="30">
        <v>945.93321994981602</v>
      </c>
      <c r="AA53" s="30">
        <v>80.500941302749894</v>
      </c>
      <c r="AB53" s="29">
        <v>1.19908408408408</v>
      </c>
      <c r="AC53" s="29">
        <v>1.35630891779513</v>
      </c>
      <c r="AD53" s="30">
        <v>9.4316697799222506</v>
      </c>
      <c r="AE53" s="30">
        <v>64.625538173545493</v>
      </c>
      <c r="AF53" s="31">
        <v>47.448484892986301</v>
      </c>
      <c r="AG53" s="32">
        <f>I53</f>
        <v>101.000709629295</v>
      </c>
      <c r="AH53" s="30">
        <f>(J53-2*K53)</f>
        <v>889.94599479460442</v>
      </c>
      <c r="AI53" s="29">
        <f>Y53</f>
        <v>73.000583334508505</v>
      </c>
      <c r="AJ53" s="30">
        <f>Z53-2*AA53</f>
        <v>784.93133734431626</v>
      </c>
      <c r="AK53" s="112">
        <f>(AH53-AJ53)/(AJ53*(AG53-AI53))*7500.6</f>
        <v>35.838866653141388</v>
      </c>
      <c r="AL53" s="22">
        <f>AH53/2</f>
        <v>444.97299739730221</v>
      </c>
      <c r="AM53" s="33">
        <f>AJ53/2</f>
        <v>392.46566867215813</v>
      </c>
      <c r="AN53" s="322">
        <f>(R53-2*S53)/2</f>
        <v>443.28951811963498</v>
      </c>
      <c r="AO53" s="322">
        <f t="shared" si="185"/>
        <v>30.837690830981813</v>
      </c>
      <c r="AP53" s="363">
        <v>4.7841770832010297</v>
      </c>
      <c r="AQ53" s="363">
        <f t="shared" si="186"/>
        <v>5.8865264338111025</v>
      </c>
      <c r="AR53" s="363">
        <f t="shared" si="187"/>
        <v>5.8546461921429334</v>
      </c>
      <c r="AS53"/>
      <c r="AT53"/>
      <c r="AU53"/>
    </row>
    <row r="54" spans="1:47" ht="15" customHeight="1" x14ac:dyDescent="0.3">
      <c r="A54" s="554"/>
      <c r="B54" s="519"/>
      <c r="C54" s="8">
        <v>43803</v>
      </c>
      <c r="D54" s="248" t="s">
        <v>82</v>
      </c>
      <c r="E54" s="20" t="s">
        <v>124</v>
      </c>
      <c r="F54" s="22">
        <v>6.5</v>
      </c>
      <c r="G54" s="23">
        <v>902</v>
      </c>
      <c r="H54" s="276">
        <v>159.26485</v>
      </c>
      <c r="I54" s="25">
        <v>101.01119151119801</v>
      </c>
      <c r="J54" s="23">
        <v>996.29242302144405</v>
      </c>
      <c r="K54" s="26">
        <v>121.244745556898</v>
      </c>
      <c r="L54" s="26">
        <v>1.11495995995996</v>
      </c>
      <c r="M54" s="26">
        <v>1.1781422724702699</v>
      </c>
      <c r="N54" s="26">
        <v>3.45599532911316</v>
      </c>
      <c r="O54" s="26">
        <v>37.746391098116099</v>
      </c>
      <c r="P54" s="276">
        <v>41.862937489892197</v>
      </c>
      <c r="Q54" s="25">
        <v>100.007891511523</v>
      </c>
      <c r="R54" s="23">
        <v>995.73376177317698</v>
      </c>
      <c r="S54" s="78">
        <v>121.33468029891399</v>
      </c>
      <c r="T54" s="26">
        <v>1.11495995995996</v>
      </c>
      <c r="U54" s="26">
        <v>1.1772690190766699</v>
      </c>
      <c r="V54" s="26">
        <v>3.42513556175351</v>
      </c>
      <c r="W54" s="23">
        <v>37.598417591286399</v>
      </c>
      <c r="X54" s="24">
        <v>41.375832812253499</v>
      </c>
      <c r="Y54" s="27">
        <v>73.004191296384107</v>
      </c>
      <c r="Z54" s="30">
        <v>977.11337045172502</v>
      </c>
      <c r="AA54" s="30">
        <v>124.423877483222</v>
      </c>
      <c r="AB54" s="29">
        <v>1.11495995995996</v>
      </c>
      <c r="AC54" s="29">
        <v>1.1480397729506999</v>
      </c>
      <c r="AD54" s="30">
        <v>2.5601099465541202</v>
      </c>
      <c r="AE54" s="30">
        <v>33.081724824020398</v>
      </c>
      <c r="AF54" s="31">
        <v>28.483882000009402</v>
      </c>
      <c r="AG54" s="32">
        <f t="shared" ref="AG54" si="190">I54</f>
        <v>101.01119151119801</v>
      </c>
      <c r="AH54" s="30">
        <f t="shared" ref="AH54" si="191">(J54-2*K54)</f>
        <v>753.80293190764803</v>
      </c>
      <c r="AI54" s="29">
        <f t="shared" ref="AI54" si="192">Y54</f>
        <v>73.004191296384107</v>
      </c>
      <c r="AJ54" s="30">
        <f t="shared" ref="AJ54" si="193">Z54-2*AA54</f>
        <v>728.26561548528105</v>
      </c>
      <c r="AK54" s="112">
        <f>(AH54-AJ54)/(AJ54*(AG54-AI54))*7500.6</f>
        <v>9.391065355760567</v>
      </c>
      <c r="AL54" s="22">
        <f t="shared" ref="AL54" si="194">AH54/2</f>
        <v>376.90146595382402</v>
      </c>
      <c r="AM54" s="33">
        <f t="shared" ref="AM54" si="195">AJ54/2</f>
        <v>364.13280774264052</v>
      </c>
      <c r="AN54" s="322">
        <f t="shared" ref="AN54" si="196">(R54-2*S54)/2</f>
        <v>376.53220058767448</v>
      </c>
      <c r="AO54" s="322">
        <f>K54*P175</f>
        <v>80.108553338307232</v>
      </c>
      <c r="AP54" s="363">
        <v>10.7434117243517</v>
      </c>
      <c r="AQ54" s="363">
        <f>SQRT(AO54/(2*AL54*0.001))</f>
        <v>10.308857427763082</v>
      </c>
      <c r="AR54" s="363">
        <f>SQRT(S54*T175/(2*AN54*0.001))</f>
        <v>10.238007637037905</v>
      </c>
      <c r="AS54"/>
      <c r="AT54"/>
      <c r="AU54"/>
    </row>
    <row r="55" spans="1:47" ht="15" customHeight="1" thickBot="1" x14ac:dyDescent="0.35">
      <c r="A55" s="554"/>
      <c r="B55" s="519"/>
      <c r="C55" s="8"/>
      <c r="D55" s="249"/>
      <c r="E55" s="20"/>
      <c r="F55" s="34"/>
      <c r="G55" s="23"/>
      <c r="H55" s="276"/>
      <c r="I55" s="32"/>
      <c r="J55" s="30"/>
      <c r="K55" s="29"/>
      <c r="L55" s="26"/>
      <c r="M55" s="26"/>
      <c r="N55" s="26"/>
      <c r="O55" s="26"/>
      <c r="P55" s="276"/>
      <c r="Q55" s="32"/>
      <c r="R55" s="30"/>
      <c r="S55" s="105"/>
      <c r="T55" s="29"/>
      <c r="U55" s="29"/>
      <c r="V55" s="29"/>
      <c r="W55" s="30"/>
      <c r="X55" s="31"/>
      <c r="Y55" s="27"/>
      <c r="Z55" s="28"/>
      <c r="AA55" s="28"/>
      <c r="AB55" s="29"/>
      <c r="AC55" s="29"/>
      <c r="AD55" s="30"/>
      <c r="AE55" s="30"/>
      <c r="AF55" s="31"/>
      <c r="AG55" s="32"/>
      <c r="AH55" s="30"/>
      <c r="AI55" s="29"/>
      <c r="AJ55" s="30"/>
      <c r="AK55" s="112"/>
      <c r="AL55" s="323"/>
      <c r="AM55" s="35"/>
      <c r="AN55" s="322"/>
      <c r="AO55" s="33"/>
      <c r="AP55" s="363"/>
      <c r="AQ55" s="363"/>
      <c r="AR55" s="363"/>
      <c r="AS55"/>
      <c r="AT55"/>
      <c r="AU55"/>
    </row>
    <row r="56" spans="1:47" ht="15" customHeight="1" x14ac:dyDescent="0.3">
      <c r="A56" s="554"/>
      <c r="B56" s="519"/>
      <c r="C56" s="514" t="s">
        <v>23</v>
      </c>
      <c r="D56" s="508"/>
      <c r="E56" s="509"/>
      <c r="F56" s="393">
        <f t="shared" ref="F56:AN56" si="197">AVERAGE(F50:F55)</f>
        <v>5.7760000000000007</v>
      </c>
      <c r="G56" s="397">
        <f t="shared" si="197"/>
        <v>844.08220000000006</v>
      </c>
      <c r="H56" s="395">
        <f t="shared" si="197"/>
        <v>141.534132</v>
      </c>
      <c r="I56" s="396">
        <f t="shared" si="197"/>
        <v>101.00568922651981</v>
      </c>
      <c r="J56" s="397">
        <f t="shared" si="197"/>
        <v>996.23320378432891</v>
      </c>
      <c r="K56" s="394">
        <f>AVERAGE(K50:K55)</f>
        <v>98.716152631057923</v>
      </c>
      <c r="L56" s="394">
        <f t="shared" si="197"/>
        <v>1.1414352352352339</v>
      </c>
      <c r="M56" s="394">
        <f t="shared" si="197"/>
        <v>1.300419634976054</v>
      </c>
      <c r="N56" s="394">
        <f t="shared" si="197"/>
        <v>8.5359428609860757</v>
      </c>
      <c r="O56" s="394">
        <f t="shared" si="197"/>
        <v>54.744108838882276</v>
      </c>
      <c r="P56" s="395">
        <f t="shared" si="197"/>
        <v>58.424076094614101</v>
      </c>
      <c r="Q56" s="396">
        <f t="shared" si="197"/>
        <v>100.00318699798081</v>
      </c>
      <c r="R56" s="397">
        <f t="shared" si="197"/>
        <v>994.66408889318393</v>
      </c>
      <c r="S56" s="467">
        <f t="shared" si="197"/>
        <v>98.87592128462299</v>
      </c>
      <c r="T56" s="394">
        <f t="shared" si="197"/>
        <v>1.1414352352352339</v>
      </c>
      <c r="U56" s="394">
        <f t="shared" si="197"/>
        <v>1.297684041092162</v>
      </c>
      <c r="V56" s="394">
        <f t="shared" si="197"/>
        <v>8.4022568346957058</v>
      </c>
      <c r="W56" s="397">
        <f t="shared" si="197"/>
        <v>54.343264471275667</v>
      </c>
      <c r="X56" s="398">
        <f t="shared" si="197"/>
        <v>57.552764176256019</v>
      </c>
      <c r="Y56" s="399">
        <f t="shared" si="197"/>
        <v>73.001916697022239</v>
      </c>
      <c r="Z56" s="397">
        <f t="shared" si="197"/>
        <v>946.40635756270581</v>
      </c>
      <c r="AA56" s="397">
        <f t="shared" si="197"/>
        <v>104.35120072216114</v>
      </c>
      <c r="AB56" s="394">
        <f t="shared" si="197"/>
        <v>1.1414352352352339</v>
      </c>
      <c r="AC56" s="394">
        <f t="shared" si="197"/>
        <v>1.2130719023977758</v>
      </c>
      <c r="AD56" s="397">
        <f t="shared" si="197"/>
        <v>5.0758793811893881</v>
      </c>
      <c r="AE56" s="397">
        <f t="shared" si="197"/>
        <v>44.433981413754459</v>
      </c>
      <c r="AF56" s="398">
        <f t="shared" si="197"/>
        <v>35.769172214630402</v>
      </c>
      <c r="AG56" s="396">
        <f t="shared" si="197"/>
        <v>101.00568922651981</v>
      </c>
      <c r="AH56" s="397">
        <f t="shared" si="197"/>
        <v>798.80089852221295</v>
      </c>
      <c r="AI56" s="399">
        <f t="shared" si="197"/>
        <v>73.001916697022239</v>
      </c>
      <c r="AJ56" s="397">
        <f t="shared" si="197"/>
        <v>737.70395611838353</v>
      </c>
      <c r="AK56" s="395">
        <f t="shared" si="197"/>
        <v>22.572480310659795</v>
      </c>
      <c r="AL56" s="393">
        <f t="shared" si="197"/>
        <v>399.40044926110647</v>
      </c>
      <c r="AM56" s="401">
        <f t="shared" si="197"/>
        <v>368.85197805919177</v>
      </c>
      <c r="AN56" s="400">
        <f t="shared" si="197"/>
        <v>398.45612316196889</v>
      </c>
      <c r="AO56" s="401">
        <f t="shared" ref="AO56:AQ56" si="198">AVERAGE(AO50:AO55)</f>
        <v>59.649087890210659</v>
      </c>
      <c r="AP56" s="420">
        <f t="shared" ref="AP56" si="199">AVERAGE(AP50:AP55)</f>
        <v>8.1470248448659905</v>
      </c>
      <c r="AQ56" s="420">
        <f t="shared" si="198"/>
        <v>8.317702362406191</v>
      </c>
      <c r="AR56" s="420">
        <f t="shared" ref="AR56" si="200">AVERAGE(AR50:AR55)</f>
        <v>8.2585757865692369</v>
      </c>
      <c r="AS56"/>
      <c r="AT56"/>
      <c r="AU56"/>
    </row>
    <row r="57" spans="1:47" ht="15" customHeight="1" x14ac:dyDescent="0.3">
      <c r="A57" s="554"/>
      <c r="B57" s="519"/>
      <c r="C57" s="515" t="s">
        <v>24</v>
      </c>
      <c r="D57" s="516"/>
      <c r="E57" s="517"/>
      <c r="F57" s="402">
        <f t="shared" ref="F57:AN57" si="201">_xlfn.STDEV.S(F50:F55)</f>
        <v>0.72043736715969531</v>
      </c>
      <c r="G57" s="406">
        <f t="shared" si="201"/>
        <v>128.51873325394985</v>
      </c>
      <c r="H57" s="404">
        <f t="shared" si="201"/>
        <v>15.659264206338683</v>
      </c>
      <c r="I57" s="405">
        <f t="shared" si="201"/>
        <v>6.3036856406032482E-3</v>
      </c>
      <c r="J57" s="406">
        <f t="shared" si="201"/>
        <v>61.220435102599389</v>
      </c>
      <c r="K57" s="403">
        <f t="shared" si="201"/>
        <v>26.281714886959822</v>
      </c>
      <c r="L57" s="403">
        <f t="shared" si="201"/>
        <v>4.0442362028051355E-2</v>
      </c>
      <c r="M57" s="403">
        <f t="shared" si="201"/>
        <v>0.19349525517376714</v>
      </c>
      <c r="N57" s="403">
        <f t="shared" si="201"/>
        <v>6.5290782804084841</v>
      </c>
      <c r="O57" s="403">
        <f t="shared" si="201"/>
        <v>19.664197457764562</v>
      </c>
      <c r="P57" s="404">
        <f t="shared" si="201"/>
        <v>19.205150378768035</v>
      </c>
      <c r="Q57" s="405">
        <f t="shared" si="201"/>
        <v>3.0729773988019612E-3</v>
      </c>
      <c r="R57" s="406">
        <f t="shared" si="201"/>
        <v>61.695672203864582</v>
      </c>
      <c r="S57" s="468">
        <f t="shared" si="201"/>
        <v>26.194447762459948</v>
      </c>
      <c r="T57" s="403">
        <f t="shared" si="201"/>
        <v>4.0442362028051355E-2</v>
      </c>
      <c r="U57" s="403">
        <f t="shared" si="201"/>
        <v>0.19114953844811722</v>
      </c>
      <c r="V57" s="403">
        <f t="shared" si="201"/>
        <v>6.399515047492347</v>
      </c>
      <c r="W57" s="406">
        <f t="shared" si="201"/>
        <v>19.402854088611242</v>
      </c>
      <c r="X57" s="407">
        <f t="shared" si="201"/>
        <v>18.742390408406475</v>
      </c>
      <c r="Y57" s="408">
        <f t="shared" si="201"/>
        <v>1.5653123464865154E-3</v>
      </c>
      <c r="Z57" s="406">
        <f t="shared" si="201"/>
        <v>83.091719232864094</v>
      </c>
      <c r="AA57" s="406">
        <f t="shared" si="201"/>
        <v>23.297995216667953</v>
      </c>
      <c r="AB57" s="403">
        <f t="shared" si="201"/>
        <v>4.0442362028051355E-2</v>
      </c>
      <c r="AC57" s="403">
        <f t="shared" si="201"/>
        <v>0.12307203644345058</v>
      </c>
      <c r="AD57" s="406">
        <f t="shared" si="201"/>
        <v>3.363081346188348</v>
      </c>
      <c r="AE57" s="406">
        <f t="shared" si="201"/>
        <v>14.459146466874888</v>
      </c>
      <c r="AF57" s="407">
        <f t="shared" si="201"/>
        <v>8.2514309370380587</v>
      </c>
      <c r="AG57" s="405">
        <f t="shared" si="201"/>
        <v>6.3036856406032482E-3</v>
      </c>
      <c r="AH57" s="406">
        <f t="shared" si="201"/>
        <v>60.341368690342861</v>
      </c>
      <c r="AI57" s="408">
        <f t="shared" si="201"/>
        <v>1.5653123464865154E-3</v>
      </c>
      <c r="AJ57" s="406">
        <f t="shared" si="201"/>
        <v>56.103077511148911</v>
      </c>
      <c r="AK57" s="404">
        <f t="shared" si="201"/>
        <v>16.356024469778422</v>
      </c>
      <c r="AL57" s="402">
        <f t="shared" si="201"/>
        <v>30.170684345171431</v>
      </c>
      <c r="AM57" s="410">
        <f t="shared" si="201"/>
        <v>28.051538755574455</v>
      </c>
      <c r="AN57" s="409">
        <f t="shared" si="201"/>
        <v>29.840181624974011</v>
      </c>
      <c r="AO57" s="410">
        <f t="shared" ref="AO57:AQ57" si="202">_xlfn.STDEV.S(AO50:AO55)</f>
        <v>38.202800370246266</v>
      </c>
      <c r="AP57" s="421">
        <f t="shared" ref="AP57" si="203">_xlfn.STDEV.S(AP50:AP55)</f>
        <v>3.9883583856687133</v>
      </c>
      <c r="AQ57" s="421">
        <f t="shared" si="202"/>
        <v>2.7348721264233529</v>
      </c>
      <c r="AR57" s="421">
        <f t="shared" ref="AR57" si="204">_xlfn.STDEV.S(AR50:AR55)</f>
        <v>2.708835034429343</v>
      </c>
      <c r="AS57"/>
      <c r="AT57"/>
      <c r="AU57"/>
    </row>
    <row r="58" spans="1:47" ht="15" thickBot="1" x14ac:dyDescent="0.35">
      <c r="A58" s="554"/>
      <c r="B58" s="520"/>
      <c r="C58" s="510" t="s">
        <v>25</v>
      </c>
      <c r="D58" s="511"/>
      <c r="E58" s="512"/>
      <c r="F58" s="411">
        <f t="shared" ref="F58:AF58" si="205">_xlfn.STDEV.S(F50:F55)/SQRT(COUNT(F50:F55))</f>
        <v>0.32218938530001062</v>
      </c>
      <c r="G58" s="415">
        <f t="shared" si="205"/>
        <v>57.475324787598915</v>
      </c>
      <c r="H58" s="413">
        <f t="shared" si="205"/>
        <v>7.0030358486005175</v>
      </c>
      <c r="I58" s="414">
        <f t="shared" si="205"/>
        <v>2.8190939202356342E-3</v>
      </c>
      <c r="J58" s="415">
        <f t="shared" si="205"/>
        <v>27.378610900305308</v>
      </c>
      <c r="K58" s="412">
        <f t="shared" si="205"/>
        <v>11.753540210502072</v>
      </c>
      <c r="L58" s="412">
        <f t="shared" si="205"/>
        <v>1.8086374133075817E-2</v>
      </c>
      <c r="M58" s="412">
        <f t="shared" si="205"/>
        <v>8.6533708778442242E-2</v>
      </c>
      <c r="N58" s="412">
        <f t="shared" si="205"/>
        <v>2.9198925730821608</v>
      </c>
      <c r="O58" s="412">
        <f t="shared" si="205"/>
        <v>8.7940964477080215</v>
      </c>
      <c r="P58" s="413">
        <f t="shared" si="205"/>
        <v>8.5888043530062319</v>
      </c>
      <c r="Q58" s="414">
        <f t="shared" si="205"/>
        <v>1.3742772714083332E-3</v>
      </c>
      <c r="R58" s="415">
        <f t="shared" si="205"/>
        <v>27.591143393077093</v>
      </c>
      <c r="S58" s="469">
        <f t="shared" si="205"/>
        <v>11.71451316598554</v>
      </c>
      <c r="T58" s="412">
        <f t="shared" si="205"/>
        <v>1.8086374133075817E-2</v>
      </c>
      <c r="U58" s="412">
        <f t="shared" si="205"/>
        <v>8.5484672367539941E-2</v>
      </c>
      <c r="V58" s="412">
        <f t="shared" si="205"/>
        <v>2.8619501338451365</v>
      </c>
      <c r="W58" s="415">
        <f t="shared" si="205"/>
        <v>8.6772201399288935</v>
      </c>
      <c r="X58" s="416">
        <f t="shared" si="205"/>
        <v>8.3818518028073843</v>
      </c>
      <c r="Y58" s="417">
        <f t="shared" si="205"/>
        <v>7.000289625527105E-4</v>
      </c>
      <c r="Z58" s="415">
        <f t="shared" si="205"/>
        <v>37.159746514402158</v>
      </c>
      <c r="AA58" s="415">
        <f t="shared" si="205"/>
        <v>10.419180208786896</v>
      </c>
      <c r="AB58" s="412">
        <f t="shared" si="205"/>
        <v>1.8086374133075817E-2</v>
      </c>
      <c r="AC58" s="412">
        <f t="shared" si="205"/>
        <v>5.5039487923377386E-2</v>
      </c>
      <c r="AD58" s="415">
        <f t="shared" si="205"/>
        <v>1.5040157007877297</v>
      </c>
      <c r="AE58" s="415">
        <f t="shared" si="205"/>
        <v>6.466326879311632</v>
      </c>
      <c r="AF58" s="416">
        <f t="shared" si="205"/>
        <v>3.6901520973723771</v>
      </c>
      <c r="AG58" s="414">
        <f t="shared" ref="AG58:AQ58" si="206">AG57/SQRT(COUNT(AG50:AG55))</f>
        <v>2.8190939202356342E-3</v>
      </c>
      <c r="AH58" s="415">
        <f t="shared" si="206"/>
        <v>26.985480449396817</v>
      </c>
      <c r="AI58" s="417">
        <f t="shared" si="206"/>
        <v>7.000289625527105E-4</v>
      </c>
      <c r="AJ58" s="415">
        <f t="shared" si="206"/>
        <v>25.090059012373736</v>
      </c>
      <c r="AK58" s="413">
        <f t="shared" si="206"/>
        <v>7.3146365112149008</v>
      </c>
      <c r="AL58" s="411">
        <f t="shared" si="206"/>
        <v>13.492740224698409</v>
      </c>
      <c r="AM58" s="419">
        <f t="shared" si="206"/>
        <v>12.545029506186868</v>
      </c>
      <c r="AN58" s="418">
        <f t="shared" si="206"/>
        <v>13.344934914876404</v>
      </c>
      <c r="AO58" s="419">
        <f t="shared" ref="AO58:AP58" si="207">AO57/SQRT(COUNT(AO50:AO55))</f>
        <v>17.084811711744955</v>
      </c>
      <c r="AP58" s="422">
        <f t="shared" si="207"/>
        <v>1.7836480937973131</v>
      </c>
      <c r="AQ58" s="422">
        <f t="shared" si="206"/>
        <v>1.2230719968904031</v>
      </c>
      <c r="AR58" s="422">
        <f t="shared" ref="AR58" si="208">AR57/SQRT(COUNT(AR50:AR55))</f>
        <v>1.2114278553633988</v>
      </c>
      <c r="AS58"/>
      <c r="AT58"/>
      <c r="AU58"/>
    </row>
    <row r="59" spans="1:47" ht="15" customHeight="1" x14ac:dyDescent="0.3">
      <c r="A59" s="554"/>
      <c r="B59" s="518" t="s">
        <v>127</v>
      </c>
      <c r="C59" s="8">
        <v>44029</v>
      </c>
      <c r="D59" s="247" t="s">
        <v>82</v>
      </c>
      <c r="E59" s="20" t="s">
        <v>133</v>
      </c>
      <c r="F59" s="22">
        <v>4.84</v>
      </c>
      <c r="G59" s="23">
        <v>812.61500000000001</v>
      </c>
      <c r="H59" s="276">
        <v>102.17616</v>
      </c>
      <c r="I59" s="25">
        <v>126.00091221831499</v>
      </c>
      <c r="J59" s="23">
        <v>1262.9773749644201</v>
      </c>
      <c r="K59" s="26">
        <v>38.497386188987498</v>
      </c>
      <c r="L59" s="26">
        <v>1.5399029029029001</v>
      </c>
      <c r="M59" s="26">
        <v>1.7235544002287899</v>
      </c>
      <c r="N59" s="26">
        <v>63.220437618814898</v>
      </c>
      <c r="O59" s="26">
        <v>226.25821035350299</v>
      </c>
      <c r="P59" s="276">
        <v>258.75340484753298</v>
      </c>
      <c r="Q59" s="25">
        <v>100.000616389123</v>
      </c>
      <c r="R59" s="23">
        <v>1193.2480992947001</v>
      </c>
      <c r="S59" s="78">
        <v>40.907415373164703</v>
      </c>
      <c r="T59" s="26">
        <v>1.5399029029029001</v>
      </c>
      <c r="U59" s="26">
        <v>1.6220125069760201</v>
      </c>
      <c r="V59" s="26">
        <v>50.064581348786902</v>
      </c>
      <c r="W59" s="23">
        <v>182.872464816296</v>
      </c>
      <c r="X59" s="24">
        <v>181.11288057881899</v>
      </c>
      <c r="Y59" s="27">
        <v>98.000596116849096</v>
      </c>
      <c r="Z59" s="30">
        <v>1186.5801287747299</v>
      </c>
      <c r="AA59" s="30">
        <v>41.1543731916328</v>
      </c>
      <c r="AB59" s="29">
        <v>1.5399029029029001</v>
      </c>
      <c r="AC59" s="29">
        <v>1.61227918730218</v>
      </c>
      <c r="AD59" s="30">
        <v>48.992150848273198</v>
      </c>
      <c r="AE59" s="30">
        <v>179.75605756161201</v>
      </c>
      <c r="AF59" s="31">
        <v>175.28867275724599</v>
      </c>
      <c r="AG59" s="32">
        <f>I59</f>
        <v>126.00091221831499</v>
      </c>
      <c r="AH59" s="30">
        <f>(J59-2*K59)</f>
        <v>1185.982602586445</v>
      </c>
      <c r="AI59" s="29">
        <f t="shared" ref="AI59" si="209">Y59</f>
        <v>98.000596116849096</v>
      </c>
      <c r="AJ59" s="30">
        <f t="shared" ref="AJ59" si="210">Z59-2*AA59</f>
        <v>1104.2713823914644</v>
      </c>
      <c r="AK59" s="112">
        <f>(AH59-AJ59)/(AJ59*(AG59-AI59))*7500.6</f>
        <v>19.821611044686968</v>
      </c>
      <c r="AL59" s="22">
        <f t="shared" ref="AL59:AL63" si="211">AH59/2</f>
        <v>592.99130129322248</v>
      </c>
      <c r="AM59" s="33">
        <f t="shared" ref="AM59:AM63" si="212">AJ59/2</f>
        <v>552.13569119573219</v>
      </c>
      <c r="AN59" s="322">
        <f t="shared" ref="AN59:AN63" si="213">(R59-2*S59)/2</f>
        <v>555.71663427418537</v>
      </c>
      <c r="AO59" s="322">
        <f t="shared" ref="AO59:AO62" si="214">K59*P180</f>
        <v>62.986247838760796</v>
      </c>
      <c r="AP59" s="363">
        <v>4.7082698296349301</v>
      </c>
      <c r="AQ59" s="363">
        <f t="shared" ref="AQ59:AQ62" si="215">SQRT(AO59/(2*AL59*0.001))</f>
        <v>7.2875862825108646</v>
      </c>
      <c r="AR59" s="363">
        <f t="shared" ref="AR59:AR62" si="216">SQRT(S59*T180/(2*AN59*0.001))</f>
        <v>6.0121739147087263</v>
      </c>
      <c r="AS59"/>
      <c r="AT59"/>
      <c r="AU59"/>
    </row>
    <row r="60" spans="1:47" ht="15" customHeight="1" x14ac:dyDescent="0.3">
      <c r="A60" s="554"/>
      <c r="B60" s="519"/>
      <c r="C60" s="8">
        <v>44067</v>
      </c>
      <c r="D60" s="248" t="s">
        <v>82</v>
      </c>
      <c r="E60" s="20" t="s">
        <v>134</v>
      </c>
      <c r="F60" s="22">
        <v>4.66</v>
      </c>
      <c r="G60" s="23">
        <v>775.89800000000002</v>
      </c>
      <c r="H60" s="276">
        <v>89.987530000000007</v>
      </c>
      <c r="I60" s="25">
        <v>126.00108539183999</v>
      </c>
      <c r="J60" s="23">
        <v>1238.5686822765699</v>
      </c>
      <c r="K60" s="26">
        <v>31.127735487077999</v>
      </c>
      <c r="L60" s="26">
        <v>1.6422389055722399</v>
      </c>
      <c r="M60" s="26">
        <v>1.7603477415784199</v>
      </c>
      <c r="N60" s="26">
        <v>82.184526942644794</v>
      </c>
      <c r="O60" s="26">
        <v>291.49979177718097</v>
      </c>
      <c r="P60" s="276">
        <v>317.40593480745201</v>
      </c>
      <c r="Q60" s="25">
        <v>100.00071044714301</v>
      </c>
      <c r="R60" s="23">
        <v>1178.97376922526</v>
      </c>
      <c r="S60" s="78">
        <v>32.791380119937102</v>
      </c>
      <c r="T60" s="26">
        <v>1.6422389055722399</v>
      </c>
      <c r="U60" s="26">
        <v>1.6710378966883599</v>
      </c>
      <c r="V60" s="26">
        <v>68.233954337483297</v>
      </c>
      <c r="W60" s="23">
        <v>233.38560632790799</v>
      </c>
      <c r="X60" s="24">
        <v>226.33744499848399</v>
      </c>
      <c r="Y60" s="27">
        <v>98.000678808178805</v>
      </c>
      <c r="Z60" s="30">
        <v>1173.11665876336</v>
      </c>
      <c r="AA60" s="30">
        <v>32.9648220506268</v>
      </c>
      <c r="AB60" s="29">
        <v>1.6422389055722399</v>
      </c>
      <c r="AC60" s="29">
        <v>1.6622458565368301</v>
      </c>
      <c r="AD60" s="30">
        <v>67.058359641021795</v>
      </c>
      <c r="AE60" s="30">
        <v>229.20051871406201</v>
      </c>
      <c r="AF60" s="31">
        <v>219.41415474140501</v>
      </c>
      <c r="AG60" s="32">
        <f t="shared" ref="AG60:AG63" si="217">I60</f>
        <v>126.00108539183999</v>
      </c>
      <c r="AH60" s="30">
        <f t="shared" ref="AH60:AH63" si="218">(J60-2*K60)</f>
        <v>1176.3132113024139</v>
      </c>
      <c r="AI60" s="29">
        <f>Y60</f>
        <v>98.000678808178805</v>
      </c>
      <c r="AJ60" s="30">
        <f>Z60-2*AA60</f>
        <v>1107.1870146621063</v>
      </c>
      <c r="AK60" s="112">
        <f>(AH60-AJ60)/(AJ60*(AG60-AI60))*7500.6</f>
        <v>16.7245078512472</v>
      </c>
      <c r="AL60" s="22">
        <f t="shared" si="211"/>
        <v>588.15660565120697</v>
      </c>
      <c r="AM60" s="33">
        <f t="shared" si="212"/>
        <v>553.59350733105316</v>
      </c>
      <c r="AN60" s="322">
        <f t="shared" si="213"/>
        <v>556.69550449269286</v>
      </c>
      <c r="AO60" s="322">
        <f t="shared" si="214"/>
        <v>70.067522281132881</v>
      </c>
      <c r="AP60" s="363">
        <v>4.7237813142732801</v>
      </c>
      <c r="AQ60" s="363">
        <f t="shared" si="215"/>
        <v>7.7178599378873534</v>
      </c>
      <c r="AR60" s="363">
        <f t="shared" si="216"/>
        <v>6.2698941022499266</v>
      </c>
      <c r="AS60"/>
      <c r="AT60"/>
      <c r="AU60"/>
    </row>
    <row r="61" spans="1:47" ht="15" customHeight="1" x14ac:dyDescent="0.3">
      <c r="A61" s="554"/>
      <c r="B61" s="519"/>
      <c r="C61" s="8">
        <v>44068</v>
      </c>
      <c r="D61" s="248" t="s">
        <v>82</v>
      </c>
      <c r="E61" s="20" t="s">
        <v>135</v>
      </c>
      <c r="F61" s="22">
        <v>4.04</v>
      </c>
      <c r="G61" s="23">
        <v>793.50599999999997</v>
      </c>
      <c r="H61" s="276">
        <v>103.49329</v>
      </c>
      <c r="I61" s="25">
        <v>126.000974690055</v>
      </c>
      <c r="J61" s="23">
        <v>1239.5006007089701</v>
      </c>
      <c r="K61" s="26">
        <v>37.189728132047897</v>
      </c>
      <c r="L61" s="26">
        <v>1.59709042375709</v>
      </c>
      <c r="M61" s="26">
        <v>1.7424474290870899</v>
      </c>
      <c r="N61" s="26">
        <v>69.212071384241199</v>
      </c>
      <c r="O61" s="26">
        <v>241.33119425683401</v>
      </c>
      <c r="P61" s="276">
        <v>263.14025684880102</v>
      </c>
      <c r="Q61" s="25">
        <v>100.000633000919</v>
      </c>
      <c r="R61" s="23">
        <v>1173.2263521569801</v>
      </c>
      <c r="S61" s="78">
        <v>39.437332434462903</v>
      </c>
      <c r="T61" s="26">
        <v>1.59709042375709</v>
      </c>
      <c r="U61" s="26">
        <v>1.64314222519542</v>
      </c>
      <c r="V61" s="26">
        <v>56.265144448060902</v>
      </c>
      <c r="W61" s="23">
        <v>193.712351596509</v>
      </c>
      <c r="X61" s="24">
        <v>184.97687531668399</v>
      </c>
      <c r="Y61" s="27">
        <v>98.000608321418397</v>
      </c>
      <c r="Z61" s="30">
        <v>1166.75064969034</v>
      </c>
      <c r="AA61" s="30">
        <v>39.672138210341899</v>
      </c>
      <c r="AB61" s="29">
        <v>1.59709042375709</v>
      </c>
      <c r="AC61" s="29">
        <v>1.6334170300718001</v>
      </c>
      <c r="AD61" s="30">
        <v>55.184776657217697</v>
      </c>
      <c r="AE61" s="30">
        <v>190.337099226026</v>
      </c>
      <c r="AF61" s="31">
        <v>179.06072831172099</v>
      </c>
      <c r="AG61" s="32">
        <f t="shared" si="217"/>
        <v>126.000974690055</v>
      </c>
      <c r="AH61" s="30">
        <f t="shared" si="218"/>
        <v>1165.1211444448743</v>
      </c>
      <c r="AI61" s="29">
        <f t="shared" ref="AI61:AI63" si="219">Y61</f>
        <v>98.000608321418397</v>
      </c>
      <c r="AJ61" s="30">
        <f t="shared" ref="AJ61:AJ63" si="220">Z61-2*AA61</f>
        <v>1087.4063732696561</v>
      </c>
      <c r="AK61" s="112">
        <f>(AH61-AJ61)/(AJ61*(AG61-AI61))*7500.6</f>
        <v>19.144498321826006</v>
      </c>
      <c r="AL61" s="22">
        <f t="shared" si="211"/>
        <v>582.56057222243714</v>
      </c>
      <c r="AM61" s="33">
        <f t="shared" si="212"/>
        <v>543.70318663482806</v>
      </c>
      <c r="AN61" s="322">
        <f t="shared" si="213"/>
        <v>547.17584364402717</v>
      </c>
      <c r="AO61" s="322">
        <f t="shared" si="214"/>
        <v>63.995578931154469</v>
      </c>
      <c r="AP61" s="363">
        <v>4.54741533346614</v>
      </c>
      <c r="AQ61" s="363">
        <f t="shared" si="215"/>
        <v>7.4112155430837401</v>
      </c>
      <c r="AR61" s="363">
        <f>SQRT(S61*T182/(2*AN61*0.001))</f>
        <v>6.0399324124921083</v>
      </c>
      <c r="AS61"/>
      <c r="AT61"/>
      <c r="AU61"/>
    </row>
    <row r="62" spans="1:47" ht="15" customHeight="1" x14ac:dyDescent="0.3">
      <c r="A62" s="554"/>
      <c r="B62" s="519"/>
      <c r="C62" s="8">
        <v>44077</v>
      </c>
      <c r="D62" s="248" t="s">
        <v>82</v>
      </c>
      <c r="E62" s="20" t="s">
        <v>136</v>
      </c>
      <c r="F62" s="22">
        <v>4.74</v>
      </c>
      <c r="G62" s="23">
        <v>782.03700000000003</v>
      </c>
      <c r="H62" s="276">
        <v>98.422179999999997</v>
      </c>
      <c r="I62" s="25">
        <v>126.00175916396699</v>
      </c>
      <c r="J62" s="23">
        <v>1235.1598716789699</v>
      </c>
      <c r="K62" s="26">
        <v>35.109968850995003</v>
      </c>
      <c r="L62" s="26">
        <v>1.5968888888888899</v>
      </c>
      <c r="M62" s="26">
        <v>1.7554474650329801</v>
      </c>
      <c r="N62" s="26">
        <v>73.8295876948591</v>
      </c>
      <c r="O62" s="26">
        <v>263.31384693208702</v>
      </c>
      <c r="P62" s="276">
        <v>278.68590670309499</v>
      </c>
      <c r="Q62" s="25">
        <v>100.000620252601</v>
      </c>
      <c r="R62" s="23">
        <v>1165.4546605335299</v>
      </c>
      <c r="S62" s="78">
        <v>37.349088372296499</v>
      </c>
      <c r="T62" s="26">
        <v>1.5968888888888899</v>
      </c>
      <c r="U62" s="26">
        <v>1.6502064308103099</v>
      </c>
      <c r="V62" s="26">
        <v>59.4083429544174</v>
      </c>
      <c r="W62" s="23">
        <v>213.93791155459101</v>
      </c>
      <c r="X62" s="24">
        <v>194.67751787992199</v>
      </c>
      <c r="Y62" s="27">
        <v>98.000600972768595</v>
      </c>
      <c r="Z62" s="30">
        <v>1158.90022751061</v>
      </c>
      <c r="AA62" s="30">
        <v>37.574925521791101</v>
      </c>
      <c r="AB62" s="29">
        <v>1.5968888888888899</v>
      </c>
      <c r="AC62" s="29">
        <v>1.6402881698627101</v>
      </c>
      <c r="AD62" s="30">
        <v>58.253739845136501</v>
      </c>
      <c r="AE62" s="30">
        <v>210.49327008548499</v>
      </c>
      <c r="AF62" s="31">
        <v>188.41921113558499</v>
      </c>
      <c r="AG62" s="32">
        <f t="shared" ref="AG62" si="221">I62</f>
        <v>126.00175916396699</v>
      </c>
      <c r="AH62" s="30">
        <f t="shared" ref="AH62" si="222">(J62-2*K62)</f>
        <v>1164.93993397698</v>
      </c>
      <c r="AI62" s="29">
        <f t="shared" ref="AI62" si="223">Y62</f>
        <v>98.000600972768595</v>
      </c>
      <c r="AJ62" s="30">
        <f t="shared" ref="AJ62" si="224">Z62-2*AA62</f>
        <v>1083.7503764670278</v>
      </c>
      <c r="AK62" s="112">
        <f>(AH62-AJ62)/(AJ62*(AG62-AI62))*7500.6</f>
        <v>20.067391502228965</v>
      </c>
      <c r="AL62" s="22">
        <f t="shared" ref="AL62" si="225">AH62/2</f>
        <v>582.46996698849</v>
      </c>
      <c r="AM62" s="33">
        <f t="shared" ref="AM62" si="226">AJ62/2</f>
        <v>541.87518823351388</v>
      </c>
      <c r="AN62" s="322">
        <f t="shared" ref="AN62" si="227">(R62-2*S62)/2</f>
        <v>545.37824189446849</v>
      </c>
      <c r="AO62" s="322">
        <f t="shared" si="214"/>
        <v>60.528818088875717</v>
      </c>
      <c r="AP62" s="363">
        <v>4.7460403291014801</v>
      </c>
      <c r="AQ62" s="363">
        <f t="shared" si="215"/>
        <v>7.2082415304016134</v>
      </c>
      <c r="AR62" s="363">
        <f t="shared" si="216"/>
        <v>6.0078052215915347</v>
      </c>
      <c r="AS62"/>
      <c r="AT62"/>
      <c r="AU62"/>
    </row>
    <row r="63" spans="1:47" ht="15" customHeight="1" x14ac:dyDescent="0.3">
      <c r="A63" s="554"/>
      <c r="B63" s="519"/>
      <c r="C63" s="8">
        <v>44078</v>
      </c>
      <c r="D63" s="248" t="s">
        <v>82</v>
      </c>
      <c r="E63" s="20" t="s">
        <v>137</v>
      </c>
      <c r="F63" s="22">
        <v>4.8899999999999997</v>
      </c>
      <c r="G63" s="23">
        <v>814.05700000000002</v>
      </c>
      <c r="H63" s="276">
        <v>95.337959999999995</v>
      </c>
      <c r="I63" s="25">
        <v>126.002582074277</v>
      </c>
      <c r="J63" s="23">
        <v>1319.92510477306</v>
      </c>
      <c r="K63" s="26">
        <v>33.774045669015401</v>
      </c>
      <c r="L63" s="26">
        <v>1.57742942942943</v>
      </c>
      <c r="M63" s="26">
        <v>1.7895046430160599</v>
      </c>
      <c r="N63" s="26">
        <v>80.238485110216203</v>
      </c>
      <c r="O63" s="26">
        <v>274.59454597607299</v>
      </c>
      <c r="P63" s="276">
        <v>311.45603875008902</v>
      </c>
      <c r="Q63" s="25">
        <v>100.00058121320301</v>
      </c>
      <c r="R63" s="23">
        <v>1246.8372684585199</v>
      </c>
      <c r="S63" s="78">
        <v>35.870960506656097</v>
      </c>
      <c r="T63" s="26">
        <v>1.57742942942943</v>
      </c>
      <c r="U63" s="26">
        <v>1.6848952658216201</v>
      </c>
      <c r="V63" s="26">
        <v>64.517912725032502</v>
      </c>
      <c r="W63" s="23">
        <v>219.92311416080699</v>
      </c>
      <c r="X63" s="24">
        <v>218.37249415512801</v>
      </c>
      <c r="Y63" s="27">
        <v>98.000560745063595</v>
      </c>
      <c r="Z63" s="30">
        <v>1239.8250145172501</v>
      </c>
      <c r="AA63" s="30">
        <v>36.086341308312001</v>
      </c>
      <c r="AB63" s="29">
        <v>1.57742942942943</v>
      </c>
      <c r="AC63" s="29">
        <v>1.67483899300753</v>
      </c>
      <c r="AD63" s="30">
        <v>63.231743162090702</v>
      </c>
      <c r="AE63" s="30">
        <v>216.05919754715799</v>
      </c>
      <c r="AF63" s="31">
        <v>211.38032853972501</v>
      </c>
      <c r="AG63" s="32">
        <f t="shared" si="217"/>
        <v>126.002582074277</v>
      </c>
      <c r="AH63" s="30">
        <f t="shared" si="218"/>
        <v>1252.3770134350291</v>
      </c>
      <c r="AI63" s="29">
        <f t="shared" si="219"/>
        <v>98.000560745063595</v>
      </c>
      <c r="AJ63" s="30">
        <f t="shared" si="220"/>
        <v>1167.652331900626</v>
      </c>
      <c r="AK63" s="112">
        <f>(AH63-AJ63)/(AJ63*(AG63-AI63))*7500.6</f>
        <v>19.435826680612259</v>
      </c>
      <c r="AL63" s="22">
        <f t="shared" si="211"/>
        <v>626.18850671751454</v>
      </c>
      <c r="AM63" s="33">
        <f t="shared" si="212"/>
        <v>583.826165950313</v>
      </c>
      <c r="AN63" s="322">
        <f t="shared" si="213"/>
        <v>587.54767372260392</v>
      </c>
      <c r="AO63" s="322">
        <f>K63*P184</f>
        <v>66.796023783114194</v>
      </c>
      <c r="AP63" s="363">
        <v>4.6439164974018103</v>
      </c>
      <c r="AQ63" s="363">
        <f>SQRT(AO63/(2*AL63*0.001))</f>
        <v>7.3031086438903134</v>
      </c>
      <c r="AR63" s="363">
        <f>SQRT(S63*T184/(2*AN63*0.001))</f>
        <v>6.0187592661532738</v>
      </c>
      <c r="AS63"/>
      <c r="AT63"/>
      <c r="AU63"/>
    </row>
    <row r="64" spans="1:47" ht="15" customHeight="1" thickBot="1" x14ac:dyDescent="0.35">
      <c r="A64" s="554"/>
      <c r="B64" s="519"/>
      <c r="C64" s="8"/>
      <c r="D64" s="249"/>
      <c r="E64" s="20"/>
      <c r="F64" s="34"/>
      <c r="G64" s="23"/>
      <c r="H64" s="276"/>
      <c r="I64" s="32"/>
      <c r="J64" s="30"/>
      <c r="K64" s="29"/>
      <c r="L64" s="26"/>
      <c r="M64" s="26"/>
      <c r="N64" s="26"/>
      <c r="O64" s="26"/>
      <c r="P64" s="276"/>
      <c r="Q64" s="32"/>
      <c r="R64" s="30"/>
      <c r="S64" s="105"/>
      <c r="T64" s="29"/>
      <c r="U64" s="29"/>
      <c r="V64" s="29"/>
      <c r="W64" s="30"/>
      <c r="X64" s="31"/>
      <c r="Y64" s="27"/>
      <c r="Z64" s="28"/>
      <c r="AA64" s="28"/>
      <c r="AB64" s="29"/>
      <c r="AC64" s="29"/>
      <c r="AD64" s="30"/>
      <c r="AE64" s="30"/>
      <c r="AF64" s="31"/>
      <c r="AG64" s="32"/>
      <c r="AH64" s="30"/>
      <c r="AI64" s="29"/>
      <c r="AJ64" s="30"/>
      <c r="AK64" s="112"/>
      <c r="AL64" s="323"/>
      <c r="AM64" s="35"/>
      <c r="AN64" s="322"/>
      <c r="AO64" s="33"/>
      <c r="AP64" s="363"/>
      <c r="AQ64" s="363"/>
      <c r="AR64" s="363"/>
      <c r="AS64"/>
      <c r="AT64"/>
      <c r="AU64"/>
    </row>
    <row r="65" spans="1:47" ht="15" customHeight="1" x14ac:dyDescent="0.3">
      <c r="A65" s="554"/>
      <c r="B65" s="519"/>
      <c r="C65" s="514" t="s">
        <v>23</v>
      </c>
      <c r="D65" s="508"/>
      <c r="E65" s="509"/>
      <c r="F65" s="38">
        <f t="shared" ref="F65:AN65" si="228">AVERAGE(F59:F64)</f>
        <v>4.6340000000000003</v>
      </c>
      <c r="G65" s="39">
        <f t="shared" si="228"/>
        <v>795.62259999999992</v>
      </c>
      <c r="H65" s="210">
        <f t="shared" si="228"/>
        <v>97.883424000000005</v>
      </c>
      <c r="I65" s="36">
        <f t="shared" si="228"/>
        <v>126.00146270769081</v>
      </c>
      <c r="J65" s="39">
        <f t="shared" si="228"/>
        <v>1259.2263268803981</v>
      </c>
      <c r="K65" s="41">
        <f t="shared" si="228"/>
        <v>35.139772865624757</v>
      </c>
      <c r="L65" s="41">
        <f t="shared" si="228"/>
        <v>1.59071011011011</v>
      </c>
      <c r="M65" s="41">
        <f t="shared" si="228"/>
        <v>1.7542603357886679</v>
      </c>
      <c r="N65" s="41">
        <f t="shared" si="228"/>
        <v>73.737021750155236</v>
      </c>
      <c r="O65" s="41">
        <f t="shared" si="228"/>
        <v>259.39951785913559</v>
      </c>
      <c r="P65" s="210">
        <f t="shared" si="228"/>
        <v>285.88830839139399</v>
      </c>
      <c r="Q65" s="36">
        <f t="shared" si="228"/>
        <v>100.0006322605978</v>
      </c>
      <c r="R65" s="39">
        <f>AVERAGE(R59:R64)</f>
        <v>1191.548029933798</v>
      </c>
      <c r="S65" s="464">
        <f t="shared" si="228"/>
        <v>37.271235361303461</v>
      </c>
      <c r="T65" s="41">
        <f t="shared" si="228"/>
        <v>1.59071011011011</v>
      </c>
      <c r="U65" s="41">
        <f t="shared" si="228"/>
        <v>1.6542588650983461</v>
      </c>
      <c r="V65" s="41">
        <f t="shared" si="228"/>
        <v>59.697987162756206</v>
      </c>
      <c r="W65" s="39">
        <f t="shared" si="228"/>
        <v>208.7662896912222</v>
      </c>
      <c r="X65" s="40">
        <f t="shared" si="228"/>
        <v>201.0954425858074</v>
      </c>
      <c r="Y65" s="37">
        <f t="shared" si="228"/>
        <v>98.000608992855703</v>
      </c>
      <c r="Z65" s="39">
        <f t="shared" si="228"/>
        <v>1185.0345358512579</v>
      </c>
      <c r="AA65" s="39">
        <f t="shared" si="228"/>
        <v>37.490520056540916</v>
      </c>
      <c r="AB65" s="41">
        <f t="shared" si="228"/>
        <v>1.59071011011011</v>
      </c>
      <c r="AC65" s="41">
        <f t="shared" si="228"/>
        <v>1.6446138473562102</v>
      </c>
      <c r="AD65" s="39">
        <f t="shared" si="228"/>
        <v>58.544154030747976</v>
      </c>
      <c r="AE65" s="39">
        <f t="shared" si="228"/>
        <v>205.1692286268686</v>
      </c>
      <c r="AF65" s="40">
        <f t="shared" si="228"/>
        <v>194.71261909713641</v>
      </c>
      <c r="AG65" s="36">
        <f t="shared" si="228"/>
        <v>126.00146270769081</v>
      </c>
      <c r="AH65" s="39">
        <f t="shared" si="228"/>
        <v>1188.9467811491484</v>
      </c>
      <c r="AI65" s="37">
        <f t="shared" si="228"/>
        <v>98.000608992855703</v>
      </c>
      <c r="AJ65" s="39">
        <f t="shared" si="228"/>
        <v>1110.0534957381763</v>
      </c>
      <c r="AK65" s="210">
        <f t="shared" si="228"/>
        <v>19.038767080120277</v>
      </c>
      <c r="AL65" s="38">
        <f t="shared" si="228"/>
        <v>594.47339057457418</v>
      </c>
      <c r="AM65" s="42">
        <f t="shared" si="228"/>
        <v>555.02674786908813</v>
      </c>
      <c r="AN65" s="368">
        <f t="shared" si="228"/>
        <v>558.50277960559561</v>
      </c>
      <c r="AO65" s="42">
        <f t="shared" ref="AO65:AQ65" si="229">AVERAGE(AO59:AO64)</f>
        <v>64.874838184607611</v>
      </c>
      <c r="AP65" s="364">
        <f t="shared" ref="AP65" si="230">AVERAGE(AP59:AP64)</f>
        <v>4.6738846607755287</v>
      </c>
      <c r="AQ65" s="364">
        <f t="shared" si="229"/>
        <v>7.3856023875547763</v>
      </c>
      <c r="AR65" s="364">
        <f t="shared" ref="AR65" si="231">AVERAGE(AR59:AR64)</f>
        <v>6.0697129834391141</v>
      </c>
      <c r="AS65"/>
      <c r="AT65"/>
      <c r="AU65"/>
    </row>
    <row r="66" spans="1:47" ht="15" customHeight="1" x14ac:dyDescent="0.3">
      <c r="A66" s="554"/>
      <c r="B66" s="519"/>
      <c r="C66" s="515" t="s">
        <v>24</v>
      </c>
      <c r="D66" s="516"/>
      <c r="E66" s="517"/>
      <c r="F66" s="45">
        <f t="shared" ref="F66:AN66" si="232">_xlfn.STDEV.S(F59:F64)</f>
        <v>0.34377318103656657</v>
      </c>
      <c r="G66" s="46">
        <f t="shared" si="232"/>
        <v>17.368629257946633</v>
      </c>
      <c r="H66" s="211">
        <f t="shared" si="232"/>
        <v>5.4546531962563831</v>
      </c>
      <c r="I66" s="43">
        <f t="shared" si="232"/>
        <v>7.1141318778057997E-4</v>
      </c>
      <c r="J66" s="46">
        <f t="shared" si="232"/>
        <v>35.68420105215305</v>
      </c>
      <c r="K66" s="48">
        <f t="shared" si="232"/>
        <v>2.8912984455630748</v>
      </c>
      <c r="L66" s="48">
        <f t="shared" si="232"/>
        <v>3.7053512838688837E-2</v>
      </c>
      <c r="M66" s="48">
        <f t="shared" si="232"/>
        <v>2.4305484053903197E-2</v>
      </c>
      <c r="N66" s="48">
        <f t="shared" si="232"/>
        <v>7.8216311575498301</v>
      </c>
      <c r="O66" s="48">
        <f t="shared" si="232"/>
        <v>25.987732770288964</v>
      </c>
      <c r="P66" s="211">
        <f t="shared" si="232"/>
        <v>27.169472942973396</v>
      </c>
      <c r="Q66" s="43">
        <f t="shared" si="232"/>
        <v>4.773786793999614E-5</v>
      </c>
      <c r="R66" s="46">
        <f t="shared" si="232"/>
        <v>32.536325730090319</v>
      </c>
      <c r="S66" s="465">
        <f t="shared" si="232"/>
        <v>3.1602893598721753</v>
      </c>
      <c r="T66" s="48">
        <f t="shared" si="232"/>
        <v>3.7053512838688837E-2</v>
      </c>
      <c r="U66" s="48">
        <f t="shared" si="232"/>
        <v>2.4494665076905963E-2</v>
      </c>
      <c r="V66" s="48">
        <f t="shared" si="232"/>
        <v>7.0845823532826859</v>
      </c>
      <c r="W66" s="46">
        <f t="shared" si="232"/>
        <v>20.337418564145487</v>
      </c>
      <c r="X66" s="47">
        <f t="shared" si="232"/>
        <v>20.223476144281811</v>
      </c>
      <c r="Y66" s="44">
        <f t="shared" si="232"/>
        <v>4.3106243615343268E-5</v>
      </c>
      <c r="Z66" s="46">
        <f t="shared" si="232"/>
        <v>32.26346141459927</v>
      </c>
      <c r="AA66" s="46">
        <f t="shared" si="232"/>
        <v>3.1876347910634877</v>
      </c>
      <c r="AB66" s="48">
        <f t="shared" si="232"/>
        <v>3.7053512838688837E-2</v>
      </c>
      <c r="AC66" s="48">
        <f t="shared" si="232"/>
        <v>2.4566530184770181E-2</v>
      </c>
      <c r="AD66" s="46">
        <f t="shared" si="232"/>
        <v>7.019182833017366</v>
      </c>
      <c r="AE66" s="46">
        <f t="shared" si="232"/>
        <v>19.939038780418365</v>
      </c>
      <c r="AF66" s="47">
        <f t="shared" si="232"/>
        <v>19.684110099212404</v>
      </c>
      <c r="AG66" s="43">
        <f t="shared" si="232"/>
        <v>7.1141318778057997E-4</v>
      </c>
      <c r="AH66" s="46">
        <f t="shared" si="232"/>
        <v>36.523203189810012</v>
      </c>
      <c r="AI66" s="44">
        <f t="shared" si="232"/>
        <v>4.3106243615343268E-5</v>
      </c>
      <c r="AJ66" s="46">
        <f t="shared" si="232"/>
        <v>33.778771866657735</v>
      </c>
      <c r="AK66" s="211">
        <f t="shared" si="232"/>
        <v>1.3412255659336934</v>
      </c>
      <c r="AL66" s="45">
        <f t="shared" si="232"/>
        <v>18.261601594905006</v>
      </c>
      <c r="AM66" s="49">
        <f t="shared" si="232"/>
        <v>16.889385933328867</v>
      </c>
      <c r="AN66" s="369">
        <f t="shared" si="232"/>
        <v>16.994026096087051</v>
      </c>
      <c r="AO66" s="49">
        <f t="shared" ref="AO66:AQ66" si="233">_xlfn.STDEV.S(AO59:AO64)</f>
        <v>3.670241246564379</v>
      </c>
      <c r="AP66" s="365">
        <f t="shared" ref="AP66" si="234">_xlfn.STDEV.S(AP59:AP64)</f>
        <v>8.0266801832096307E-2</v>
      </c>
      <c r="AQ66" s="365">
        <f t="shared" si="233"/>
        <v>0.1993240839255368</v>
      </c>
      <c r="AR66" s="365">
        <f t="shared" ref="AR66" si="235">_xlfn.STDEV.S(AR59:AR64)</f>
        <v>0.11258214717136605</v>
      </c>
      <c r="AS66"/>
      <c r="AT66"/>
      <c r="AU66"/>
    </row>
    <row r="67" spans="1:47" ht="15" thickBot="1" x14ac:dyDescent="0.35">
      <c r="A67" s="554"/>
      <c r="B67" s="520"/>
      <c r="C67" s="510" t="s">
        <v>25</v>
      </c>
      <c r="D67" s="511"/>
      <c r="E67" s="512"/>
      <c r="F67" s="52">
        <f t="shared" ref="F67:AF67" si="236">_xlfn.STDEV.S(F59:F64)/SQRT(COUNT(F59:F64))</f>
        <v>0.15374004032782088</v>
      </c>
      <c r="G67" s="53">
        <f t="shared" si="236"/>
        <v>7.7674871393520801</v>
      </c>
      <c r="H67" s="212">
        <f t="shared" si="236"/>
        <v>2.4393950681031549</v>
      </c>
      <c r="I67" s="50">
        <f t="shared" si="236"/>
        <v>3.1815364959343991E-4</v>
      </c>
      <c r="J67" s="53">
        <f t="shared" si="236"/>
        <v>15.958459855076747</v>
      </c>
      <c r="K67" s="55">
        <f t="shared" si="236"/>
        <v>1.293027973503702</v>
      </c>
      <c r="L67" s="55">
        <f t="shared" si="236"/>
        <v>1.6570834702493886E-2</v>
      </c>
      <c r="M67" s="55">
        <f t="shared" si="236"/>
        <v>1.0869742914112942E-2</v>
      </c>
      <c r="N67" s="55">
        <f t="shared" si="236"/>
        <v>3.4979397926423572</v>
      </c>
      <c r="O67" s="55">
        <f t="shared" si="236"/>
        <v>11.62206741109301</v>
      </c>
      <c r="P67" s="212">
        <f t="shared" si="236"/>
        <v>12.150557682665955</v>
      </c>
      <c r="Q67" s="50">
        <f t="shared" si="236"/>
        <v>2.1349023562947842E-5</v>
      </c>
      <c r="R67" s="53">
        <f t="shared" si="236"/>
        <v>14.550687214111484</v>
      </c>
      <c r="S67" s="466">
        <f t="shared" si="236"/>
        <v>1.4133243674486959</v>
      </c>
      <c r="T67" s="55">
        <f t="shared" si="236"/>
        <v>1.6570834702493886E-2</v>
      </c>
      <c r="U67" s="55">
        <f t="shared" si="236"/>
        <v>1.0954347239610369E-2</v>
      </c>
      <c r="V67" s="55">
        <f t="shared" si="236"/>
        <v>3.1683215468271029</v>
      </c>
      <c r="W67" s="53">
        <f t="shared" si="236"/>
        <v>9.0951700792590948</v>
      </c>
      <c r="X67" s="54">
        <f t="shared" si="236"/>
        <v>9.0442134799918943</v>
      </c>
      <c r="Y67" s="51">
        <f t="shared" si="236"/>
        <v>1.9277698195714767E-5</v>
      </c>
      <c r="Z67" s="53">
        <f t="shared" si="236"/>
        <v>14.428658582497098</v>
      </c>
      <c r="AA67" s="53">
        <f t="shared" si="236"/>
        <v>1.4255536160522595</v>
      </c>
      <c r="AB67" s="55">
        <f t="shared" si="236"/>
        <v>1.6570834702493886E-2</v>
      </c>
      <c r="AC67" s="55">
        <f t="shared" si="236"/>
        <v>1.0986486292889319E-2</v>
      </c>
      <c r="AD67" s="53">
        <f t="shared" si="236"/>
        <v>3.1390739922252768</v>
      </c>
      <c r="AE67" s="53">
        <f t="shared" si="236"/>
        <v>8.9170092238039924</v>
      </c>
      <c r="AF67" s="54">
        <f t="shared" si="236"/>
        <v>8.8030016516858129</v>
      </c>
      <c r="AG67" s="50">
        <f t="shared" ref="AG67:AQ67" si="237">AG66/SQRT(COUNT(AG59:AG64))</f>
        <v>3.1815364959343991E-4</v>
      </c>
      <c r="AH67" s="53">
        <f t="shared" si="237"/>
        <v>16.333673017690469</v>
      </c>
      <c r="AI67" s="51">
        <f t="shared" si="237"/>
        <v>1.9277698195714767E-5</v>
      </c>
      <c r="AJ67" s="53">
        <f t="shared" si="237"/>
        <v>15.10632601806083</v>
      </c>
      <c r="AK67" s="212">
        <f t="shared" si="237"/>
        <v>0.59981430771767286</v>
      </c>
      <c r="AL67" s="52">
        <f t="shared" si="237"/>
        <v>8.1668365088452344</v>
      </c>
      <c r="AM67" s="56">
        <f t="shared" si="237"/>
        <v>7.5531630090304152</v>
      </c>
      <c r="AN67" s="370">
        <f t="shared" si="237"/>
        <v>7.5999595124512034</v>
      </c>
      <c r="AO67" s="56">
        <f t="shared" ref="AO67:AP67" si="238">AO66/SQRT(COUNT(AO59:AO64))</f>
        <v>1.6413817842283036</v>
      </c>
      <c r="AP67" s="366">
        <f t="shared" si="238"/>
        <v>3.5896405046614399E-2</v>
      </c>
      <c r="AQ67" s="366">
        <f t="shared" si="237"/>
        <v>8.9140440242074681E-2</v>
      </c>
      <c r="AR67" s="366">
        <f t="shared" ref="AR67" si="239">AR66/SQRT(COUNT(AR59:AR64))</f>
        <v>5.0348266825612033E-2</v>
      </c>
      <c r="AS67"/>
      <c r="AT67"/>
      <c r="AU67"/>
    </row>
    <row r="68" spans="1:47" ht="15" customHeight="1" x14ac:dyDescent="0.3">
      <c r="A68" s="554"/>
      <c r="B68" s="518" t="s">
        <v>126</v>
      </c>
      <c r="C68" s="8">
        <v>43830</v>
      </c>
      <c r="D68" s="247" t="s">
        <v>82</v>
      </c>
      <c r="E68" s="20" t="s">
        <v>128</v>
      </c>
      <c r="F68" s="22">
        <v>5.24</v>
      </c>
      <c r="G68" s="23">
        <v>963.678</v>
      </c>
      <c r="H68" s="276">
        <v>141.21687</v>
      </c>
      <c r="I68" s="25">
        <v>101.01538829544801</v>
      </c>
      <c r="J68" s="23">
        <v>928.23255116827295</v>
      </c>
      <c r="K68" s="26">
        <v>138.00706635147699</v>
      </c>
      <c r="L68" s="26">
        <v>1.0649999999999999</v>
      </c>
      <c r="M68" s="26">
        <v>0.96080587397096295</v>
      </c>
      <c r="N68" s="26">
        <v>0.32882281881307601</v>
      </c>
      <c r="O68" s="26">
        <v>76.290377494359205</v>
      </c>
      <c r="P68" s="276">
        <v>31.823253753910599</v>
      </c>
      <c r="Q68" s="25">
        <v>100.015389492997</v>
      </c>
      <c r="R68" s="23">
        <v>928.10264858483197</v>
      </c>
      <c r="S68" s="78">
        <v>138.034559904747</v>
      </c>
      <c r="T68" s="26">
        <v>1.0649999999999999</v>
      </c>
      <c r="U68" s="26">
        <v>0.96061450184288399</v>
      </c>
      <c r="V68" s="26">
        <v>0.32882281884861603</v>
      </c>
      <c r="W68" s="23">
        <v>75.959777290365096</v>
      </c>
      <c r="X68" s="24">
        <v>31.493014526807301</v>
      </c>
      <c r="Y68" s="27">
        <v>73.015402377936297</v>
      </c>
      <c r="Z68" s="30">
        <v>924.59767232702404</v>
      </c>
      <c r="AA68" s="30">
        <v>138.78142859106401</v>
      </c>
      <c r="AB68" s="29">
        <v>1.0649999999999999</v>
      </c>
      <c r="AC68" s="29">
        <v>0.95544484118776496</v>
      </c>
      <c r="AD68" s="30">
        <v>0.32882282010584801</v>
      </c>
      <c r="AE68" s="30">
        <v>67.053975380993194</v>
      </c>
      <c r="AF68" s="31">
        <v>22.692173109508801</v>
      </c>
      <c r="AG68" s="32">
        <f>I68</f>
        <v>101.01538829544801</v>
      </c>
      <c r="AH68" s="30">
        <f>(J68-2*K68)</f>
        <v>652.21841846531902</v>
      </c>
      <c r="AI68" s="29">
        <f t="shared" ref="AI68" si="240">Y68</f>
        <v>73.015402377936297</v>
      </c>
      <c r="AJ68" s="30">
        <f t="shared" ref="AJ68" si="241">Z68-2*AA68</f>
        <v>647.03481514489602</v>
      </c>
      <c r="AK68" s="112">
        <f>(AH68-AJ68)/(AJ68*(AG68-AI68))*7500.6</f>
        <v>2.1460621873887806</v>
      </c>
      <c r="AL68" s="22">
        <f t="shared" ref="AL68:AL70" si="242">AH68/2</f>
        <v>326.10920923265951</v>
      </c>
      <c r="AM68" s="33">
        <f t="shared" ref="AM68:AM72" si="243">AJ68/2</f>
        <v>323.51740757244801</v>
      </c>
      <c r="AN68" s="322">
        <f t="shared" ref="AN68:AN72" si="244">(R68-2*S68)/2</f>
        <v>326.01676438766901</v>
      </c>
      <c r="AO68" s="322">
        <f t="shared" ref="AO68:AO71" si="245">K68*P189</f>
        <v>228.92676906985545</v>
      </c>
      <c r="AP68" s="363">
        <v>13.824999999999999</v>
      </c>
      <c r="AQ68" s="363">
        <f t="shared" ref="AQ68:AQ71" si="246">SQRT(AO68/(2*AL68*0.001))</f>
        <v>18.734916420615168</v>
      </c>
      <c r="AR68" s="363">
        <f t="shared" ref="AR68:AR71" si="247">SQRT(S68*T189/(2*AN68*0.001))</f>
        <v>18.728528495921939</v>
      </c>
      <c r="AS68"/>
      <c r="AT68"/>
      <c r="AU68"/>
    </row>
    <row r="69" spans="1:47" ht="15" customHeight="1" x14ac:dyDescent="0.3">
      <c r="A69" s="554"/>
      <c r="B69" s="519"/>
      <c r="C69" s="8">
        <v>43851</v>
      </c>
      <c r="D69" s="248" t="s">
        <v>82</v>
      </c>
      <c r="E69" s="20" t="s">
        <v>129</v>
      </c>
      <c r="F69" s="22">
        <v>5.5</v>
      </c>
      <c r="G69" s="23">
        <v>993.79899999999998</v>
      </c>
      <c r="H69" s="276">
        <v>136.79189</v>
      </c>
      <c r="I69" s="25">
        <v>101.031993281754</v>
      </c>
      <c r="J69" s="23">
        <v>1022.63860457823</v>
      </c>
      <c r="K69" s="26">
        <v>125.73251055980199</v>
      </c>
      <c r="L69" s="26">
        <v>1.0395615615615601</v>
      </c>
      <c r="M69" s="26">
        <v>1.04655618786923</v>
      </c>
      <c r="N69" s="26">
        <v>1.07254405468815</v>
      </c>
      <c r="O69" s="26">
        <v>38.481289071551799</v>
      </c>
      <c r="P69" s="276">
        <v>41.307488220173397</v>
      </c>
      <c r="Q69" s="25">
        <v>100.413935538982</v>
      </c>
      <c r="R69" s="23">
        <v>1022.5746382508599</v>
      </c>
      <c r="S69" s="78">
        <v>125.742940666675</v>
      </c>
      <c r="T69" s="26">
        <v>1.0395615615615601</v>
      </c>
      <c r="U69" s="26">
        <v>1.0464693782811101</v>
      </c>
      <c r="V69" s="26">
        <v>1.0699046629947999</v>
      </c>
      <c r="W69" s="23">
        <v>38.373430620399702</v>
      </c>
      <c r="X69" s="24">
        <v>41.046870976508103</v>
      </c>
      <c r="Y69" s="27">
        <v>73.018011742172902</v>
      </c>
      <c r="Z69" s="30">
        <v>1018.9987258202</v>
      </c>
      <c r="AA69" s="30">
        <v>126.329236375585</v>
      </c>
      <c r="AB69" s="29">
        <v>1.0395615615615601</v>
      </c>
      <c r="AC69" s="29">
        <v>1.04161269962465</v>
      </c>
      <c r="AD69" s="30">
        <v>0.94885995804033596</v>
      </c>
      <c r="AE69" s="30">
        <v>33.685442976190998</v>
      </c>
      <c r="AF69" s="31">
        <v>29.5265754458656</v>
      </c>
      <c r="AG69" s="32">
        <f t="shared" ref="AG69:AG72" si="248">I69</f>
        <v>101.031993281754</v>
      </c>
      <c r="AH69" s="30">
        <f t="shared" ref="AH69:AH70" si="249">(J69-2*K69)</f>
        <v>771.17358345862601</v>
      </c>
      <c r="AI69" s="29">
        <f>Y69</f>
        <v>73.018011742172902</v>
      </c>
      <c r="AJ69" s="30">
        <f>Z69-2*AA69</f>
        <v>766.34025306903004</v>
      </c>
      <c r="AK69" s="112">
        <f>(AH69-AJ69)/(AJ69*(AG69-AI69))*7500.6</f>
        <v>1.6886747607261523</v>
      </c>
      <c r="AL69" s="22">
        <f t="shared" si="242"/>
        <v>385.58679172931301</v>
      </c>
      <c r="AM69" s="33">
        <f t="shared" si="243"/>
        <v>383.17012653451502</v>
      </c>
      <c r="AN69" s="322">
        <f t="shared" si="244"/>
        <v>385.54437845875498</v>
      </c>
      <c r="AO69" s="322">
        <f t="shared" si="245"/>
        <v>392.15488632732115</v>
      </c>
      <c r="AP69" s="363">
        <v>28.323705326519399</v>
      </c>
      <c r="AQ69" s="363">
        <f t="shared" si="246"/>
        <v>22.55032176963131</v>
      </c>
      <c r="AR69" s="363">
        <f t="shared" si="247"/>
        <v>22.450024998729972</v>
      </c>
      <c r="AS69"/>
      <c r="AT69"/>
      <c r="AU69"/>
    </row>
    <row r="70" spans="1:47" ht="15" customHeight="1" x14ac:dyDescent="0.3">
      <c r="A70" s="554"/>
      <c r="B70" s="519"/>
      <c r="C70" s="8">
        <v>43878</v>
      </c>
      <c r="D70" s="248" t="s">
        <v>82</v>
      </c>
      <c r="E70" s="20" t="s">
        <v>130</v>
      </c>
      <c r="F70" s="22">
        <v>5.24</v>
      </c>
      <c r="G70" s="23">
        <v>869.98500000000001</v>
      </c>
      <c r="H70" s="276">
        <v>145.25636</v>
      </c>
      <c r="I70" s="25">
        <v>101.01509976961</v>
      </c>
      <c r="J70" s="23">
        <v>942.28222540044396</v>
      </c>
      <c r="K70" s="26">
        <v>111.164561521569</v>
      </c>
      <c r="L70" s="26">
        <v>1.13941441441441</v>
      </c>
      <c r="M70" s="26">
        <v>1.14679842634462</v>
      </c>
      <c r="N70" s="26">
        <v>3.1933288413843801</v>
      </c>
      <c r="O70" s="26">
        <v>35.657127059589698</v>
      </c>
      <c r="P70" s="276">
        <v>43.610338196079198</v>
      </c>
      <c r="Q70" s="25">
        <v>100.010732230721</v>
      </c>
      <c r="R70" s="23">
        <v>942.05814498187601</v>
      </c>
      <c r="S70" s="78">
        <v>111.19917315828501</v>
      </c>
      <c r="T70" s="26">
        <v>1.13941441441441</v>
      </c>
      <c r="U70" s="26">
        <v>1.1464414761138599</v>
      </c>
      <c r="V70" s="26">
        <v>3.17982520888145</v>
      </c>
      <c r="W70" s="23">
        <v>35.439689439110197</v>
      </c>
      <c r="X70" s="24">
        <v>43.145708136246</v>
      </c>
      <c r="Y70" s="27">
        <v>73.064983767661701</v>
      </c>
      <c r="Z70" s="30">
        <v>933.79096337133603</v>
      </c>
      <c r="AA70" s="30">
        <v>112.49378848914</v>
      </c>
      <c r="AB70" s="29">
        <v>1.13941441441441</v>
      </c>
      <c r="AC70" s="29">
        <v>1.1332478524406</v>
      </c>
      <c r="AD70" s="30">
        <v>2.7603540446967498</v>
      </c>
      <c r="AE70" s="30">
        <v>29.432665022007399</v>
      </c>
      <c r="AF70" s="31">
        <v>30.688230136060099</v>
      </c>
      <c r="AG70" s="32">
        <f t="shared" si="248"/>
        <v>101.01509976961</v>
      </c>
      <c r="AH70" s="30">
        <f t="shared" si="249"/>
        <v>719.95310235730597</v>
      </c>
      <c r="AI70" s="29">
        <f t="shared" ref="AI70:AI72" si="250">Y70</f>
        <v>73.064983767661701</v>
      </c>
      <c r="AJ70" s="30">
        <f t="shared" ref="AJ70:AJ72" si="251">Z70-2*AA70</f>
        <v>708.80338639305603</v>
      </c>
      <c r="AK70" s="112">
        <f>(AH70-AJ70)/(AJ70*(AG70-AI70))*7500.6</f>
        <v>4.2213407590229881</v>
      </c>
      <c r="AL70" s="22">
        <f t="shared" si="242"/>
        <v>359.97655117865298</v>
      </c>
      <c r="AM70" s="33">
        <f t="shared" si="243"/>
        <v>354.40169319652802</v>
      </c>
      <c r="AN70" s="322">
        <f t="shared" si="244"/>
        <v>359.82989933265299</v>
      </c>
      <c r="AO70" s="322">
        <f t="shared" si="245"/>
        <v>164.02293710475954</v>
      </c>
      <c r="AP70" s="363">
        <v>14.067253172969201</v>
      </c>
      <c r="AQ70" s="363">
        <f t="shared" si="246"/>
        <v>15.093855516564918</v>
      </c>
      <c r="AR70" s="363">
        <f>SQRT(S70*T191/(2*AN70*0.001))</f>
        <v>14.95423331604362</v>
      </c>
      <c r="AS70"/>
      <c r="AT70"/>
      <c r="AU70"/>
    </row>
    <row r="71" spans="1:47" ht="15" customHeight="1" x14ac:dyDescent="0.3">
      <c r="A71" s="554"/>
      <c r="B71" s="519"/>
      <c r="C71" s="8">
        <v>44064</v>
      </c>
      <c r="D71" s="248" t="s">
        <v>82</v>
      </c>
      <c r="E71" s="20" t="s">
        <v>131</v>
      </c>
      <c r="F71" s="22">
        <v>5.41</v>
      </c>
      <c r="G71" s="23">
        <v>938.42200000000003</v>
      </c>
      <c r="H71" s="276">
        <v>111.01719</v>
      </c>
      <c r="I71" s="25">
        <v>101.007970618228</v>
      </c>
      <c r="J71" s="23">
        <v>951.82746965967203</v>
      </c>
      <c r="K71" s="26">
        <v>105.726600166897</v>
      </c>
      <c r="L71" s="26">
        <v>1.02683783783784</v>
      </c>
      <c r="M71" s="26">
        <v>1.02259602466267</v>
      </c>
      <c r="N71" s="26">
        <v>2.02603898479751</v>
      </c>
      <c r="O71" s="26">
        <v>130.163202286808</v>
      </c>
      <c r="P71" s="276">
        <v>47.150684850848698</v>
      </c>
      <c r="Q71" s="25">
        <v>100.008289769846</v>
      </c>
      <c r="R71" s="23">
        <v>951.55577670110597</v>
      </c>
      <c r="S71" s="78">
        <v>105.76541462353801</v>
      </c>
      <c r="T71" s="26">
        <v>1.02683783783784</v>
      </c>
      <c r="U71" s="26">
        <v>1.0222207459460699</v>
      </c>
      <c r="V71" s="26">
        <v>2.00655651876319</v>
      </c>
      <c r="W71" s="23">
        <v>129.83063762327501</v>
      </c>
      <c r="X71" s="24">
        <v>46.644881525376697</v>
      </c>
      <c r="Y71" s="27">
        <v>73.006028683172104</v>
      </c>
      <c r="Z71" s="30">
        <v>943.34185107859605</v>
      </c>
      <c r="AA71" s="30">
        <v>106.95446900165901</v>
      </c>
      <c r="AB71" s="29">
        <v>1.02683783783784</v>
      </c>
      <c r="AC71" s="29">
        <v>1.01085632083398</v>
      </c>
      <c r="AD71" s="30">
        <v>1.5546345457452699</v>
      </c>
      <c r="AE71" s="30">
        <v>119.817525453679</v>
      </c>
      <c r="AF71" s="31">
        <v>33.190244641128501</v>
      </c>
      <c r="AG71" s="32">
        <f t="shared" ref="AG71" si="252">I71</f>
        <v>101.007970618228</v>
      </c>
      <c r="AH71" s="30">
        <f t="shared" ref="AH71" si="253">(J71-2*K71)</f>
        <v>740.374269325878</v>
      </c>
      <c r="AI71" s="29">
        <f t="shared" ref="AI71" si="254">Y71</f>
        <v>73.006028683172104</v>
      </c>
      <c r="AJ71" s="30">
        <f t="shared" ref="AJ71" si="255">Z71-2*AA71</f>
        <v>729.43291307527807</v>
      </c>
      <c r="AK71" s="112">
        <f>(AH71-AJ71)/(AJ71*(AG71-AI71))*7500.6</f>
        <v>4.017849438387227</v>
      </c>
      <c r="AL71" s="22">
        <f t="shared" ref="AL71" si="256">AH71/2</f>
        <v>370.187134662939</v>
      </c>
      <c r="AM71" s="33">
        <f t="shared" ref="AM71" si="257">AJ71/2</f>
        <v>364.71645653763903</v>
      </c>
      <c r="AN71" s="322">
        <f t="shared" ref="AN71" si="258">(R71-2*S71)/2</f>
        <v>370.01247372701499</v>
      </c>
      <c r="AO71" s="322">
        <f t="shared" si="245"/>
        <v>146.43929061416091</v>
      </c>
      <c r="AP71" s="363">
        <v>16.086969941464901</v>
      </c>
      <c r="AQ71" s="363">
        <f t="shared" si="246"/>
        <v>14.063815154050049</v>
      </c>
      <c r="AR71" s="363">
        <f>SQRT(S71*T192/(2*AN71*0.001))</f>
        <v>13.998045233495979</v>
      </c>
      <c r="AS71"/>
      <c r="AT71"/>
      <c r="AU71"/>
    </row>
    <row r="72" spans="1:47" ht="15" customHeight="1" x14ac:dyDescent="0.3">
      <c r="A72" s="554"/>
      <c r="B72" s="519"/>
      <c r="C72" s="8">
        <v>44065</v>
      </c>
      <c r="D72" s="248" t="s">
        <v>82</v>
      </c>
      <c r="E72" s="20" t="s">
        <v>132</v>
      </c>
      <c r="F72" s="22">
        <v>5.0199999999999996</v>
      </c>
      <c r="G72" s="23">
        <v>930.98199999999997</v>
      </c>
      <c r="H72" s="276">
        <v>127.75888999999999</v>
      </c>
      <c r="I72" s="25">
        <v>101.00332720373</v>
      </c>
      <c r="J72" s="23">
        <v>1020.53182934304</v>
      </c>
      <c r="K72" s="26">
        <v>95.976555589135003</v>
      </c>
      <c r="L72" s="26">
        <v>1.1564564564564599</v>
      </c>
      <c r="M72" s="26">
        <v>1.1510566145860901</v>
      </c>
      <c r="N72" s="26">
        <v>5.3929991303521101</v>
      </c>
      <c r="O72" s="26">
        <v>56.360411894695403</v>
      </c>
      <c r="P72" s="276">
        <v>58.125888452963103</v>
      </c>
      <c r="Q72" s="25">
        <v>100.00460642073899</v>
      </c>
      <c r="R72" s="23">
        <v>1019.92409883179</v>
      </c>
      <c r="S72" s="78">
        <v>96.047008353373002</v>
      </c>
      <c r="T72" s="26">
        <v>1.1564564564564599</v>
      </c>
      <c r="U72" s="26">
        <v>1.1502122871917999</v>
      </c>
      <c r="V72" s="26">
        <v>5.3505928356124999</v>
      </c>
      <c r="W72" s="23">
        <v>56.182371853553697</v>
      </c>
      <c r="X72" s="24">
        <v>57.456964239463503</v>
      </c>
      <c r="Y72" s="27">
        <v>73.002110582515698</v>
      </c>
      <c r="Z72" s="30">
        <v>999.38278939736404</v>
      </c>
      <c r="AA72" s="30">
        <v>98.498349757417003</v>
      </c>
      <c r="AB72" s="29">
        <v>1.1564564564564599</v>
      </c>
      <c r="AC72" s="29">
        <v>1.1215868025011699</v>
      </c>
      <c r="AD72" s="30">
        <v>4.1457373672132496</v>
      </c>
      <c r="AE72" s="30">
        <v>50.546150991931199</v>
      </c>
      <c r="AF72" s="31">
        <v>39.641963965161203</v>
      </c>
      <c r="AG72" s="32">
        <f t="shared" si="248"/>
        <v>101.00332720373</v>
      </c>
      <c r="AH72" s="30">
        <f>(J72-2*K72)</f>
        <v>828.57871816477007</v>
      </c>
      <c r="AI72" s="29">
        <f t="shared" si="250"/>
        <v>73.002110582515698</v>
      </c>
      <c r="AJ72" s="30">
        <f t="shared" si="251"/>
        <v>802.38608988253009</v>
      </c>
      <c r="AK72" s="112">
        <f>(AH72-AJ72)/(AJ72*(AG72-AI72))*7500.6</f>
        <v>8.7440934957861849</v>
      </c>
      <c r="AL72" s="22">
        <f>AH72/2</f>
        <v>414.28935908238503</v>
      </c>
      <c r="AM72" s="33">
        <f t="shared" si="243"/>
        <v>401.19304494126504</v>
      </c>
      <c r="AN72" s="322">
        <f t="shared" si="244"/>
        <v>413.91504106252205</v>
      </c>
      <c r="AO72" s="322">
        <f>K72*P193</f>
        <v>88.184919710857443</v>
      </c>
      <c r="AP72" s="363">
        <v>12.7895905914697</v>
      </c>
      <c r="AQ72" s="363">
        <f>SQRT(AO72/(2*AL72*0.001))</f>
        <v>10.31644993068897</v>
      </c>
      <c r="AR72" s="363">
        <f>SQRT(S72*T193/(2*AN72*0.001))</f>
        <v>10.2437312117024</v>
      </c>
      <c r="AS72"/>
      <c r="AT72"/>
      <c r="AU72"/>
    </row>
    <row r="73" spans="1:47" ht="15" customHeight="1" thickBot="1" x14ac:dyDescent="0.35">
      <c r="A73" s="554"/>
      <c r="B73" s="519"/>
      <c r="C73" s="8"/>
      <c r="D73" s="249"/>
      <c r="E73" s="20"/>
      <c r="F73" s="34"/>
      <c r="G73" s="23"/>
      <c r="H73" s="276"/>
      <c r="I73" s="32"/>
      <c r="J73" s="30"/>
      <c r="K73" s="29"/>
      <c r="L73" s="26"/>
      <c r="M73" s="26"/>
      <c r="N73" s="26"/>
      <c r="O73" s="26"/>
      <c r="P73" s="276"/>
      <c r="Q73" s="32"/>
      <c r="R73" s="30"/>
      <c r="S73" s="105"/>
      <c r="T73" s="29"/>
      <c r="U73" s="29"/>
      <c r="V73" s="29"/>
      <c r="W73" s="30"/>
      <c r="X73" s="31"/>
      <c r="Y73" s="27"/>
      <c r="Z73" s="28"/>
      <c r="AA73" s="28"/>
      <c r="AB73" s="29"/>
      <c r="AC73" s="29"/>
      <c r="AD73" s="30"/>
      <c r="AE73" s="30"/>
      <c r="AF73" s="31"/>
      <c r="AG73" s="32"/>
      <c r="AH73" s="30"/>
      <c r="AI73" s="29"/>
      <c r="AJ73" s="30"/>
      <c r="AK73" s="112"/>
      <c r="AL73" s="323"/>
      <c r="AM73" s="35"/>
      <c r="AN73" s="322"/>
      <c r="AO73" s="33"/>
      <c r="AP73" s="363"/>
      <c r="AQ73" s="363"/>
      <c r="AR73" s="363"/>
      <c r="AS73"/>
      <c r="AT73"/>
      <c r="AU73"/>
    </row>
    <row r="74" spans="1:47" ht="15" customHeight="1" x14ac:dyDescent="0.3">
      <c r="A74" s="554"/>
      <c r="B74" s="519"/>
      <c r="C74" s="514" t="s">
        <v>23</v>
      </c>
      <c r="D74" s="508"/>
      <c r="E74" s="509"/>
      <c r="F74" s="393">
        <f t="shared" ref="F74:AN74" si="259">AVERAGE(F68:F73)</f>
        <v>5.282</v>
      </c>
      <c r="G74" s="397">
        <f t="shared" si="259"/>
        <v>939.3732</v>
      </c>
      <c r="H74" s="395">
        <f t="shared" si="259"/>
        <v>132.40824000000001</v>
      </c>
      <c r="I74" s="396">
        <f t="shared" si="259"/>
        <v>101.01475583375399</v>
      </c>
      <c r="J74" s="397">
        <f t="shared" si="259"/>
        <v>973.1025360299318</v>
      </c>
      <c r="K74" s="394">
        <f t="shared" si="259"/>
        <v>115.32145883777601</v>
      </c>
      <c r="L74" s="394">
        <f t="shared" si="259"/>
        <v>1.0854540540540538</v>
      </c>
      <c r="M74" s="394">
        <f t="shared" si="259"/>
        <v>1.0655626254867145</v>
      </c>
      <c r="N74" s="394">
        <f t="shared" si="259"/>
        <v>2.4027467660070454</v>
      </c>
      <c r="O74" s="394">
        <f t="shared" si="259"/>
        <v>67.390481561400819</v>
      </c>
      <c r="P74" s="395">
        <f t="shared" si="259"/>
        <v>44.403530694795002</v>
      </c>
      <c r="Q74" s="396">
        <f t="shared" si="259"/>
        <v>100.090590690657</v>
      </c>
      <c r="R74" s="397">
        <f t="shared" si="259"/>
        <v>972.84306147009283</v>
      </c>
      <c r="S74" s="467">
        <f t="shared" si="259"/>
        <v>115.35781934132361</v>
      </c>
      <c r="T74" s="394">
        <f t="shared" si="259"/>
        <v>1.0854540540540538</v>
      </c>
      <c r="U74" s="394">
        <f t="shared" si="259"/>
        <v>1.0651916778751447</v>
      </c>
      <c r="V74" s="394">
        <f t="shared" si="259"/>
        <v>2.3871404090201112</v>
      </c>
      <c r="W74" s="397">
        <f t="shared" si="259"/>
        <v>67.157181365340733</v>
      </c>
      <c r="X74" s="398">
        <f t="shared" si="259"/>
        <v>43.957487880880322</v>
      </c>
      <c r="Y74" s="399">
        <f t="shared" si="259"/>
        <v>73.021307430691735</v>
      </c>
      <c r="Z74" s="397">
        <f t="shared" si="259"/>
        <v>964.02240039890398</v>
      </c>
      <c r="AA74" s="397">
        <f t="shared" si="259"/>
        <v>116.61145444297298</v>
      </c>
      <c r="AB74" s="394">
        <f t="shared" si="259"/>
        <v>1.0854540540540538</v>
      </c>
      <c r="AC74" s="394">
        <f t="shared" si="259"/>
        <v>1.052549703317633</v>
      </c>
      <c r="AD74" s="397">
        <f t="shared" si="259"/>
        <v>1.9476817471602907</v>
      </c>
      <c r="AE74" s="397">
        <f t="shared" si="259"/>
        <v>60.107151964960352</v>
      </c>
      <c r="AF74" s="398">
        <f t="shared" si="259"/>
        <v>31.147837459544842</v>
      </c>
      <c r="AG74" s="396">
        <f t="shared" si="259"/>
        <v>101.01475583375399</v>
      </c>
      <c r="AH74" s="397">
        <f t="shared" si="259"/>
        <v>742.4596183543797</v>
      </c>
      <c r="AI74" s="399">
        <f t="shared" si="259"/>
        <v>73.021307430691735</v>
      </c>
      <c r="AJ74" s="397">
        <f t="shared" si="259"/>
        <v>730.79949151295807</v>
      </c>
      <c r="AK74" s="395">
        <f t="shared" si="259"/>
        <v>4.163604128262266</v>
      </c>
      <c r="AL74" s="393">
        <f t="shared" si="259"/>
        <v>371.22980917718985</v>
      </c>
      <c r="AM74" s="401">
        <f t="shared" si="259"/>
        <v>365.39974575647904</v>
      </c>
      <c r="AN74" s="400">
        <f t="shared" si="259"/>
        <v>371.06371139372283</v>
      </c>
      <c r="AO74" s="401">
        <f t="shared" ref="AO74:AQ74" si="260">AVERAGE(AO68:AO73)</f>
        <v>203.94576056539091</v>
      </c>
      <c r="AP74" s="420">
        <f t="shared" ref="AP74" si="261">AVERAGE(AP68:AP73)</f>
        <v>17.018503806484642</v>
      </c>
      <c r="AQ74" s="420">
        <f t="shared" si="260"/>
        <v>16.151871758310083</v>
      </c>
      <c r="AR74" s="420">
        <f t="shared" ref="AR74" si="262">AVERAGE(AR68:AR73)</f>
        <v>16.074912651178781</v>
      </c>
      <c r="AS74"/>
      <c r="AT74"/>
      <c r="AU74"/>
    </row>
    <row r="75" spans="1:47" ht="15" customHeight="1" x14ac:dyDescent="0.3">
      <c r="A75" s="554"/>
      <c r="B75" s="519"/>
      <c r="C75" s="515" t="s">
        <v>24</v>
      </c>
      <c r="D75" s="516"/>
      <c r="E75" s="517"/>
      <c r="F75" s="402">
        <f t="shared" ref="F75:AN75" si="263">_xlfn.STDEV.S(F68:F73)</f>
        <v>0.18444511378727294</v>
      </c>
      <c r="G75" s="406">
        <f t="shared" si="263"/>
        <v>45.931825368691797</v>
      </c>
      <c r="H75" s="404">
        <f t="shared" si="263"/>
        <v>13.611355671449484</v>
      </c>
      <c r="I75" s="405">
        <f t="shared" si="263"/>
        <v>1.0889222276865168E-2</v>
      </c>
      <c r="J75" s="406">
        <f t="shared" si="263"/>
        <v>45.053289250744847</v>
      </c>
      <c r="K75" s="403">
        <f t="shared" si="263"/>
        <v>16.632747639335619</v>
      </c>
      <c r="L75" s="403">
        <f t="shared" si="263"/>
        <v>5.8977562757073949E-2</v>
      </c>
      <c r="M75" s="403">
        <f t="shared" si="263"/>
        <v>8.2294939028111663E-2</v>
      </c>
      <c r="N75" s="403">
        <f t="shared" si="263"/>
        <v>1.9861481418028555</v>
      </c>
      <c r="O75" s="403">
        <f t="shared" si="263"/>
        <v>38.678263437273749</v>
      </c>
      <c r="P75" s="404">
        <f t="shared" si="263"/>
        <v>9.5436884857782474</v>
      </c>
      <c r="Q75" s="405">
        <f t="shared" si="263"/>
        <v>0.18079769144739974</v>
      </c>
      <c r="R75" s="406">
        <f t="shared" si="263"/>
        <v>44.978933761598064</v>
      </c>
      <c r="S75" s="468">
        <f t="shared" si="263"/>
        <v>16.615514548765255</v>
      </c>
      <c r="T75" s="403">
        <f t="shared" si="263"/>
        <v>5.8977562757073949E-2</v>
      </c>
      <c r="U75" s="403">
        <f t="shared" si="263"/>
        <v>8.2102748069464243E-2</v>
      </c>
      <c r="V75" s="403">
        <f t="shared" si="263"/>
        <v>1.9702173031639727</v>
      </c>
      <c r="W75" s="406">
        <f t="shared" si="263"/>
        <v>38.601806496561338</v>
      </c>
      <c r="X75" s="407">
        <f t="shared" si="263"/>
        <v>9.4068023215734584</v>
      </c>
      <c r="Y75" s="408">
        <f t="shared" si="263"/>
        <v>2.5275050581720568E-2</v>
      </c>
      <c r="Z75" s="406">
        <f t="shared" si="263"/>
        <v>42.33405117465675</v>
      </c>
      <c r="AA75" s="406">
        <f t="shared" si="263"/>
        <v>16.001875995393906</v>
      </c>
      <c r="AB75" s="403">
        <f t="shared" si="263"/>
        <v>5.8977562757073949E-2</v>
      </c>
      <c r="AC75" s="403">
        <f t="shared" si="263"/>
        <v>7.5109291664745642E-2</v>
      </c>
      <c r="AD75" s="406">
        <f t="shared" si="263"/>
        <v>1.5219001336071967</v>
      </c>
      <c r="AE75" s="406">
        <f t="shared" si="263"/>
        <v>36.551438591533895</v>
      </c>
      <c r="AF75" s="407">
        <f t="shared" si="263"/>
        <v>6.1371736409781734</v>
      </c>
      <c r="AG75" s="405">
        <f t="shared" si="263"/>
        <v>1.0889222276865168E-2</v>
      </c>
      <c r="AH75" s="406">
        <f t="shared" si="263"/>
        <v>64.991071010705895</v>
      </c>
      <c r="AI75" s="408">
        <f t="shared" si="263"/>
        <v>2.5275050581720568E-2</v>
      </c>
      <c r="AJ75" s="406">
        <f t="shared" si="263"/>
        <v>58.927930521591925</v>
      </c>
      <c r="AK75" s="404">
        <f t="shared" si="263"/>
        <v>2.7929022383368576</v>
      </c>
      <c r="AL75" s="402">
        <f t="shared" si="263"/>
        <v>32.495535505352947</v>
      </c>
      <c r="AM75" s="410">
        <f t="shared" si="263"/>
        <v>29.463965260795963</v>
      </c>
      <c r="AN75" s="409">
        <f t="shared" si="263"/>
        <v>32.413181121474267</v>
      </c>
      <c r="AO75" s="410">
        <f t="shared" ref="AO75:AQ75" si="264">_xlfn.STDEV.S(AO68:AO73)</f>
        <v>116.56342050643426</v>
      </c>
      <c r="AP75" s="421">
        <f t="shared" ref="AP75" si="265">_xlfn.STDEV.S(AP68:AP73)</f>
        <v>6.4317064336430096</v>
      </c>
      <c r="AQ75" s="421">
        <f t="shared" si="264"/>
        <v>4.6675424189691892</v>
      </c>
      <c r="AR75" s="421">
        <f t="shared" ref="AR75" si="266">_xlfn.STDEV.S(AR68:AR73)</f>
        <v>4.670538296553655</v>
      </c>
      <c r="AS75"/>
      <c r="AT75"/>
      <c r="AU75"/>
    </row>
    <row r="76" spans="1:47" ht="15" thickBot="1" x14ac:dyDescent="0.35">
      <c r="A76" s="554"/>
      <c r="B76" s="520"/>
      <c r="C76" s="510" t="s">
        <v>25</v>
      </c>
      <c r="D76" s="511"/>
      <c r="E76" s="512"/>
      <c r="F76" s="411">
        <f t="shared" ref="F76:AF76" si="267">_xlfn.STDEV.S(F68:F73)/SQRT(COUNT(F68:F73))</f>
        <v>8.2486362509205186E-2</v>
      </c>
      <c r="G76" s="415">
        <f t="shared" si="267"/>
        <v>20.54133677100884</v>
      </c>
      <c r="H76" s="413">
        <f t="shared" si="267"/>
        <v>6.0871833094576679</v>
      </c>
      <c r="I76" s="414">
        <f t="shared" si="267"/>
        <v>4.8698082466351105E-3</v>
      </c>
      <c r="J76" s="415">
        <f t="shared" si="267"/>
        <v>20.148443474925209</v>
      </c>
      <c r="K76" s="412">
        <f t="shared" si="267"/>
        <v>7.4383908748307199</v>
      </c>
      <c r="L76" s="412">
        <f t="shared" si="267"/>
        <v>2.637556789441545E-2</v>
      </c>
      <c r="M76" s="412">
        <f t="shared" si="267"/>
        <v>3.6803415574211629E-2</v>
      </c>
      <c r="N76" s="412">
        <f t="shared" si="267"/>
        <v>0.88823245169121523</v>
      </c>
      <c r="O76" s="412">
        <f t="shared" si="267"/>
        <v>17.297445259477755</v>
      </c>
      <c r="P76" s="413">
        <f t="shared" si="267"/>
        <v>4.2680672420564392</v>
      </c>
      <c r="Q76" s="414">
        <f t="shared" si="267"/>
        <v>8.0855185650283629E-2</v>
      </c>
      <c r="R76" s="415">
        <f t="shared" si="267"/>
        <v>20.115190689278716</v>
      </c>
      <c r="S76" s="469">
        <f t="shared" si="267"/>
        <v>7.4306840024351706</v>
      </c>
      <c r="T76" s="412">
        <f t="shared" si="267"/>
        <v>2.637556789441545E-2</v>
      </c>
      <c r="U76" s="412">
        <f t="shared" si="267"/>
        <v>3.6717465164572333E-2</v>
      </c>
      <c r="V76" s="412">
        <f t="shared" si="267"/>
        <v>0.8811079640641909</v>
      </c>
      <c r="W76" s="415">
        <f t="shared" si="267"/>
        <v>17.263252676120828</v>
      </c>
      <c r="X76" s="416">
        <f t="shared" si="267"/>
        <v>4.2068498883882173</v>
      </c>
      <c r="Y76" s="417">
        <f t="shared" si="267"/>
        <v>1.1303346247094559E-2</v>
      </c>
      <c r="Z76" s="415">
        <f t="shared" si="267"/>
        <v>18.932363237897462</v>
      </c>
      <c r="AA76" s="415">
        <f t="shared" si="267"/>
        <v>7.1562564986445771</v>
      </c>
      <c r="AB76" s="412">
        <f t="shared" si="267"/>
        <v>2.637556789441545E-2</v>
      </c>
      <c r="AC76" s="412">
        <f t="shared" si="267"/>
        <v>3.3589896380845918E-2</v>
      </c>
      <c r="AD76" s="415">
        <f t="shared" si="267"/>
        <v>0.68061443074234074</v>
      </c>
      <c r="AE76" s="415">
        <f t="shared" si="267"/>
        <v>16.346300273215792</v>
      </c>
      <c r="AF76" s="416">
        <f t="shared" si="267"/>
        <v>2.744627490189417</v>
      </c>
      <c r="AG76" s="414">
        <f t="shared" ref="AG76:AQ76" si="268">AG75/SQRT(COUNT(AG68:AG73))</f>
        <v>4.8698082466351105E-3</v>
      </c>
      <c r="AH76" s="415">
        <f t="shared" si="268"/>
        <v>29.064890542090868</v>
      </c>
      <c r="AI76" s="417">
        <f t="shared" si="268"/>
        <v>1.1303346247094559E-2</v>
      </c>
      <c r="AJ76" s="415">
        <f t="shared" si="268"/>
        <v>26.353371683932835</v>
      </c>
      <c r="AK76" s="413">
        <f t="shared" si="268"/>
        <v>1.2490238518865064</v>
      </c>
      <c r="AL76" s="411">
        <f t="shared" si="268"/>
        <v>14.532445271045434</v>
      </c>
      <c r="AM76" s="419">
        <f t="shared" si="268"/>
        <v>13.176685841966417</v>
      </c>
      <c r="AN76" s="418">
        <f t="shared" si="268"/>
        <v>14.495615270925866</v>
      </c>
      <c r="AO76" s="419">
        <f t="shared" ref="AO76:AP76" si="269">AO75/SQRT(COUNT(AO68:AO73))</f>
        <v>52.128746388455987</v>
      </c>
      <c r="AP76" s="422">
        <f t="shared" si="269"/>
        <v>2.876346559389702</v>
      </c>
      <c r="AQ76" s="422">
        <f t="shared" si="268"/>
        <v>2.0873884273357821</v>
      </c>
      <c r="AR76" s="422">
        <f t="shared" ref="AR76" si="270">AR75/SQRT(COUNT(AR68:AR73))</f>
        <v>2.0887282245220087</v>
      </c>
      <c r="AS76"/>
      <c r="AT76"/>
      <c r="AU76"/>
    </row>
    <row r="77" spans="1:47" ht="15" customHeight="1" x14ac:dyDescent="0.3">
      <c r="A77" s="554"/>
      <c r="B77" s="518" t="s">
        <v>86</v>
      </c>
      <c r="C77" s="8">
        <v>44124</v>
      </c>
      <c r="D77" s="247" t="s">
        <v>82</v>
      </c>
      <c r="E77" s="20" t="s">
        <v>142</v>
      </c>
      <c r="F77" s="22">
        <v>4.78</v>
      </c>
      <c r="G77" s="23">
        <v>893.53300000000002</v>
      </c>
      <c r="H77" s="276">
        <v>107.61282</v>
      </c>
      <c r="I77" s="25">
        <v>101.005306178922</v>
      </c>
      <c r="J77" s="23">
        <v>997.95310772105302</v>
      </c>
      <c r="K77" s="26">
        <v>80.614995195330707</v>
      </c>
      <c r="L77" s="26">
        <v>1.1436606606606601</v>
      </c>
      <c r="M77" s="26">
        <v>1.16721536851964</v>
      </c>
      <c r="N77" s="26">
        <v>7.7900270882703104</v>
      </c>
      <c r="O77" s="26">
        <v>70.290201238246098</v>
      </c>
      <c r="P77" s="276">
        <v>69.883626572382298</v>
      </c>
      <c r="Q77" s="25">
        <v>100.016175317479</v>
      </c>
      <c r="R77" s="23">
        <v>997.47081502543597</v>
      </c>
      <c r="S77" s="78">
        <v>80.661491592193002</v>
      </c>
      <c r="T77" s="26">
        <v>1.1436606606606601</v>
      </c>
      <c r="U77" s="26">
        <v>1.16654254053286</v>
      </c>
      <c r="V77" s="26">
        <v>7.74995562680928</v>
      </c>
      <c r="W77" s="23">
        <v>69.949880301913595</v>
      </c>
      <c r="X77" s="24">
        <v>69.111826605517294</v>
      </c>
      <c r="Y77" s="27">
        <v>73.003213516069707</v>
      </c>
      <c r="Z77" s="30">
        <v>972.534706894755</v>
      </c>
      <c r="AA77" s="30">
        <v>83.148597377950793</v>
      </c>
      <c r="AB77" s="29">
        <v>1.1436606606606601</v>
      </c>
      <c r="AC77" s="29">
        <v>1.13164941192476</v>
      </c>
      <c r="AD77" s="30">
        <v>6.0461713943403002</v>
      </c>
      <c r="AE77" s="30">
        <v>58.645061363700002</v>
      </c>
      <c r="AF77" s="31">
        <v>47.186238698974101</v>
      </c>
      <c r="AG77" s="32">
        <f>I77</f>
        <v>101.005306178922</v>
      </c>
      <c r="AH77" s="30">
        <f>(J77-2*K77)</f>
        <v>836.72311733039157</v>
      </c>
      <c r="AI77" s="29">
        <f t="shared" ref="AI77" si="271">Y77</f>
        <v>73.003213516069707</v>
      </c>
      <c r="AJ77" s="30">
        <f t="shared" ref="AJ77" si="272">Z77-2*AA77</f>
        <v>806.23751213885339</v>
      </c>
      <c r="AK77" s="112">
        <f>(AH77-AJ77)/(AJ77*(AG77-AI77))*7500.6</f>
        <v>10.128318203290513</v>
      </c>
      <c r="AL77" s="22">
        <f t="shared" ref="AL77:AL79" si="273">AH77/2</f>
        <v>418.36155866519579</v>
      </c>
      <c r="AM77" s="33">
        <f t="shared" ref="AM77:AM79" si="274">AJ77/2</f>
        <v>403.11875606942669</v>
      </c>
      <c r="AN77" s="322">
        <f t="shared" ref="AN77:AN78" si="275">(R77-2*S77)/2</f>
        <v>418.073915920525</v>
      </c>
      <c r="AO77" s="322">
        <f t="shared" ref="AO77:AO80" si="276">K77*P198</f>
        <v>104.26349399216694</v>
      </c>
      <c r="AP77" s="363">
        <v>9.1775976202270098</v>
      </c>
      <c r="AQ77" s="363">
        <f t="shared" ref="AQ77:AQ80" si="277">SQRT(AO77/(2*AL77*0.001))</f>
        <v>11.162854222769379</v>
      </c>
      <c r="AR77" s="363">
        <f t="shared" ref="AR77:AR78" si="278">SQRT(S77*T198/(2*AN77*0.001))</f>
        <v>10.971223684108379</v>
      </c>
      <c r="AS77"/>
      <c r="AT77"/>
      <c r="AU77"/>
    </row>
    <row r="78" spans="1:47" ht="15" customHeight="1" x14ac:dyDescent="0.3">
      <c r="A78" s="554"/>
      <c r="B78" s="519"/>
      <c r="C78" s="8">
        <v>44125</v>
      </c>
      <c r="D78" s="248" t="s">
        <v>82</v>
      </c>
      <c r="E78" s="20" t="s">
        <v>143</v>
      </c>
      <c r="F78" s="22">
        <v>6.45</v>
      </c>
      <c r="G78" s="23">
        <v>933.40899999999999</v>
      </c>
      <c r="H78" s="276">
        <v>112.33953</v>
      </c>
      <c r="I78" s="25">
        <v>101.01239192023201</v>
      </c>
      <c r="J78" s="23">
        <v>959.460788718961</v>
      </c>
      <c r="K78" s="26">
        <v>101.691883814216</v>
      </c>
      <c r="L78" s="26">
        <v>1.0574404404404401</v>
      </c>
      <c r="M78" s="26">
        <v>1.04469711302838</v>
      </c>
      <c r="N78" s="26">
        <v>3.5270223230916899</v>
      </c>
      <c r="O78" s="26">
        <v>134.97468515062801</v>
      </c>
      <c r="P78" s="276">
        <v>50.063327374912298</v>
      </c>
      <c r="Q78" s="25">
        <v>100.01328186294</v>
      </c>
      <c r="R78" s="23">
        <v>959.28751355850397</v>
      </c>
      <c r="S78" s="78">
        <v>101.71519527550301</v>
      </c>
      <c r="T78" s="26">
        <v>1.0574404404404401</v>
      </c>
      <c r="U78" s="26">
        <v>1.0444576855147201</v>
      </c>
      <c r="V78" s="26">
        <v>3.5156071294814502</v>
      </c>
      <c r="W78" s="23">
        <v>134.82920230459399</v>
      </c>
      <c r="X78" s="24">
        <v>49.542379393478498</v>
      </c>
      <c r="Y78" s="27">
        <v>73.008493004570298</v>
      </c>
      <c r="Z78" s="30">
        <v>953.74248245295303</v>
      </c>
      <c r="AA78" s="30">
        <v>102.46765565088501</v>
      </c>
      <c r="AB78" s="29">
        <v>1.0574404404404401</v>
      </c>
      <c r="AC78" s="29">
        <v>1.0367878211353601</v>
      </c>
      <c r="AD78" s="30">
        <v>3.2050186440008801</v>
      </c>
      <c r="AE78" s="30">
        <v>130.82455956614299</v>
      </c>
      <c r="AF78" s="31">
        <v>35.564924262341798</v>
      </c>
      <c r="AG78" s="32">
        <f t="shared" ref="AG78:AG79" si="279">I78</f>
        <v>101.01239192023201</v>
      </c>
      <c r="AH78" s="30">
        <f t="shared" ref="AH78:AH79" si="280">(J78-2*K78)</f>
        <v>756.077021090529</v>
      </c>
      <c r="AI78" s="29">
        <f>Y78</f>
        <v>73.008493004570298</v>
      </c>
      <c r="AJ78" s="30">
        <f>Z78-2*AA78</f>
        <v>748.80717115118296</v>
      </c>
      <c r="AK78" s="112">
        <f>(AH78-AJ78)/(AJ78*(AG78-AI78))*7500.6</f>
        <v>2.600356879962773</v>
      </c>
      <c r="AL78" s="22">
        <f t="shared" si="273"/>
        <v>378.0385105452645</v>
      </c>
      <c r="AM78" s="33">
        <f t="shared" si="274"/>
        <v>374.40358557559148</v>
      </c>
      <c r="AN78" s="322">
        <f t="shared" si="275"/>
        <v>377.92856150374899</v>
      </c>
      <c r="AO78" s="322">
        <f t="shared" si="276"/>
        <v>232.4642199397756</v>
      </c>
      <c r="AP78" s="363">
        <v>20.758741197193999</v>
      </c>
      <c r="AQ78" s="363">
        <f t="shared" si="277"/>
        <v>17.534566728749695</v>
      </c>
      <c r="AR78" s="363">
        <f t="shared" si="278"/>
        <v>17.438041864354322</v>
      </c>
      <c r="AS78"/>
      <c r="AT78"/>
      <c r="AU78"/>
    </row>
    <row r="79" spans="1:47" ht="15" customHeight="1" x14ac:dyDescent="0.3">
      <c r="A79" s="554"/>
      <c r="B79" s="519"/>
      <c r="C79" s="8">
        <v>44126</v>
      </c>
      <c r="D79" s="248" t="s">
        <v>82</v>
      </c>
      <c r="E79" s="20" t="s">
        <v>144</v>
      </c>
      <c r="F79" s="22">
        <v>5.92</v>
      </c>
      <c r="G79" s="23">
        <v>1016.191</v>
      </c>
      <c r="H79" s="276">
        <v>112.33953</v>
      </c>
      <c r="I79" s="25">
        <v>101.023473666133</v>
      </c>
      <c r="J79" s="23">
        <v>1002.95653345809</v>
      </c>
      <c r="K79" s="26">
        <v>106.572181734685</v>
      </c>
      <c r="L79" s="26">
        <v>1.0628978978979</v>
      </c>
      <c r="M79" s="26">
        <v>0.99173855603000904</v>
      </c>
      <c r="N79" s="26">
        <v>4.0533198173882301</v>
      </c>
      <c r="O79" s="26">
        <v>209.18135964921399</v>
      </c>
      <c r="P79" s="276">
        <v>49.907701803941002</v>
      </c>
      <c r="Q79" s="25">
        <v>100.023473135727</v>
      </c>
      <c r="R79" s="23">
        <v>1002.87133042558</v>
      </c>
      <c r="S79" s="78">
        <v>106.583679892468</v>
      </c>
      <c r="T79" s="26">
        <v>1.0628978978979</v>
      </c>
      <c r="U79" s="26">
        <v>0.99163156810832698</v>
      </c>
      <c r="V79" s="26">
        <v>4.0479628601782398</v>
      </c>
      <c r="W79" s="23">
        <v>209.015435085767</v>
      </c>
      <c r="X79" s="24">
        <v>49.401581354572798</v>
      </c>
      <c r="Y79" s="27">
        <v>73.023459587266501</v>
      </c>
      <c r="Z79" s="30">
        <v>1000.5701554969399</v>
      </c>
      <c r="AA79" s="30">
        <v>106.89529269832499</v>
      </c>
      <c r="AB79" s="29">
        <v>1.0628978978979</v>
      </c>
      <c r="AC79" s="29">
        <v>0.98874084123425499</v>
      </c>
      <c r="AD79" s="30">
        <v>3.9236114502714199</v>
      </c>
      <c r="AE79" s="30">
        <v>204.53906388326499</v>
      </c>
      <c r="AF79" s="31">
        <v>35.827970440081401</v>
      </c>
      <c r="AG79" s="32">
        <f t="shared" si="279"/>
        <v>101.023473666133</v>
      </c>
      <c r="AH79" s="30">
        <f t="shared" si="280"/>
        <v>789.81216998872003</v>
      </c>
      <c r="AI79" s="29">
        <f t="shared" ref="AI79" si="281">Y79</f>
        <v>73.023459587266501</v>
      </c>
      <c r="AJ79" s="30">
        <f t="shared" ref="AJ79" si="282">Z79-2*AA79</f>
        <v>786.7795701002899</v>
      </c>
      <c r="AK79" s="112">
        <f>(AH79-AJ79)/(AJ79*(AG79-AI79))*7500.6</f>
        <v>1.032523146541962</v>
      </c>
      <c r="AL79" s="22">
        <f t="shared" si="273"/>
        <v>394.90608499436001</v>
      </c>
      <c r="AM79" s="33">
        <f t="shared" si="274"/>
        <v>393.38978505014495</v>
      </c>
      <c r="AN79" s="322">
        <f>(R79-2*S79)/2</f>
        <v>394.851985320322</v>
      </c>
      <c r="AO79" s="322">
        <f t="shared" si="276"/>
        <v>500.12123020194889</v>
      </c>
      <c r="AP79" s="363">
        <v>7.3484678907736596</v>
      </c>
      <c r="AQ79" s="363">
        <f t="shared" si="277"/>
        <v>25.163771604017263</v>
      </c>
      <c r="AR79" s="363">
        <f>SQRT(S79*T200/(2*AN79*0.001))</f>
        <v>25.158823805690336</v>
      </c>
      <c r="AS79"/>
      <c r="AT79"/>
      <c r="AU79"/>
    </row>
    <row r="80" spans="1:47" ht="15" customHeight="1" x14ac:dyDescent="0.3">
      <c r="A80" s="554"/>
      <c r="B80" s="519"/>
      <c r="C80" s="8">
        <v>44127</v>
      </c>
      <c r="D80" s="248" t="s">
        <v>82</v>
      </c>
      <c r="E80" s="20" t="s">
        <v>145</v>
      </c>
      <c r="F80" s="22">
        <v>4.17</v>
      </c>
      <c r="G80" s="23">
        <v>823.46100000000001</v>
      </c>
      <c r="H80" s="276">
        <v>127.90328</v>
      </c>
      <c r="I80" s="25">
        <v>101.00486258063999</v>
      </c>
      <c r="J80" s="23">
        <v>932.76554296699396</v>
      </c>
      <c r="K80" s="26">
        <v>95.227689483792403</v>
      </c>
      <c r="L80" s="26">
        <v>1.1154424424424401</v>
      </c>
      <c r="M80" s="26">
        <v>1.20412415734988</v>
      </c>
      <c r="N80" s="26">
        <v>5.76356928684325</v>
      </c>
      <c r="O80" s="26">
        <v>57.427272960040398</v>
      </c>
      <c r="P80" s="276">
        <v>52.484341350542401</v>
      </c>
      <c r="Q80" s="25">
        <v>100.00725107780301</v>
      </c>
      <c r="R80" s="23">
        <v>932.29417115624699</v>
      </c>
      <c r="S80" s="78">
        <v>95.288203049258996</v>
      </c>
      <c r="T80" s="26">
        <v>1.1154424424424401</v>
      </c>
      <c r="U80" s="26">
        <v>1.2033594682940001</v>
      </c>
      <c r="V80" s="26">
        <v>5.7304172662518802</v>
      </c>
      <c r="W80" s="23">
        <v>57.227097869061303</v>
      </c>
      <c r="X80" s="24">
        <v>51.891514143450799</v>
      </c>
      <c r="Y80" s="27">
        <v>73.001609474015694</v>
      </c>
      <c r="Z80" s="30">
        <v>910.93013561037696</v>
      </c>
      <c r="AA80" s="30">
        <v>98.125406770530006</v>
      </c>
      <c r="AB80" s="29">
        <v>1.1154424424424401</v>
      </c>
      <c r="AC80" s="29">
        <v>1.16856546260438</v>
      </c>
      <c r="AD80" s="30">
        <v>4.4880785157540704</v>
      </c>
      <c r="AE80" s="30">
        <v>50.162213986861197</v>
      </c>
      <c r="AF80" s="31">
        <v>35.442756510402702</v>
      </c>
      <c r="AG80" s="32">
        <f t="shared" ref="AG80" si="283">I80</f>
        <v>101.00486258063999</v>
      </c>
      <c r="AH80" s="30">
        <f t="shared" ref="AH80" si="284">(J80-2*K80)</f>
        <v>742.31016399940916</v>
      </c>
      <c r="AI80" s="29">
        <f t="shared" ref="AI80" si="285">Y80</f>
        <v>73.001609474015694</v>
      </c>
      <c r="AJ80" s="30">
        <f t="shared" ref="AJ80" si="286">Z80-2*AA80</f>
        <v>714.67932206931698</v>
      </c>
      <c r="AK80" s="112">
        <f>(AH80-AJ80)/(AJ80*(AG80-AI80))*7500.6</f>
        <v>10.355484462232152</v>
      </c>
      <c r="AL80" s="22">
        <f t="shared" ref="AL80" si="287">AH80/2</f>
        <v>371.15508199970458</v>
      </c>
      <c r="AM80" s="33">
        <f t="shared" ref="AM80" si="288">AJ80/2</f>
        <v>357.33966103465849</v>
      </c>
      <c r="AN80" s="322">
        <f t="shared" ref="AN80" si="289">(R80-2*S80)/2</f>
        <v>370.85888252886451</v>
      </c>
      <c r="AO80" s="322">
        <f t="shared" si="276"/>
        <v>86.391713918269275</v>
      </c>
      <c r="AP80" s="363">
        <v>9.3349029036878601</v>
      </c>
      <c r="AQ80" s="363">
        <f t="shared" si="277"/>
        <v>10.788059708014204</v>
      </c>
      <c r="AR80" s="363">
        <f>SQRT(S80*T201/(2*AN80*0.001))</f>
        <v>10.637777460351364</v>
      </c>
      <c r="AS80"/>
      <c r="AT80"/>
      <c r="AU80"/>
    </row>
    <row r="81" spans="1:47" ht="15" customHeight="1" x14ac:dyDescent="0.3">
      <c r="A81" s="554"/>
      <c r="B81" s="519"/>
      <c r="C81" s="8"/>
      <c r="D81" s="248"/>
      <c r="E81" s="20"/>
      <c r="F81" s="22"/>
      <c r="G81" s="23"/>
      <c r="H81" s="276"/>
      <c r="I81" s="25"/>
      <c r="J81" s="23"/>
      <c r="K81" s="26"/>
      <c r="L81" s="26"/>
      <c r="M81" s="26"/>
      <c r="N81" s="26"/>
      <c r="O81" s="26"/>
      <c r="P81" s="276"/>
      <c r="Q81" s="25"/>
      <c r="R81" s="23"/>
      <c r="S81" s="78"/>
      <c r="T81" s="26"/>
      <c r="U81" s="26"/>
      <c r="V81" s="26"/>
      <c r="W81" s="23"/>
      <c r="X81" s="24"/>
      <c r="Y81" s="27"/>
      <c r="Z81" s="30"/>
      <c r="AA81" s="30"/>
      <c r="AB81" s="29"/>
      <c r="AC81" s="29"/>
      <c r="AD81" s="30"/>
      <c r="AE81" s="30"/>
      <c r="AF81" s="31"/>
      <c r="AG81" s="32"/>
      <c r="AH81" s="30"/>
      <c r="AI81" s="29"/>
      <c r="AJ81" s="30"/>
      <c r="AK81" s="112"/>
      <c r="AL81" s="22"/>
      <c r="AM81" s="33"/>
      <c r="AN81" s="322"/>
      <c r="AO81" s="322"/>
      <c r="AP81" s="363"/>
      <c r="AQ81" s="363"/>
      <c r="AR81" s="363"/>
      <c r="AS81"/>
      <c r="AT81"/>
      <c r="AU81"/>
    </row>
    <row r="82" spans="1:47" ht="15" customHeight="1" thickBot="1" x14ac:dyDescent="0.35">
      <c r="A82" s="554"/>
      <c r="B82" s="519"/>
      <c r="C82" s="8"/>
      <c r="D82" s="249"/>
      <c r="E82" s="20"/>
      <c r="F82" s="34"/>
      <c r="G82" s="23"/>
      <c r="H82" s="276"/>
      <c r="I82" s="32"/>
      <c r="J82" s="30"/>
      <c r="K82" s="29"/>
      <c r="L82" s="26"/>
      <c r="M82" s="26"/>
      <c r="N82" s="26"/>
      <c r="O82" s="26"/>
      <c r="P82" s="276"/>
      <c r="Q82" s="32"/>
      <c r="R82" s="30"/>
      <c r="S82" s="105"/>
      <c r="T82" s="29"/>
      <c r="U82" s="29"/>
      <c r="V82" s="29"/>
      <c r="W82" s="30"/>
      <c r="X82" s="31"/>
      <c r="Y82" s="27"/>
      <c r="Z82" s="28"/>
      <c r="AA82" s="28"/>
      <c r="AB82" s="29"/>
      <c r="AC82" s="29"/>
      <c r="AD82" s="30"/>
      <c r="AE82" s="30"/>
      <c r="AF82" s="31"/>
      <c r="AG82" s="32"/>
      <c r="AH82" s="30"/>
      <c r="AI82" s="29"/>
      <c r="AJ82" s="30"/>
      <c r="AK82" s="112"/>
      <c r="AL82" s="323"/>
      <c r="AM82" s="35"/>
      <c r="AN82" s="322"/>
      <c r="AO82" s="33"/>
      <c r="AP82" s="363"/>
      <c r="AQ82" s="363"/>
      <c r="AR82" s="363"/>
      <c r="AS82"/>
      <c r="AT82"/>
      <c r="AU82"/>
    </row>
    <row r="83" spans="1:47" ht="15" customHeight="1" x14ac:dyDescent="0.3">
      <c r="A83" s="554"/>
      <c r="B83" s="519"/>
      <c r="C83" s="514" t="s">
        <v>23</v>
      </c>
      <c r="D83" s="508"/>
      <c r="E83" s="509"/>
      <c r="F83" s="38">
        <f t="shared" ref="F83:AN83" si="290">AVERAGE(F77:F82)</f>
        <v>5.33</v>
      </c>
      <c r="G83" s="39">
        <f t="shared" si="290"/>
        <v>916.64850000000001</v>
      </c>
      <c r="H83" s="210">
        <f t="shared" si="290"/>
        <v>115.04879</v>
      </c>
      <c r="I83" s="36">
        <f t="shared" si="290"/>
        <v>101.01150858648175</v>
      </c>
      <c r="J83" s="39">
        <f t="shared" si="290"/>
        <v>973.28399321627444</v>
      </c>
      <c r="K83" s="41">
        <f t="shared" si="290"/>
        <v>96.026687557006028</v>
      </c>
      <c r="L83" s="41">
        <f t="shared" si="290"/>
        <v>1.0948603603603602</v>
      </c>
      <c r="M83" s="41">
        <f t="shared" si="290"/>
        <v>1.1019437987319773</v>
      </c>
      <c r="N83" s="41">
        <f t="shared" si="290"/>
        <v>5.2834846288983695</v>
      </c>
      <c r="O83" s="41">
        <f t="shared" si="290"/>
        <v>117.96837974953213</v>
      </c>
      <c r="P83" s="210">
        <f t="shared" si="290"/>
        <v>55.584749275444494</v>
      </c>
      <c r="Q83" s="36">
        <f t="shared" si="290"/>
        <v>100.01504534848725</v>
      </c>
      <c r="R83" s="39">
        <f t="shared" si="290"/>
        <v>972.98095754144174</v>
      </c>
      <c r="S83" s="464">
        <f t="shared" si="290"/>
        <v>96.062142452355744</v>
      </c>
      <c r="T83" s="41">
        <f t="shared" si="290"/>
        <v>1.0948603603603602</v>
      </c>
      <c r="U83" s="41">
        <f t="shared" si="290"/>
        <v>1.1014978156124768</v>
      </c>
      <c r="V83" s="41">
        <f t="shared" si="290"/>
        <v>5.2609857206802122</v>
      </c>
      <c r="W83" s="39">
        <f t="shared" si="290"/>
        <v>117.75540389033397</v>
      </c>
      <c r="X83" s="40">
        <f t="shared" si="290"/>
        <v>54.986825374254842</v>
      </c>
      <c r="Y83" s="37">
        <f t="shared" si="290"/>
        <v>73.00919389548055</v>
      </c>
      <c r="Z83" s="39">
        <f t="shared" si="290"/>
        <v>959.44437011375624</v>
      </c>
      <c r="AA83" s="39">
        <f t="shared" si="290"/>
        <v>97.659238124422686</v>
      </c>
      <c r="AB83" s="41">
        <f t="shared" si="290"/>
        <v>1.0948603603603602</v>
      </c>
      <c r="AC83" s="41">
        <f t="shared" si="290"/>
        <v>1.0814358842246887</v>
      </c>
      <c r="AD83" s="39">
        <f t="shared" si="290"/>
        <v>4.4157200010916675</v>
      </c>
      <c r="AE83" s="39">
        <f t="shared" si="290"/>
        <v>111.04272469999229</v>
      </c>
      <c r="AF83" s="40">
        <f t="shared" si="290"/>
        <v>38.505472477950001</v>
      </c>
      <c r="AG83" s="36">
        <f t="shared" si="290"/>
        <v>101.01150858648175</v>
      </c>
      <c r="AH83" s="39">
        <f t="shared" si="290"/>
        <v>781.2306181022625</v>
      </c>
      <c r="AI83" s="37">
        <f t="shared" si="290"/>
        <v>73.00919389548055</v>
      </c>
      <c r="AJ83" s="39">
        <f t="shared" si="290"/>
        <v>764.12589386491084</v>
      </c>
      <c r="AK83" s="210">
        <f t="shared" si="290"/>
        <v>6.0291706730068499</v>
      </c>
      <c r="AL83" s="38">
        <f t="shared" si="290"/>
        <v>390.61530905113125</v>
      </c>
      <c r="AM83" s="42">
        <f t="shared" si="290"/>
        <v>382.06294693245542</v>
      </c>
      <c r="AN83" s="368">
        <f t="shared" si="290"/>
        <v>390.42833631836515</v>
      </c>
      <c r="AO83" s="42">
        <f t="shared" ref="AO83:AQ83" si="291">AVERAGE(AO77:AO82)</f>
        <v>230.81016451304018</v>
      </c>
      <c r="AP83" s="364">
        <f t="shared" ref="AP83" si="292">AVERAGE(AP77:AP82)</f>
        <v>11.654927402970634</v>
      </c>
      <c r="AQ83" s="364">
        <f t="shared" si="291"/>
        <v>16.162313065887634</v>
      </c>
      <c r="AR83" s="364">
        <f t="shared" ref="AR83" si="293">AVERAGE(AR77:AR82)</f>
        <v>16.051466703626097</v>
      </c>
      <c r="AS83"/>
      <c r="AT83"/>
      <c r="AU83"/>
    </row>
    <row r="84" spans="1:47" ht="15" customHeight="1" x14ac:dyDescent="0.3">
      <c r="A84" s="554"/>
      <c r="B84" s="519"/>
      <c r="C84" s="515" t="s">
        <v>24</v>
      </c>
      <c r="D84" s="516"/>
      <c r="E84" s="517"/>
      <c r="F84" s="45">
        <f t="shared" ref="F84:AN84" si="294">_xlfn.STDEV.S(F77:F82)</f>
        <v>1.0409290721914415</v>
      </c>
      <c r="G84" s="46">
        <f t="shared" si="294"/>
        <v>80.43187627427325</v>
      </c>
      <c r="H84" s="211">
        <f t="shared" si="294"/>
        <v>8.8545984756735283</v>
      </c>
      <c r="I84" s="43">
        <f t="shared" si="294"/>
        <v>8.690659022978409E-3</v>
      </c>
      <c r="J84" s="46">
        <f t="shared" si="294"/>
        <v>33.275870376946337</v>
      </c>
      <c r="K84" s="48">
        <f t="shared" si="294"/>
        <v>11.276236893811753</v>
      </c>
      <c r="L84" s="48">
        <f t="shared" si="294"/>
        <v>4.1741030276816499E-2</v>
      </c>
      <c r="M84" s="48">
        <f t="shared" si="294"/>
        <v>0.10020575840551797</v>
      </c>
      <c r="N84" s="48">
        <f t="shared" si="294"/>
        <v>1.9245520409198176</v>
      </c>
      <c r="O84" s="48">
        <f t="shared" si="294"/>
        <v>69.635853894924452</v>
      </c>
      <c r="P84" s="211">
        <f t="shared" si="294"/>
        <v>9.6053004299893612</v>
      </c>
      <c r="Q84" s="43">
        <f t="shared" si="294"/>
        <v>6.7370855334598148E-3</v>
      </c>
      <c r="R84" s="46">
        <f t="shared" si="294"/>
        <v>33.347226297487374</v>
      </c>
      <c r="S84" s="465">
        <f t="shared" si="294"/>
        <v>11.261124654333084</v>
      </c>
      <c r="T84" s="48">
        <f t="shared" si="294"/>
        <v>4.1741030276816499E-2</v>
      </c>
      <c r="U84" s="48">
        <f t="shared" si="294"/>
        <v>9.9884568893617937E-2</v>
      </c>
      <c r="V84" s="48">
        <f t="shared" si="294"/>
        <v>1.9090231407982206</v>
      </c>
      <c r="W84" s="46">
        <f t="shared" si="294"/>
        <v>69.687281961273371</v>
      </c>
      <c r="X84" s="47">
        <f t="shared" si="294"/>
        <v>9.4856655748853225</v>
      </c>
      <c r="Y84" s="44">
        <f t="shared" si="294"/>
        <v>9.9547241223121117E-3</v>
      </c>
      <c r="Z84" s="46">
        <f t="shared" si="294"/>
        <v>37.63344971683636</v>
      </c>
      <c r="AA84" s="46">
        <f t="shared" si="294"/>
        <v>10.315063277890829</v>
      </c>
      <c r="AB84" s="48">
        <f t="shared" si="294"/>
        <v>4.1741030276816499E-2</v>
      </c>
      <c r="AC84" s="48">
        <f t="shared" si="294"/>
        <v>8.3063795413195557E-2</v>
      </c>
      <c r="AD84" s="46">
        <f t="shared" si="294"/>
        <v>1.2071420935750747</v>
      </c>
      <c r="AE84" s="46">
        <f t="shared" si="294"/>
        <v>72.075974127167441</v>
      </c>
      <c r="AF84" s="47">
        <f t="shared" si="294"/>
        <v>5.7894090732719121</v>
      </c>
      <c r="AG84" s="43">
        <f t="shared" si="294"/>
        <v>8.690659022978409E-3</v>
      </c>
      <c r="AH84" s="46">
        <f t="shared" si="294"/>
        <v>42.033977104103421</v>
      </c>
      <c r="AI84" s="44">
        <f t="shared" si="294"/>
        <v>9.9547241223121117E-3</v>
      </c>
      <c r="AJ84" s="46">
        <f t="shared" si="294"/>
        <v>40.686624208882748</v>
      </c>
      <c r="AK84" s="211">
        <f t="shared" si="294"/>
        <v>4.9072481089699895</v>
      </c>
      <c r="AL84" s="45">
        <f t="shared" si="294"/>
        <v>21.016988552051711</v>
      </c>
      <c r="AM84" s="49">
        <f t="shared" si="294"/>
        <v>20.343312104441374</v>
      </c>
      <c r="AN84" s="369">
        <f t="shared" si="294"/>
        <v>21.000433599233006</v>
      </c>
      <c r="AO84" s="49">
        <f t="shared" ref="AO84:AQ84" si="295">_xlfn.STDEV.S(AO77:AO82)</f>
        <v>190.96416303760867</v>
      </c>
      <c r="AP84" s="365">
        <f t="shared" ref="AP84" si="296">_xlfn.STDEV.S(AP77:AP82)</f>
        <v>6.1358155029798604</v>
      </c>
      <c r="AQ84" s="365">
        <f t="shared" si="295"/>
        <v>6.7524445896172205</v>
      </c>
      <c r="AR84" s="365">
        <f t="shared" ref="AR84" si="297">_xlfn.STDEV.S(AR77:AR82)</f>
        <v>6.8308965839284408</v>
      </c>
      <c r="AS84"/>
      <c r="AT84"/>
      <c r="AU84"/>
    </row>
    <row r="85" spans="1:47" ht="15" thickBot="1" x14ac:dyDescent="0.35">
      <c r="A85" s="554"/>
      <c r="B85" s="520"/>
      <c r="C85" s="510" t="s">
        <v>25</v>
      </c>
      <c r="D85" s="511"/>
      <c r="E85" s="512"/>
      <c r="F85" s="52">
        <f t="shared" ref="F85:AF85" si="298">_xlfn.STDEV.S(F77:F82)/SQRT(COUNT(F77:F82))</f>
        <v>0.52046453609572074</v>
      </c>
      <c r="G85" s="53">
        <f t="shared" si="298"/>
        <v>40.215938137136625</v>
      </c>
      <c r="H85" s="212">
        <f t="shared" si="298"/>
        <v>4.4272992378367642</v>
      </c>
      <c r="I85" s="50">
        <f t="shared" si="298"/>
        <v>4.3453295114892045E-3</v>
      </c>
      <c r="J85" s="53">
        <f t="shared" si="298"/>
        <v>16.637935188473168</v>
      </c>
      <c r="K85" s="55">
        <f t="shared" si="298"/>
        <v>5.6381184469058763</v>
      </c>
      <c r="L85" s="55">
        <f t="shared" si="298"/>
        <v>2.0870515138408249E-2</v>
      </c>
      <c r="M85" s="55">
        <f t="shared" si="298"/>
        <v>5.0102879202758986E-2</v>
      </c>
      <c r="N85" s="55">
        <f t="shared" si="298"/>
        <v>0.96227602045990879</v>
      </c>
      <c r="O85" s="55">
        <f t="shared" si="298"/>
        <v>34.817926947462226</v>
      </c>
      <c r="P85" s="212">
        <f t="shared" si="298"/>
        <v>4.8026502149946806</v>
      </c>
      <c r="Q85" s="50">
        <f t="shared" si="298"/>
        <v>3.3685427667299074E-3</v>
      </c>
      <c r="R85" s="53">
        <f t="shared" si="298"/>
        <v>16.673613148743687</v>
      </c>
      <c r="S85" s="466">
        <f t="shared" si="298"/>
        <v>5.6305623271665421</v>
      </c>
      <c r="T85" s="55">
        <f t="shared" si="298"/>
        <v>2.0870515138408249E-2</v>
      </c>
      <c r="U85" s="55">
        <f t="shared" si="298"/>
        <v>4.9942284446808968E-2</v>
      </c>
      <c r="V85" s="55">
        <f t="shared" si="298"/>
        <v>0.95451157039911028</v>
      </c>
      <c r="W85" s="53">
        <f t="shared" si="298"/>
        <v>34.843640980636685</v>
      </c>
      <c r="X85" s="54">
        <f t="shared" si="298"/>
        <v>4.7428327874426612</v>
      </c>
      <c r="Y85" s="51">
        <f t="shared" si="298"/>
        <v>4.9773620611560558E-3</v>
      </c>
      <c r="Z85" s="53">
        <f t="shared" si="298"/>
        <v>18.81672485841818</v>
      </c>
      <c r="AA85" s="53">
        <f t="shared" si="298"/>
        <v>5.1575316389454144</v>
      </c>
      <c r="AB85" s="55">
        <f t="shared" si="298"/>
        <v>2.0870515138408249E-2</v>
      </c>
      <c r="AC85" s="55">
        <f t="shared" si="298"/>
        <v>4.1531897706597778E-2</v>
      </c>
      <c r="AD85" s="53">
        <f t="shared" si="298"/>
        <v>0.60357104678753737</v>
      </c>
      <c r="AE85" s="53">
        <f t="shared" si="298"/>
        <v>36.037987063583721</v>
      </c>
      <c r="AF85" s="54">
        <f t="shared" si="298"/>
        <v>2.8947045366359561</v>
      </c>
      <c r="AG85" s="50">
        <f t="shared" ref="AG85:AQ85" si="299">AG84/SQRT(COUNT(AG77:AG82))</f>
        <v>4.3453295114892045E-3</v>
      </c>
      <c r="AH85" s="53">
        <f t="shared" si="299"/>
        <v>21.016988552051711</v>
      </c>
      <c r="AI85" s="51">
        <f t="shared" si="299"/>
        <v>4.9773620611560558E-3</v>
      </c>
      <c r="AJ85" s="53">
        <f t="shared" si="299"/>
        <v>20.343312104441374</v>
      </c>
      <c r="AK85" s="212">
        <f t="shared" si="299"/>
        <v>2.4536240544849948</v>
      </c>
      <c r="AL85" s="52">
        <f t="shared" si="299"/>
        <v>10.508494276025855</v>
      </c>
      <c r="AM85" s="56">
        <f t="shared" si="299"/>
        <v>10.171656052220687</v>
      </c>
      <c r="AN85" s="370">
        <f t="shared" si="299"/>
        <v>10.500216799616503</v>
      </c>
      <c r="AO85" s="56">
        <f t="shared" ref="AO85:AP85" si="300">AO84/SQRT(COUNT(AO77:AO82))</f>
        <v>95.482081518804335</v>
      </c>
      <c r="AP85" s="366">
        <f t="shared" si="300"/>
        <v>3.0679077514899302</v>
      </c>
      <c r="AQ85" s="366">
        <f t="shared" si="299"/>
        <v>3.3762222948086102</v>
      </c>
      <c r="AR85" s="366">
        <f t="shared" ref="AR85" si="301">AR84/SQRT(COUNT(AR77:AR82))</f>
        <v>3.4154482919642204</v>
      </c>
      <c r="AS85"/>
      <c r="AT85"/>
      <c r="AU85"/>
    </row>
    <row r="86" spans="1:47" ht="15" customHeight="1" x14ac:dyDescent="0.3">
      <c r="A86" s="554"/>
      <c r="B86" s="518" t="s">
        <v>87</v>
      </c>
      <c r="C86" s="8">
        <v>44224</v>
      </c>
      <c r="D86" s="247" t="s">
        <v>90</v>
      </c>
      <c r="E86" s="20" t="s">
        <v>146</v>
      </c>
      <c r="F86" s="22">
        <v>6.524</v>
      </c>
      <c r="G86" s="23">
        <v>883.53700000000003</v>
      </c>
      <c r="H86" s="276">
        <v>112.592</v>
      </c>
      <c r="I86" s="25">
        <v>101.003251640648</v>
      </c>
      <c r="J86" s="23">
        <v>1014.2485756746501</v>
      </c>
      <c r="K86" s="26">
        <v>78.614297455428499</v>
      </c>
      <c r="L86" s="26">
        <v>1.1801121121121101</v>
      </c>
      <c r="M86" s="26">
        <v>1.2136200094938301</v>
      </c>
      <c r="N86" s="26">
        <v>10.2096891267104</v>
      </c>
      <c r="O86" s="26">
        <v>76.158966319512601</v>
      </c>
      <c r="P86" s="276">
        <v>73.398988393718696</v>
      </c>
      <c r="Q86" s="25">
        <v>100.00245219943</v>
      </c>
      <c r="R86" s="23">
        <v>1012.5522202272</v>
      </c>
      <c r="S86" s="78">
        <v>78.770240897354597</v>
      </c>
      <c r="T86" s="26">
        <v>1.1801121121121101</v>
      </c>
      <c r="U86" s="26">
        <v>1.2112173752081501</v>
      </c>
      <c r="V86" s="26">
        <v>10.065271276955301</v>
      </c>
      <c r="W86" s="23">
        <v>75.768048635571901</v>
      </c>
      <c r="X86" s="24">
        <v>72.357884738819095</v>
      </c>
      <c r="Y86" s="27">
        <v>73.000918081667606</v>
      </c>
      <c r="Z86" s="30">
        <v>956.60558017230301</v>
      </c>
      <c r="AA86" s="30">
        <v>84.323948589839304</v>
      </c>
      <c r="AB86" s="29">
        <v>1.1801121121121101</v>
      </c>
      <c r="AC86" s="29">
        <v>1.1314446965509399</v>
      </c>
      <c r="AD86" s="30">
        <v>6.1250661017679597</v>
      </c>
      <c r="AE86" s="30">
        <v>63.962552677113599</v>
      </c>
      <c r="AF86" s="31">
        <v>45.472160690119601</v>
      </c>
      <c r="AG86" s="32">
        <f>I86</f>
        <v>101.003251640648</v>
      </c>
      <c r="AH86" s="30">
        <f>(J86-2*K86)</f>
        <v>857.019980763793</v>
      </c>
      <c r="AI86" s="29">
        <f t="shared" ref="AI86" si="302">Y86</f>
        <v>73.000918081667606</v>
      </c>
      <c r="AJ86" s="30">
        <f t="shared" ref="AJ86" si="303">Z86-2*AA86</f>
        <v>787.95768299262443</v>
      </c>
      <c r="AK86" s="112">
        <f>(AH86-AJ86)/(AJ86*(AG86-AI86))*7500.6</f>
        <v>23.476854598566021</v>
      </c>
      <c r="AL86" s="22">
        <f t="shared" ref="AL86:AL88" si="304">AH86/2</f>
        <v>428.5099903818965</v>
      </c>
      <c r="AM86" s="33">
        <f t="shared" ref="AM86:AM88" si="305">AJ86/2</f>
        <v>393.97884149631221</v>
      </c>
      <c r="AN86" s="322">
        <f t="shared" ref="AN86:AN88" si="306">(R86-2*S86)/2</f>
        <v>427.5058692162454</v>
      </c>
      <c r="AO86" s="322">
        <f t="shared" ref="AO86:AO89" si="307">K86*P207</f>
        <v>40.83159418850407</v>
      </c>
      <c r="AP86" s="363">
        <v>6.5626057796379804</v>
      </c>
      <c r="AQ86" s="363">
        <f t="shared" ref="AQ86:AQ89" si="308">SQRT(AO86/(2*AL86*0.001))</f>
        <v>6.9024408642669837</v>
      </c>
      <c r="AR86" s="363">
        <f t="shared" ref="AR86:AR89" si="309">SQRT(S86*T207/(2*AN86*0.001))</f>
        <v>6.8260164168500266</v>
      </c>
      <c r="AS86"/>
      <c r="AT86"/>
      <c r="AU86"/>
    </row>
    <row r="87" spans="1:47" ht="15" customHeight="1" x14ac:dyDescent="0.3">
      <c r="A87" s="554"/>
      <c r="B87" s="519"/>
      <c r="C87" s="8">
        <v>44225</v>
      </c>
      <c r="D87" s="248" t="s">
        <v>90</v>
      </c>
      <c r="E87" s="20" t="s">
        <v>147</v>
      </c>
      <c r="F87" s="22">
        <v>5.9509999999999996</v>
      </c>
      <c r="G87" s="23">
        <v>946.39099999999996</v>
      </c>
      <c r="H87" s="276">
        <v>134.06334000000001</v>
      </c>
      <c r="I87" s="25">
        <v>101.005996588583</v>
      </c>
      <c r="J87" s="23">
        <v>1046.90687574456</v>
      </c>
      <c r="K87" s="26">
        <v>111.19188641272601</v>
      </c>
      <c r="L87" s="26">
        <v>1.0467057057057101</v>
      </c>
      <c r="M87" s="26">
        <v>1.1518935466654401</v>
      </c>
      <c r="N87" s="26">
        <v>3.4058180983708701</v>
      </c>
      <c r="O87" s="26">
        <v>34.934031775630302</v>
      </c>
      <c r="P87" s="276">
        <v>49.927773347170202</v>
      </c>
      <c r="Q87" s="25">
        <v>100.00661614265201</v>
      </c>
      <c r="R87" s="23">
        <v>1046.5261797047101</v>
      </c>
      <c r="S87" s="78">
        <v>111.243252473906</v>
      </c>
      <c r="T87" s="26">
        <v>1.0467057057057101</v>
      </c>
      <c r="U87" s="26">
        <v>1.1513616651078999</v>
      </c>
      <c r="V87" s="26">
        <v>3.38418468282334</v>
      </c>
      <c r="W87" s="23">
        <v>34.731070052614498</v>
      </c>
      <c r="X87" s="24">
        <v>49.381978481264902</v>
      </c>
      <c r="Y87" s="27">
        <v>73.0050438675908</v>
      </c>
      <c r="Z87" s="30">
        <v>1029.0492503886501</v>
      </c>
      <c r="AA87" s="30">
        <v>113.660963679727</v>
      </c>
      <c r="AB87" s="29">
        <v>1.0467057057057101</v>
      </c>
      <c r="AC87" s="29">
        <v>1.12687075891141</v>
      </c>
      <c r="AD87" s="30">
        <v>2.5010225178847598</v>
      </c>
      <c r="AE87" s="30">
        <v>29.201433872883499</v>
      </c>
      <c r="AF87" s="31">
        <v>34.3268163369696</v>
      </c>
      <c r="AG87" s="32">
        <f t="shared" ref="AG87:AG88" si="310">I87</f>
        <v>101.005996588583</v>
      </c>
      <c r="AH87" s="30">
        <f t="shared" ref="AH87:AH88" si="311">(J87-2*K87)</f>
        <v>824.52310291910794</v>
      </c>
      <c r="AI87" s="29">
        <f>Y87</f>
        <v>73.0050438675908</v>
      </c>
      <c r="AJ87" s="30">
        <f>Z87-2*AA87</f>
        <v>801.7273230291961</v>
      </c>
      <c r="AK87" s="112">
        <f>(AH87-AJ87)/(AJ87*(AG87-AI87))*7500.6</f>
        <v>7.6164214501691525</v>
      </c>
      <c r="AL87" s="22">
        <f t="shared" si="304"/>
        <v>412.26155145955397</v>
      </c>
      <c r="AM87" s="33">
        <f t="shared" si="305"/>
        <v>400.86366151459805</v>
      </c>
      <c r="AN87" s="322">
        <f t="shared" si="306"/>
        <v>412.01983737844904</v>
      </c>
      <c r="AO87" s="322">
        <f t="shared" si="307"/>
        <v>125.30572697290059</v>
      </c>
      <c r="AP87" s="363">
        <v>11.498397821441401</v>
      </c>
      <c r="AQ87" s="363">
        <f t="shared" si="308"/>
        <v>12.327756448989886</v>
      </c>
      <c r="AR87" s="363">
        <f t="shared" si="309"/>
        <v>12.148433451746653</v>
      </c>
      <c r="AS87"/>
      <c r="AT87"/>
      <c r="AU87"/>
    </row>
    <row r="88" spans="1:47" ht="15" customHeight="1" x14ac:dyDescent="0.3">
      <c r="A88" s="554"/>
      <c r="B88" s="519"/>
      <c r="C88" s="8">
        <v>44225</v>
      </c>
      <c r="D88" s="248" t="s">
        <v>90</v>
      </c>
      <c r="E88" s="20" t="s">
        <v>148</v>
      </c>
      <c r="F88" s="22">
        <v>3.6070000000000002</v>
      </c>
      <c r="G88" s="23">
        <v>1053.644</v>
      </c>
      <c r="H88" s="276">
        <v>129.36216999999999</v>
      </c>
      <c r="I88" s="25">
        <v>101.004916992056</v>
      </c>
      <c r="J88" s="23">
        <v>1069.07091064154</v>
      </c>
      <c r="K88" s="26">
        <v>103.484025026011</v>
      </c>
      <c r="L88" s="26">
        <v>1.1965945945945899</v>
      </c>
      <c r="M88" s="26">
        <v>1.04468881057148</v>
      </c>
      <c r="N88" s="26">
        <v>3.5260254732902498</v>
      </c>
      <c r="O88" s="26">
        <v>46.787730729681599</v>
      </c>
      <c r="P88" s="276">
        <v>56.091053788437797</v>
      </c>
      <c r="Q88" s="25">
        <v>100.005410267497</v>
      </c>
      <c r="R88" s="23">
        <v>1068.6251484849199</v>
      </c>
      <c r="S88" s="78">
        <v>103.537563874195</v>
      </c>
      <c r="T88" s="26">
        <v>1.1965945945945899</v>
      </c>
      <c r="U88" s="26">
        <v>1.0441486062868199</v>
      </c>
      <c r="V88" s="26">
        <v>3.4971743155178601</v>
      </c>
      <c r="W88" s="23">
        <v>46.533834559236801</v>
      </c>
      <c r="X88" s="24">
        <v>55.471685251083201</v>
      </c>
      <c r="Y88" s="27">
        <v>73.002676217985993</v>
      </c>
      <c r="Z88" s="30">
        <v>1052.51178861377</v>
      </c>
      <c r="AA88" s="30">
        <v>105.51553629863</v>
      </c>
      <c r="AB88" s="29">
        <v>1.1965945945945899</v>
      </c>
      <c r="AC88" s="29">
        <v>1.02457521242752</v>
      </c>
      <c r="AD88" s="30">
        <v>2.6192684665797801</v>
      </c>
      <c r="AE88" s="30">
        <v>38.629325238159097</v>
      </c>
      <c r="AF88" s="31">
        <v>38.808945977878999</v>
      </c>
      <c r="AG88" s="32">
        <f t="shared" si="310"/>
        <v>101.004916992056</v>
      </c>
      <c r="AH88" s="30">
        <f t="shared" si="311"/>
        <v>862.10286058951795</v>
      </c>
      <c r="AI88" s="29">
        <f t="shared" ref="AI88" si="312">Y88</f>
        <v>73.002676217985993</v>
      </c>
      <c r="AJ88" s="30">
        <f t="shared" ref="AJ88" si="313">Z88-2*AA88</f>
        <v>841.48071601651009</v>
      </c>
      <c r="AK88" s="112">
        <f>(AH88-AJ88)/(AJ88*(AG88-AI88))*7500.6</f>
        <v>6.564367390814394</v>
      </c>
      <c r="AL88" s="22">
        <f t="shared" si="304"/>
        <v>431.05143029475897</v>
      </c>
      <c r="AM88" s="33">
        <f t="shared" si="305"/>
        <v>420.74035800825504</v>
      </c>
      <c r="AN88" s="322">
        <f t="shared" si="306"/>
        <v>430.77501036826493</v>
      </c>
      <c r="AO88" s="322">
        <f t="shared" si="307"/>
        <v>125.3696937290423</v>
      </c>
      <c r="AP88" s="363">
        <v>16.1794966345722</v>
      </c>
      <c r="AQ88" s="363">
        <f t="shared" si="308"/>
        <v>12.059151169875394</v>
      </c>
      <c r="AR88" s="363">
        <f>SQRT(S88*T209/(2*AN88*0.001))</f>
        <v>11.927046360923288</v>
      </c>
      <c r="AS88"/>
      <c r="AT88"/>
      <c r="AU88"/>
    </row>
    <row r="89" spans="1:47" ht="15" customHeight="1" x14ac:dyDescent="0.3">
      <c r="A89" s="554"/>
      <c r="B89" s="519"/>
      <c r="C89" s="8">
        <v>44226</v>
      </c>
      <c r="D89" s="248" t="s">
        <v>90</v>
      </c>
      <c r="E89" s="20" t="s">
        <v>149</v>
      </c>
      <c r="F89" s="22">
        <v>5.6189999999999998</v>
      </c>
      <c r="G89" s="23">
        <v>838.92</v>
      </c>
      <c r="H89" s="276">
        <v>116.15232</v>
      </c>
      <c r="I89" s="25">
        <v>101.004296440223</v>
      </c>
      <c r="J89" s="23">
        <v>951.68475570077203</v>
      </c>
      <c r="K89" s="26">
        <v>86.040023585376204</v>
      </c>
      <c r="L89" s="26">
        <v>1.1271621621621599</v>
      </c>
      <c r="M89" s="26">
        <v>1.19768046644725</v>
      </c>
      <c r="N89" s="26">
        <v>5.7739482520361296</v>
      </c>
      <c r="O89" s="26">
        <v>47.295782960497299</v>
      </c>
      <c r="P89" s="276">
        <v>61.006918612261003</v>
      </c>
      <c r="Q89" s="25">
        <v>100.012362299592</v>
      </c>
      <c r="R89" s="23">
        <v>950.95953340077904</v>
      </c>
      <c r="S89" s="78">
        <v>86.120144533822895</v>
      </c>
      <c r="T89" s="26">
        <v>1.1271621621621599</v>
      </c>
      <c r="U89" s="26">
        <v>1.19656621733135</v>
      </c>
      <c r="V89" s="26">
        <v>5.7175025808717601</v>
      </c>
      <c r="W89" s="23">
        <v>47.038516152849198</v>
      </c>
      <c r="X89" s="24">
        <v>60.283040985225703</v>
      </c>
      <c r="Y89" s="27">
        <v>73.002757780962895</v>
      </c>
      <c r="Z89" s="30">
        <v>925.74542269538597</v>
      </c>
      <c r="AA89" s="30">
        <v>89.013040157285801</v>
      </c>
      <c r="AB89" s="29">
        <v>1.1271621621621599</v>
      </c>
      <c r="AC89" s="29">
        <v>1.15767819410256</v>
      </c>
      <c r="AD89" s="30">
        <v>4.0753006350074097</v>
      </c>
      <c r="AE89" s="30">
        <v>39.540884756674799</v>
      </c>
      <c r="AF89" s="31">
        <v>40.8779922478179</v>
      </c>
      <c r="AG89" s="32">
        <f t="shared" ref="AG89:AG90" si="314">I89</f>
        <v>101.004296440223</v>
      </c>
      <c r="AH89" s="30">
        <f t="shared" ref="AH89:AH90" si="315">(J89-2*K89)</f>
        <v>779.60470853001959</v>
      </c>
      <c r="AI89" s="29">
        <f t="shared" ref="AI89:AI90" si="316">Y89</f>
        <v>73.002757780962895</v>
      </c>
      <c r="AJ89" s="30">
        <f t="shared" ref="AJ89:AJ90" si="317">Z89-2*AA89</f>
        <v>747.7193423808144</v>
      </c>
      <c r="AK89" s="112">
        <f t="shared" ref="AK89:AK90" si="318">(AH89-AJ89)/(AJ89*(AG89-AI89))*7500.6</f>
        <v>11.422650862243096</v>
      </c>
      <c r="AL89" s="22">
        <f t="shared" ref="AL89:AL90" si="319">AH89/2</f>
        <v>389.8023542650098</v>
      </c>
      <c r="AM89" s="33">
        <f t="shared" ref="AM89:AM90" si="320">AJ89/2</f>
        <v>373.8596711904072</v>
      </c>
      <c r="AN89" s="322">
        <f t="shared" ref="AN89:AN90" si="321">(R89-2*S89)/2</f>
        <v>389.35962216656662</v>
      </c>
      <c r="AO89" s="322">
        <f t="shared" si="307"/>
        <v>66.064589875097766</v>
      </c>
      <c r="AP89" s="363">
        <v>10.0671007258722</v>
      </c>
      <c r="AQ89" s="363">
        <f t="shared" si="308"/>
        <v>9.2054949673986481</v>
      </c>
      <c r="AR89" s="363">
        <f>SQRT(S89*T210/(2*AN89*0.001))</f>
        <v>9.1318621466081797</v>
      </c>
      <c r="AS89"/>
      <c r="AT89"/>
      <c r="AU89"/>
    </row>
    <row r="90" spans="1:47" ht="15" customHeight="1" x14ac:dyDescent="0.3">
      <c r="A90" s="554"/>
      <c r="B90" s="519"/>
      <c r="C90" s="8">
        <v>44228</v>
      </c>
      <c r="D90" s="248" t="s">
        <v>90</v>
      </c>
      <c r="E90" s="20" t="s">
        <v>150</v>
      </c>
      <c r="F90" s="22">
        <v>3.706</v>
      </c>
      <c r="G90" s="23">
        <v>945.71400000000006</v>
      </c>
      <c r="H90" s="276">
        <v>135.07268999999999</v>
      </c>
      <c r="I90" s="25">
        <v>101.023341911131</v>
      </c>
      <c r="J90" s="23">
        <v>1060.25873340665</v>
      </c>
      <c r="K90" s="26">
        <v>97.395769944916395</v>
      </c>
      <c r="L90" s="26">
        <v>1.1675935935935899</v>
      </c>
      <c r="M90" s="26">
        <v>1.1877792947188099</v>
      </c>
      <c r="N90" s="26">
        <v>6.5249976507072596</v>
      </c>
      <c r="O90" s="26">
        <v>54.6303232424697</v>
      </c>
      <c r="P90" s="276">
        <v>59.840822665528997</v>
      </c>
      <c r="Q90" s="25">
        <v>100.048436885201</v>
      </c>
      <c r="R90" s="23">
        <v>1059.7558305284499</v>
      </c>
      <c r="S90" s="78">
        <v>97.452400976548304</v>
      </c>
      <c r="T90" s="26">
        <v>1.1675935935935899</v>
      </c>
      <c r="U90" s="26">
        <v>1.1870890586021401</v>
      </c>
      <c r="V90" s="26">
        <v>6.4904041454780996</v>
      </c>
      <c r="W90" s="23">
        <v>54.342361657742401</v>
      </c>
      <c r="X90" s="24">
        <v>59.186734570714997</v>
      </c>
      <c r="Y90" s="27">
        <v>73.006955784331396</v>
      </c>
      <c r="Z90" s="30">
        <v>1037.5273023058301</v>
      </c>
      <c r="AA90" s="30">
        <v>100.031103958762</v>
      </c>
      <c r="AB90" s="29">
        <v>1.1675935935935899</v>
      </c>
      <c r="AC90" s="29">
        <v>1.1564870760744601</v>
      </c>
      <c r="AD90" s="30">
        <v>5.2200141565369798</v>
      </c>
      <c r="AE90" s="30">
        <v>45.264623522950501</v>
      </c>
      <c r="AF90" s="31">
        <v>40.743769101004901</v>
      </c>
      <c r="AG90" s="32">
        <f t="shared" si="314"/>
        <v>101.023341911131</v>
      </c>
      <c r="AH90" s="30">
        <f t="shared" si="315"/>
        <v>865.46719351681713</v>
      </c>
      <c r="AI90" s="29">
        <f t="shared" si="316"/>
        <v>73.006955784331396</v>
      </c>
      <c r="AJ90" s="30">
        <f t="shared" si="317"/>
        <v>837.46509438830606</v>
      </c>
      <c r="AK90" s="112">
        <f t="shared" si="318"/>
        <v>8.9517462972141804</v>
      </c>
      <c r="AL90" s="22">
        <f t="shared" si="319"/>
        <v>432.73359675840857</v>
      </c>
      <c r="AM90" s="33">
        <f t="shared" si="320"/>
        <v>418.73254719415303</v>
      </c>
      <c r="AN90" s="322">
        <f t="shared" si="321"/>
        <v>432.42551428767666</v>
      </c>
      <c r="AO90" s="322">
        <f>K90*P211</f>
        <v>107.45867420164382</v>
      </c>
      <c r="AP90" s="363">
        <v>10.188362485571</v>
      </c>
      <c r="AQ90" s="363">
        <f>SQRT(AO90/(2*AL90*0.001))</f>
        <v>11.142828183174725</v>
      </c>
      <c r="AR90" s="363">
        <f>SQRT(S90*T211/(2*AN90*0.001))</f>
        <v>10.989944600545988</v>
      </c>
      <c r="AS90"/>
      <c r="AT90"/>
      <c r="AU90"/>
    </row>
    <row r="91" spans="1:47" ht="15" customHeight="1" thickBot="1" x14ac:dyDescent="0.35">
      <c r="A91" s="554"/>
      <c r="B91" s="519"/>
      <c r="C91" s="8"/>
      <c r="D91" s="249"/>
      <c r="E91" s="20"/>
      <c r="F91" s="34"/>
      <c r="G91" s="23"/>
      <c r="H91" s="276"/>
      <c r="I91" s="32"/>
      <c r="J91" s="30"/>
      <c r="K91" s="29"/>
      <c r="L91" s="26"/>
      <c r="M91" s="26"/>
      <c r="N91" s="26"/>
      <c r="O91" s="26"/>
      <c r="P91" s="276"/>
      <c r="Q91" s="32"/>
      <c r="R91" s="30"/>
      <c r="S91" s="105"/>
      <c r="T91" s="29"/>
      <c r="U91" s="29"/>
      <c r="V91" s="29"/>
      <c r="W91" s="30"/>
      <c r="X91" s="31"/>
      <c r="Y91" s="27"/>
      <c r="Z91" s="28"/>
      <c r="AA91" s="28"/>
      <c r="AB91" s="29"/>
      <c r="AC91" s="29"/>
      <c r="AD91" s="30"/>
      <c r="AE91" s="30"/>
      <c r="AF91" s="31"/>
      <c r="AG91" s="32"/>
      <c r="AH91" s="30"/>
      <c r="AI91" s="29"/>
      <c r="AJ91" s="30"/>
      <c r="AK91" s="112"/>
      <c r="AL91" s="323"/>
      <c r="AM91" s="35"/>
      <c r="AN91" s="322"/>
      <c r="AO91" s="33"/>
      <c r="AP91" s="363"/>
      <c r="AQ91" s="363"/>
      <c r="AR91" s="363"/>
      <c r="AS91"/>
      <c r="AT91"/>
      <c r="AU91"/>
    </row>
    <row r="92" spans="1:47" ht="15" customHeight="1" x14ac:dyDescent="0.3">
      <c r="A92" s="554"/>
      <c r="B92" s="519"/>
      <c r="C92" s="514" t="s">
        <v>23</v>
      </c>
      <c r="D92" s="508"/>
      <c r="E92" s="509"/>
      <c r="F92" s="38">
        <f t="shared" ref="F92:AN92" si="322">AVERAGE(F86:F91)</f>
        <v>5.0814000000000004</v>
      </c>
      <c r="G92" s="39">
        <f t="shared" si="322"/>
        <v>933.64120000000003</v>
      </c>
      <c r="H92" s="210">
        <f t="shared" si="322"/>
        <v>125.448504</v>
      </c>
      <c r="I92" s="36">
        <f t="shared" si="322"/>
        <v>101.00836071452821</v>
      </c>
      <c r="J92" s="39">
        <f t="shared" si="322"/>
        <v>1028.4339702336345</v>
      </c>
      <c r="K92" s="41">
        <f t="shared" si="322"/>
        <v>95.34520048489162</v>
      </c>
      <c r="L92" s="41">
        <f t="shared" si="322"/>
        <v>1.1436336336336321</v>
      </c>
      <c r="M92" s="41">
        <f t="shared" si="322"/>
        <v>1.159132425579362</v>
      </c>
      <c r="N92" s="41">
        <f t="shared" si="322"/>
        <v>5.8880957202229816</v>
      </c>
      <c r="O92" s="41">
        <f t="shared" si="322"/>
        <v>51.961367005558301</v>
      </c>
      <c r="P92" s="210">
        <f t="shared" si="322"/>
        <v>60.05311136142334</v>
      </c>
      <c r="Q92" s="36">
        <f t="shared" si="322"/>
        <v>100.01505555887439</v>
      </c>
      <c r="R92" s="39">
        <f t="shared" si="322"/>
        <v>1027.6837824692118</v>
      </c>
      <c r="S92" s="464">
        <f t="shared" si="322"/>
        <v>95.42472055116535</v>
      </c>
      <c r="T92" s="41">
        <f t="shared" si="322"/>
        <v>1.1436336336336321</v>
      </c>
      <c r="U92" s="41">
        <f t="shared" si="322"/>
        <v>1.158076584507272</v>
      </c>
      <c r="V92" s="41">
        <f t="shared" si="322"/>
        <v>5.8309074003292718</v>
      </c>
      <c r="W92" s="39">
        <f t="shared" si="322"/>
        <v>51.68276621160296</v>
      </c>
      <c r="X92" s="40">
        <f t="shared" si="322"/>
        <v>59.336264805421578</v>
      </c>
      <c r="Y92" s="37">
        <f t="shared" si="322"/>
        <v>73.003670346507732</v>
      </c>
      <c r="Z92" s="39">
        <f t="shared" si="322"/>
        <v>1000.2878688351879</v>
      </c>
      <c r="AA92" s="39">
        <f t="shared" si="322"/>
        <v>98.508918536848824</v>
      </c>
      <c r="AB92" s="41">
        <f t="shared" si="322"/>
        <v>1.1436336336336321</v>
      </c>
      <c r="AC92" s="41">
        <f t="shared" si="322"/>
        <v>1.1194111876133781</v>
      </c>
      <c r="AD92" s="39">
        <f t="shared" si="322"/>
        <v>4.1081343755553776</v>
      </c>
      <c r="AE92" s="39">
        <f t="shared" si="322"/>
        <v>43.319764013556302</v>
      </c>
      <c r="AF92" s="40">
        <f t="shared" si="322"/>
        <v>40.045936870758204</v>
      </c>
      <c r="AG92" s="36">
        <f t="shared" si="322"/>
        <v>101.00836071452821</v>
      </c>
      <c r="AH92" s="39">
        <f t="shared" si="322"/>
        <v>837.74356926385121</v>
      </c>
      <c r="AI92" s="37">
        <f t="shared" si="322"/>
        <v>73.003670346507732</v>
      </c>
      <c r="AJ92" s="39">
        <f t="shared" si="322"/>
        <v>803.27003176149015</v>
      </c>
      <c r="AK92" s="210">
        <f t="shared" si="322"/>
        <v>11.606408119801369</v>
      </c>
      <c r="AL92" s="38">
        <f t="shared" si="322"/>
        <v>418.87178463192561</v>
      </c>
      <c r="AM92" s="42">
        <f t="shared" si="322"/>
        <v>401.63501588074507</v>
      </c>
      <c r="AN92" s="368">
        <f t="shared" si="322"/>
        <v>418.41717068344053</v>
      </c>
      <c r="AO92" s="42">
        <f>AVERAGE(AO86:AO91)</f>
        <v>93.00605579343771</v>
      </c>
      <c r="AP92" s="364">
        <f>AVERAGE(AP86:AP91)</f>
        <v>10.899192689418957</v>
      </c>
      <c r="AQ92" s="364">
        <f>AVERAGE(AQ86:AQ91)</f>
        <v>10.327534326741127</v>
      </c>
      <c r="AR92" s="364">
        <f>AVERAGE(AR86:AR91)</f>
        <v>10.204660595334827</v>
      </c>
      <c r="AS92"/>
      <c r="AT92"/>
      <c r="AU92"/>
    </row>
    <row r="93" spans="1:47" ht="15" customHeight="1" x14ac:dyDescent="0.3">
      <c r="A93" s="554"/>
      <c r="B93" s="519"/>
      <c r="C93" s="515" t="s">
        <v>24</v>
      </c>
      <c r="D93" s="516"/>
      <c r="E93" s="517"/>
      <c r="F93" s="45">
        <f t="shared" ref="F93:AN93" si="323">_xlfn.STDEV.S(F86:F91)</f>
        <v>1.3408852672768075</v>
      </c>
      <c r="G93" s="46">
        <f t="shared" si="323"/>
        <v>80.918969492326099</v>
      </c>
      <c r="H93" s="211">
        <f t="shared" si="323"/>
        <v>10.414723581220482</v>
      </c>
      <c r="I93" s="43">
        <f t="shared" si="323"/>
        <v>8.4336458477818361E-3</v>
      </c>
      <c r="J93" s="46">
        <f t="shared" si="323"/>
        <v>47.689338601398056</v>
      </c>
      <c r="K93" s="48">
        <f t="shared" si="323"/>
        <v>13.11556506816911</v>
      </c>
      <c r="L93" s="48">
        <f t="shared" si="323"/>
        <v>5.9949885413008989E-2</v>
      </c>
      <c r="M93" s="48">
        <f t="shared" si="323"/>
        <v>6.7869790317717865E-2</v>
      </c>
      <c r="N93" s="48">
        <f t="shared" si="323"/>
        <v>2.7765050570787846</v>
      </c>
      <c r="O93" s="48">
        <f t="shared" si="323"/>
        <v>15.257059610080271</v>
      </c>
      <c r="P93" s="211">
        <f t="shared" si="323"/>
        <v>8.621015291684536</v>
      </c>
      <c r="Q93" s="43">
        <f t="shared" si="323"/>
        <v>1.9004385376142626E-2</v>
      </c>
      <c r="R93" s="46">
        <f t="shared" si="323"/>
        <v>47.894212130813251</v>
      </c>
      <c r="S93" s="465">
        <f t="shared" si="323"/>
        <v>13.077676535646409</v>
      </c>
      <c r="T93" s="48">
        <f t="shared" si="323"/>
        <v>5.9949885413008989E-2</v>
      </c>
      <c r="U93" s="48">
        <f t="shared" si="323"/>
        <v>6.7401397404453223E-2</v>
      </c>
      <c r="V93" s="48">
        <f t="shared" si="323"/>
        <v>2.7299448811796778</v>
      </c>
      <c r="W93" s="46">
        <f t="shared" si="323"/>
        <v>15.187287741850977</v>
      </c>
      <c r="X93" s="47">
        <f t="shared" si="323"/>
        <v>8.4336249838176158</v>
      </c>
      <c r="Y93" s="44">
        <f t="shared" si="323"/>
        <v>2.3492919678247122E-3</v>
      </c>
      <c r="Z93" s="46">
        <f t="shared" si="323"/>
        <v>55.691222132511314</v>
      </c>
      <c r="AA93" s="46">
        <f t="shared" si="323"/>
        <v>11.96222482993055</v>
      </c>
      <c r="AB93" s="48">
        <f t="shared" si="323"/>
        <v>5.9949885413008989E-2</v>
      </c>
      <c r="AC93" s="48">
        <f t="shared" si="323"/>
        <v>5.4848195096956411E-2</v>
      </c>
      <c r="AD93" s="46">
        <f t="shared" si="323"/>
        <v>1.5894101506574843</v>
      </c>
      <c r="AE93" s="46">
        <f t="shared" si="323"/>
        <v>12.898784755011212</v>
      </c>
      <c r="AF93" s="47">
        <f t="shared" si="323"/>
        <v>4.0268373774880262</v>
      </c>
      <c r="AG93" s="43">
        <f t="shared" si="323"/>
        <v>8.4336458477818361E-3</v>
      </c>
      <c r="AH93" s="46">
        <f t="shared" si="323"/>
        <v>36.360907282835328</v>
      </c>
      <c r="AI93" s="44">
        <f t="shared" si="323"/>
        <v>2.3492919678247122E-3</v>
      </c>
      <c r="AJ93" s="46">
        <f t="shared" si="323"/>
        <v>38.574880962256685</v>
      </c>
      <c r="AK93" s="211">
        <f t="shared" si="323"/>
        <v>6.8798739825637369</v>
      </c>
      <c r="AL93" s="45">
        <f t="shared" si="323"/>
        <v>18.180453641417664</v>
      </c>
      <c r="AM93" s="49">
        <f t="shared" si="323"/>
        <v>19.287440481128343</v>
      </c>
      <c r="AN93" s="369">
        <f t="shared" si="323"/>
        <v>18.144016454853706</v>
      </c>
      <c r="AO93" s="49">
        <f t="shared" ref="AO93:AQ93" si="324">_xlfn.STDEV.S(AO86:AO91)</f>
        <v>37.906361692911467</v>
      </c>
      <c r="AP93" s="365">
        <f t="shared" ref="AP93" si="325">_xlfn.STDEV.S(AP86:AP91)</f>
        <v>3.472905814445169</v>
      </c>
      <c r="AQ93" s="365">
        <f t="shared" si="324"/>
        <v>2.272351593212131</v>
      </c>
      <c r="AR93" s="365">
        <f t="shared" ref="AR93" si="326">_xlfn.STDEV.S(AR86:AR91)</f>
        <v>2.2320209232926738</v>
      </c>
      <c r="AS93"/>
      <c r="AT93"/>
      <c r="AU93"/>
    </row>
    <row r="94" spans="1:47" ht="15" thickBot="1" x14ac:dyDescent="0.35">
      <c r="A94" s="554"/>
      <c r="B94" s="520"/>
      <c r="C94" s="510" t="s">
        <v>25</v>
      </c>
      <c r="D94" s="511"/>
      <c r="E94" s="512"/>
      <c r="F94" s="52">
        <f t="shared" ref="F94:AF94" si="327">_xlfn.STDEV.S(F86:F91)/SQRT(COUNT(F86:F91))</f>
        <v>0.59966212153178311</v>
      </c>
      <c r="G94" s="53">
        <f t="shared" si="327"/>
        <v>36.188063290814561</v>
      </c>
      <c r="H94" s="212">
        <f t="shared" si="327"/>
        <v>4.65760597889581</v>
      </c>
      <c r="I94" s="50">
        <f t="shared" si="327"/>
        <v>3.7716410827598056E-3</v>
      </c>
      <c r="J94" s="53">
        <f t="shared" si="327"/>
        <v>21.327320582946157</v>
      </c>
      <c r="K94" s="55">
        <f t="shared" si="327"/>
        <v>5.8654590111495581</v>
      </c>
      <c r="L94" s="55">
        <f t="shared" si="327"/>
        <v>2.6810403805362228E-2</v>
      </c>
      <c r="M94" s="55">
        <f t="shared" si="327"/>
        <v>3.0352292953814839E-2</v>
      </c>
      <c r="N94" s="55">
        <f t="shared" si="327"/>
        <v>1.2416908095000192</v>
      </c>
      <c r="O94" s="55">
        <f t="shared" si="327"/>
        <v>6.8231644849811834</v>
      </c>
      <c r="P94" s="212">
        <f t="shared" si="327"/>
        <v>3.8554352454543599</v>
      </c>
      <c r="Q94" s="50">
        <f t="shared" si="327"/>
        <v>8.4990195143315635E-3</v>
      </c>
      <c r="R94" s="53">
        <f t="shared" si="327"/>
        <v>21.418942810658695</v>
      </c>
      <c r="S94" s="466">
        <f t="shared" si="327"/>
        <v>5.8485147442918644</v>
      </c>
      <c r="T94" s="55">
        <f t="shared" si="327"/>
        <v>2.6810403805362228E-2</v>
      </c>
      <c r="U94" s="55">
        <f t="shared" si="327"/>
        <v>3.0142821274967056E-2</v>
      </c>
      <c r="V94" s="55">
        <f t="shared" si="327"/>
        <v>1.2208684658290692</v>
      </c>
      <c r="W94" s="53">
        <f t="shared" si="327"/>
        <v>6.791961556925612</v>
      </c>
      <c r="X94" s="54">
        <f t="shared" si="327"/>
        <v>3.7716317521113503</v>
      </c>
      <c r="Y94" s="51">
        <f t="shared" si="327"/>
        <v>1.0506353078100609E-3</v>
      </c>
      <c r="Z94" s="53">
        <f t="shared" si="327"/>
        <v>24.905871687667219</v>
      </c>
      <c r="AA94" s="53">
        <f t="shared" si="327"/>
        <v>5.349669576372114</v>
      </c>
      <c r="AB94" s="55">
        <f t="shared" si="327"/>
        <v>2.6810403805362228E-2</v>
      </c>
      <c r="AC94" s="55">
        <f t="shared" si="327"/>
        <v>2.4528858535993039E-2</v>
      </c>
      <c r="AD94" s="53">
        <f t="shared" si="327"/>
        <v>0.71080582819966331</v>
      </c>
      <c r="AE94" s="53">
        <f t="shared" si="327"/>
        <v>5.768511907868608</v>
      </c>
      <c r="AF94" s="54">
        <f t="shared" si="327"/>
        <v>1.8008564220800414</v>
      </c>
      <c r="AG94" s="50">
        <f t="shared" ref="AG94:AQ94" si="328">AG93/SQRT(COUNT(AG86:AG91))</f>
        <v>3.7716410827598056E-3</v>
      </c>
      <c r="AH94" s="53">
        <f t="shared" si="328"/>
        <v>16.261092081597393</v>
      </c>
      <c r="AI94" s="51">
        <f t="shared" si="328"/>
        <v>1.0506353078100609E-3</v>
      </c>
      <c r="AJ94" s="53">
        <f t="shared" si="328"/>
        <v>17.251211211113688</v>
      </c>
      <c r="AK94" s="212">
        <f t="shared" si="328"/>
        <v>3.0767731803289435</v>
      </c>
      <c r="AL94" s="52">
        <f t="shared" si="328"/>
        <v>8.1305460407986967</v>
      </c>
      <c r="AM94" s="56">
        <f t="shared" si="328"/>
        <v>8.625605605556844</v>
      </c>
      <c r="AN94" s="370">
        <f t="shared" si="328"/>
        <v>8.1142508355855263</v>
      </c>
      <c r="AO94" s="56">
        <f t="shared" ref="AO94:AP94" si="329">AO93/SQRT(COUNT(AO86:AO91))</f>
        <v>16.952240305008807</v>
      </c>
      <c r="AP94" s="366">
        <f t="shared" si="329"/>
        <v>1.5531306961107336</v>
      </c>
      <c r="AQ94" s="366">
        <f t="shared" si="328"/>
        <v>1.0162265262404548</v>
      </c>
      <c r="AR94" s="366">
        <f t="shared" ref="AR94" si="330">AR93/SQRT(COUNT(AR86:AR91))</f>
        <v>0.99819010233685246</v>
      </c>
      <c r="AS94"/>
      <c r="AT94"/>
      <c r="AU94"/>
    </row>
    <row r="95" spans="1:47" ht="15" customHeight="1" x14ac:dyDescent="0.3">
      <c r="A95" s="554"/>
      <c r="B95" s="518" t="s">
        <v>85</v>
      </c>
      <c r="C95" s="8">
        <v>44096</v>
      </c>
      <c r="D95" s="247" t="s">
        <v>82</v>
      </c>
      <c r="E95" s="20" t="s">
        <v>138</v>
      </c>
      <c r="F95" s="22">
        <v>4.2</v>
      </c>
      <c r="G95" s="23">
        <v>895.78</v>
      </c>
      <c r="H95" s="276">
        <v>141.03673000000001</v>
      </c>
      <c r="I95" s="25">
        <v>101.006933282125</v>
      </c>
      <c r="J95" s="23">
        <v>1026.24620663872</v>
      </c>
      <c r="K95" s="26">
        <v>91.782694315453099</v>
      </c>
      <c r="L95" s="26">
        <v>1.2411044377711</v>
      </c>
      <c r="M95" s="26">
        <v>1.23812102666813</v>
      </c>
      <c r="N95" s="26">
        <v>9.9454796577747704</v>
      </c>
      <c r="O95" s="26">
        <v>69.273225857034603</v>
      </c>
      <c r="P95" s="276">
        <v>61.818548065725899</v>
      </c>
      <c r="Q95" s="25">
        <v>100.008530820616</v>
      </c>
      <c r="R95" s="23">
        <v>1025.07634333329</v>
      </c>
      <c r="S95" s="78">
        <v>91.910309400155995</v>
      </c>
      <c r="T95" s="26">
        <v>1.2411044377711</v>
      </c>
      <c r="U95" s="26">
        <v>1.2364019276821501</v>
      </c>
      <c r="V95" s="26">
        <v>9.8601439595301006</v>
      </c>
      <c r="W95" s="23">
        <v>68.8918084403644</v>
      </c>
      <c r="X95" s="24">
        <v>61.019151046347702</v>
      </c>
      <c r="Y95" s="27">
        <v>73.002518918095802</v>
      </c>
      <c r="Z95" s="30">
        <v>981.34726021220899</v>
      </c>
      <c r="AA95" s="30">
        <v>96.982085389950299</v>
      </c>
      <c r="AB95" s="29">
        <v>1.2411044377711</v>
      </c>
      <c r="AC95" s="29">
        <v>1.17174304160706</v>
      </c>
      <c r="AD95" s="30">
        <v>7.2270304415960798</v>
      </c>
      <c r="AE95" s="30">
        <v>58.051428433955401</v>
      </c>
      <c r="AF95" s="31">
        <v>39.5091530262753</v>
      </c>
      <c r="AG95" s="32">
        <f>I95</f>
        <v>101.006933282125</v>
      </c>
      <c r="AH95" s="30">
        <f>(J95-2*K95)</f>
        <v>842.68081800781374</v>
      </c>
      <c r="AI95" s="29">
        <f t="shared" ref="AI95" si="331">Y95</f>
        <v>73.002518918095802</v>
      </c>
      <c r="AJ95" s="30">
        <f t="shared" ref="AJ95" si="332">Z95-2*AA95</f>
        <v>787.38308943230845</v>
      </c>
      <c r="AK95" s="112">
        <f>(AH95-AJ95)/(AJ95*(AG95-AI95))*7500.6</f>
        <v>18.810083341468104</v>
      </c>
      <c r="AL95" s="22">
        <f t="shared" ref="AL95:AL97" si="333">AH95/2</f>
        <v>421.34040900390687</v>
      </c>
      <c r="AM95" s="33">
        <f t="shared" ref="AM95:AM97" si="334">AJ95/2</f>
        <v>393.69154471615423</v>
      </c>
      <c r="AN95" s="322">
        <f t="shared" ref="AN95:AN97" si="335">(R95-2*S95)/2</f>
        <v>420.62786226648899</v>
      </c>
      <c r="AO95" s="322">
        <f t="shared" ref="AO95:AO97" si="336">K95*P216</f>
        <v>51.122269601488618</v>
      </c>
      <c r="AP95" s="363"/>
      <c r="AQ95" s="363">
        <f t="shared" ref="AQ95:AQ97" si="337">SQRT(AO95/(2*AL95*0.001))</f>
        <v>7.7888530297170693</v>
      </c>
      <c r="AR95" s="363">
        <f t="shared" ref="AR95:AR98" si="338">SQRT(S95*T216/(2*AN95*0.001))</f>
        <v>7.7109647970970645</v>
      </c>
      <c r="AS95"/>
      <c r="AT95"/>
      <c r="AU95"/>
    </row>
    <row r="96" spans="1:47" ht="15" customHeight="1" x14ac:dyDescent="0.3">
      <c r="A96" s="554"/>
      <c r="B96" s="519"/>
      <c r="C96" s="8">
        <v>44097</v>
      </c>
      <c r="D96" s="248" t="s">
        <v>82</v>
      </c>
      <c r="E96" s="20" t="s">
        <v>139</v>
      </c>
      <c r="F96" s="22">
        <v>4.3099999999999996</v>
      </c>
      <c r="G96" s="23">
        <v>954.06399999999996</v>
      </c>
      <c r="H96" s="276">
        <v>127.31612</v>
      </c>
      <c r="I96" s="25">
        <v>101.019228274041</v>
      </c>
      <c r="J96" s="23">
        <v>1015.95117880662</v>
      </c>
      <c r="K96" s="26">
        <v>93.4123176259655</v>
      </c>
      <c r="L96" s="26">
        <v>1.2214274274274299</v>
      </c>
      <c r="M96" s="26">
        <v>1.1158648041294701</v>
      </c>
      <c r="N96" s="26">
        <v>6.1358823223902803</v>
      </c>
      <c r="O96" s="26">
        <v>57.502644015859097</v>
      </c>
      <c r="P96" s="276">
        <v>59.770381414010799</v>
      </c>
      <c r="Q96" s="25">
        <v>100.013539984812</v>
      </c>
      <c r="R96" s="23">
        <v>1015.59591499614</v>
      </c>
      <c r="S96" s="78">
        <v>93.452361990758902</v>
      </c>
      <c r="T96" s="26">
        <v>1.2214274274274299</v>
      </c>
      <c r="U96" s="26">
        <v>1.11538665573038</v>
      </c>
      <c r="V96" s="26">
        <v>6.11040528322913</v>
      </c>
      <c r="W96" s="23">
        <v>57.3063229132933</v>
      </c>
      <c r="X96" s="24">
        <v>59.118927739062798</v>
      </c>
      <c r="Y96" s="27">
        <v>73.020787841718104</v>
      </c>
      <c r="Z96" s="30">
        <v>1002.2492820935501</v>
      </c>
      <c r="AA96" s="30">
        <v>94.984994199344399</v>
      </c>
      <c r="AB96" s="29">
        <v>1.2214274274274299</v>
      </c>
      <c r="AC96" s="29">
        <v>1.0973893128026</v>
      </c>
      <c r="AD96" s="30">
        <v>5.30714183306078</v>
      </c>
      <c r="AE96" s="30">
        <v>51.093182363461203</v>
      </c>
      <c r="AF96" s="31">
        <v>41.6257628520761</v>
      </c>
      <c r="AG96" s="32">
        <f t="shared" ref="AG96:AG97" si="339">I96</f>
        <v>101.019228274041</v>
      </c>
      <c r="AH96" s="30">
        <f t="shared" ref="AH96:AH97" si="340">(J96-2*K96)</f>
        <v>829.12654355468896</v>
      </c>
      <c r="AI96" s="29">
        <f>Y96</f>
        <v>73.020787841718104</v>
      </c>
      <c r="AJ96" s="30">
        <f>Z96-2*AA96</f>
        <v>812.27929369486128</v>
      </c>
      <c r="AK96" s="112">
        <f>(AH96-AJ96)/(AJ96*(AG96-AI96))*7500.6</f>
        <v>5.5563014394624286</v>
      </c>
      <c r="AL96" s="22">
        <f t="shared" si="333"/>
        <v>414.56327177734448</v>
      </c>
      <c r="AM96" s="33">
        <f t="shared" si="334"/>
        <v>406.13964684743064</v>
      </c>
      <c r="AN96" s="322">
        <f t="shared" si="335"/>
        <v>414.34559550731109</v>
      </c>
      <c r="AO96" s="322">
        <f t="shared" si="336"/>
        <v>139.83020622742754</v>
      </c>
      <c r="AP96" s="363"/>
      <c r="AQ96" s="363">
        <f t="shared" si="337"/>
        <v>12.9864392926055</v>
      </c>
      <c r="AR96" s="363">
        <f t="shared" si="338"/>
        <v>12.85800948497929</v>
      </c>
      <c r="AS96"/>
      <c r="AT96"/>
      <c r="AU96"/>
    </row>
    <row r="97" spans="1:47" ht="15" customHeight="1" x14ac:dyDescent="0.3">
      <c r="A97" s="554"/>
      <c r="B97" s="519"/>
      <c r="C97" s="8">
        <v>44098</v>
      </c>
      <c r="D97" s="248" t="s">
        <v>82</v>
      </c>
      <c r="E97" s="20" t="s">
        <v>140</v>
      </c>
      <c r="F97" s="22">
        <v>4.0199999999999996</v>
      </c>
      <c r="G97" s="23">
        <v>823.75400000000002</v>
      </c>
      <c r="H97" s="276">
        <v>122.62391</v>
      </c>
      <c r="I97" s="25">
        <v>101.031841224581</v>
      </c>
      <c r="J97" s="23">
        <v>912.34738373715595</v>
      </c>
      <c r="K97" s="26">
        <v>85.725710713733804</v>
      </c>
      <c r="L97" s="26">
        <v>1.21326559893227</v>
      </c>
      <c r="M97" s="26">
        <v>1.17898473452112</v>
      </c>
      <c r="N97" s="26">
        <v>6.67172835538741</v>
      </c>
      <c r="O97" s="26">
        <v>62.519794321643602</v>
      </c>
      <c r="P97" s="276">
        <v>58.206262117106398</v>
      </c>
      <c r="Q97" s="25">
        <v>100.004613502306</v>
      </c>
      <c r="R97" s="23">
        <v>911.87909170442902</v>
      </c>
      <c r="S97" s="78">
        <v>85.779932900429699</v>
      </c>
      <c r="T97" s="26">
        <v>1.21326559893227</v>
      </c>
      <c r="U97" s="26">
        <v>1.1782394887716201</v>
      </c>
      <c r="V97" s="26">
        <v>6.6351375629790601</v>
      </c>
      <c r="W97" s="23">
        <v>62.152608941846303</v>
      </c>
      <c r="X97" s="24">
        <v>57.533218642901303</v>
      </c>
      <c r="Y97" s="27">
        <v>73.002388944865402</v>
      </c>
      <c r="Z97" s="30">
        <v>895.05470425484498</v>
      </c>
      <c r="AA97" s="30">
        <v>87.780218030605198</v>
      </c>
      <c r="AB97" s="29">
        <v>1.21326559893227</v>
      </c>
      <c r="AC97" s="29">
        <v>1.15139044485202</v>
      </c>
      <c r="AD97" s="30">
        <v>5.5343627748793702</v>
      </c>
      <c r="AE97" s="30">
        <v>52.192539584524802</v>
      </c>
      <c r="AF97" s="31">
        <v>39.887155373982402</v>
      </c>
      <c r="AG97" s="32">
        <f t="shared" si="339"/>
        <v>101.031841224581</v>
      </c>
      <c r="AH97" s="30">
        <f t="shared" si="340"/>
        <v>740.89596230968834</v>
      </c>
      <c r="AI97" s="29">
        <f t="shared" ref="AI97" si="341">Y97</f>
        <v>73.002388944865402</v>
      </c>
      <c r="AJ97" s="30">
        <f t="shared" ref="AJ97" si="342">Z97-2*AA97</f>
        <v>719.49426819363453</v>
      </c>
      <c r="AK97" s="112">
        <f>(AH97-AJ97)/(AJ97*(AG97-AI97))*7500.6</f>
        <v>7.9598009647558259</v>
      </c>
      <c r="AL97" s="22">
        <f t="shared" si="333"/>
        <v>370.44798115484417</v>
      </c>
      <c r="AM97" s="33">
        <f t="shared" si="334"/>
        <v>359.74713409681726</v>
      </c>
      <c r="AN97" s="322">
        <f t="shared" si="335"/>
        <v>370.15961295178482</v>
      </c>
      <c r="AO97" s="322">
        <f t="shared" si="336"/>
        <v>89.779797050986403</v>
      </c>
      <c r="AP97" s="363"/>
      <c r="AQ97" s="363">
        <f t="shared" si="337"/>
        <v>11.008057658619128</v>
      </c>
      <c r="AR97" s="363">
        <f>SQRT(S97*T218/(2*AN97*0.001))</f>
        <v>10.904132106875876</v>
      </c>
      <c r="AS97"/>
      <c r="AT97"/>
      <c r="AU97"/>
    </row>
    <row r="98" spans="1:47" ht="15" customHeight="1" x14ac:dyDescent="0.3">
      <c r="A98" s="554"/>
      <c r="B98" s="519"/>
      <c r="C98" s="8">
        <v>44099</v>
      </c>
      <c r="D98" s="248" t="s">
        <v>82</v>
      </c>
      <c r="E98" s="20" t="s">
        <v>141</v>
      </c>
      <c r="F98" s="22">
        <v>4.04</v>
      </c>
      <c r="G98" s="23">
        <v>809.91200000000003</v>
      </c>
      <c r="H98" s="276">
        <v>119.99787000000001</v>
      </c>
      <c r="I98" s="25">
        <v>101.00551661298699</v>
      </c>
      <c r="J98" s="23">
        <v>926.65886046589901</v>
      </c>
      <c r="K98" s="26">
        <v>80.281520010331107</v>
      </c>
      <c r="L98" s="26">
        <v>1.2183973973974001</v>
      </c>
      <c r="M98" s="26">
        <v>1.2267864994380799</v>
      </c>
      <c r="N98" s="26">
        <v>8.8035101371730597</v>
      </c>
      <c r="O98" s="26">
        <v>58.188257182226202</v>
      </c>
      <c r="P98" s="276">
        <v>64.250706861515098</v>
      </c>
      <c r="Q98" s="25">
        <v>100.008114911902</v>
      </c>
      <c r="R98" s="23">
        <v>925.84814286924404</v>
      </c>
      <c r="S98" s="78">
        <v>80.366577037332107</v>
      </c>
      <c r="T98" s="26">
        <v>1.2183973973974001</v>
      </c>
      <c r="U98" s="26">
        <v>1.2254881137626701</v>
      </c>
      <c r="V98" s="26">
        <v>8.7358896708271505</v>
      </c>
      <c r="W98" s="23">
        <v>57.892078497039897</v>
      </c>
      <c r="X98" s="24">
        <v>63.467558090202999</v>
      </c>
      <c r="Y98" s="27">
        <v>73.002191997257498</v>
      </c>
      <c r="Z98" s="30">
        <v>895.21358794216201</v>
      </c>
      <c r="AA98" s="30">
        <v>83.7340378941864</v>
      </c>
      <c r="AB98" s="29">
        <v>1.2183973973974001</v>
      </c>
      <c r="AC98" s="29">
        <v>1.17620369660783</v>
      </c>
      <c r="AD98" s="30">
        <v>6.61580679210069</v>
      </c>
      <c r="AE98" s="30">
        <v>49.127727625479601</v>
      </c>
      <c r="AF98" s="31">
        <v>42.293995160217698</v>
      </c>
      <c r="AG98" s="32">
        <f t="shared" ref="AG98" si="343">I98</f>
        <v>101.00551661298699</v>
      </c>
      <c r="AH98" s="30">
        <f t="shared" ref="AH98" si="344">(J98-2*K98)</f>
        <v>766.09582044523677</v>
      </c>
      <c r="AI98" s="29">
        <f t="shared" ref="AI98" si="345">Y98</f>
        <v>73.002191997257498</v>
      </c>
      <c r="AJ98" s="30">
        <f t="shared" ref="AJ98" si="346">Z98-2*AA98</f>
        <v>727.74551215378915</v>
      </c>
      <c r="AK98" s="112">
        <f>(AH98-AJ98)/(AJ98*(AG98-AI98))*7500.6</f>
        <v>14.114832682102493</v>
      </c>
      <c r="AL98" s="22">
        <f t="shared" ref="AL98" si="347">AH98/2</f>
        <v>383.04791022261838</v>
      </c>
      <c r="AM98" s="33">
        <f t="shared" ref="AM98" si="348">AJ98/2</f>
        <v>363.87275607689458</v>
      </c>
      <c r="AN98" s="322">
        <f t="shared" ref="AN98" si="349">(R98-2*S98)/2</f>
        <v>382.55749439728993</v>
      </c>
      <c r="AO98" s="322">
        <f>K98*P219</f>
        <v>57.800246691166627</v>
      </c>
      <c r="AP98" s="363"/>
      <c r="AQ98" s="363">
        <f>SQRT(AO98/(2*AL98*0.001))</f>
        <v>8.68606949069728</v>
      </c>
      <c r="AR98" s="363">
        <f t="shared" si="338"/>
        <v>8.5997243508092698</v>
      </c>
      <c r="AS98"/>
      <c r="AT98"/>
      <c r="AU98"/>
    </row>
    <row r="99" spans="1:47" ht="15" customHeight="1" x14ac:dyDescent="0.3">
      <c r="A99" s="554"/>
      <c r="B99" s="519"/>
      <c r="C99" s="8"/>
      <c r="D99" s="248"/>
      <c r="E99" s="20"/>
      <c r="F99" s="22"/>
      <c r="G99" s="23"/>
      <c r="H99" s="276"/>
      <c r="I99" s="25"/>
      <c r="J99" s="23"/>
      <c r="K99" s="26"/>
      <c r="L99" s="26"/>
      <c r="M99" s="26"/>
      <c r="N99" s="26"/>
      <c r="O99" s="26"/>
      <c r="P99" s="276"/>
      <c r="Q99" s="25"/>
      <c r="R99" s="23"/>
      <c r="S99" s="78"/>
      <c r="T99" s="26"/>
      <c r="U99" s="26"/>
      <c r="V99" s="26"/>
      <c r="W99" s="23"/>
      <c r="X99" s="24"/>
      <c r="Y99" s="27"/>
      <c r="Z99" s="30"/>
      <c r="AA99" s="30"/>
      <c r="AB99" s="29"/>
      <c r="AC99" s="29"/>
      <c r="AD99" s="30"/>
      <c r="AE99" s="30"/>
      <c r="AF99" s="31"/>
      <c r="AG99" s="32"/>
      <c r="AH99" s="30"/>
      <c r="AI99" s="29"/>
      <c r="AJ99" s="30"/>
      <c r="AK99" s="112"/>
      <c r="AL99" s="22"/>
      <c r="AM99" s="33"/>
      <c r="AN99" s="322"/>
      <c r="AO99" s="322"/>
      <c r="AP99" s="363"/>
      <c r="AQ99" s="363"/>
      <c r="AR99" s="363"/>
      <c r="AS99"/>
      <c r="AT99"/>
      <c r="AU99"/>
    </row>
    <row r="100" spans="1:47" ht="15" customHeight="1" thickBot="1" x14ac:dyDescent="0.35">
      <c r="A100" s="554"/>
      <c r="B100" s="519"/>
      <c r="C100" s="8"/>
      <c r="D100" s="249"/>
      <c r="E100" s="20"/>
      <c r="F100" s="34"/>
      <c r="G100" s="23"/>
      <c r="H100" s="276"/>
      <c r="I100" s="32"/>
      <c r="J100" s="30"/>
      <c r="K100" s="29"/>
      <c r="L100" s="26"/>
      <c r="M100" s="26"/>
      <c r="N100" s="26"/>
      <c r="O100" s="26"/>
      <c r="P100" s="276"/>
      <c r="Q100" s="32"/>
      <c r="R100" s="30"/>
      <c r="S100" s="105"/>
      <c r="T100" s="29"/>
      <c r="U100" s="29"/>
      <c r="V100" s="29"/>
      <c r="W100" s="30"/>
      <c r="X100" s="31"/>
      <c r="Y100" s="27"/>
      <c r="Z100" s="28"/>
      <c r="AA100" s="28"/>
      <c r="AB100" s="29"/>
      <c r="AC100" s="29"/>
      <c r="AD100" s="30"/>
      <c r="AE100" s="30"/>
      <c r="AF100" s="31"/>
      <c r="AG100" s="32"/>
      <c r="AH100" s="30"/>
      <c r="AI100" s="29"/>
      <c r="AJ100" s="30"/>
      <c r="AK100" s="112"/>
      <c r="AL100" s="323"/>
      <c r="AM100" s="35"/>
      <c r="AN100" s="322"/>
      <c r="AO100" s="33"/>
      <c r="AP100" s="363"/>
      <c r="AQ100" s="363"/>
      <c r="AR100" s="363"/>
      <c r="AS100"/>
      <c r="AT100"/>
      <c r="AU100"/>
    </row>
    <row r="101" spans="1:47" ht="15" customHeight="1" x14ac:dyDescent="0.3">
      <c r="A101" s="554"/>
      <c r="B101" s="519"/>
      <c r="C101" s="514" t="s">
        <v>23</v>
      </c>
      <c r="D101" s="508"/>
      <c r="E101" s="509"/>
      <c r="F101" s="38">
        <f t="shared" ref="F101:AN101" si="350">AVERAGE(F95:F100)</f>
        <v>4.1425000000000001</v>
      </c>
      <c r="G101" s="39">
        <f t="shared" si="350"/>
        <v>870.87750000000005</v>
      </c>
      <c r="H101" s="210">
        <f t="shared" si="350"/>
        <v>127.74365750000001</v>
      </c>
      <c r="I101" s="36">
        <f t="shared" si="350"/>
        <v>101.0158798484335</v>
      </c>
      <c r="J101" s="39">
        <f t="shared" si="350"/>
        <v>970.3009074120987</v>
      </c>
      <c r="K101" s="41">
        <f t="shared" si="350"/>
        <v>87.800560666370885</v>
      </c>
      <c r="L101" s="41">
        <f t="shared" si="350"/>
        <v>1.2235487153820499</v>
      </c>
      <c r="M101" s="41">
        <f t="shared" si="350"/>
        <v>1.1899392661892001</v>
      </c>
      <c r="N101" s="41">
        <f t="shared" si="350"/>
        <v>7.8891501181813792</v>
      </c>
      <c r="O101" s="41">
        <f t="shared" si="350"/>
        <v>61.870980344190883</v>
      </c>
      <c r="P101" s="210">
        <f t="shared" si="350"/>
        <v>61.011474614589545</v>
      </c>
      <c r="Q101" s="36">
        <f t="shared" si="350"/>
        <v>100.008699804909</v>
      </c>
      <c r="R101" s="39">
        <f t="shared" si="350"/>
        <v>969.5998732257757</v>
      </c>
      <c r="S101" s="464">
        <f t="shared" si="350"/>
        <v>87.877295332169169</v>
      </c>
      <c r="T101" s="41">
        <f t="shared" si="350"/>
        <v>1.2235487153820499</v>
      </c>
      <c r="U101" s="41">
        <f t="shared" si="350"/>
        <v>1.1888790464867049</v>
      </c>
      <c r="V101" s="41">
        <f t="shared" si="350"/>
        <v>7.8353941191413607</v>
      </c>
      <c r="W101" s="39">
        <f t="shared" si="350"/>
        <v>61.560704698135979</v>
      </c>
      <c r="X101" s="40">
        <f t="shared" si="350"/>
        <v>60.284713879628697</v>
      </c>
      <c r="Y101" s="37">
        <f t="shared" si="350"/>
        <v>73.006971925484208</v>
      </c>
      <c r="Z101" s="39">
        <f t="shared" si="350"/>
        <v>943.46620862569159</v>
      </c>
      <c r="AA101" s="39">
        <f t="shared" si="350"/>
        <v>90.870333878521564</v>
      </c>
      <c r="AB101" s="41">
        <f t="shared" si="350"/>
        <v>1.2235487153820499</v>
      </c>
      <c r="AC101" s="41">
        <f t="shared" si="350"/>
        <v>1.1491816239673776</v>
      </c>
      <c r="AD101" s="39">
        <f t="shared" si="350"/>
        <v>6.1710854604092304</v>
      </c>
      <c r="AE101" s="39">
        <f t="shared" si="350"/>
        <v>52.616219501855248</v>
      </c>
      <c r="AF101" s="40">
        <f t="shared" si="350"/>
        <v>40.829016603137873</v>
      </c>
      <c r="AG101" s="36">
        <f t="shared" si="350"/>
        <v>101.0158798484335</v>
      </c>
      <c r="AH101" s="39">
        <f t="shared" si="350"/>
        <v>794.69978607935695</v>
      </c>
      <c r="AI101" s="37">
        <f t="shared" si="350"/>
        <v>73.006971925484208</v>
      </c>
      <c r="AJ101" s="39">
        <f t="shared" si="350"/>
        <v>761.72554086864841</v>
      </c>
      <c r="AK101" s="210">
        <f t="shared" si="350"/>
        <v>11.610254606947214</v>
      </c>
      <c r="AL101" s="38">
        <f t="shared" si="350"/>
        <v>397.34989303967848</v>
      </c>
      <c r="AM101" s="42">
        <f t="shared" si="350"/>
        <v>380.8627704343242</v>
      </c>
      <c r="AN101" s="368">
        <f t="shared" si="350"/>
        <v>396.92264128071872</v>
      </c>
      <c r="AO101" s="42">
        <f t="shared" ref="AO101:AQ101" si="351">AVERAGE(AO95:AO100)</f>
        <v>84.6331298927673</v>
      </c>
      <c r="AP101" s="364" t="e">
        <f t="shared" ref="AP101" si="352">AVERAGE(AP95:AP100)</f>
        <v>#DIV/0!</v>
      </c>
      <c r="AQ101" s="364">
        <f t="shared" si="351"/>
        <v>10.117354867909745</v>
      </c>
      <c r="AR101" s="364">
        <f t="shared" ref="AR101" si="353">AVERAGE(AR95:AR100)</f>
        <v>10.018207684940375</v>
      </c>
      <c r="AS101"/>
      <c r="AT101"/>
      <c r="AU101"/>
    </row>
    <row r="102" spans="1:47" ht="15" customHeight="1" x14ac:dyDescent="0.3">
      <c r="A102" s="554"/>
      <c r="B102" s="519"/>
      <c r="C102" s="515" t="s">
        <v>24</v>
      </c>
      <c r="D102" s="516"/>
      <c r="E102" s="517"/>
      <c r="F102" s="45">
        <f t="shared" ref="F102:AN102" si="354">_xlfn.STDEV.S(F95:F100)</f>
        <v>0.13768926368215254</v>
      </c>
      <c r="G102" s="46">
        <f t="shared" si="354"/>
        <v>67.026225541450032</v>
      </c>
      <c r="H102" s="211">
        <f t="shared" si="354"/>
        <v>9.3647851597189185</v>
      </c>
      <c r="I102" s="43">
        <f t="shared" si="354"/>
        <v>1.2293835585405874E-2</v>
      </c>
      <c r="J102" s="46">
        <f t="shared" si="354"/>
        <v>59.096144690794858</v>
      </c>
      <c r="K102" s="48">
        <f t="shared" si="354"/>
        <v>6.0052804343579886</v>
      </c>
      <c r="L102" s="48">
        <f t="shared" si="354"/>
        <v>1.2178968375667424E-2</v>
      </c>
      <c r="M102" s="48">
        <f t="shared" si="354"/>
        <v>5.5636403952962529E-2</v>
      </c>
      <c r="N102" s="48">
        <f t="shared" si="354"/>
        <v>1.7907734950776113</v>
      </c>
      <c r="O102" s="48">
        <f t="shared" si="354"/>
        <v>5.4116852081043838</v>
      </c>
      <c r="P102" s="211">
        <f t="shared" si="354"/>
        <v>2.6174747750207605</v>
      </c>
      <c r="Q102" s="43">
        <f t="shared" si="354"/>
        <v>3.674047086324783E-3</v>
      </c>
      <c r="R102" s="46">
        <f t="shared" si="354"/>
        <v>58.989199923253501</v>
      </c>
      <c r="S102" s="465">
        <f t="shared" si="354"/>
        <v>6.0043425728043083</v>
      </c>
      <c r="T102" s="48">
        <f t="shared" si="354"/>
        <v>1.2178968375667424E-2</v>
      </c>
      <c r="U102" s="48">
        <f t="shared" si="354"/>
        <v>5.5114969930698844E-2</v>
      </c>
      <c r="V102" s="48">
        <f t="shared" si="354"/>
        <v>1.7632079135666801</v>
      </c>
      <c r="W102" s="46">
        <f t="shared" si="354"/>
        <v>5.3433452470528762</v>
      </c>
      <c r="X102" s="47">
        <f t="shared" si="354"/>
        <v>2.5560176436476114</v>
      </c>
      <c r="Y102" s="44">
        <f t="shared" si="354"/>
        <v>9.2115912738257762E-3</v>
      </c>
      <c r="Z102" s="46">
        <f t="shared" si="354"/>
        <v>56.457691988205127</v>
      </c>
      <c r="AA102" s="46">
        <f t="shared" si="354"/>
        <v>6.1849136998233414</v>
      </c>
      <c r="AB102" s="48">
        <f t="shared" si="354"/>
        <v>1.2178968375667424E-2</v>
      </c>
      <c r="AC102" s="48">
        <f t="shared" si="354"/>
        <v>3.6177950748983542E-2</v>
      </c>
      <c r="AD102" s="46">
        <f t="shared" si="354"/>
        <v>0.90638682611408161</v>
      </c>
      <c r="AE102" s="46">
        <f t="shared" si="354"/>
        <v>3.8388461158876384</v>
      </c>
      <c r="AF102" s="47">
        <f t="shared" si="354"/>
        <v>1.3428960240732886</v>
      </c>
      <c r="AG102" s="43">
        <f t="shared" si="354"/>
        <v>1.2293835585405874E-2</v>
      </c>
      <c r="AH102" s="46">
        <f t="shared" si="354"/>
        <v>48.99122151780665</v>
      </c>
      <c r="AI102" s="44">
        <f t="shared" si="354"/>
        <v>9.2115912738257762E-3</v>
      </c>
      <c r="AJ102" s="46">
        <f t="shared" si="354"/>
        <v>45.284708479884735</v>
      </c>
      <c r="AK102" s="211">
        <f t="shared" si="354"/>
        <v>6.0024052370381371</v>
      </c>
      <c r="AL102" s="45">
        <f t="shared" si="354"/>
        <v>24.495610758903325</v>
      </c>
      <c r="AM102" s="49">
        <f t="shared" si="354"/>
        <v>22.642354239942367</v>
      </c>
      <c r="AN102" s="369">
        <f t="shared" si="354"/>
        <v>24.413889259217029</v>
      </c>
      <c r="AO102" s="49">
        <f t="shared" ref="AO102:AQ102" si="355">_xlfn.STDEV.S(AO95:AO100)</f>
        <v>40.481217031705519</v>
      </c>
      <c r="AP102" s="365" t="e">
        <f t="shared" ref="AP102" si="356">_xlfn.STDEV.S(AP95:AP100)</f>
        <v>#DIV/0!</v>
      </c>
      <c r="AQ102" s="365">
        <f t="shared" si="355"/>
        <v>2.3448877399496251</v>
      </c>
      <c r="AR102" s="365">
        <f t="shared" ref="AR102" si="357">_xlfn.STDEV.S(AR95:AR100)</f>
        <v>2.3226996546832646</v>
      </c>
      <c r="AS102"/>
      <c r="AT102"/>
      <c r="AU102"/>
    </row>
    <row r="103" spans="1:47" ht="15" thickBot="1" x14ac:dyDescent="0.35">
      <c r="A103" s="554"/>
      <c r="B103" s="520"/>
      <c r="C103" s="510" t="s">
        <v>25</v>
      </c>
      <c r="D103" s="511"/>
      <c r="E103" s="512"/>
      <c r="F103" s="52">
        <f t="shared" ref="F103:AF103" si="358">_xlfn.STDEV.S(F95:F100)/SQRT(COUNT(F95:F100))</f>
        <v>6.8844631841076268E-2</v>
      </c>
      <c r="G103" s="53">
        <f t="shared" si="358"/>
        <v>33.513112770725016</v>
      </c>
      <c r="H103" s="212">
        <f t="shared" si="358"/>
        <v>4.6823925798594592</v>
      </c>
      <c r="I103" s="50">
        <f t="shared" si="358"/>
        <v>6.1469177927029372E-3</v>
      </c>
      <c r="J103" s="53">
        <f t="shared" si="358"/>
        <v>29.548072345397429</v>
      </c>
      <c r="K103" s="55">
        <f t="shared" si="358"/>
        <v>3.0026402171789943</v>
      </c>
      <c r="L103" s="55">
        <f t="shared" si="358"/>
        <v>6.0894841878337122E-3</v>
      </c>
      <c r="M103" s="55">
        <f t="shared" si="358"/>
        <v>2.7818201976481265E-2</v>
      </c>
      <c r="N103" s="55">
        <f t="shared" si="358"/>
        <v>0.89538674753880565</v>
      </c>
      <c r="O103" s="55">
        <f t="shared" si="358"/>
        <v>2.7058426040521919</v>
      </c>
      <c r="P103" s="212">
        <f t="shared" si="358"/>
        <v>1.3087373875103803</v>
      </c>
      <c r="Q103" s="50">
        <f t="shared" si="358"/>
        <v>1.8370235431623915E-3</v>
      </c>
      <c r="R103" s="53">
        <f t="shared" si="358"/>
        <v>29.494599961626751</v>
      </c>
      <c r="S103" s="466">
        <f t="shared" si="358"/>
        <v>3.0021712864021541</v>
      </c>
      <c r="T103" s="55">
        <f t="shared" si="358"/>
        <v>6.0894841878337122E-3</v>
      </c>
      <c r="U103" s="55">
        <f t="shared" si="358"/>
        <v>2.7557484965349422E-2</v>
      </c>
      <c r="V103" s="55">
        <f t="shared" si="358"/>
        <v>0.88160395678334003</v>
      </c>
      <c r="W103" s="53">
        <f t="shared" si="358"/>
        <v>2.6716726235264381</v>
      </c>
      <c r="X103" s="54">
        <f t="shared" si="358"/>
        <v>1.2780088218238057</v>
      </c>
      <c r="Y103" s="51">
        <f t="shared" si="358"/>
        <v>4.6057956369128881E-3</v>
      </c>
      <c r="Z103" s="53">
        <f t="shared" si="358"/>
        <v>28.228845994102564</v>
      </c>
      <c r="AA103" s="53">
        <f t="shared" si="358"/>
        <v>3.0924568499116707</v>
      </c>
      <c r="AB103" s="55">
        <f t="shared" si="358"/>
        <v>6.0894841878337122E-3</v>
      </c>
      <c r="AC103" s="55">
        <f t="shared" si="358"/>
        <v>1.8088975374491771E-2</v>
      </c>
      <c r="AD103" s="53">
        <f t="shared" si="358"/>
        <v>0.45319341305704081</v>
      </c>
      <c r="AE103" s="53">
        <f t="shared" si="358"/>
        <v>1.9194230579438192</v>
      </c>
      <c r="AF103" s="54">
        <f t="shared" si="358"/>
        <v>0.67144801203664428</v>
      </c>
      <c r="AG103" s="50">
        <f t="shared" ref="AG103:AQ103" si="359">AG102/SQRT(COUNT(AG95:AG100))</f>
        <v>6.1469177927029372E-3</v>
      </c>
      <c r="AH103" s="53">
        <f t="shared" si="359"/>
        <v>24.495610758903325</v>
      </c>
      <c r="AI103" s="51">
        <f t="shared" si="359"/>
        <v>4.6057956369128881E-3</v>
      </c>
      <c r="AJ103" s="53">
        <f t="shared" si="359"/>
        <v>22.642354239942367</v>
      </c>
      <c r="AK103" s="212">
        <f t="shared" si="359"/>
        <v>3.0012026185190686</v>
      </c>
      <c r="AL103" s="52">
        <f t="shared" si="359"/>
        <v>12.247805379451663</v>
      </c>
      <c r="AM103" s="56">
        <f t="shared" si="359"/>
        <v>11.321177119971184</v>
      </c>
      <c r="AN103" s="370">
        <f t="shared" si="359"/>
        <v>12.206944629608515</v>
      </c>
      <c r="AO103" s="56">
        <f t="shared" ref="AO103:AP103" si="360">AO102/SQRT(COUNT(AO95:AO100))</f>
        <v>20.24060851585276</v>
      </c>
      <c r="AP103" s="366" t="e">
        <f t="shared" si="360"/>
        <v>#DIV/0!</v>
      </c>
      <c r="AQ103" s="366">
        <f t="shared" si="359"/>
        <v>1.1724438699748125</v>
      </c>
      <c r="AR103" s="366">
        <f t="shared" ref="AR103" si="361">AR102/SQRT(COUNT(AR95:AR100))</f>
        <v>1.1613498273416323</v>
      </c>
      <c r="AS103"/>
      <c r="AT103"/>
      <c r="AU103"/>
    </row>
    <row r="104" spans="1:47" ht="15" customHeight="1" x14ac:dyDescent="0.3">
      <c r="A104" s="554"/>
      <c r="B104" s="506" t="s">
        <v>88</v>
      </c>
      <c r="C104" s="263">
        <v>44229</v>
      </c>
      <c r="D104" s="264" t="s">
        <v>82</v>
      </c>
      <c r="E104" s="285" t="s">
        <v>151</v>
      </c>
      <c r="F104" s="26">
        <v>4.5999999999999996</v>
      </c>
      <c r="G104" s="23">
        <v>862.61599999999999</v>
      </c>
      <c r="H104" s="276">
        <v>116.02844</v>
      </c>
      <c r="I104" s="25">
        <v>101.005723481648</v>
      </c>
      <c r="J104" s="23">
        <v>972.78443416923199</v>
      </c>
      <c r="K104" s="26">
        <v>80.072109697220299</v>
      </c>
      <c r="L104" s="26">
        <v>1.21185985985986</v>
      </c>
      <c r="M104" s="26">
        <v>1.19572354577139</v>
      </c>
      <c r="N104" s="26">
        <v>6.8667050327354797</v>
      </c>
      <c r="O104" s="26">
        <v>54.489431059060799</v>
      </c>
      <c r="P104" s="276">
        <v>68.332660816750803</v>
      </c>
      <c r="Q104" s="27">
        <v>100.014818418302</v>
      </c>
      <c r="R104" s="30">
        <v>972.23950530461605</v>
      </c>
      <c r="S104" s="105">
        <v>80.125842912817404</v>
      </c>
      <c r="T104" s="29">
        <v>1.21185985985986</v>
      </c>
      <c r="U104" s="29">
        <v>1.1949216812449901</v>
      </c>
      <c r="V104" s="29">
        <v>6.8211240907469</v>
      </c>
      <c r="W104" s="30">
        <v>54.137938108759499</v>
      </c>
      <c r="X104" s="31">
        <v>67.562632553715602</v>
      </c>
      <c r="Y104" s="27">
        <v>73.004102078120397</v>
      </c>
      <c r="Z104" s="30">
        <v>952.92604125446303</v>
      </c>
      <c r="AA104" s="30">
        <v>82.082936378492903</v>
      </c>
      <c r="AB104" s="29">
        <v>1.21185985985986</v>
      </c>
      <c r="AC104" s="29">
        <v>1.1664313089759599</v>
      </c>
      <c r="AD104" s="30">
        <v>5.4653690743730499</v>
      </c>
      <c r="AE104" s="30">
        <v>44.453999274101498</v>
      </c>
      <c r="AF104" s="31">
        <v>46.763247128381103</v>
      </c>
      <c r="AG104" s="32">
        <f t="shared" ref="AG104:AG105" si="362">I104</f>
        <v>101.005723481648</v>
      </c>
      <c r="AH104" s="30">
        <f t="shared" ref="AH104:AH105" si="363">(J104-2*K104)</f>
        <v>812.64021477479139</v>
      </c>
      <c r="AI104" s="29">
        <f t="shared" ref="AI104:AI105" si="364">Y104</f>
        <v>73.004102078120397</v>
      </c>
      <c r="AJ104" s="30">
        <f t="shared" ref="AJ104:AJ105" si="365">Z104-2*AA104</f>
        <v>788.76016849747725</v>
      </c>
      <c r="AK104" s="112">
        <f t="shared" ref="AK104:AK105" si="366">(AH104-AJ104)/(AJ104*(AG104-AI104))*7500.6</f>
        <v>8.1096669549004208</v>
      </c>
      <c r="AL104" s="22">
        <f t="shared" ref="AL104:AL105" si="367">AH104/2</f>
        <v>406.32010738739569</v>
      </c>
      <c r="AM104" s="33">
        <f t="shared" ref="AM104:AM105" si="368">AJ104/2</f>
        <v>394.38008424873863</v>
      </c>
      <c r="AN104" s="322">
        <f t="shared" ref="AN104:AN105" si="369">(R104-2*S104)/2</f>
        <v>405.99390973949062</v>
      </c>
      <c r="AO104" s="322">
        <f t="shared" ref="AO104:AO105" si="370">K104*P225</f>
        <v>90.852560535486759</v>
      </c>
      <c r="AP104" s="363"/>
      <c r="AQ104" s="363">
        <f t="shared" ref="AQ104:AQ105" si="371">SQRT(AO104/(2*AL104*0.001))</f>
        <v>10.573516095479643</v>
      </c>
      <c r="AR104" s="363">
        <f t="shared" ref="AR104:AR105" si="372">SQRT(S104*T225/(2*AN104*0.001))</f>
        <v>10.489346533680207</v>
      </c>
      <c r="AS104"/>
      <c r="AT104"/>
      <c r="AU104"/>
    </row>
    <row r="105" spans="1:47" ht="15" customHeight="1" x14ac:dyDescent="0.3">
      <c r="A105" s="554"/>
      <c r="B105" s="506"/>
      <c r="C105" s="265">
        <v>44237</v>
      </c>
      <c r="D105" s="229" t="s">
        <v>82</v>
      </c>
      <c r="E105" s="250" t="s">
        <v>152</v>
      </c>
      <c r="F105" s="26">
        <v>5</v>
      </c>
      <c r="G105" s="23">
        <v>858.74699999999996</v>
      </c>
      <c r="H105" s="276">
        <v>108.42966</v>
      </c>
      <c r="I105" s="25">
        <v>101.054346910897</v>
      </c>
      <c r="J105" s="23">
        <v>943.14492212993798</v>
      </c>
      <c r="K105" s="26">
        <v>84.486960698648701</v>
      </c>
      <c r="L105" s="26">
        <v>1.1214584584584599</v>
      </c>
      <c r="M105" s="26">
        <v>1.1443930663141699</v>
      </c>
      <c r="N105" s="26">
        <v>5.3893649492805897</v>
      </c>
      <c r="O105" s="26">
        <v>57.090581032917903</v>
      </c>
      <c r="P105" s="276">
        <v>61.725912807557499</v>
      </c>
      <c r="Q105" s="27">
        <v>100.005390920555</v>
      </c>
      <c r="R105" s="30">
        <v>942.74760929200102</v>
      </c>
      <c r="S105" s="105">
        <v>84.530345007067694</v>
      </c>
      <c r="T105" s="29">
        <v>1.1214584584584599</v>
      </c>
      <c r="U105" s="29">
        <v>1.1438057186375701</v>
      </c>
      <c r="V105" s="29">
        <v>5.3578597181466296</v>
      </c>
      <c r="W105" s="30">
        <v>56.764547299743498</v>
      </c>
      <c r="X105" s="31">
        <v>61.015662891831198</v>
      </c>
      <c r="Y105" s="27">
        <v>73.009628305138605</v>
      </c>
      <c r="Z105" s="30">
        <v>927.21770098953698</v>
      </c>
      <c r="AA105" s="30">
        <v>86.265817147055301</v>
      </c>
      <c r="AB105" s="29">
        <v>1.1214584584584599</v>
      </c>
      <c r="AC105" s="29">
        <v>1.1207949476983701</v>
      </c>
      <c r="AD105" s="30">
        <v>4.3307497865719302</v>
      </c>
      <c r="AE105" s="30">
        <v>47.720691651560799</v>
      </c>
      <c r="AF105" s="31">
        <v>42.576802031687201</v>
      </c>
      <c r="AG105" s="32">
        <f t="shared" si="362"/>
        <v>101.054346910897</v>
      </c>
      <c r="AH105" s="30">
        <f t="shared" si="363"/>
        <v>774.17100073264055</v>
      </c>
      <c r="AI105" s="29">
        <f t="shared" si="364"/>
        <v>73.009628305138605</v>
      </c>
      <c r="AJ105" s="30">
        <f t="shared" si="365"/>
        <v>754.68606669542635</v>
      </c>
      <c r="AK105" s="112">
        <f t="shared" si="366"/>
        <v>6.9052201115665985</v>
      </c>
      <c r="AL105" s="22">
        <f t="shared" si="367"/>
        <v>387.08550036632028</v>
      </c>
      <c r="AM105" s="33">
        <f t="shared" si="368"/>
        <v>377.34303334771317</v>
      </c>
      <c r="AN105" s="322">
        <f t="shared" si="369"/>
        <v>386.84345963893281</v>
      </c>
      <c r="AO105" s="322">
        <f t="shared" si="370"/>
        <v>113.04779121044662</v>
      </c>
      <c r="AP105" s="363"/>
      <c r="AQ105" s="363">
        <f t="shared" si="371"/>
        <v>12.084052154259231</v>
      </c>
      <c r="AR105" s="363">
        <f t="shared" si="372"/>
        <v>11.93232974432515</v>
      </c>
      <c r="AS105"/>
      <c r="AT105"/>
      <c r="AU105"/>
    </row>
    <row r="106" spans="1:47" ht="15" customHeight="1" x14ac:dyDescent="0.3">
      <c r="A106" s="554"/>
      <c r="B106" s="506"/>
      <c r="C106" s="265"/>
      <c r="D106" s="229" t="s">
        <v>82</v>
      </c>
      <c r="E106" s="250"/>
      <c r="F106" s="26"/>
      <c r="G106" s="23"/>
      <c r="H106" s="276"/>
      <c r="I106" s="25"/>
      <c r="J106" s="23"/>
      <c r="K106" s="26"/>
      <c r="L106" s="26"/>
      <c r="M106" s="26"/>
      <c r="N106" s="26"/>
      <c r="O106" s="26"/>
      <c r="P106" s="276"/>
      <c r="Q106" s="27"/>
      <c r="R106" s="30"/>
      <c r="S106" s="105"/>
      <c r="T106" s="29"/>
      <c r="U106" s="29"/>
      <c r="V106" s="29"/>
      <c r="W106" s="30"/>
      <c r="X106" s="31"/>
      <c r="Y106" s="27"/>
      <c r="Z106" s="30"/>
      <c r="AA106" s="30"/>
      <c r="AB106" s="29"/>
      <c r="AC106" s="29"/>
      <c r="AD106" s="30"/>
      <c r="AE106" s="30"/>
      <c r="AF106" s="31"/>
      <c r="AG106" s="32"/>
      <c r="AH106" s="30"/>
      <c r="AI106" s="29"/>
      <c r="AJ106" s="30"/>
      <c r="AK106" s="112"/>
      <c r="AL106" s="22"/>
      <c r="AM106" s="33"/>
      <c r="AN106" s="322"/>
      <c r="AO106" s="322"/>
      <c r="AP106" s="367"/>
      <c r="AQ106" s="363"/>
      <c r="AR106" s="363"/>
      <c r="AS106"/>
      <c r="AT106"/>
      <c r="AU106"/>
    </row>
    <row r="107" spans="1:47" ht="15" customHeight="1" x14ac:dyDescent="0.3">
      <c r="A107" s="554"/>
      <c r="B107" s="506"/>
      <c r="C107" s="265"/>
      <c r="D107" s="229" t="s">
        <v>82</v>
      </c>
      <c r="E107" s="250"/>
      <c r="F107" s="26"/>
      <c r="G107" s="23"/>
      <c r="H107" s="276"/>
      <c r="I107" s="25"/>
      <c r="J107" s="23"/>
      <c r="K107" s="26"/>
      <c r="L107" s="26"/>
      <c r="M107" s="26"/>
      <c r="N107" s="26"/>
      <c r="O107" s="26"/>
      <c r="P107" s="276"/>
      <c r="Q107" s="27"/>
      <c r="R107" s="30"/>
      <c r="S107" s="105"/>
      <c r="T107" s="29"/>
      <c r="U107" s="29"/>
      <c r="V107" s="29"/>
      <c r="W107" s="30"/>
      <c r="X107" s="31"/>
      <c r="Y107" s="27"/>
      <c r="Z107" s="30"/>
      <c r="AA107" s="30"/>
      <c r="AB107" s="29"/>
      <c r="AC107" s="29"/>
      <c r="AD107" s="30"/>
      <c r="AE107" s="30"/>
      <c r="AF107" s="31"/>
      <c r="AG107" s="32"/>
      <c r="AH107" s="30"/>
      <c r="AI107" s="29"/>
      <c r="AJ107" s="30"/>
      <c r="AK107" s="112"/>
      <c r="AL107" s="22"/>
      <c r="AM107" s="33"/>
      <c r="AN107" s="322"/>
      <c r="AO107" s="322"/>
      <c r="AP107" s="367"/>
      <c r="AQ107" s="363"/>
      <c r="AR107" s="363"/>
      <c r="AS107"/>
      <c r="AT107"/>
      <c r="AU107"/>
    </row>
    <row r="108" spans="1:47" ht="15" customHeight="1" x14ac:dyDescent="0.3">
      <c r="A108" s="554"/>
      <c r="B108" s="506"/>
      <c r="C108" s="265"/>
      <c r="D108" s="229" t="s">
        <v>82</v>
      </c>
      <c r="E108" s="250"/>
      <c r="F108" s="26"/>
      <c r="G108" s="23"/>
      <c r="H108" s="276"/>
      <c r="I108" s="25"/>
      <c r="J108" s="23"/>
      <c r="K108" s="26"/>
      <c r="L108" s="26"/>
      <c r="M108" s="26"/>
      <c r="N108" s="26"/>
      <c r="O108" s="26"/>
      <c r="P108" s="276"/>
      <c r="Q108" s="27"/>
      <c r="R108" s="30"/>
      <c r="S108" s="105"/>
      <c r="T108" s="29"/>
      <c r="U108" s="29"/>
      <c r="V108" s="29"/>
      <c r="W108" s="30"/>
      <c r="X108" s="31"/>
      <c r="Y108" s="27"/>
      <c r="Z108" s="30"/>
      <c r="AA108" s="30"/>
      <c r="AB108" s="29"/>
      <c r="AC108" s="29"/>
      <c r="AD108" s="30"/>
      <c r="AE108" s="30"/>
      <c r="AF108" s="31"/>
      <c r="AG108" s="32"/>
      <c r="AH108" s="30"/>
      <c r="AI108" s="29"/>
      <c r="AJ108" s="30"/>
      <c r="AK108" s="112"/>
      <c r="AL108" s="22"/>
      <c r="AM108" s="33"/>
      <c r="AN108" s="322"/>
      <c r="AO108" s="269"/>
      <c r="AP108" s="367"/>
      <c r="AQ108" s="367"/>
      <c r="AR108" s="363"/>
      <c r="AS108"/>
      <c r="AT108"/>
      <c r="AU108"/>
    </row>
    <row r="109" spans="1:47" ht="15" customHeight="1" thickBot="1" x14ac:dyDescent="0.35">
      <c r="A109" s="554"/>
      <c r="B109" s="506"/>
      <c r="C109" s="266"/>
      <c r="D109" s="267"/>
      <c r="E109" s="251"/>
      <c r="F109" s="29"/>
      <c r="G109" s="23"/>
      <c r="H109" s="276"/>
      <c r="I109" s="32"/>
      <c r="J109" s="30"/>
      <c r="K109" s="29"/>
      <c r="L109" s="26"/>
      <c r="M109" s="26"/>
      <c r="N109" s="26"/>
      <c r="O109" s="26"/>
      <c r="P109" s="276"/>
      <c r="Q109" s="27"/>
      <c r="R109" s="57"/>
      <c r="S109" s="74"/>
      <c r="T109" s="29"/>
      <c r="U109" s="29"/>
      <c r="V109" s="29"/>
      <c r="W109" s="30"/>
      <c r="X109" s="31"/>
      <c r="Y109" s="27"/>
      <c r="Z109" s="57"/>
      <c r="AA109" s="57"/>
      <c r="AB109" s="29"/>
      <c r="AC109" s="29"/>
      <c r="AD109" s="30"/>
      <c r="AE109" s="30"/>
      <c r="AF109" s="31"/>
      <c r="AG109" s="32"/>
      <c r="AH109" s="30"/>
      <c r="AI109" s="29"/>
      <c r="AJ109" s="30"/>
      <c r="AK109" s="112"/>
      <c r="AL109" s="323"/>
      <c r="AM109" s="35"/>
      <c r="AN109" s="322"/>
      <c r="AO109" s="269"/>
      <c r="AP109" s="367"/>
      <c r="AQ109" s="367"/>
      <c r="AR109" s="367"/>
      <c r="AS109"/>
      <c r="AT109"/>
      <c r="AU109"/>
    </row>
    <row r="110" spans="1:47" ht="15" customHeight="1" x14ac:dyDescent="0.3">
      <c r="A110" s="554"/>
      <c r="B110" s="506"/>
      <c r="C110" s="523" t="s">
        <v>23</v>
      </c>
      <c r="D110" s="523"/>
      <c r="E110" s="524"/>
      <c r="F110" s="38">
        <f t="shared" ref="F110:AN110" si="373">AVERAGE(F104:F109)</f>
        <v>4.8</v>
      </c>
      <c r="G110" s="39">
        <f t="shared" si="373"/>
        <v>860.68149999999991</v>
      </c>
      <c r="H110" s="210">
        <f t="shared" si="373"/>
        <v>112.22905</v>
      </c>
      <c r="I110" s="36">
        <f t="shared" si="373"/>
        <v>101.03003519627251</v>
      </c>
      <c r="J110" s="39">
        <f t="shared" si="373"/>
        <v>957.96467814958498</v>
      </c>
      <c r="K110" s="41">
        <f t="shared" si="373"/>
        <v>82.279535197934507</v>
      </c>
      <c r="L110" s="41">
        <f t="shared" si="373"/>
        <v>1.16665915915916</v>
      </c>
      <c r="M110" s="41">
        <f t="shared" si="373"/>
        <v>1.17005830604278</v>
      </c>
      <c r="N110" s="41">
        <f t="shared" si="373"/>
        <v>6.1280349910080343</v>
      </c>
      <c r="O110" s="41">
        <f t="shared" si="373"/>
        <v>55.790006045989351</v>
      </c>
      <c r="P110" s="210">
        <f t="shared" si="373"/>
        <v>65.029286812154155</v>
      </c>
      <c r="Q110" s="36">
        <f t="shared" si="373"/>
        <v>100.0101046694285</v>
      </c>
      <c r="R110" s="39">
        <f t="shared" si="373"/>
        <v>957.49355729830859</v>
      </c>
      <c r="S110" s="464">
        <f t="shared" si="373"/>
        <v>82.328093959942549</v>
      </c>
      <c r="T110" s="41">
        <f t="shared" si="373"/>
        <v>1.16665915915916</v>
      </c>
      <c r="U110" s="41">
        <f t="shared" si="373"/>
        <v>1.1693636999412802</v>
      </c>
      <c r="V110" s="41">
        <f t="shared" si="373"/>
        <v>6.0894919044467652</v>
      </c>
      <c r="W110" s="39">
        <f t="shared" si="373"/>
        <v>55.451242704251499</v>
      </c>
      <c r="X110" s="40">
        <f t="shared" si="373"/>
        <v>64.289147722773407</v>
      </c>
      <c r="Y110" s="37">
        <f t="shared" si="373"/>
        <v>73.006865191629501</v>
      </c>
      <c r="Z110" s="39">
        <f t="shared" si="373"/>
        <v>940.07187112199995</v>
      </c>
      <c r="AA110" s="39">
        <f t="shared" si="373"/>
        <v>84.174376762774102</v>
      </c>
      <c r="AB110" s="41">
        <f t="shared" si="373"/>
        <v>1.16665915915916</v>
      </c>
      <c r="AC110" s="41">
        <f t="shared" si="373"/>
        <v>1.1436131283371651</v>
      </c>
      <c r="AD110" s="39">
        <f t="shared" si="373"/>
        <v>4.8980594304724896</v>
      </c>
      <c r="AE110" s="39">
        <f t="shared" si="373"/>
        <v>46.087345462831152</v>
      </c>
      <c r="AF110" s="40">
        <f t="shared" si="373"/>
        <v>44.670024580034152</v>
      </c>
      <c r="AG110" s="36">
        <f t="shared" si="373"/>
        <v>101.03003519627251</v>
      </c>
      <c r="AH110" s="39">
        <f t="shared" si="373"/>
        <v>793.40560775371591</v>
      </c>
      <c r="AI110" s="37">
        <f t="shared" si="373"/>
        <v>73.006865191629501</v>
      </c>
      <c r="AJ110" s="39">
        <f t="shared" si="373"/>
        <v>771.72311759645186</v>
      </c>
      <c r="AK110" s="210">
        <f t="shared" si="373"/>
        <v>7.5074435332335092</v>
      </c>
      <c r="AL110" s="38">
        <f t="shared" si="373"/>
        <v>396.70280387685796</v>
      </c>
      <c r="AM110" s="42">
        <f t="shared" si="373"/>
        <v>385.86155879822593</v>
      </c>
      <c r="AN110" s="368">
        <f t="shared" si="373"/>
        <v>396.41868468921172</v>
      </c>
      <c r="AO110" s="42">
        <f t="shared" ref="AO110:AQ110" si="374">AVERAGE(AO104:AO109)</f>
        <v>101.9501758729667</v>
      </c>
      <c r="AP110" s="364" t="e">
        <f t="shared" ref="AP110" si="375">AVERAGE(AP104:AP109)</f>
        <v>#DIV/0!</v>
      </c>
      <c r="AQ110" s="364">
        <f t="shared" si="374"/>
        <v>11.328784124869436</v>
      </c>
      <c r="AR110" s="364">
        <f t="shared" ref="AR110" si="376">AVERAGE(AR104:AR109)</f>
        <v>11.210838139002679</v>
      </c>
      <c r="AS110"/>
      <c r="AT110"/>
      <c r="AU110"/>
    </row>
    <row r="111" spans="1:47" ht="15" customHeight="1" x14ac:dyDescent="0.3">
      <c r="A111" s="554"/>
      <c r="B111" s="506"/>
      <c r="C111" s="525" t="s">
        <v>24</v>
      </c>
      <c r="D111" s="525"/>
      <c r="E111" s="526"/>
      <c r="F111" s="45">
        <f t="shared" ref="F111:AN111" si="377">_xlfn.STDEV.S(F104:F109)</f>
        <v>0.28284271247461928</v>
      </c>
      <c r="G111" s="46">
        <f t="shared" si="377"/>
        <v>2.7357961364107721</v>
      </c>
      <c r="H111" s="211">
        <f t="shared" si="377"/>
        <v>5.3731488667447174</v>
      </c>
      <c r="I111" s="43">
        <f t="shared" si="377"/>
        <v>3.4381956546505922E-2</v>
      </c>
      <c r="J111" s="46">
        <f t="shared" si="377"/>
        <v>20.958299954045106</v>
      </c>
      <c r="K111" s="48">
        <f t="shared" si="377"/>
        <v>3.1217710810382435</v>
      </c>
      <c r="L111" s="48">
        <f t="shared" si="377"/>
        <v>6.3923443959697054E-2</v>
      </c>
      <c r="M111" s="48">
        <f t="shared" si="377"/>
        <v>3.6296130105757052E-2</v>
      </c>
      <c r="N111" s="48">
        <f t="shared" si="377"/>
        <v>1.0446371911296621</v>
      </c>
      <c r="O111" s="48">
        <f t="shared" si="377"/>
        <v>1.8392907853975695</v>
      </c>
      <c r="P111" s="211">
        <f t="shared" si="377"/>
        <v>4.6716763188913077</v>
      </c>
      <c r="Q111" s="43">
        <f t="shared" si="377"/>
        <v>6.6662475865231245E-3</v>
      </c>
      <c r="R111" s="46">
        <f t="shared" si="377"/>
        <v>20.853919660568589</v>
      </c>
      <c r="S111" s="465">
        <f t="shared" si="377"/>
        <v>3.1144532985947304</v>
      </c>
      <c r="T111" s="48">
        <f t="shared" si="377"/>
        <v>6.3923443959697054E-2</v>
      </c>
      <c r="U111" s="48">
        <f t="shared" si="377"/>
        <v>3.6144443786584692E-2</v>
      </c>
      <c r="V111" s="48">
        <f t="shared" si="377"/>
        <v>1.0346841605343187</v>
      </c>
      <c r="W111" s="46">
        <f t="shared" si="377"/>
        <v>1.8572931704716968</v>
      </c>
      <c r="X111" s="47">
        <f t="shared" si="377"/>
        <v>4.62940664414106</v>
      </c>
      <c r="Y111" s="44">
        <f t="shared" si="377"/>
        <v>3.9076325989514556E-3</v>
      </c>
      <c r="Z111" s="46">
        <f t="shared" si="377"/>
        <v>18.178541734380374</v>
      </c>
      <c r="AA111" s="46">
        <f t="shared" si="377"/>
        <v>2.9577433563452695</v>
      </c>
      <c r="AB111" s="48">
        <f t="shared" si="377"/>
        <v>6.3923443959697054E-2</v>
      </c>
      <c r="AC111" s="48">
        <f t="shared" si="377"/>
        <v>3.2269780528062959E-2</v>
      </c>
      <c r="AD111" s="46">
        <f t="shared" si="377"/>
        <v>0.80229699246922348</v>
      </c>
      <c r="AE111" s="46">
        <f t="shared" si="377"/>
        <v>2.3099003321518761</v>
      </c>
      <c r="AF111" s="47">
        <f t="shared" si="377"/>
        <v>2.9602637169374293</v>
      </c>
      <c r="AG111" s="43">
        <f t="shared" si="377"/>
        <v>3.4381956546505922E-2</v>
      </c>
      <c r="AH111" s="46">
        <f t="shared" si="377"/>
        <v>27.201842116121615</v>
      </c>
      <c r="AI111" s="44">
        <f t="shared" si="377"/>
        <v>3.9076325989514556E-3</v>
      </c>
      <c r="AJ111" s="46">
        <f t="shared" si="377"/>
        <v>24.094028447070954</v>
      </c>
      <c r="AK111" s="211">
        <f t="shared" si="377"/>
        <v>0.85167253050007685</v>
      </c>
      <c r="AL111" s="45">
        <f t="shared" si="377"/>
        <v>13.600921058060807</v>
      </c>
      <c r="AM111" s="49">
        <f t="shared" si="377"/>
        <v>12.047014223535477</v>
      </c>
      <c r="AN111" s="369">
        <f t="shared" si="377"/>
        <v>13.541413128879025</v>
      </c>
      <c r="AO111" s="49">
        <f t="shared" ref="AO111:AQ111" si="378">_xlfn.STDEV.S(AO104:AO109)</f>
        <v>15.694398120263687</v>
      </c>
      <c r="AP111" s="365" t="e">
        <f t="shared" ref="AP111" si="379">_xlfn.STDEV.S(AP104:AP109)</f>
        <v>#DIV/0!</v>
      </c>
      <c r="AQ111" s="365">
        <f t="shared" si="378"/>
        <v>1.0681102903898476</v>
      </c>
      <c r="AR111" s="365">
        <f t="shared" ref="AR111" si="380">_xlfn.STDEV.S(AR104:AR109)</f>
        <v>1.0203432133853756</v>
      </c>
      <c r="AS111"/>
      <c r="AT111"/>
      <c r="AU111"/>
    </row>
    <row r="112" spans="1:47" ht="15" customHeight="1" thickBot="1" x14ac:dyDescent="0.35">
      <c r="A112" s="554"/>
      <c r="B112" s="507"/>
      <c r="C112" s="510" t="s">
        <v>25</v>
      </c>
      <c r="D112" s="511"/>
      <c r="E112" s="512"/>
      <c r="F112" s="52">
        <f t="shared" ref="F112:AN112" si="381">_xlfn.STDEV.S(F104:F109)/SQRT(COUNT(F104:F109))</f>
        <v>0.20000000000000018</v>
      </c>
      <c r="G112" s="53">
        <f t="shared" si="381"/>
        <v>1.9345000000000139</v>
      </c>
      <c r="H112" s="212">
        <f t="shared" si="381"/>
        <v>3.7993900000000025</v>
      </c>
      <c r="I112" s="50">
        <f t="shared" si="381"/>
        <v>2.4311714624495547E-2</v>
      </c>
      <c r="J112" s="53">
        <f t="shared" si="381"/>
        <v>14.819756019647</v>
      </c>
      <c r="K112" s="55">
        <f t="shared" si="381"/>
        <v>2.207425500714201</v>
      </c>
      <c r="L112" s="55">
        <f t="shared" si="381"/>
        <v>4.5200700700700036E-2</v>
      </c>
      <c r="M112" s="55">
        <f t="shared" si="381"/>
        <v>2.5665239728610009E-2</v>
      </c>
      <c r="N112" s="55">
        <f t="shared" si="381"/>
        <v>0.73867004172745154</v>
      </c>
      <c r="O112" s="55">
        <f t="shared" si="381"/>
        <v>1.3005749869285523</v>
      </c>
      <c r="P112" s="212">
        <f t="shared" si="381"/>
        <v>3.3033740045966513</v>
      </c>
      <c r="Q112" s="50">
        <f t="shared" si="381"/>
        <v>4.7137488734989574E-3</v>
      </c>
      <c r="R112" s="53">
        <f t="shared" si="381"/>
        <v>14.745948006307515</v>
      </c>
      <c r="S112" s="466">
        <f t="shared" si="381"/>
        <v>2.2022510471251451</v>
      </c>
      <c r="T112" s="55">
        <f t="shared" si="381"/>
        <v>4.5200700700700036E-2</v>
      </c>
      <c r="U112" s="55">
        <f t="shared" si="381"/>
        <v>2.5557981303710006E-2</v>
      </c>
      <c r="V112" s="55">
        <f t="shared" si="381"/>
        <v>0.73163218630012705</v>
      </c>
      <c r="W112" s="53">
        <f t="shared" si="381"/>
        <v>1.3133045954919991</v>
      </c>
      <c r="X112" s="54">
        <f t="shared" si="381"/>
        <v>3.2734848309422016</v>
      </c>
      <c r="Y112" s="51">
        <f t="shared" si="381"/>
        <v>2.7631135091041865E-3</v>
      </c>
      <c r="Z112" s="53">
        <f t="shared" si="381"/>
        <v>12.854170132463025</v>
      </c>
      <c r="AA112" s="53">
        <f t="shared" si="381"/>
        <v>2.0914403842811988</v>
      </c>
      <c r="AB112" s="55">
        <f t="shared" si="381"/>
        <v>4.5200700700700036E-2</v>
      </c>
      <c r="AC112" s="55">
        <f t="shared" si="381"/>
        <v>2.2818180638794927E-2</v>
      </c>
      <c r="AD112" s="53">
        <f t="shared" si="381"/>
        <v>0.56730964390056038</v>
      </c>
      <c r="AE112" s="53">
        <f t="shared" si="381"/>
        <v>1.6333461887296499</v>
      </c>
      <c r="AF112" s="54">
        <f t="shared" si="381"/>
        <v>2.0932225483469504</v>
      </c>
      <c r="AG112" s="50">
        <f t="shared" si="381"/>
        <v>2.4311714624495547E-2</v>
      </c>
      <c r="AH112" s="53">
        <f t="shared" si="381"/>
        <v>19.234607021075419</v>
      </c>
      <c r="AI112" s="51">
        <f t="shared" si="381"/>
        <v>2.7631135091041865E-3</v>
      </c>
      <c r="AJ112" s="53">
        <f t="shared" si="381"/>
        <v>17.037050901025452</v>
      </c>
      <c r="AK112" s="212">
        <f t="shared" si="381"/>
        <v>0.60222342166691101</v>
      </c>
      <c r="AL112" s="52">
        <f t="shared" si="381"/>
        <v>9.6173035105377096</v>
      </c>
      <c r="AM112" s="56">
        <f t="shared" si="381"/>
        <v>8.5185254505127261</v>
      </c>
      <c r="AN112" s="370">
        <f t="shared" si="381"/>
        <v>9.5752250502789025</v>
      </c>
      <c r="AO112" s="56">
        <f t="shared" ref="AO112:AQ112" si="382">_xlfn.STDEV.S(AO104:AO109)/SQRT(COUNT(AO104:AO109))</f>
        <v>11.097615337479857</v>
      </c>
      <c r="AP112" s="366" t="e">
        <f t="shared" ref="AP112" si="383">_xlfn.STDEV.S(AP104:AP109)/SQRT(COUNT(AP104:AP109))</f>
        <v>#DIV/0!</v>
      </c>
      <c r="AQ112" s="366">
        <f t="shared" si="382"/>
        <v>0.75526802938979365</v>
      </c>
      <c r="AR112" s="366">
        <f t="shared" ref="AR112" si="384">_xlfn.STDEV.S(AR104:AR109)/SQRT(COUNT(AR104:AR109))</f>
        <v>0.72149160532247147</v>
      </c>
      <c r="AS112"/>
      <c r="AT112"/>
      <c r="AU112"/>
    </row>
    <row r="113" spans="1:47" ht="15" customHeight="1" x14ac:dyDescent="0.3">
      <c r="A113" s="554"/>
      <c r="B113" s="506" t="s">
        <v>89</v>
      </c>
      <c r="C113" s="263">
        <v>44312</v>
      </c>
      <c r="D113" s="264" t="s">
        <v>82</v>
      </c>
      <c r="E113" s="285" t="s">
        <v>153</v>
      </c>
      <c r="F113" s="26">
        <v>4.72</v>
      </c>
      <c r="G113" s="23">
        <v>968.42899999999997</v>
      </c>
      <c r="H113" s="276">
        <v>142.62965</v>
      </c>
      <c r="I113" s="25">
        <v>101.012571000085</v>
      </c>
      <c r="J113" s="23">
        <v>980.10257045369497</v>
      </c>
      <c r="K113" s="26">
        <v>113.371126013709</v>
      </c>
      <c r="L113" s="26">
        <v>1.1986636636636601</v>
      </c>
      <c r="M113" s="26">
        <v>1.04956663436461</v>
      </c>
      <c r="N113" s="26">
        <v>2.9209989754078798</v>
      </c>
      <c r="O113" s="26">
        <v>42.9776832429053</v>
      </c>
      <c r="P113" s="276">
        <v>44.7446396878955</v>
      </c>
      <c r="Q113" s="27">
        <v>100.01428202928101</v>
      </c>
      <c r="R113" s="30">
        <v>979.86084958862796</v>
      </c>
      <c r="S113" s="105">
        <v>113.407515356538</v>
      </c>
      <c r="T113" s="29">
        <v>1.1986636636636601</v>
      </c>
      <c r="U113" s="29">
        <v>1.0492298573885901</v>
      </c>
      <c r="V113" s="29">
        <v>2.90671573431537</v>
      </c>
      <c r="W113" s="30">
        <v>42.770518951923201</v>
      </c>
      <c r="X113" s="31">
        <v>44.269732412672099</v>
      </c>
      <c r="Y113" s="27">
        <v>73.008125379595697</v>
      </c>
      <c r="Z113" s="30">
        <v>971.76148452891402</v>
      </c>
      <c r="AA113" s="30">
        <v>114.642576263424</v>
      </c>
      <c r="AB113" s="29">
        <v>1.1986636636636601</v>
      </c>
      <c r="AC113" s="29">
        <v>1.03792635373894</v>
      </c>
      <c r="AD113" s="30">
        <v>2.5014720277312801</v>
      </c>
      <c r="AE113" s="30">
        <v>37.169727245443603</v>
      </c>
      <c r="AF113" s="31">
        <v>31.51905468531</v>
      </c>
      <c r="AG113" s="32">
        <f t="shared" ref="AG113:AG117" si="385">I113</f>
        <v>101.012571000085</v>
      </c>
      <c r="AH113" s="30">
        <f t="shared" ref="AH113:AH117" si="386">(J113-2*K113)</f>
        <v>753.36031842627699</v>
      </c>
      <c r="AI113" s="29">
        <f t="shared" ref="AI113:AI117" si="387">Y113</f>
        <v>73.008125379595697</v>
      </c>
      <c r="AJ113" s="30">
        <f t="shared" ref="AJ113:AJ117" si="388">Z113-2*AA113</f>
        <v>742.47633200206599</v>
      </c>
      <c r="AK113" s="112">
        <f t="shared" ref="AK113:AK117" si="389">(AH113-AJ113)/(AJ113*(AG113-AI113))*7500.6</f>
        <v>3.9262179393472856</v>
      </c>
      <c r="AL113" s="22">
        <f t="shared" ref="AL113:AL117" si="390">AH113/2</f>
        <v>376.6801592131385</v>
      </c>
      <c r="AM113" s="33">
        <f t="shared" ref="AM113:AM117" si="391">AJ113/2</f>
        <v>371.23816600103299</v>
      </c>
      <c r="AN113" s="322">
        <f t="shared" ref="AN113:AN117" si="392">(R113-2*S113)/2</f>
        <v>376.52290943777598</v>
      </c>
      <c r="AO113" s="322">
        <f t="shared" ref="AO113:AO115" si="393">K113*P234</f>
        <v>166.31558011724809</v>
      </c>
      <c r="AP113" s="363"/>
      <c r="AQ113" s="363">
        <f t="shared" ref="AQ113:AQ115" si="394">SQRT(AO113/(2*AL113*0.001))</f>
        <v>14.858162267120523</v>
      </c>
      <c r="AR113" s="363">
        <f>SQRT(S113*T234/(2*AN113*0.001))</f>
        <v>14.757726461325468</v>
      </c>
      <c r="AS113"/>
      <c r="AT113"/>
      <c r="AU113"/>
    </row>
    <row r="114" spans="1:47" ht="15" customHeight="1" x14ac:dyDescent="0.3">
      <c r="A114" s="554"/>
      <c r="B114" s="506"/>
      <c r="C114" s="265">
        <v>44312</v>
      </c>
      <c r="D114" s="229" t="s">
        <v>82</v>
      </c>
      <c r="E114" s="250" t="s">
        <v>154</v>
      </c>
      <c r="F114" s="26">
        <v>4.4800000000000004</v>
      </c>
      <c r="G114" s="23">
        <v>1037.31</v>
      </c>
      <c r="H114" s="276">
        <v>120.45148</v>
      </c>
      <c r="I114" s="25">
        <v>101.00174804132</v>
      </c>
      <c r="J114" s="23">
        <v>1026.0384418932299</v>
      </c>
      <c r="K114" s="26">
        <v>96.452647171314496</v>
      </c>
      <c r="L114" s="26">
        <v>1.23171671671672</v>
      </c>
      <c r="M114" s="26">
        <v>1.0138813943965099</v>
      </c>
      <c r="N114" s="26">
        <v>4.0860400248926299</v>
      </c>
      <c r="O114" s="26">
        <v>58.536474230237999</v>
      </c>
      <c r="P114" s="276">
        <v>58.155991173511701</v>
      </c>
      <c r="Q114" s="27">
        <v>100.001746655575</v>
      </c>
      <c r="R114" s="30">
        <v>1024.8934993006201</v>
      </c>
      <c r="S114" s="105">
        <v>96.585401899177199</v>
      </c>
      <c r="T114" s="29">
        <v>1.23171671671672</v>
      </c>
      <c r="U114" s="29">
        <v>1.0124878344386701</v>
      </c>
      <c r="V114" s="29">
        <v>4.0860400245606199</v>
      </c>
      <c r="W114" s="30">
        <v>58.115184301149199</v>
      </c>
      <c r="X114" s="31">
        <v>57.403709239549997</v>
      </c>
      <c r="Y114" s="27">
        <v>73.0017209867801</v>
      </c>
      <c r="Z114" s="30">
        <v>993.73198426423903</v>
      </c>
      <c r="AA114" s="30">
        <v>100.362772140584</v>
      </c>
      <c r="AB114" s="29">
        <v>1.23171671671672</v>
      </c>
      <c r="AC114" s="29">
        <v>0.97438066248613298</v>
      </c>
      <c r="AD114" s="30">
        <v>2.9645392342460899</v>
      </c>
      <c r="AE114" s="30">
        <v>46.819496508582702</v>
      </c>
      <c r="AF114" s="31">
        <v>38.450542669210698</v>
      </c>
      <c r="AG114" s="32">
        <f t="shared" si="385"/>
        <v>101.00174804132</v>
      </c>
      <c r="AH114" s="30">
        <f t="shared" si="386"/>
        <v>833.13314755060094</v>
      </c>
      <c r="AI114" s="29">
        <f t="shared" si="387"/>
        <v>73.0017209867801</v>
      </c>
      <c r="AJ114" s="30">
        <f t="shared" si="388"/>
        <v>793.006439983071</v>
      </c>
      <c r="AK114" s="112">
        <f t="shared" si="389"/>
        <v>13.554839117617538</v>
      </c>
      <c r="AL114" s="22">
        <f t="shared" si="390"/>
        <v>416.56657377530047</v>
      </c>
      <c r="AM114" s="33">
        <f t="shared" si="391"/>
        <v>396.5032199915355</v>
      </c>
      <c r="AN114" s="322">
        <f t="shared" si="392"/>
        <v>415.86134775113283</v>
      </c>
      <c r="AO114" s="322">
        <f t="shared" si="393"/>
        <v>52.941481535581616</v>
      </c>
      <c r="AP114" s="363"/>
      <c r="AQ114" s="363">
        <f t="shared" si="394"/>
        <v>7.971514462111994</v>
      </c>
      <c r="AR114" s="363">
        <f t="shared" ref="AR114:AR116" si="395">SQRT(S114*T235/(2*AN114*0.001))</f>
        <v>7.9555064342154997</v>
      </c>
      <c r="AS114"/>
      <c r="AT114"/>
      <c r="AU114"/>
    </row>
    <row r="115" spans="1:47" s="487" customFormat="1" ht="15" customHeight="1" x14ac:dyDescent="0.3">
      <c r="A115" s="554"/>
      <c r="B115" s="506"/>
      <c r="C115" s="473">
        <v>44313</v>
      </c>
      <c r="D115" s="474" t="s">
        <v>82</v>
      </c>
      <c r="E115" s="475" t="s">
        <v>155</v>
      </c>
      <c r="F115" s="476">
        <v>3.81</v>
      </c>
      <c r="G115" s="477">
        <v>976.36099999999999</v>
      </c>
      <c r="H115" s="478">
        <v>130.48465999999999</v>
      </c>
      <c r="I115" s="479">
        <v>101.114876454159</v>
      </c>
      <c r="J115" s="477">
        <v>951.76401597878203</v>
      </c>
      <c r="K115" s="476">
        <v>109.36475618217401</v>
      </c>
      <c r="L115" s="476">
        <v>1.1980390390390401</v>
      </c>
      <c r="M115" s="476">
        <v>0.99588937526803101</v>
      </c>
      <c r="N115" s="476">
        <v>2.2553369334008702</v>
      </c>
      <c r="O115" s="476">
        <v>44.591588580777298</v>
      </c>
      <c r="P115" s="478">
        <v>45.178040767739802</v>
      </c>
      <c r="Q115" s="480">
        <v>100.014212574895</v>
      </c>
      <c r="R115" s="477">
        <v>951.59618479349399</v>
      </c>
      <c r="S115" s="481">
        <v>109.389802271259</v>
      </c>
      <c r="T115" s="476">
        <v>1.1980390390390401</v>
      </c>
      <c r="U115" s="476">
        <v>0.99566135461624905</v>
      </c>
      <c r="V115" s="476">
        <v>2.2450508348553502</v>
      </c>
      <c r="W115" s="477">
        <v>44.381136317689098</v>
      </c>
      <c r="X115" s="482">
        <v>44.662751924277302</v>
      </c>
      <c r="Y115" s="480">
        <v>73.047342020978405</v>
      </c>
      <c r="Z115" s="477">
        <v>946.62802751406605</v>
      </c>
      <c r="AA115" s="477">
        <v>110.137244176305</v>
      </c>
      <c r="AB115" s="476">
        <v>1.1980390390390401</v>
      </c>
      <c r="AC115" s="476">
        <v>0.988904339537101</v>
      </c>
      <c r="AD115" s="477">
        <v>1.9864438561883699</v>
      </c>
      <c r="AE115" s="477">
        <v>39.225983742360199</v>
      </c>
      <c r="AF115" s="482">
        <v>32.113199599588498</v>
      </c>
      <c r="AG115" s="479">
        <f t="shared" ref="AG115" si="396">I115</f>
        <v>101.114876454159</v>
      </c>
      <c r="AH115" s="477">
        <f t="shared" ref="AH115" si="397">(J115-2*K115)</f>
        <v>733.03450361443402</v>
      </c>
      <c r="AI115" s="476">
        <f t="shared" ref="AI115" si="398">Y115</f>
        <v>73.047342020978405</v>
      </c>
      <c r="AJ115" s="477">
        <f t="shared" ref="AJ115" si="399">Z115-2*AA115</f>
        <v>726.35353916145607</v>
      </c>
      <c r="AK115" s="478">
        <f t="shared" ref="AK115" si="400">(AH115-AJ115)/(AJ115*(AG115-AI115))*7500.6</f>
        <v>2.4580054727697598</v>
      </c>
      <c r="AL115" s="483">
        <f t="shared" ref="AL115" si="401">AH115/2</f>
        <v>366.51725180721701</v>
      </c>
      <c r="AM115" s="484">
        <f t="shared" ref="AM115" si="402">AJ115/2</f>
        <v>363.17676958072803</v>
      </c>
      <c r="AN115" s="485">
        <f t="shared" ref="AN115" si="403">(R115-2*S115)/2</f>
        <v>366.40829012548801</v>
      </c>
      <c r="AO115" s="485">
        <f t="shared" si="393"/>
        <v>245.7985220390718</v>
      </c>
      <c r="AP115" s="486"/>
      <c r="AQ115" s="486">
        <f t="shared" si="394"/>
        <v>18.311647729743061</v>
      </c>
      <c r="AR115" s="486">
        <f>SQRT(S115*T236/(2*AN115*0.001))</f>
        <v>18.189976846716927</v>
      </c>
    </row>
    <row r="116" spans="1:47" ht="15" customHeight="1" x14ac:dyDescent="0.3">
      <c r="A116" s="554"/>
      <c r="B116" s="506"/>
      <c r="C116" s="265">
        <v>44313</v>
      </c>
      <c r="D116" s="229" t="s">
        <v>82</v>
      </c>
      <c r="E116" s="250" t="s">
        <v>156</v>
      </c>
      <c r="F116" s="26">
        <v>4.26</v>
      </c>
      <c r="G116" s="23">
        <v>957.197</v>
      </c>
      <c r="H116" s="276">
        <v>134.5591</v>
      </c>
      <c r="I116" s="25">
        <v>101.012270069417</v>
      </c>
      <c r="J116" s="23">
        <v>973.37081973197098</v>
      </c>
      <c r="K116" s="26">
        <v>113.693962076868</v>
      </c>
      <c r="L116" s="26">
        <v>1.13252852852853</v>
      </c>
      <c r="M116" s="26">
        <v>1.04502461855344</v>
      </c>
      <c r="N116" s="26">
        <v>2.4324111205280401</v>
      </c>
      <c r="O116" s="26">
        <v>52.847157784008999</v>
      </c>
      <c r="P116" s="276">
        <v>44.180528731919601</v>
      </c>
      <c r="Q116" s="27">
        <v>100.210137783905</v>
      </c>
      <c r="R116" s="30">
        <v>973.22599095329701</v>
      </c>
      <c r="S116" s="105">
        <v>113.716040120137</v>
      </c>
      <c r="T116" s="29">
        <v>1.13252852852853</v>
      </c>
      <c r="U116" s="29">
        <v>1.04482172634298</v>
      </c>
      <c r="V116" s="29">
        <v>2.4238686404021501</v>
      </c>
      <c r="W116" s="30">
        <v>52.673386933517101</v>
      </c>
      <c r="X116" s="31">
        <v>43.810082764604701</v>
      </c>
      <c r="Y116" s="27">
        <v>73.055872675890001</v>
      </c>
      <c r="Z116" s="30">
        <v>967.17406386510095</v>
      </c>
      <c r="AA116" s="30">
        <v>114.647539060436</v>
      </c>
      <c r="AB116" s="29">
        <v>1.13252852852853</v>
      </c>
      <c r="AC116" s="29">
        <v>1.03633266204325</v>
      </c>
      <c r="AD116" s="30">
        <v>2.1210479643248301</v>
      </c>
      <c r="AE116" s="30">
        <v>46.700553362001003</v>
      </c>
      <c r="AF116" s="31">
        <v>31.3430205510173</v>
      </c>
      <c r="AG116" s="32">
        <f t="shared" si="385"/>
        <v>101.012270069417</v>
      </c>
      <c r="AH116" s="30">
        <f t="shared" si="386"/>
        <v>745.982895578235</v>
      </c>
      <c r="AI116" s="29">
        <f t="shared" si="387"/>
        <v>73.055872675890001</v>
      </c>
      <c r="AJ116" s="30">
        <f t="shared" si="388"/>
        <v>737.87898574422888</v>
      </c>
      <c r="AK116" s="112">
        <f t="shared" si="389"/>
        <v>2.9466208564972778</v>
      </c>
      <c r="AL116" s="22">
        <f t="shared" si="390"/>
        <v>372.9914477891175</v>
      </c>
      <c r="AM116" s="33">
        <f t="shared" si="391"/>
        <v>368.93949287211444</v>
      </c>
      <c r="AN116" s="322">
        <f t="shared" si="392"/>
        <v>372.89695535651151</v>
      </c>
      <c r="AO116" s="322">
        <f>K116*P237</f>
        <v>215.33545194640527</v>
      </c>
      <c r="AP116" s="363"/>
      <c r="AQ116" s="363">
        <f>SQRT(AO116/(2*AL116*0.001))</f>
        <v>16.989998213326146</v>
      </c>
      <c r="AR116" s="363">
        <f t="shared" si="395"/>
        <v>16.898616394684055</v>
      </c>
      <c r="AS116"/>
      <c r="AT116"/>
      <c r="AU116"/>
    </row>
    <row r="117" spans="1:47" ht="15" customHeight="1" x14ac:dyDescent="0.3">
      <c r="A117" s="554"/>
      <c r="B117" s="506"/>
      <c r="C117" s="265">
        <v>44313</v>
      </c>
      <c r="D117" s="229" t="s">
        <v>82</v>
      </c>
      <c r="E117" s="250" t="s">
        <v>157</v>
      </c>
      <c r="F117" s="26">
        <v>3.25</v>
      </c>
      <c r="G117" s="23">
        <v>1012.847</v>
      </c>
      <c r="H117" s="276">
        <v>131.649</v>
      </c>
      <c r="I117" s="25">
        <v>101.660315173261</v>
      </c>
      <c r="J117" s="23">
        <v>1003.81299748222</v>
      </c>
      <c r="K117" s="26">
        <v>110.1237746577</v>
      </c>
      <c r="L117" s="26">
        <v>1.1787547547547499</v>
      </c>
      <c r="M117" s="26">
        <v>1.0141752736893701</v>
      </c>
      <c r="N117" s="26">
        <v>1.2928797317645799</v>
      </c>
      <c r="O117" s="26">
        <v>41.043437785398602</v>
      </c>
      <c r="P117" s="276">
        <v>48.2181950361772</v>
      </c>
      <c r="Q117" s="27">
        <v>100.31329941033</v>
      </c>
      <c r="R117" s="30">
        <v>1003.68662569318</v>
      </c>
      <c r="S117" s="105">
        <v>110.141538456305</v>
      </c>
      <c r="T117" s="29">
        <v>1.1787547547547499</v>
      </c>
      <c r="U117" s="29">
        <v>1.0140117059240601</v>
      </c>
      <c r="V117" s="29">
        <v>1.28515547211426</v>
      </c>
      <c r="W117" s="30">
        <v>40.748611186995802</v>
      </c>
      <c r="X117" s="31">
        <v>47.561793228227302</v>
      </c>
      <c r="Y117" s="27">
        <v>73.020318332044098</v>
      </c>
      <c r="Z117" s="30">
        <v>1000.6185641687</v>
      </c>
      <c r="AA117" s="30">
        <v>110.574824855565</v>
      </c>
      <c r="AB117" s="29">
        <v>1.1787547547547499</v>
      </c>
      <c r="AC117" s="29">
        <v>1.01003831070104</v>
      </c>
      <c r="AD117" s="30">
        <v>1.1260215413591499</v>
      </c>
      <c r="AE117" s="30">
        <v>34.777619006035799</v>
      </c>
      <c r="AF117" s="31">
        <v>34.312437531862699</v>
      </c>
      <c r="AG117" s="32">
        <f t="shared" si="385"/>
        <v>101.660315173261</v>
      </c>
      <c r="AH117" s="30">
        <f t="shared" si="386"/>
        <v>783.56544816682003</v>
      </c>
      <c r="AI117" s="29">
        <f t="shared" si="387"/>
        <v>73.020318332044098</v>
      </c>
      <c r="AJ117" s="30">
        <f t="shared" si="388"/>
        <v>779.46891445757001</v>
      </c>
      <c r="AK117" s="112">
        <f t="shared" si="389"/>
        <v>1.376387667597452</v>
      </c>
      <c r="AL117" s="22">
        <f t="shared" si="390"/>
        <v>391.78272408341002</v>
      </c>
      <c r="AM117" s="33">
        <f t="shared" si="391"/>
        <v>389.734457228785</v>
      </c>
      <c r="AN117" s="322">
        <f t="shared" si="392"/>
        <v>391.70177439028498</v>
      </c>
      <c r="AO117" s="322">
        <f>K117*P238</f>
        <v>451.62171272823912</v>
      </c>
      <c r="AP117" s="363"/>
      <c r="AQ117" s="363">
        <f>SQRT(AO117/(2*AL117*0.001))</f>
        <v>24.007656471958651</v>
      </c>
      <c r="AR117" s="363">
        <f>SQRT(S117*T238/(2*AN117*0.001))</f>
        <v>23.827721873178064</v>
      </c>
      <c r="AS117"/>
      <c r="AT117"/>
      <c r="AU117"/>
    </row>
    <row r="118" spans="1:47" ht="15" customHeight="1" thickBot="1" x14ac:dyDescent="0.35">
      <c r="A118" s="554"/>
      <c r="B118" s="506"/>
      <c r="C118" s="266"/>
      <c r="D118" s="267"/>
      <c r="E118" s="251"/>
      <c r="F118" s="29"/>
      <c r="G118" s="23"/>
      <c r="H118" s="276"/>
      <c r="I118" s="32"/>
      <c r="J118" s="30"/>
      <c r="K118" s="29"/>
      <c r="L118" s="26"/>
      <c r="M118" s="26"/>
      <c r="N118" s="26"/>
      <c r="O118" s="26"/>
      <c r="P118" s="276"/>
      <c r="Q118" s="27"/>
      <c r="R118" s="57"/>
      <c r="S118" s="74"/>
      <c r="T118" s="29"/>
      <c r="U118" s="29"/>
      <c r="V118" s="29"/>
      <c r="W118" s="30"/>
      <c r="X118" s="31"/>
      <c r="Y118" s="27"/>
      <c r="Z118" s="57"/>
      <c r="AA118" s="57"/>
      <c r="AB118" s="29"/>
      <c r="AC118" s="29"/>
      <c r="AD118" s="30"/>
      <c r="AE118" s="30"/>
      <c r="AF118" s="31"/>
      <c r="AG118" s="32"/>
      <c r="AH118" s="30"/>
      <c r="AI118" s="29"/>
      <c r="AJ118" s="30"/>
      <c r="AK118" s="112"/>
      <c r="AL118" s="323"/>
      <c r="AM118" s="35"/>
      <c r="AN118" s="322"/>
      <c r="AO118" s="269"/>
      <c r="AP118" s="367"/>
      <c r="AQ118" s="367"/>
      <c r="AR118" s="367"/>
      <c r="AS118"/>
      <c r="AT118"/>
      <c r="AU118"/>
    </row>
    <row r="119" spans="1:47" ht="15" customHeight="1" x14ac:dyDescent="0.3">
      <c r="A119" s="554"/>
      <c r="B119" s="506"/>
      <c r="C119" s="523" t="s">
        <v>23</v>
      </c>
      <c r="D119" s="523"/>
      <c r="E119" s="524"/>
      <c r="F119" s="38">
        <f t="shared" ref="F119:AM119" si="404">AVERAGE(F113:F118)</f>
        <v>4.1040000000000001</v>
      </c>
      <c r="G119" s="39">
        <f t="shared" si="404"/>
        <v>990.42880000000002</v>
      </c>
      <c r="H119" s="210">
        <f t="shared" si="404"/>
        <v>131.954778</v>
      </c>
      <c r="I119" s="36">
        <f t="shared" si="404"/>
        <v>101.1603561476484</v>
      </c>
      <c r="J119" s="39">
        <f t="shared" si="404"/>
        <v>987.01776910797957</v>
      </c>
      <c r="K119" s="41">
        <f t="shared" si="404"/>
        <v>108.6012532203531</v>
      </c>
      <c r="L119" s="41">
        <f t="shared" si="404"/>
        <v>1.1879405405405401</v>
      </c>
      <c r="M119" s="41">
        <f t="shared" si="404"/>
        <v>1.0237074592543922</v>
      </c>
      <c r="N119" s="41">
        <f t="shared" si="404"/>
        <v>2.5975333571987997</v>
      </c>
      <c r="O119" s="41">
        <f t="shared" si="404"/>
        <v>47.999268324665636</v>
      </c>
      <c r="P119" s="210">
        <f t="shared" si="404"/>
        <v>48.095479079448758</v>
      </c>
      <c r="Q119" s="36">
        <f t="shared" si="404"/>
        <v>100.1107356907972</v>
      </c>
      <c r="R119" s="39">
        <f t="shared" si="404"/>
        <v>986.65263006584371</v>
      </c>
      <c r="S119" s="464">
        <f t="shared" si="404"/>
        <v>108.64805962068324</v>
      </c>
      <c r="T119" s="41">
        <f t="shared" si="404"/>
        <v>1.1879405405405401</v>
      </c>
      <c r="U119" s="41">
        <f t="shared" si="404"/>
        <v>1.0232424957421098</v>
      </c>
      <c r="V119" s="41">
        <f t="shared" si="404"/>
        <v>2.5893661412495499</v>
      </c>
      <c r="W119" s="39">
        <f t="shared" si="404"/>
        <v>47.737767538254879</v>
      </c>
      <c r="X119" s="40">
        <f t="shared" si="404"/>
        <v>47.541613913866286</v>
      </c>
      <c r="Y119" s="37">
        <f t="shared" si="404"/>
        <v>73.026675879057649</v>
      </c>
      <c r="Z119" s="39">
        <f t="shared" si="404"/>
        <v>975.98282486820403</v>
      </c>
      <c r="AA119" s="39">
        <f t="shared" si="404"/>
        <v>110.0729912992628</v>
      </c>
      <c r="AB119" s="41">
        <f t="shared" si="404"/>
        <v>1.1879405405405401</v>
      </c>
      <c r="AC119" s="41">
        <f t="shared" si="404"/>
        <v>1.0095164657012927</v>
      </c>
      <c r="AD119" s="39">
        <f t="shared" si="404"/>
        <v>2.1399049247699438</v>
      </c>
      <c r="AE119" s="39">
        <f t="shared" si="404"/>
        <v>40.93867597288466</v>
      </c>
      <c r="AF119" s="40">
        <f t="shared" si="404"/>
        <v>33.547651007397839</v>
      </c>
      <c r="AG119" s="36">
        <f t="shared" si="404"/>
        <v>101.1603561476484</v>
      </c>
      <c r="AH119" s="39">
        <f t="shared" si="404"/>
        <v>769.81526266727337</v>
      </c>
      <c r="AI119" s="37">
        <f t="shared" si="404"/>
        <v>73.026675879057649</v>
      </c>
      <c r="AJ119" s="39">
        <f t="shared" si="404"/>
        <v>755.8368422696783</v>
      </c>
      <c r="AK119" s="210">
        <f t="shared" si="404"/>
        <v>4.852414210765863</v>
      </c>
      <c r="AL119" s="38">
        <f t="shared" si="404"/>
        <v>384.90763133363669</v>
      </c>
      <c r="AM119" s="42">
        <f t="shared" si="404"/>
        <v>377.91842113483915</v>
      </c>
      <c r="AN119" s="368">
        <f>AVERAGE(AN113:AN118)</f>
        <v>384.67825541223868</v>
      </c>
      <c r="AO119" s="42">
        <f>AVERAGE(AO113:AO118)</f>
        <v>226.40254967330915</v>
      </c>
      <c r="AP119" s="364" t="e">
        <f>AVERAGE(AP113:AP118)</f>
        <v>#DIV/0!</v>
      </c>
      <c r="AQ119" s="364">
        <f>AVERAGE(AQ113:AQ118)</f>
        <v>16.427795828852076</v>
      </c>
      <c r="AR119" s="364">
        <f>AVERAGE(AR113:AR118)</f>
        <v>16.325909602024005</v>
      </c>
      <c r="AS119"/>
      <c r="AT119"/>
      <c r="AU119"/>
    </row>
    <row r="120" spans="1:47" ht="15" customHeight="1" x14ac:dyDescent="0.3">
      <c r="A120" s="554"/>
      <c r="B120" s="506"/>
      <c r="C120" s="525" t="s">
        <v>24</v>
      </c>
      <c r="D120" s="525"/>
      <c r="E120" s="526"/>
      <c r="F120" s="45">
        <f t="shared" ref="F120:AM120" si="405">_xlfn.STDEV.S(F113:F118)</f>
        <v>0.58329237951476642</v>
      </c>
      <c r="G120" s="46">
        <f t="shared" si="405"/>
        <v>33.491302351506114</v>
      </c>
      <c r="H120" s="211">
        <f t="shared" si="405"/>
        <v>7.9893053091629929</v>
      </c>
      <c r="I120" s="43">
        <f t="shared" si="405"/>
        <v>0.28326396594464676</v>
      </c>
      <c r="J120" s="46">
        <f t="shared" si="405"/>
        <v>28.642533539084983</v>
      </c>
      <c r="K120" s="48">
        <f t="shared" si="405"/>
        <v>7.0565042194533136</v>
      </c>
      <c r="L120" s="48">
        <f t="shared" si="405"/>
        <v>3.6359965545113324E-2</v>
      </c>
      <c r="M120" s="48">
        <f t="shared" si="405"/>
        <v>2.2827495081980929E-2</v>
      </c>
      <c r="N120" s="48">
        <f t="shared" si="405"/>
        <v>1.0206330062508109</v>
      </c>
      <c r="O120" s="48">
        <f t="shared" si="405"/>
        <v>7.4119315459552455</v>
      </c>
      <c r="P120" s="211">
        <f t="shared" si="405"/>
        <v>5.8372804017593332</v>
      </c>
      <c r="Q120" s="43">
        <f t="shared" si="405"/>
        <v>0.14266347387049613</v>
      </c>
      <c r="R120" s="46">
        <f t="shared" si="405"/>
        <v>28.319067613120161</v>
      </c>
      <c r="S120" s="465">
        <f t="shared" si="405"/>
        <v>7.0111557132677289</v>
      </c>
      <c r="T120" s="48">
        <f t="shared" si="405"/>
        <v>3.6359965545113324E-2</v>
      </c>
      <c r="U120" s="48">
        <f t="shared" si="405"/>
        <v>2.2927034941809681E-2</v>
      </c>
      <c r="V120" s="48">
        <f t="shared" si="405"/>
        <v>1.0231875927334715</v>
      </c>
      <c r="W120" s="46">
        <f t="shared" si="405"/>
        <v>7.362743300858174</v>
      </c>
      <c r="X120" s="47">
        <f t="shared" si="405"/>
        <v>5.7047942786848989</v>
      </c>
      <c r="Y120" s="44">
        <f t="shared" si="405"/>
        <v>2.3910397581700372E-2</v>
      </c>
      <c r="Z120" s="46">
        <f t="shared" si="405"/>
        <v>21.674122949500589</v>
      </c>
      <c r="AA120" s="46">
        <f t="shared" si="405"/>
        <v>5.8384911454920196</v>
      </c>
      <c r="AB120" s="48">
        <f t="shared" si="405"/>
        <v>3.6359965545113324E-2</v>
      </c>
      <c r="AC120" s="48">
        <f t="shared" si="405"/>
        <v>2.822183046574411E-2</v>
      </c>
      <c r="AD120" s="46">
        <f t="shared" si="405"/>
        <v>0.68238880302819405</v>
      </c>
      <c r="AE120" s="46">
        <f t="shared" si="405"/>
        <v>5.5425669449190043</v>
      </c>
      <c r="AF120" s="47">
        <f t="shared" si="405"/>
        <v>2.9856529605779816</v>
      </c>
      <c r="AG120" s="43">
        <f t="shared" si="405"/>
        <v>0.28326396594464676</v>
      </c>
      <c r="AH120" s="46">
        <f t="shared" si="405"/>
        <v>39.968091319558496</v>
      </c>
      <c r="AI120" s="44">
        <f t="shared" si="405"/>
        <v>2.3910397581700372E-2</v>
      </c>
      <c r="AJ120" s="46">
        <f t="shared" si="405"/>
        <v>28.767633018029482</v>
      </c>
      <c r="AK120" s="211">
        <f t="shared" si="405"/>
        <v>4.9507080512579149</v>
      </c>
      <c r="AL120" s="45">
        <f t="shared" si="405"/>
        <v>19.984045659779248</v>
      </c>
      <c r="AM120" s="49">
        <f t="shared" si="405"/>
        <v>14.383816509014741</v>
      </c>
      <c r="AN120" s="369">
        <f>_xlfn.STDEV.S(AN113:AN118)</f>
        <v>19.753578139139197</v>
      </c>
      <c r="AO120" s="49">
        <f>_xlfn.STDEV.S(AO113:AO118)</f>
        <v>145.70650455040243</v>
      </c>
      <c r="AP120" s="365" t="e">
        <f>_xlfn.STDEV.S(AP113:AP118)</f>
        <v>#DIV/0!</v>
      </c>
      <c r="AQ120" s="365">
        <f>_xlfn.STDEV.S(AQ113:AQ118)</f>
        <v>5.8157480375723027</v>
      </c>
      <c r="AR120" s="365">
        <f>_xlfn.STDEV.S(AR113:AR118)</f>
        <v>5.7576639071146554</v>
      </c>
      <c r="AS120"/>
      <c r="AT120"/>
      <c r="AU120"/>
    </row>
    <row r="121" spans="1:47" ht="15" customHeight="1" thickBot="1" x14ac:dyDescent="0.35">
      <c r="A121" s="554"/>
      <c r="B121" s="507"/>
      <c r="C121" s="510" t="s">
        <v>25</v>
      </c>
      <c r="D121" s="511"/>
      <c r="E121" s="512"/>
      <c r="F121" s="52">
        <f t="shared" ref="F121:AM121" si="406">_xlfn.STDEV.S(F113:F118)/SQRT(COUNT(F113:F118))</f>
        <v>0.26085628227052471</v>
      </c>
      <c r="G121" s="53">
        <f t="shared" si="406"/>
        <v>14.977765742593245</v>
      </c>
      <c r="H121" s="212">
        <f t="shared" si="406"/>
        <v>3.5729259528576849</v>
      </c>
      <c r="I121" s="50">
        <f t="shared" si="406"/>
        <v>0.1266794966856831</v>
      </c>
      <c r="J121" s="53">
        <f t="shared" si="406"/>
        <v>12.80933040824233</v>
      </c>
      <c r="K121" s="55">
        <f t="shared" si="406"/>
        <v>3.1557646236423404</v>
      </c>
      <c r="L121" s="55">
        <f t="shared" si="406"/>
        <v>1.6260670923684717E-2</v>
      </c>
      <c r="M121" s="55">
        <f t="shared" si="406"/>
        <v>1.0208766151870297E-2</v>
      </c>
      <c r="N121" s="55">
        <f t="shared" si="406"/>
        <v>0.45644095641135618</v>
      </c>
      <c r="O121" s="55">
        <f t="shared" si="406"/>
        <v>3.3147165562662071</v>
      </c>
      <c r="P121" s="212">
        <f t="shared" si="406"/>
        <v>2.6105111564122301</v>
      </c>
      <c r="Q121" s="50">
        <f t="shared" si="406"/>
        <v>6.3801045096138875E-2</v>
      </c>
      <c r="R121" s="53">
        <f t="shared" si="406"/>
        <v>12.664672048469878</v>
      </c>
      <c r="S121" s="466">
        <f t="shared" si="406"/>
        <v>3.1354841551405332</v>
      </c>
      <c r="T121" s="55">
        <f t="shared" si="406"/>
        <v>1.6260670923684717E-2</v>
      </c>
      <c r="U121" s="55">
        <f t="shared" si="406"/>
        <v>1.0253281730479876E-2</v>
      </c>
      <c r="V121" s="55">
        <f t="shared" si="406"/>
        <v>0.45758340221728239</v>
      </c>
      <c r="W121" s="53">
        <f t="shared" si="406"/>
        <v>3.2927189043200125</v>
      </c>
      <c r="X121" s="54">
        <f t="shared" si="406"/>
        <v>2.5512615609582627</v>
      </c>
      <c r="Y121" s="51">
        <f t="shared" si="406"/>
        <v>1.0693054872345722E-2</v>
      </c>
      <c r="Z121" s="53">
        <f t="shared" si="406"/>
        <v>9.692962453554312</v>
      </c>
      <c r="AA121" s="53">
        <f t="shared" si="406"/>
        <v>2.611052617470154</v>
      </c>
      <c r="AB121" s="55">
        <f t="shared" si="406"/>
        <v>1.6260670923684717E-2</v>
      </c>
      <c r="AC121" s="55">
        <f t="shared" si="406"/>
        <v>1.2621186274175675E-2</v>
      </c>
      <c r="AD121" s="53">
        <f t="shared" si="406"/>
        <v>0.30517355013115122</v>
      </c>
      <c r="AE121" s="53">
        <f t="shared" si="406"/>
        <v>2.4787112917364449</v>
      </c>
      <c r="AF121" s="54">
        <f t="shared" si="406"/>
        <v>1.3352245954151734</v>
      </c>
      <c r="AG121" s="50">
        <f t="shared" si="406"/>
        <v>0.1266794966856831</v>
      </c>
      <c r="AH121" s="53">
        <f t="shared" si="406"/>
        <v>17.874273824290412</v>
      </c>
      <c r="AI121" s="51">
        <f t="shared" si="406"/>
        <v>1.0693054872345722E-2</v>
      </c>
      <c r="AJ121" s="53">
        <f t="shared" si="406"/>
        <v>12.865276596016271</v>
      </c>
      <c r="AK121" s="212">
        <f t="shared" si="406"/>
        <v>2.2140239478736419</v>
      </c>
      <c r="AL121" s="52">
        <f t="shared" si="406"/>
        <v>8.9371369121452062</v>
      </c>
      <c r="AM121" s="56">
        <f t="shared" si="406"/>
        <v>6.4326382980081354</v>
      </c>
      <c r="AN121" s="370">
        <f>_xlfn.STDEV.S(AN113:AN118)/SQRT(COUNT(AN113:AN118))</f>
        <v>8.8340687035938075</v>
      </c>
      <c r="AO121" s="56">
        <f>_xlfn.STDEV.S(AO113:AO118)/SQRT(COUNT(AO113:AO118))</f>
        <v>65.161929787716446</v>
      </c>
      <c r="AP121" s="366" t="e">
        <f>_xlfn.STDEV.S(AP113:AP118)/SQRT(COUNT(AP113:AP118))</f>
        <v>#DIV/0!</v>
      </c>
      <c r="AQ121" s="366">
        <f>_xlfn.STDEV.S(AQ113:AQ118)/SQRT(COUNT(AQ113:AQ118))</f>
        <v>2.6008815904045339</v>
      </c>
      <c r="AR121" s="366">
        <f>_xlfn.STDEV.S(AR113:AR118)/SQRT(COUNT(AR113:AR118))</f>
        <v>2.574905577581081</v>
      </c>
      <c r="AS121"/>
      <c r="AT121"/>
      <c r="AU121"/>
    </row>
    <row r="122" spans="1:47" ht="15" thickBot="1" x14ac:dyDescent="0.35">
      <c r="A122" s="554"/>
      <c r="B122" s="58"/>
      <c r="C122" s="21"/>
      <c r="D122" s="21"/>
      <c r="E122" s="271"/>
      <c r="F122" s="21"/>
      <c r="G122" s="21"/>
      <c r="H122" s="21"/>
      <c r="I122" s="21"/>
      <c r="J122" s="21"/>
      <c r="K122" s="21"/>
      <c r="L122" s="271"/>
      <c r="M122" s="271"/>
      <c r="N122" s="271"/>
      <c r="O122" s="271"/>
      <c r="P122" s="280"/>
      <c r="AS122"/>
      <c r="AT122"/>
      <c r="AU122"/>
    </row>
    <row r="123" spans="1:47" ht="18.600000000000001" thickBot="1" x14ac:dyDescent="0.35">
      <c r="A123" s="554"/>
      <c r="B123" s="521" t="s">
        <v>26</v>
      </c>
      <c r="C123" s="521"/>
      <c r="D123" s="521"/>
      <c r="E123" s="521"/>
      <c r="F123" s="521"/>
      <c r="G123" s="521"/>
      <c r="H123" s="521"/>
      <c r="I123" s="521"/>
      <c r="J123" s="521"/>
      <c r="K123" s="521"/>
      <c r="L123" s="521"/>
      <c r="M123" s="521"/>
      <c r="N123" s="521"/>
      <c r="O123" s="521"/>
      <c r="P123" s="521"/>
      <c r="Q123" s="521"/>
      <c r="R123" s="521"/>
      <c r="S123" s="521"/>
      <c r="T123" s="521"/>
      <c r="U123" s="521"/>
      <c r="V123" s="521"/>
      <c r="W123" s="521"/>
      <c r="X123" s="521"/>
      <c r="Y123" s="521"/>
      <c r="Z123" s="521"/>
      <c r="AA123" s="522"/>
      <c r="AB123" s="123"/>
      <c r="AC123" s="114"/>
      <c r="AD123" s="547"/>
      <c r="AE123" s="547"/>
      <c r="AF123" s="547"/>
      <c r="AG123" s="547"/>
      <c r="AH123" s="547"/>
      <c r="AI123" s="547"/>
      <c r="AJ123" s="547"/>
      <c r="AK123" s="547"/>
      <c r="AL123" s="547"/>
      <c r="AM123" s="547"/>
      <c r="AN123" s="547"/>
      <c r="AO123" s="224"/>
      <c r="AP123" s="224"/>
      <c r="AQ123" s="224"/>
      <c r="AR123" s="224"/>
      <c r="AS123" s="119"/>
      <c r="AT123" s="119"/>
      <c r="AU123" s="119"/>
    </row>
    <row r="124" spans="1:47" x14ac:dyDescent="0.3">
      <c r="A124" s="554"/>
      <c r="B124" s="556" t="s">
        <v>1</v>
      </c>
      <c r="C124" s="549" t="s">
        <v>2</v>
      </c>
      <c r="D124" s="539" t="s">
        <v>83</v>
      </c>
      <c r="E124" s="551" t="s">
        <v>3</v>
      </c>
      <c r="F124" s="59" t="s">
        <v>27</v>
      </c>
      <c r="G124" s="503" t="s">
        <v>28</v>
      </c>
      <c r="H124" s="504"/>
      <c r="I124" s="503" t="s">
        <v>29</v>
      </c>
      <c r="J124" s="504"/>
      <c r="K124" s="503" t="s">
        <v>30</v>
      </c>
      <c r="L124" s="513"/>
      <c r="M124" s="504"/>
      <c r="N124" s="312"/>
      <c r="O124" s="295"/>
      <c r="P124" s="541" t="s">
        <v>45</v>
      </c>
      <c r="Q124" s="542"/>
      <c r="R124" s="542"/>
      <c r="S124" s="543"/>
      <c r="T124" s="542" t="s">
        <v>61</v>
      </c>
      <c r="U124" s="542"/>
      <c r="V124" s="542"/>
      <c r="W124" s="543"/>
      <c r="X124" s="542" t="s">
        <v>78</v>
      </c>
      <c r="Y124" s="542"/>
      <c r="Z124" s="542"/>
      <c r="AA124" s="543"/>
      <c r="AD124" s="545"/>
      <c r="AE124" s="502"/>
      <c r="AF124" s="546"/>
      <c r="AG124" s="544"/>
      <c r="AH124" s="544"/>
      <c r="AI124" s="544"/>
      <c r="AJ124" s="544"/>
      <c r="AK124" s="544"/>
      <c r="AL124" s="544"/>
      <c r="AM124" s="544"/>
      <c r="AN124" s="226"/>
      <c r="AO124" s="332"/>
      <c r="AP124" s="332"/>
      <c r="AQ124" s="463"/>
      <c r="AR124" s="119"/>
      <c r="AS124" s="119"/>
      <c r="AT124" s="119"/>
      <c r="AU124" s="119"/>
    </row>
    <row r="125" spans="1:47" ht="16.8" thickBot="1" x14ac:dyDescent="0.35">
      <c r="A125" s="554"/>
      <c r="B125" s="557"/>
      <c r="C125" s="550"/>
      <c r="D125" s="540"/>
      <c r="E125" s="552"/>
      <c r="F125" s="60" t="s">
        <v>31</v>
      </c>
      <c r="G125" s="61" t="s">
        <v>32</v>
      </c>
      <c r="H125" s="62" t="s">
        <v>33</v>
      </c>
      <c r="I125" s="61" t="s">
        <v>34</v>
      </c>
      <c r="J125" s="62" t="s">
        <v>35</v>
      </c>
      <c r="K125" s="61" t="s">
        <v>36</v>
      </c>
      <c r="L125" s="63" t="s">
        <v>37</v>
      </c>
      <c r="M125" s="62" t="s">
        <v>38</v>
      </c>
      <c r="N125" s="313" t="s">
        <v>39</v>
      </c>
      <c r="O125" s="310"/>
      <c r="P125" s="281" t="s">
        <v>40</v>
      </c>
      <c r="Q125" s="65" t="s">
        <v>41</v>
      </c>
      <c r="R125" s="65" t="s">
        <v>42</v>
      </c>
      <c r="S125" s="66" t="s">
        <v>43</v>
      </c>
      <c r="T125" s="64" t="s">
        <v>40</v>
      </c>
      <c r="U125" s="65" t="s">
        <v>41</v>
      </c>
      <c r="V125" s="65" t="s">
        <v>42</v>
      </c>
      <c r="W125" s="66" t="s">
        <v>43</v>
      </c>
      <c r="X125" s="65" t="s">
        <v>40</v>
      </c>
      <c r="Y125" s="65" t="s">
        <v>41</v>
      </c>
      <c r="Z125" s="65" t="s">
        <v>42</v>
      </c>
      <c r="AA125" s="66" t="s">
        <v>43</v>
      </c>
      <c r="AD125" s="545"/>
      <c r="AE125" s="502"/>
      <c r="AF125" s="546"/>
      <c r="AG125" s="227"/>
      <c r="AH125" s="227"/>
      <c r="AI125" s="228"/>
      <c r="AJ125" s="227"/>
      <c r="AK125" s="227"/>
      <c r="AL125" s="227"/>
      <c r="AM125" s="227"/>
      <c r="AN125" s="227"/>
      <c r="AO125" s="332"/>
      <c r="AP125" s="332"/>
      <c r="AQ125" s="463"/>
      <c r="AR125" s="119"/>
      <c r="AS125" s="119"/>
      <c r="AT125" s="119"/>
      <c r="AU125" s="119"/>
    </row>
    <row r="126" spans="1:47" x14ac:dyDescent="0.3">
      <c r="A126" s="554"/>
      <c r="B126" s="518" t="s">
        <v>97</v>
      </c>
      <c r="C126" s="8">
        <v>44111</v>
      </c>
      <c r="D126" s="247" t="s">
        <v>82</v>
      </c>
      <c r="E126" s="284" t="s">
        <v>98</v>
      </c>
      <c r="F126" s="67">
        <v>23.042001534124299</v>
      </c>
      <c r="G126" s="68">
        <v>12.506407495741101</v>
      </c>
      <c r="H126" s="69">
        <v>2.2272464324818701E-14</v>
      </c>
      <c r="I126" s="68">
        <v>14.0039383709726</v>
      </c>
      <c r="J126" s="69">
        <v>5.7284785133928304E-3</v>
      </c>
      <c r="K126" s="68">
        <v>1.42845128287422</v>
      </c>
      <c r="L126" s="67">
        <v>0.76646818598608901</v>
      </c>
      <c r="M126" s="70">
        <v>32.903030938542699</v>
      </c>
      <c r="N126" s="314">
        <v>5.0602112853402999E-2</v>
      </c>
      <c r="O126" s="310"/>
      <c r="P126" s="282">
        <v>1.19756548049614</v>
      </c>
      <c r="Q126" s="72">
        <v>2.2821691424985202</v>
      </c>
      <c r="R126" s="72">
        <v>0.80959037829109204</v>
      </c>
      <c r="S126" s="73">
        <v>1.0548413131787699</v>
      </c>
      <c r="T126" s="74">
        <v>0.898107054075028</v>
      </c>
      <c r="U126" s="74">
        <v>1.8126544105590501</v>
      </c>
      <c r="V126" s="74">
        <v>0.55265451179124703</v>
      </c>
      <c r="W126" s="76">
        <v>0.76826126128563299</v>
      </c>
      <c r="X126" s="71">
        <v>0.61933798894474401</v>
      </c>
      <c r="Y126" s="72">
        <v>1.38075502524122</v>
      </c>
      <c r="Z126" s="72">
        <v>0.33374371962079502</v>
      </c>
      <c r="AA126" s="73">
        <v>0.52136282424931601</v>
      </c>
      <c r="AD126" s="548"/>
      <c r="AE126" s="229"/>
      <c r="AF126" s="270"/>
      <c r="AG126" s="77"/>
      <c r="AH126" s="77"/>
      <c r="AI126" s="77"/>
      <c r="AJ126" s="77"/>
      <c r="AK126" s="77"/>
      <c r="AL126" s="77"/>
      <c r="AM126" s="77"/>
      <c r="AN126" s="77"/>
      <c r="AO126" s="332"/>
      <c r="AP126" s="332"/>
      <c r="AQ126" s="463"/>
      <c r="AR126" s="117"/>
      <c r="AS126" s="117"/>
      <c r="AT126" s="117"/>
      <c r="AU126" s="117"/>
    </row>
    <row r="127" spans="1:47" x14ac:dyDescent="0.3">
      <c r="A127" s="554"/>
      <c r="B127" s="519"/>
      <c r="C127" s="8">
        <v>44112</v>
      </c>
      <c r="D127" s="248" t="s">
        <v>82</v>
      </c>
      <c r="E127" s="20" t="s">
        <v>99</v>
      </c>
      <c r="F127" s="105">
        <v>29.272895242336698</v>
      </c>
      <c r="G127" s="103">
        <v>12.737198606281201</v>
      </c>
      <c r="H127" s="104">
        <v>2.2351074555643301E-14</v>
      </c>
      <c r="I127" s="103">
        <v>10.146418478845201</v>
      </c>
      <c r="J127" s="104">
        <v>3.5330234409812498E-2</v>
      </c>
      <c r="K127" s="103">
        <v>0.64840128102952399</v>
      </c>
      <c r="L127" s="105">
        <v>1.2386653235763401</v>
      </c>
      <c r="M127" s="106">
        <v>29.870925835183101</v>
      </c>
      <c r="N127" s="315">
        <v>5.4519450853865802E-2</v>
      </c>
      <c r="O127" s="343"/>
      <c r="P127" s="283">
        <v>1.37545605112141</v>
      </c>
      <c r="Q127" s="74">
        <v>3.0231142535945001</v>
      </c>
      <c r="R127" s="74">
        <v>1.06301196456313</v>
      </c>
      <c r="S127" s="76">
        <v>1.3150361001627</v>
      </c>
      <c r="T127" s="74">
        <v>1.00970242404904</v>
      </c>
      <c r="U127" s="74">
        <v>2.29431414294314</v>
      </c>
      <c r="V127" s="74">
        <v>0.70795236934662398</v>
      </c>
      <c r="W127" s="76">
        <v>0.925349326901865</v>
      </c>
      <c r="X127" s="75">
        <v>0.66678089167769705</v>
      </c>
      <c r="Y127" s="74">
        <v>1.61157338657716</v>
      </c>
      <c r="Z127" s="74">
        <v>0.39929619428027702</v>
      </c>
      <c r="AA127" s="76">
        <v>0.58337910338054799</v>
      </c>
      <c r="AD127" s="548"/>
      <c r="AE127" s="229"/>
      <c r="AF127" s="270"/>
      <c r="AG127" s="77"/>
      <c r="AH127" s="77"/>
      <c r="AI127" s="77"/>
      <c r="AJ127" s="77"/>
      <c r="AK127" s="77"/>
      <c r="AL127" s="77"/>
      <c r="AM127" s="77"/>
      <c r="AN127" s="77"/>
      <c r="AO127" s="332"/>
      <c r="AP127" s="332"/>
      <c r="AQ127" s="463"/>
      <c r="AR127" s="117"/>
      <c r="AS127" s="117"/>
      <c r="AT127" s="117"/>
      <c r="AU127" s="117"/>
    </row>
    <row r="128" spans="1:47" x14ac:dyDescent="0.3">
      <c r="A128" s="554"/>
      <c r="B128" s="519"/>
      <c r="C128" s="8">
        <v>44116</v>
      </c>
      <c r="D128" s="248" t="s">
        <v>82</v>
      </c>
      <c r="E128" s="20" t="s">
        <v>100</v>
      </c>
      <c r="F128" s="105">
        <v>18.3863323039382</v>
      </c>
      <c r="G128" s="103">
        <v>22.170507138731601</v>
      </c>
      <c r="H128" s="104">
        <v>1.82379715281076E-13</v>
      </c>
      <c r="I128" s="103">
        <v>18.578272246353901</v>
      </c>
      <c r="J128" s="104">
        <v>1.44294385584115E-2</v>
      </c>
      <c r="K128" s="103">
        <v>0.63068959508799904</v>
      </c>
      <c r="L128" s="105">
        <v>1.38571269228948</v>
      </c>
      <c r="M128" s="106">
        <v>29.808073646313002</v>
      </c>
      <c r="N128" s="315">
        <v>6.3220741075764295E-2</v>
      </c>
      <c r="O128" s="343"/>
      <c r="P128" s="283">
        <v>1.16671087845356</v>
      </c>
      <c r="Q128" s="74">
        <v>2.82044421077812</v>
      </c>
      <c r="R128" s="74">
        <v>0.83953885483230095</v>
      </c>
      <c r="S128" s="76">
        <v>1.0756685373128401</v>
      </c>
      <c r="T128" s="74">
        <v>0.89491029466032002</v>
      </c>
      <c r="U128" s="74">
        <v>2.2250717050451199</v>
      </c>
      <c r="V128" s="74">
        <v>0.57499484923476896</v>
      </c>
      <c r="W128" s="76">
        <v>0.78391544175225603</v>
      </c>
      <c r="X128" s="75">
        <v>0.63960457574990204</v>
      </c>
      <c r="Y128" s="74">
        <v>1.68830040763152</v>
      </c>
      <c r="Z128" s="74">
        <v>0.35239449919868598</v>
      </c>
      <c r="AA128" s="76">
        <v>0.53619556761263298</v>
      </c>
      <c r="AD128" s="548"/>
      <c r="AE128" s="229"/>
      <c r="AF128" s="270"/>
      <c r="AG128" s="77"/>
      <c r="AH128" s="77"/>
      <c r="AI128" s="77"/>
      <c r="AJ128" s="77"/>
      <c r="AK128" s="77"/>
      <c r="AL128" s="77"/>
      <c r="AM128" s="77"/>
      <c r="AN128" s="77"/>
      <c r="AO128" s="332"/>
      <c r="AP128" s="332"/>
      <c r="AQ128" s="463"/>
      <c r="AR128" s="117"/>
      <c r="AS128" s="117"/>
      <c r="AT128" s="117"/>
      <c r="AU128" s="117"/>
    </row>
    <row r="129" spans="1:47" x14ac:dyDescent="0.3">
      <c r="A129" s="554"/>
      <c r="B129" s="519"/>
      <c r="C129" s="8">
        <v>43536</v>
      </c>
      <c r="D129" s="337" t="s">
        <v>82</v>
      </c>
      <c r="E129" s="310" t="s">
        <v>177</v>
      </c>
      <c r="F129" s="105">
        <v>34.337269961003997</v>
      </c>
      <c r="G129" s="103">
        <v>10.2294196563247</v>
      </c>
      <c r="H129" s="104">
        <v>0.111469850565074</v>
      </c>
      <c r="I129" s="103">
        <v>16.7089152096184</v>
      </c>
      <c r="J129" s="104">
        <v>4.2192426444866302E-2</v>
      </c>
      <c r="K129" s="103">
        <v>0.53469060909162902</v>
      </c>
      <c r="L129" s="105">
        <v>1.4642152100699399</v>
      </c>
      <c r="M129" s="106">
        <v>30.3444733711137</v>
      </c>
      <c r="N129" s="315">
        <v>5.6606818907325898E-2</v>
      </c>
      <c r="O129" s="343"/>
      <c r="P129" s="283">
        <v>1.6308600384399701</v>
      </c>
      <c r="Q129" s="74">
        <v>4.51823560837214</v>
      </c>
      <c r="R129" s="74">
        <v>1.4597626267750301</v>
      </c>
      <c r="S129" s="76">
        <v>1.7753741317418099</v>
      </c>
      <c r="T129" s="74">
        <v>1.2182373867326901</v>
      </c>
      <c r="U129" s="74">
        <v>3.4619103443502599</v>
      </c>
      <c r="V129" s="74">
        <v>0.99498046743198199</v>
      </c>
      <c r="W129" s="76">
        <v>1.2666767749205201</v>
      </c>
      <c r="X129" s="75">
        <v>0.82888364411433701</v>
      </c>
      <c r="Y129" s="74">
        <v>2.4667233222415201</v>
      </c>
      <c r="Z129" s="74">
        <v>0.58588585722405295</v>
      </c>
      <c r="AA129" s="76">
        <v>0.81521594679883802</v>
      </c>
      <c r="AD129" s="548"/>
      <c r="AE129" s="229"/>
      <c r="AF129" s="270"/>
      <c r="AG129" s="77"/>
      <c r="AH129" s="77"/>
      <c r="AI129" s="77"/>
      <c r="AJ129" s="77"/>
      <c r="AK129" s="77"/>
      <c r="AL129" s="77"/>
      <c r="AM129" s="77"/>
      <c r="AN129" s="77"/>
      <c r="AO129" s="332"/>
      <c r="AP129" s="332"/>
      <c r="AQ129" s="463"/>
      <c r="AR129" s="117"/>
      <c r="AS129" s="117"/>
      <c r="AT129" s="117"/>
      <c r="AU129" s="117"/>
    </row>
    <row r="130" spans="1:47" x14ac:dyDescent="0.3">
      <c r="A130" s="554"/>
      <c r="B130" s="519"/>
      <c r="C130" s="8">
        <v>43537</v>
      </c>
      <c r="D130" s="337" t="s">
        <v>82</v>
      </c>
      <c r="E130" s="310" t="s">
        <v>177</v>
      </c>
      <c r="F130" s="105">
        <v>34.493127106028197</v>
      </c>
      <c r="G130" s="103">
        <v>9.61379822873044</v>
      </c>
      <c r="H130" s="104">
        <v>0.14954574052861899</v>
      </c>
      <c r="I130" s="103">
        <v>12.6220283652665</v>
      </c>
      <c r="J130" s="104">
        <v>0.11749665287046</v>
      </c>
      <c r="K130" s="103">
        <v>0.73815333009033302</v>
      </c>
      <c r="L130" s="105">
        <v>1.46612028777345</v>
      </c>
      <c r="M130" s="106">
        <v>30.510806743764501</v>
      </c>
      <c r="N130" s="315">
        <v>7.7369441634272604E-2</v>
      </c>
      <c r="O130" s="343"/>
      <c r="P130" s="283">
        <v>1.3032484473711501</v>
      </c>
      <c r="Q130" s="74">
        <v>3.6222126943001598</v>
      </c>
      <c r="R130" s="74">
        <v>1.05084122972649</v>
      </c>
      <c r="S130" s="76">
        <v>1.3315981687727001</v>
      </c>
      <c r="T130" s="74">
        <v>0.97041102266378498</v>
      </c>
      <c r="U130" s="74">
        <v>2.8937909623478801</v>
      </c>
      <c r="V130" s="74">
        <v>0.74424815773520103</v>
      </c>
      <c r="W130" s="76">
        <v>0.99309510270956802</v>
      </c>
      <c r="X130" s="75">
        <v>0.65171599637983502</v>
      </c>
      <c r="Y130" s="74">
        <v>2.1695227389892202</v>
      </c>
      <c r="Z130" s="74">
        <v>0.45887489423122702</v>
      </c>
      <c r="AA130" s="76">
        <v>0.675281110380484</v>
      </c>
      <c r="AD130" s="548"/>
      <c r="AE130" s="229"/>
      <c r="AF130" s="270"/>
      <c r="AG130" s="77"/>
      <c r="AH130" s="77"/>
      <c r="AI130" s="77"/>
      <c r="AJ130" s="77"/>
      <c r="AK130" s="77"/>
      <c r="AL130" s="77"/>
      <c r="AM130" s="77"/>
      <c r="AN130" s="77"/>
      <c r="AO130" s="332"/>
      <c r="AP130" s="332"/>
      <c r="AQ130" s="463"/>
      <c r="AR130" s="117"/>
      <c r="AS130" s="117"/>
      <c r="AT130" s="117"/>
      <c r="AU130" s="117"/>
    </row>
    <row r="131" spans="1:47" ht="15" thickBot="1" x14ac:dyDescent="0.35">
      <c r="A131" s="554"/>
      <c r="B131" s="519"/>
      <c r="C131" s="8"/>
      <c r="D131" s="248"/>
      <c r="E131" s="20"/>
      <c r="F131" s="79"/>
      <c r="G131" s="80"/>
      <c r="H131" s="81"/>
      <c r="I131" s="80"/>
      <c r="J131" s="81"/>
      <c r="K131" s="80"/>
      <c r="L131" s="79"/>
      <c r="M131" s="82"/>
      <c r="N131" s="316"/>
      <c r="O131" s="343"/>
      <c r="P131" s="283"/>
      <c r="Q131" s="74"/>
      <c r="R131" s="74"/>
      <c r="S131" s="76"/>
      <c r="T131" s="74"/>
      <c r="U131" s="74"/>
      <c r="V131" s="74"/>
      <c r="W131" s="76"/>
      <c r="X131" s="75"/>
      <c r="Y131" s="74"/>
      <c r="Z131" s="74"/>
      <c r="AA131" s="76"/>
      <c r="AD131" s="548"/>
      <c r="AE131" s="229"/>
      <c r="AF131" s="270"/>
      <c r="AG131" s="77"/>
      <c r="AH131" s="77"/>
      <c r="AI131" s="77"/>
      <c r="AJ131" s="77"/>
      <c r="AK131" s="77"/>
      <c r="AL131" s="77"/>
      <c r="AM131" s="77"/>
      <c r="AN131" s="77"/>
      <c r="AO131" s="332"/>
      <c r="AP131" s="332"/>
      <c r="AQ131" s="463"/>
      <c r="AR131" s="117"/>
      <c r="AS131" s="117"/>
      <c r="AT131" s="117"/>
      <c r="AU131" s="117"/>
    </row>
    <row r="132" spans="1:47" x14ac:dyDescent="0.3">
      <c r="A132" s="554"/>
      <c r="B132" s="519"/>
      <c r="C132" s="514" t="s">
        <v>23</v>
      </c>
      <c r="D132" s="508"/>
      <c r="E132" s="509"/>
      <c r="F132" s="83">
        <f t="shared" ref="F132:N132" si="407">AVERAGE(F126:F131)</f>
        <v>27.906325229486278</v>
      </c>
      <c r="G132" s="84">
        <f t="shared" si="407"/>
        <v>13.451466225161809</v>
      </c>
      <c r="H132" s="85">
        <f t="shared" si="407"/>
        <v>5.2203118218783998E-2</v>
      </c>
      <c r="I132" s="84">
        <f t="shared" si="407"/>
        <v>14.41191453421132</v>
      </c>
      <c r="J132" s="85">
        <f t="shared" si="407"/>
        <v>4.3035446159388625E-2</v>
      </c>
      <c r="K132" s="84">
        <f t="shared" si="407"/>
        <v>0.79607721963474098</v>
      </c>
      <c r="L132" s="86">
        <f t="shared" si="407"/>
        <v>1.2642363399390597</v>
      </c>
      <c r="M132" s="87">
        <f t="shared" si="407"/>
        <v>30.6874621069834</v>
      </c>
      <c r="N132" s="88">
        <f t="shared" si="407"/>
        <v>6.0463713064926317E-2</v>
      </c>
      <c r="O132" s="343"/>
      <c r="P132" s="83">
        <f t="shared" ref="P132:AA132" si="408">AVERAGE(P126:P131)</f>
        <v>1.3347681791764459</v>
      </c>
      <c r="Q132" s="86">
        <f t="shared" si="408"/>
        <v>3.2532351819086882</v>
      </c>
      <c r="R132" s="86">
        <f t="shared" si="408"/>
        <v>1.0445490108376088</v>
      </c>
      <c r="S132" s="88">
        <f t="shared" si="408"/>
        <v>1.3105036502337639</v>
      </c>
      <c r="T132" s="83">
        <f t="shared" si="408"/>
        <v>0.99827363643617262</v>
      </c>
      <c r="U132" s="86">
        <f t="shared" si="408"/>
        <v>2.5375483130490903</v>
      </c>
      <c r="V132" s="86">
        <f t="shared" si="408"/>
        <v>0.71496607110796462</v>
      </c>
      <c r="W132" s="88">
        <f t="shared" si="408"/>
        <v>0.94745958151396847</v>
      </c>
      <c r="X132" s="83">
        <f t="shared" si="408"/>
        <v>0.68126461937330307</v>
      </c>
      <c r="Y132" s="86">
        <f t="shared" si="408"/>
        <v>1.8633749761361282</v>
      </c>
      <c r="Z132" s="86">
        <f t="shared" si="408"/>
        <v>0.42603903291100764</v>
      </c>
      <c r="AA132" s="88">
        <f t="shared" si="408"/>
        <v>0.62628691048436369</v>
      </c>
      <c r="AD132" s="548"/>
      <c r="AE132" s="534"/>
      <c r="AF132" s="534"/>
      <c r="AG132" s="77"/>
      <c r="AH132" s="77"/>
      <c r="AI132" s="77"/>
      <c r="AJ132" s="77"/>
      <c r="AK132" s="77"/>
      <c r="AL132" s="77"/>
      <c r="AM132" s="77"/>
      <c r="AN132" s="77"/>
      <c r="AO132" s="332"/>
      <c r="AP132" s="332"/>
      <c r="AQ132" s="463"/>
      <c r="AR132" s="117"/>
      <c r="AS132" s="117"/>
      <c r="AT132" s="117"/>
      <c r="AU132" s="117"/>
    </row>
    <row r="133" spans="1:47" x14ac:dyDescent="0.3">
      <c r="A133" s="554"/>
      <c r="B133" s="519"/>
      <c r="C133" s="525" t="s">
        <v>24</v>
      </c>
      <c r="D133" s="525"/>
      <c r="E133" s="526"/>
      <c r="F133" s="89">
        <f t="shared" ref="F133:N133" si="409">_xlfn.STDEV.S(F126:F131)</f>
        <v>7.0870027694438518</v>
      </c>
      <c r="G133" s="90">
        <f t="shared" si="409"/>
        <v>5.062960310641591</v>
      </c>
      <c r="H133" s="91">
        <f t="shared" si="409"/>
        <v>7.2738621681386145E-2</v>
      </c>
      <c r="I133" s="90">
        <f t="shared" si="409"/>
        <v>3.3241292970583123</v>
      </c>
      <c r="J133" s="91">
        <f t="shared" si="409"/>
        <v>4.4200299153456871E-2</v>
      </c>
      <c r="K133" s="90">
        <f t="shared" si="409"/>
        <v>0.36081031796683832</v>
      </c>
      <c r="L133" s="92">
        <f t="shared" si="409"/>
        <v>0.2932286620710699</v>
      </c>
      <c r="M133" s="93">
        <f t="shared" si="409"/>
        <v>1.2745243412338501</v>
      </c>
      <c r="N133" s="95">
        <f t="shared" si="409"/>
        <v>1.0498403526508741E-2</v>
      </c>
      <c r="O133" s="311"/>
      <c r="P133" s="89">
        <f t="shared" ref="P133:AA133" si="410">_xlfn.STDEV.S(P126:P131)</f>
        <v>0.18532891193095233</v>
      </c>
      <c r="Q133" s="92">
        <f t="shared" si="410"/>
        <v>0.85434234982812629</v>
      </c>
      <c r="R133" s="92">
        <f t="shared" si="410"/>
        <v>0.25981606119141926</v>
      </c>
      <c r="S133" s="95">
        <f t="shared" si="410"/>
        <v>0.29029332029917376</v>
      </c>
      <c r="T133" s="89">
        <f t="shared" si="410"/>
        <v>0.13229542558420312</v>
      </c>
      <c r="U133" s="92">
        <f t="shared" si="410"/>
        <v>0.64490884084781119</v>
      </c>
      <c r="V133" s="92">
        <f t="shared" si="410"/>
        <v>0.17695457044030061</v>
      </c>
      <c r="W133" s="95">
        <f t="shared" si="410"/>
        <v>0.20207041120808422</v>
      </c>
      <c r="X133" s="89">
        <f t="shared" si="410"/>
        <v>8.4327846446478574E-2</v>
      </c>
      <c r="Y133" s="92">
        <f t="shared" si="410"/>
        <v>0.44292573911756311</v>
      </c>
      <c r="Z133" s="92">
        <f t="shared" si="410"/>
        <v>0.10159518031220663</v>
      </c>
      <c r="AA133" s="95">
        <f t="shared" si="410"/>
        <v>0.12151255720020014</v>
      </c>
      <c r="AD133" s="548"/>
      <c r="AE133" s="534"/>
      <c r="AF133" s="534"/>
      <c r="AG133" s="77"/>
      <c r="AH133" s="77"/>
      <c r="AI133" s="77"/>
      <c r="AJ133" s="77"/>
      <c r="AK133" s="77"/>
      <c r="AL133" s="77"/>
      <c r="AM133" s="77"/>
      <c r="AN133" s="77"/>
      <c r="AO133" s="332"/>
      <c r="AP133" s="332"/>
      <c r="AQ133" s="463"/>
      <c r="AR133" s="117"/>
      <c r="AS133" s="117"/>
      <c r="AT133" s="117"/>
      <c r="AU133" s="117"/>
    </row>
    <row r="134" spans="1:47" ht="15" thickBot="1" x14ac:dyDescent="0.35">
      <c r="A134" s="554"/>
      <c r="B134" s="520"/>
      <c r="C134" s="510" t="s">
        <v>25</v>
      </c>
      <c r="D134" s="511"/>
      <c r="E134" s="512"/>
      <c r="F134" s="96">
        <f t="shared" ref="F134:N134" si="411">F133/SQRT(COUNT(F126:F131))</f>
        <v>3.1694039898411441</v>
      </c>
      <c r="G134" s="97">
        <f t="shared" si="411"/>
        <v>2.26422468439561</v>
      </c>
      <c r="H134" s="98">
        <f t="shared" si="411"/>
        <v>3.2529700533843894E-2</v>
      </c>
      <c r="I134" s="97">
        <f t="shared" si="411"/>
        <v>1.4865958148441956</v>
      </c>
      <c r="J134" s="98">
        <f t="shared" si="411"/>
        <v>1.9766974706591195E-2</v>
      </c>
      <c r="K134" s="97">
        <f t="shared" si="411"/>
        <v>0.16135927959143284</v>
      </c>
      <c r="L134" s="99">
        <f t="shared" si="411"/>
        <v>0.1311358442684453</v>
      </c>
      <c r="M134" s="100">
        <f t="shared" si="411"/>
        <v>0.56998461319540539</v>
      </c>
      <c r="N134" s="101">
        <f t="shared" si="411"/>
        <v>4.6950287880994116E-3</v>
      </c>
      <c r="O134" s="311"/>
      <c r="P134" s="96">
        <f t="shared" ref="P134:AA134" si="412">_xlfn.STDEV.S(P126:P131)/SQRT(COUNT(P126:P131))</f>
        <v>8.2881609054736238E-2</v>
      </c>
      <c r="Q134" s="99">
        <f t="shared" si="412"/>
        <v>0.38207351405451923</v>
      </c>
      <c r="R134" s="99">
        <f t="shared" si="412"/>
        <v>0.11619327489405168</v>
      </c>
      <c r="S134" s="101">
        <f t="shared" si="412"/>
        <v>0.12982311952061443</v>
      </c>
      <c r="T134" s="96">
        <f t="shared" si="412"/>
        <v>5.9164312943708601E-2</v>
      </c>
      <c r="U134" s="99">
        <f t="shared" si="412"/>
        <v>0.28841200148525975</v>
      </c>
      <c r="V134" s="99">
        <f t="shared" si="412"/>
        <v>7.9136489686757405E-2</v>
      </c>
      <c r="W134" s="101">
        <f t="shared" si="412"/>
        <v>9.0368635140522346E-2</v>
      </c>
      <c r="X134" s="96">
        <f t="shared" si="412"/>
        <v>3.7712559410098032E-2</v>
      </c>
      <c r="Y134" s="99">
        <f t="shared" si="412"/>
        <v>0.19808241233024176</v>
      </c>
      <c r="Z134" s="99">
        <f t="shared" si="412"/>
        <v>4.5434745872888462E-2</v>
      </c>
      <c r="AA134" s="101">
        <f t="shared" si="412"/>
        <v>5.4342067603895802E-2</v>
      </c>
      <c r="AD134" s="548"/>
      <c r="AE134" s="534"/>
      <c r="AF134" s="534"/>
      <c r="AG134" s="77"/>
      <c r="AH134" s="77"/>
      <c r="AI134" s="77"/>
      <c r="AJ134" s="77"/>
      <c r="AK134" s="77"/>
      <c r="AL134" s="77"/>
      <c r="AM134" s="77"/>
      <c r="AN134" s="77"/>
      <c r="AO134" s="332"/>
      <c r="AP134" s="332"/>
      <c r="AQ134" s="463"/>
      <c r="AR134" s="117"/>
      <c r="AS134" s="117"/>
      <c r="AT134" s="117"/>
      <c r="AU134" s="117"/>
    </row>
    <row r="135" spans="1:47" x14ac:dyDescent="0.3">
      <c r="A135" s="554"/>
      <c r="B135" s="518" t="s">
        <v>101</v>
      </c>
      <c r="C135" s="8">
        <v>43817</v>
      </c>
      <c r="D135" s="247" t="s">
        <v>82</v>
      </c>
      <c r="E135" s="284" t="s">
        <v>91</v>
      </c>
      <c r="F135" s="67">
        <v>22.089162376673102</v>
      </c>
      <c r="G135" s="68">
        <v>17.099327783123599</v>
      </c>
      <c r="H135" s="69">
        <v>2.95582747078041E-14</v>
      </c>
      <c r="I135" s="68">
        <v>12.652123149605799</v>
      </c>
      <c r="J135" s="69">
        <v>9.6557278324933197E-4</v>
      </c>
      <c r="K135" s="68">
        <v>0.616690272527884</v>
      </c>
      <c r="L135" s="67">
        <v>1.11346910681502</v>
      </c>
      <c r="M135" s="70">
        <v>32.1691657782657</v>
      </c>
      <c r="N135" s="314">
        <v>6.3670096685858504E-2</v>
      </c>
      <c r="O135" s="343"/>
      <c r="P135" s="282">
        <v>0.72361606592441896</v>
      </c>
      <c r="Q135" s="72">
        <v>1.5585670703273899</v>
      </c>
      <c r="R135" s="72">
        <v>0.43744499868894599</v>
      </c>
      <c r="S135" s="73">
        <v>0.62220667687710496</v>
      </c>
      <c r="T135" s="74">
        <v>0.914225165508878</v>
      </c>
      <c r="U135" s="74">
        <v>1.90476053815157</v>
      </c>
      <c r="V135" s="74">
        <v>0.61852815594008104</v>
      </c>
      <c r="W135" s="76">
        <v>0.82158241007700095</v>
      </c>
      <c r="X135" s="71">
        <v>0.30957473457369999</v>
      </c>
      <c r="Y135" s="72">
        <v>0.86742868952732599</v>
      </c>
      <c r="Z135" s="72">
        <v>0.116311098781209</v>
      </c>
      <c r="AA135" s="73">
        <v>0.26297156020564599</v>
      </c>
      <c r="AD135" s="548"/>
      <c r="AE135" s="229"/>
      <c r="AF135" s="270"/>
      <c r="AG135" s="77"/>
      <c r="AH135" s="77"/>
      <c r="AI135" s="77"/>
      <c r="AJ135" s="77"/>
      <c r="AK135" s="77"/>
      <c r="AL135" s="77"/>
      <c r="AM135" s="77"/>
      <c r="AN135" s="77"/>
      <c r="AO135" s="332"/>
      <c r="AP135" s="332"/>
      <c r="AQ135" s="463"/>
      <c r="AR135" s="117"/>
      <c r="AS135" s="117"/>
      <c r="AT135" s="117"/>
      <c r="AU135" s="117"/>
    </row>
    <row r="136" spans="1:47" x14ac:dyDescent="0.3">
      <c r="A136" s="554"/>
      <c r="B136" s="519"/>
      <c r="C136" s="8">
        <v>43817</v>
      </c>
      <c r="D136" s="248" t="s">
        <v>82</v>
      </c>
      <c r="E136" s="20" t="s">
        <v>92</v>
      </c>
      <c r="F136" s="105">
        <v>22.568437618129298</v>
      </c>
      <c r="G136" s="103">
        <v>18.182554503548602</v>
      </c>
      <c r="H136" s="104">
        <v>2.4258688024022E-14</v>
      </c>
      <c r="I136" s="103">
        <v>14.8581080211512</v>
      </c>
      <c r="J136" s="104">
        <v>1.5426682641822001E-2</v>
      </c>
      <c r="K136" s="103">
        <v>0.76844287679867196</v>
      </c>
      <c r="L136" s="105">
        <v>1.49971799623367</v>
      </c>
      <c r="M136" s="106">
        <v>30.4444144747597</v>
      </c>
      <c r="N136" s="315">
        <v>7.5805995407172699E-2</v>
      </c>
      <c r="O136" s="343"/>
      <c r="P136" s="283">
        <v>0.80331560959088499</v>
      </c>
      <c r="Q136" s="74">
        <v>1.6130371082829</v>
      </c>
      <c r="R136" s="74">
        <v>0.46502871411855501</v>
      </c>
      <c r="S136" s="76">
        <v>0.63390785250024395</v>
      </c>
      <c r="T136" s="74">
        <v>1.0031821475310401</v>
      </c>
      <c r="U136" s="74">
        <v>1.9755048784378599</v>
      </c>
      <c r="V136" s="74">
        <v>0.64500736691822702</v>
      </c>
      <c r="W136" s="76">
        <v>0.83170378254842803</v>
      </c>
      <c r="X136" s="75">
        <v>0.35814887180885602</v>
      </c>
      <c r="Y136" s="74">
        <v>0.87056546099993704</v>
      </c>
      <c r="Z136" s="74">
        <v>0.134721717173508</v>
      </c>
      <c r="AA136" s="76">
        <v>0.26559512305315103</v>
      </c>
      <c r="AD136" s="548"/>
      <c r="AE136" s="229"/>
      <c r="AF136" s="270"/>
      <c r="AG136" s="77"/>
      <c r="AH136" s="77"/>
      <c r="AI136" s="77"/>
      <c r="AJ136" s="77"/>
      <c r="AK136" s="77"/>
      <c r="AL136" s="77"/>
      <c r="AM136" s="77"/>
      <c r="AN136" s="77"/>
      <c r="AO136" s="332"/>
      <c r="AP136" s="332"/>
      <c r="AQ136" s="463"/>
      <c r="AR136" s="117"/>
      <c r="AS136" s="117"/>
      <c r="AT136" s="117"/>
      <c r="AU136" s="117"/>
    </row>
    <row r="137" spans="1:47" x14ac:dyDescent="0.3">
      <c r="A137" s="554"/>
      <c r="B137" s="519"/>
      <c r="C137" s="8">
        <v>43818</v>
      </c>
      <c r="D137" s="248" t="s">
        <v>82</v>
      </c>
      <c r="E137" s="20" t="s">
        <v>93</v>
      </c>
      <c r="F137" s="105">
        <v>13.3322404423166</v>
      </c>
      <c r="G137" s="103">
        <v>22.949856572798101</v>
      </c>
      <c r="H137" s="104">
        <v>2.3622988211786301E-14</v>
      </c>
      <c r="I137" s="103">
        <v>16.145128900248501</v>
      </c>
      <c r="J137" s="104">
        <v>3.7455069654523898E-13</v>
      </c>
      <c r="K137" s="103">
        <v>1.87309750487278</v>
      </c>
      <c r="L137" s="105">
        <v>1.18892757079447</v>
      </c>
      <c r="M137" s="106">
        <v>26.6009797633373</v>
      </c>
      <c r="N137" s="315">
        <v>8.3664167550749097E-2</v>
      </c>
      <c r="O137" s="343"/>
      <c r="P137" s="283">
        <v>0.63817734124362202</v>
      </c>
      <c r="Q137" s="74">
        <v>1.7372429501233499</v>
      </c>
      <c r="R137" s="74">
        <v>0.35547632888318798</v>
      </c>
      <c r="S137" s="76">
        <v>0.53106800545970301</v>
      </c>
      <c r="T137" s="74">
        <v>0.77411781167678095</v>
      </c>
      <c r="U137" s="74">
        <v>2.0095953209573798</v>
      </c>
      <c r="V137" s="74">
        <v>0.46324824528230502</v>
      </c>
      <c r="W137" s="76">
        <v>0.65391719990405295</v>
      </c>
      <c r="X137" s="75">
        <v>0.31982372740529602</v>
      </c>
      <c r="Y137" s="74">
        <v>1.1484213078960399</v>
      </c>
      <c r="Z137" s="74">
        <v>0.145551184886651</v>
      </c>
      <c r="AA137" s="76">
        <v>0.28751100815844799</v>
      </c>
      <c r="AD137" s="548"/>
      <c r="AE137" s="229"/>
      <c r="AF137" s="270"/>
      <c r="AG137" s="77"/>
      <c r="AH137" s="77"/>
      <c r="AI137" s="77"/>
      <c r="AJ137" s="77"/>
      <c r="AK137" s="77"/>
      <c r="AL137" s="77"/>
      <c r="AM137" s="77"/>
      <c r="AN137" s="77"/>
      <c r="AO137" s="332"/>
      <c r="AP137" s="332"/>
      <c r="AQ137" s="463"/>
      <c r="AR137" s="117"/>
      <c r="AS137" s="117"/>
      <c r="AT137" s="117"/>
      <c r="AU137" s="117"/>
    </row>
    <row r="138" spans="1:47" x14ac:dyDescent="0.3">
      <c r="A138" s="554"/>
      <c r="B138" s="519"/>
      <c r="C138" s="8">
        <v>43818</v>
      </c>
      <c r="D138" s="248" t="s">
        <v>82</v>
      </c>
      <c r="E138" s="20" t="s">
        <v>94</v>
      </c>
      <c r="F138" s="105">
        <v>15.138232725519</v>
      </c>
      <c r="G138" s="103">
        <v>19.2160138859177</v>
      </c>
      <c r="H138" s="104">
        <v>2.22044715502011E-14</v>
      </c>
      <c r="I138" s="103">
        <v>21.420750689981599</v>
      </c>
      <c r="J138" s="104">
        <v>2.2204498036477901E-14</v>
      </c>
      <c r="K138" s="103">
        <v>1.3042894864438199</v>
      </c>
      <c r="L138" s="105">
        <v>1.28825726630838</v>
      </c>
      <c r="M138" s="106">
        <v>28.726504016485901</v>
      </c>
      <c r="N138" s="315">
        <v>7.8322522797554306E-2</v>
      </c>
      <c r="O138" s="343"/>
      <c r="P138" s="283">
        <v>0.68512651849335904</v>
      </c>
      <c r="Q138" s="74">
        <v>1.6292790332150999</v>
      </c>
      <c r="R138" s="74">
        <v>0.35850650250334498</v>
      </c>
      <c r="S138" s="76">
        <v>0.52423968319468495</v>
      </c>
      <c r="T138" s="74">
        <v>0.82563807854656002</v>
      </c>
      <c r="U138" s="74">
        <v>1.9002235363506701</v>
      </c>
      <c r="V138" s="74">
        <v>0.46957863610016998</v>
      </c>
      <c r="W138" s="76">
        <v>0.64951807640005299</v>
      </c>
      <c r="X138" s="75">
        <v>0.35556476089372702</v>
      </c>
      <c r="Y138" s="74">
        <v>1.0544475714822501</v>
      </c>
      <c r="Z138" s="74">
        <v>0.14536407961550399</v>
      </c>
      <c r="AA138" s="76">
        <v>0.27999338546676</v>
      </c>
      <c r="AD138" s="548"/>
      <c r="AE138" s="229"/>
      <c r="AF138" s="270"/>
      <c r="AG138" s="77"/>
      <c r="AH138" s="77"/>
      <c r="AI138" s="77"/>
      <c r="AJ138" s="77"/>
      <c r="AK138" s="77"/>
      <c r="AL138" s="77"/>
      <c r="AM138" s="77"/>
      <c r="AN138" s="77"/>
      <c r="AO138" s="332"/>
      <c r="AP138" s="332"/>
      <c r="AQ138" s="463"/>
      <c r="AR138" s="117"/>
      <c r="AS138" s="117"/>
      <c r="AT138" s="117"/>
      <c r="AU138" s="117"/>
    </row>
    <row r="139" spans="1:47" x14ac:dyDescent="0.3">
      <c r="A139" s="554"/>
      <c r="B139" s="519"/>
      <c r="C139" s="8">
        <v>43899</v>
      </c>
      <c r="D139" s="248" t="s">
        <v>82</v>
      </c>
      <c r="E139" s="20" t="s">
        <v>95</v>
      </c>
      <c r="F139" s="105">
        <v>28.146566755530699</v>
      </c>
      <c r="G139" s="103">
        <v>7.3577563851502203</v>
      </c>
      <c r="H139" s="104">
        <v>3.9858557816599301E-12</v>
      </c>
      <c r="I139" s="103">
        <v>17.408493111628701</v>
      </c>
      <c r="J139" s="104">
        <v>2.34168276281679E-14</v>
      </c>
      <c r="K139" s="103">
        <v>2.6545386663242998</v>
      </c>
      <c r="L139" s="105">
        <v>1.1417052542750801</v>
      </c>
      <c r="M139" s="106">
        <v>28.1019687468883</v>
      </c>
      <c r="N139" s="315">
        <v>8.14747676323372E-2</v>
      </c>
      <c r="O139" s="343"/>
      <c r="P139" s="283">
        <v>0.53258258631836997</v>
      </c>
      <c r="Q139" s="74">
        <v>1.47253673004622</v>
      </c>
      <c r="R139" s="74">
        <v>0.29837281583313602</v>
      </c>
      <c r="S139" s="76">
        <v>0.46489511738790601</v>
      </c>
      <c r="T139" s="74">
        <v>0.66040427744888597</v>
      </c>
      <c r="U139" s="74">
        <v>1.73856976882595</v>
      </c>
      <c r="V139" s="74">
        <v>0.39883705509475997</v>
      </c>
      <c r="W139" s="76">
        <v>0.58099964382898805</v>
      </c>
      <c r="X139" s="75">
        <v>0.251930588871001</v>
      </c>
      <c r="Y139" s="74">
        <v>0.92830020763089505</v>
      </c>
      <c r="Z139" s="74">
        <v>0.115578277477076</v>
      </c>
      <c r="AA139" s="76">
        <v>0.24901326703315901</v>
      </c>
      <c r="AD139" s="548"/>
      <c r="AE139" s="229"/>
      <c r="AF139" s="270"/>
      <c r="AG139" s="77"/>
      <c r="AH139" s="77"/>
      <c r="AI139" s="77"/>
      <c r="AJ139" s="77"/>
      <c r="AK139" s="77"/>
      <c r="AL139" s="77"/>
      <c r="AM139" s="77"/>
      <c r="AN139" s="77"/>
      <c r="AO139" s="332"/>
      <c r="AP139" s="332"/>
      <c r="AQ139" s="463"/>
      <c r="AR139" s="117"/>
      <c r="AS139" s="117"/>
      <c r="AT139" s="117"/>
      <c r="AU139" s="117"/>
    </row>
    <row r="140" spans="1:47" ht="15" thickBot="1" x14ac:dyDescent="0.35">
      <c r="A140" s="554"/>
      <c r="B140" s="519"/>
      <c r="C140" s="8"/>
      <c r="D140" s="249"/>
      <c r="E140" s="20"/>
      <c r="F140" s="79"/>
      <c r="G140" s="80"/>
      <c r="H140" s="81"/>
      <c r="I140" s="80"/>
      <c r="J140" s="81"/>
      <c r="K140" s="80"/>
      <c r="L140" s="79"/>
      <c r="M140" s="82"/>
      <c r="N140" s="316"/>
      <c r="O140" s="343"/>
      <c r="P140" s="283"/>
      <c r="Q140" s="74"/>
      <c r="R140" s="74"/>
      <c r="S140" s="76"/>
      <c r="T140" s="74"/>
      <c r="U140" s="74"/>
      <c r="V140" s="74"/>
      <c r="W140" s="76"/>
      <c r="X140" s="75"/>
      <c r="Y140" s="74"/>
      <c r="Z140" s="74"/>
      <c r="AA140" s="76"/>
      <c r="AD140" s="548"/>
      <c r="AE140" s="229"/>
      <c r="AF140" s="270"/>
      <c r="AG140" s="77"/>
      <c r="AH140" s="77"/>
      <c r="AI140" s="77"/>
      <c r="AJ140" s="77"/>
      <c r="AK140" s="77"/>
      <c r="AL140" s="77"/>
      <c r="AM140" s="77"/>
      <c r="AN140" s="77"/>
      <c r="AO140" s="332"/>
      <c r="AP140" s="332"/>
      <c r="AQ140" s="463"/>
      <c r="AR140" s="117"/>
      <c r="AS140" s="117"/>
      <c r="AT140" s="117"/>
      <c r="AU140" s="117"/>
    </row>
    <row r="141" spans="1:47" x14ac:dyDescent="0.3">
      <c r="A141" s="554"/>
      <c r="B141" s="519"/>
      <c r="C141" s="514" t="s">
        <v>23</v>
      </c>
      <c r="D141" s="508"/>
      <c r="E141" s="509"/>
      <c r="F141" s="444">
        <f t="shared" ref="F141:N141" si="413">AVERAGE(F135:F140)</f>
        <v>20.254927983633742</v>
      </c>
      <c r="G141" s="445">
        <f t="shared" si="413"/>
        <v>16.961101826107644</v>
      </c>
      <c r="H141" s="446">
        <f t="shared" si="413"/>
        <v>8.171000408307488E-13</v>
      </c>
      <c r="I141" s="445">
        <f t="shared" si="413"/>
        <v>16.496920774523161</v>
      </c>
      <c r="J141" s="446">
        <f t="shared" si="413"/>
        <v>3.2784510850983007E-3</v>
      </c>
      <c r="K141" s="445">
        <f t="shared" si="413"/>
        <v>1.4434117613934911</v>
      </c>
      <c r="L141" s="447">
        <f t="shared" si="413"/>
        <v>1.2464154388853239</v>
      </c>
      <c r="M141" s="448">
        <f t="shared" si="413"/>
        <v>29.20860655594738</v>
      </c>
      <c r="N141" s="449">
        <f t="shared" si="413"/>
        <v>7.6587510014734364E-2</v>
      </c>
      <c r="O141" s="343"/>
      <c r="P141" s="444">
        <f t="shared" ref="P141:AA141" si="414">AVERAGE(P135:P140)</f>
        <v>0.67656362431413097</v>
      </c>
      <c r="Q141" s="447">
        <f t="shared" si="414"/>
        <v>1.6021325783989924</v>
      </c>
      <c r="R141" s="447">
        <f t="shared" si="414"/>
        <v>0.38296587200543397</v>
      </c>
      <c r="S141" s="449">
        <f t="shared" si="414"/>
        <v>0.5552634670839286</v>
      </c>
      <c r="T141" s="444">
        <f t="shared" si="414"/>
        <v>0.83551349614242909</v>
      </c>
      <c r="U141" s="447">
        <f t="shared" si="414"/>
        <v>1.905730808544686</v>
      </c>
      <c r="V141" s="447">
        <f t="shared" si="414"/>
        <v>0.51903989186710864</v>
      </c>
      <c r="W141" s="449">
        <f t="shared" si="414"/>
        <v>0.70754422255170468</v>
      </c>
      <c r="X141" s="444">
        <f t="shared" si="414"/>
        <v>0.31900853671051604</v>
      </c>
      <c r="Y141" s="447">
        <f t="shared" si="414"/>
        <v>0.97383264750728971</v>
      </c>
      <c r="Z141" s="447">
        <f t="shared" si="414"/>
        <v>0.13150527158678962</v>
      </c>
      <c r="AA141" s="449">
        <f t="shared" si="414"/>
        <v>0.26901686878343278</v>
      </c>
      <c r="AD141" s="548"/>
      <c r="AE141" s="534"/>
      <c r="AF141" s="534"/>
      <c r="AG141" s="77"/>
      <c r="AH141" s="77"/>
      <c r="AI141" s="77"/>
      <c r="AJ141" s="77"/>
      <c r="AK141" s="77"/>
      <c r="AL141" s="77"/>
      <c r="AM141" s="77"/>
      <c r="AN141" s="77"/>
      <c r="AO141" s="332"/>
      <c r="AP141" s="332"/>
      <c r="AQ141" s="463"/>
      <c r="AR141" s="117"/>
      <c r="AS141" s="117"/>
      <c r="AT141" s="117"/>
      <c r="AU141" s="117"/>
    </row>
    <row r="142" spans="1:47" x14ac:dyDescent="0.3">
      <c r="A142" s="554"/>
      <c r="B142" s="519"/>
      <c r="C142" s="525" t="s">
        <v>24</v>
      </c>
      <c r="D142" s="525"/>
      <c r="E142" s="526"/>
      <c r="F142" s="450">
        <f t="shared" ref="F142:N142" si="415">_xlfn.STDEV.S(F135:F140)</f>
        <v>6.0228497885706185</v>
      </c>
      <c r="G142" s="451">
        <f t="shared" si="415"/>
        <v>5.8026956780935626</v>
      </c>
      <c r="H142" s="452">
        <f t="shared" si="415"/>
        <v>1.7713904981850461E-12</v>
      </c>
      <c r="I142" s="451">
        <f t="shared" si="415"/>
        <v>3.265999031771504</v>
      </c>
      <c r="J142" s="452">
        <f t="shared" si="415"/>
        <v>6.8039264499319243E-3</v>
      </c>
      <c r="K142" s="451">
        <f t="shared" si="415"/>
        <v>0.83813254332282394</v>
      </c>
      <c r="L142" s="453">
        <f t="shared" si="415"/>
        <v>0.15641030099629358</v>
      </c>
      <c r="M142" s="454">
        <f t="shared" si="415"/>
        <v>2.1534228398984672</v>
      </c>
      <c r="N142" s="455">
        <f t="shared" si="415"/>
        <v>7.8173680105623096E-3</v>
      </c>
      <c r="O142" s="311"/>
      <c r="P142" s="450">
        <f t="shared" ref="P142:AA142" si="416">_xlfn.STDEV.S(P135:P140)</f>
        <v>0.10069429877123001</v>
      </c>
      <c r="Q142" s="453">
        <f t="shared" si="416"/>
        <v>9.7215853558431653E-2</v>
      </c>
      <c r="R142" s="453">
        <f t="shared" si="416"/>
        <v>6.7476303599782753E-2</v>
      </c>
      <c r="S142" s="455">
        <f t="shared" si="416"/>
        <v>7.1380436485989393E-2</v>
      </c>
      <c r="T142" s="450">
        <f t="shared" si="416"/>
        <v>0.13118545648059626</v>
      </c>
      <c r="U142" s="453">
        <f t="shared" si="416"/>
        <v>0.10443938725366941</v>
      </c>
      <c r="V142" s="453">
        <f t="shared" si="416"/>
        <v>0.10697378776809499</v>
      </c>
      <c r="W142" s="455">
        <f t="shared" si="416"/>
        <v>0.1125574588288227</v>
      </c>
      <c r="X142" s="450">
        <f t="shared" si="416"/>
        <v>4.3178222529214924E-2</v>
      </c>
      <c r="Y142" s="453">
        <f t="shared" si="416"/>
        <v>0.12353044510147085</v>
      </c>
      <c r="Z142" s="453">
        <f t="shared" si="416"/>
        <v>1.4868017615278837E-2</v>
      </c>
      <c r="AA142" s="455">
        <f t="shared" si="416"/>
        <v>1.5090686634053206E-2</v>
      </c>
      <c r="AD142" s="548"/>
      <c r="AE142" s="534"/>
      <c r="AF142" s="534"/>
      <c r="AG142" s="77"/>
      <c r="AH142" s="77"/>
      <c r="AI142" s="77"/>
      <c r="AJ142" s="77"/>
      <c r="AK142" s="77"/>
      <c r="AL142" s="77"/>
      <c r="AM142" s="77"/>
      <c r="AN142" s="77"/>
      <c r="AO142" s="332"/>
      <c r="AP142" s="332"/>
      <c r="AQ142" s="463"/>
      <c r="AR142" s="117"/>
      <c r="AS142" s="117"/>
      <c r="AT142" s="117"/>
      <c r="AU142" s="117"/>
    </row>
    <row r="143" spans="1:47" ht="15" thickBot="1" x14ac:dyDescent="0.35">
      <c r="A143" s="554"/>
      <c r="B143" s="520"/>
      <c r="C143" s="510" t="s">
        <v>25</v>
      </c>
      <c r="D143" s="511"/>
      <c r="E143" s="512"/>
      <c r="F143" s="456">
        <f t="shared" ref="F143:N143" si="417">F142/SQRT(COUNT(F135:F140))</f>
        <v>2.6935003091028276</v>
      </c>
      <c r="G143" s="457">
        <f t="shared" si="417"/>
        <v>2.5950443977922886</v>
      </c>
      <c r="H143" s="458">
        <f t="shared" si="417"/>
        <v>7.9218991372779617E-13</v>
      </c>
      <c r="I143" s="457">
        <f t="shared" si="417"/>
        <v>1.4605991698979155</v>
      </c>
      <c r="J143" s="458">
        <f t="shared" si="417"/>
        <v>3.0428084111913203E-3</v>
      </c>
      <c r="K143" s="457">
        <f t="shared" si="417"/>
        <v>0.37482426820492432</v>
      </c>
      <c r="L143" s="459">
        <f t="shared" si="417"/>
        <v>6.9948813081783107E-2</v>
      </c>
      <c r="M143" s="460">
        <f t="shared" si="417"/>
        <v>0.96303997086272375</v>
      </c>
      <c r="N143" s="461">
        <f t="shared" si="417"/>
        <v>3.4960332553499235E-3</v>
      </c>
      <c r="O143" s="311"/>
      <c r="P143" s="456">
        <f t="shared" ref="P143:AA143" si="418">_xlfn.STDEV.S(P135:P140)/SQRT(COUNT(P135:P140))</f>
        <v>4.5031859399828768E-2</v>
      </c>
      <c r="Q143" s="459">
        <f t="shared" si="418"/>
        <v>4.3476251409463595E-2</v>
      </c>
      <c r="R143" s="459">
        <f t="shared" si="418"/>
        <v>3.0176320343905598E-2</v>
      </c>
      <c r="S143" s="461">
        <f t="shared" si="418"/>
        <v>3.1922301649255698E-2</v>
      </c>
      <c r="T143" s="456">
        <f t="shared" si="418"/>
        <v>5.8667919669990708E-2</v>
      </c>
      <c r="U143" s="459">
        <f t="shared" si="418"/>
        <v>4.6706713885525976E-2</v>
      </c>
      <c r="V143" s="459">
        <f t="shared" si="418"/>
        <v>4.7840132252019177E-2</v>
      </c>
      <c r="W143" s="461">
        <f t="shared" si="418"/>
        <v>5.0337225863176287E-2</v>
      </c>
      <c r="X143" s="456">
        <f t="shared" si="418"/>
        <v>1.9309888144587492E-2</v>
      </c>
      <c r="Y143" s="459">
        <f t="shared" si="418"/>
        <v>5.524449450753894E-2</v>
      </c>
      <c r="Z143" s="459">
        <f t="shared" si="418"/>
        <v>6.6491796156855588E-3</v>
      </c>
      <c r="AA143" s="461">
        <f t="shared" si="418"/>
        <v>6.7487602281780922E-3</v>
      </c>
      <c r="AD143" s="548"/>
      <c r="AE143" s="534"/>
      <c r="AF143" s="534"/>
      <c r="AG143" s="77"/>
      <c r="AH143" s="77"/>
      <c r="AI143" s="77"/>
      <c r="AJ143" s="77"/>
      <c r="AK143" s="77"/>
      <c r="AL143" s="77"/>
      <c r="AM143" s="77"/>
      <c r="AN143" s="77"/>
      <c r="AO143" s="332"/>
      <c r="AP143" s="332"/>
      <c r="AQ143" s="463"/>
      <c r="AR143" s="117"/>
      <c r="AS143" s="117"/>
      <c r="AT143" s="117"/>
      <c r="AU143" s="117"/>
    </row>
    <row r="144" spans="1:47" x14ac:dyDescent="0.3">
      <c r="A144" s="554"/>
      <c r="B144" s="519" t="s">
        <v>103</v>
      </c>
      <c r="C144" s="293">
        <v>42825</v>
      </c>
      <c r="D144" s="247" t="s">
        <v>82</v>
      </c>
      <c r="E144" s="20" t="s">
        <v>113</v>
      </c>
      <c r="F144" s="71">
        <v>20.281450049720299</v>
      </c>
      <c r="G144" s="296">
        <v>5.7758995652379204</v>
      </c>
      <c r="H144" s="297">
        <v>0.290947998271957</v>
      </c>
      <c r="I144" s="296">
        <v>14.811212095636501</v>
      </c>
      <c r="J144" s="297">
        <v>1.3436885683045701E-2</v>
      </c>
      <c r="K144" s="296">
        <v>1.8838624229169501</v>
      </c>
      <c r="L144" s="72">
        <v>0.62933553943619103</v>
      </c>
      <c r="M144" s="298">
        <v>33.145323677875197</v>
      </c>
      <c r="N144" s="299">
        <v>9.2249174230515305E-2</v>
      </c>
      <c r="O144" s="280"/>
      <c r="P144" s="71">
        <v>1.61674095008673</v>
      </c>
      <c r="Q144" s="72">
        <v>3.3930264496376599</v>
      </c>
      <c r="R144" s="72">
        <v>1.10416278142124</v>
      </c>
      <c r="S144" s="73">
        <v>1.41379484501938</v>
      </c>
      <c r="T144" s="71">
        <v>0.97964735005557801</v>
      </c>
      <c r="U144" s="72">
        <v>2.4848427048724302</v>
      </c>
      <c r="V144" s="72">
        <v>0.595921829976781</v>
      </c>
      <c r="W144" s="73">
        <v>0.84446048196925905</v>
      </c>
      <c r="X144" s="300">
        <v>0.93728887147890105</v>
      </c>
      <c r="Y144" s="300">
        <v>2.4239397867591101</v>
      </c>
      <c r="Z144" s="300">
        <v>0.56399054366796397</v>
      </c>
      <c r="AA144" s="76">
        <v>0.80834324948950398</v>
      </c>
      <c r="AD144" s="548"/>
      <c r="AE144" s="229"/>
      <c r="AF144" s="270"/>
      <c r="AG144" s="77"/>
      <c r="AH144" s="77"/>
      <c r="AI144" s="77"/>
      <c r="AJ144" s="77"/>
      <c r="AK144" s="77"/>
      <c r="AL144" s="77"/>
      <c r="AM144" s="77"/>
      <c r="AN144" s="77"/>
      <c r="AO144" s="332"/>
      <c r="AP144" s="332"/>
      <c r="AQ144" s="463"/>
      <c r="AR144" s="117"/>
      <c r="AS144" s="117"/>
      <c r="AT144" s="117"/>
      <c r="AU144" s="117"/>
    </row>
    <row r="145" spans="1:47" x14ac:dyDescent="0.3">
      <c r="A145" s="554"/>
      <c r="B145" s="519"/>
      <c r="C145" s="293">
        <v>43389</v>
      </c>
      <c r="D145" s="248" t="s">
        <v>82</v>
      </c>
      <c r="E145" s="20" t="s">
        <v>114</v>
      </c>
      <c r="F145" s="75">
        <v>25.672783473308499</v>
      </c>
      <c r="G145" s="306">
        <v>10.3969372579237</v>
      </c>
      <c r="H145" s="307">
        <v>0.18071071071564901</v>
      </c>
      <c r="I145" s="306">
        <v>13.4302155411133</v>
      </c>
      <c r="J145" s="307">
        <v>3.9976058638441598E-3</v>
      </c>
      <c r="K145" s="306">
        <v>1.65610208991819</v>
      </c>
      <c r="L145" s="300">
        <v>1.00079585208327</v>
      </c>
      <c r="M145" s="308">
        <v>27.227833697572301</v>
      </c>
      <c r="N145" s="309">
        <v>6.0663250796560902E-2</v>
      </c>
      <c r="O145" s="280"/>
      <c r="P145" s="75">
        <v>1.3464316359266699</v>
      </c>
      <c r="Q145" s="300">
        <v>2.9983257735190998</v>
      </c>
      <c r="R145" s="300">
        <v>0.903794821671695</v>
      </c>
      <c r="S145" s="76">
        <v>1.1630595503747601</v>
      </c>
      <c r="T145" s="75">
        <v>0.77715250715559303</v>
      </c>
      <c r="U145" s="300">
        <v>1.9092281476797299</v>
      </c>
      <c r="V145" s="300">
        <v>0.41686195175287299</v>
      </c>
      <c r="W145" s="76">
        <v>0.614941570767367</v>
      </c>
      <c r="X145" s="300">
        <v>0.74062583707485796</v>
      </c>
      <c r="Y145" s="300">
        <v>1.84236998082752</v>
      </c>
      <c r="Z145" s="300">
        <v>0.38942042436813101</v>
      </c>
      <c r="AA145" s="76">
        <v>0.58364192576921903</v>
      </c>
      <c r="AD145" s="548"/>
      <c r="AE145" s="229"/>
      <c r="AF145" s="270"/>
      <c r="AG145" s="77"/>
      <c r="AH145" s="77"/>
      <c r="AI145" s="77"/>
      <c r="AJ145" s="77"/>
      <c r="AK145" s="77"/>
      <c r="AL145" s="77"/>
      <c r="AM145" s="77"/>
      <c r="AN145" s="77"/>
      <c r="AO145" s="332"/>
      <c r="AP145" s="332"/>
      <c r="AQ145" s="463"/>
      <c r="AR145" s="117"/>
      <c r="AS145" s="117"/>
      <c r="AT145" s="117"/>
      <c r="AU145" s="117"/>
    </row>
    <row r="146" spans="1:47" x14ac:dyDescent="0.3">
      <c r="A146" s="554"/>
      <c r="B146" s="519"/>
      <c r="C146" s="293">
        <v>43397</v>
      </c>
      <c r="D146" s="248" t="s">
        <v>82</v>
      </c>
      <c r="E146" s="20" t="s">
        <v>115</v>
      </c>
      <c r="F146" s="75">
        <v>44.473235796933203</v>
      </c>
      <c r="G146" s="306">
        <v>10.6285034365008</v>
      </c>
      <c r="H146" s="307">
        <v>0.120094155172161</v>
      </c>
      <c r="I146" s="306">
        <v>10.9669850949796</v>
      </c>
      <c r="J146" s="307">
        <v>0.13708623544745399</v>
      </c>
      <c r="K146" s="306">
        <v>1.4364839013591699</v>
      </c>
      <c r="L146" s="300">
        <v>1.0817618173838099</v>
      </c>
      <c r="M146" s="308">
        <v>36.382807995502297</v>
      </c>
      <c r="N146" s="309">
        <v>6.22725331744289E-2</v>
      </c>
      <c r="O146" s="280"/>
      <c r="P146" s="75">
        <v>1.7817221811200401</v>
      </c>
      <c r="Q146" s="300">
        <v>2.5303114429520299</v>
      </c>
      <c r="R146" s="300">
        <v>1.04292765491916</v>
      </c>
      <c r="S146" s="76">
        <v>1.3323293586852201</v>
      </c>
      <c r="T146" s="75">
        <v>1.0003180900904001</v>
      </c>
      <c r="U146" s="300">
        <v>1.7206675533023299</v>
      </c>
      <c r="V146" s="300">
        <v>0.52884984462863704</v>
      </c>
      <c r="W146" s="76">
        <v>0.76887343697250699</v>
      </c>
      <c r="X146" s="300">
        <v>0.948144353582412</v>
      </c>
      <c r="Y146" s="300">
        <v>1.6643615981094699</v>
      </c>
      <c r="Z146" s="300">
        <v>0.49527129601194803</v>
      </c>
      <c r="AA146" s="76">
        <v>0.73177535525138104</v>
      </c>
      <c r="AD146" s="548"/>
      <c r="AE146" s="229"/>
      <c r="AF146" s="270"/>
      <c r="AG146" s="77"/>
      <c r="AH146" s="77"/>
      <c r="AI146" s="77"/>
      <c r="AJ146" s="77"/>
      <c r="AK146" s="77"/>
      <c r="AL146" s="77"/>
      <c r="AM146" s="77"/>
      <c r="AN146" s="77"/>
      <c r="AO146" s="332"/>
      <c r="AP146" s="332"/>
      <c r="AQ146" s="463"/>
      <c r="AR146" s="117"/>
      <c r="AS146" s="117"/>
      <c r="AT146" s="117"/>
      <c r="AU146" s="117"/>
    </row>
    <row r="147" spans="1:47" x14ac:dyDescent="0.3">
      <c r="A147" s="554"/>
      <c r="B147" s="519"/>
      <c r="C147" s="294">
        <v>43476</v>
      </c>
      <c r="D147" s="248" t="s">
        <v>82</v>
      </c>
      <c r="E147" s="20" t="s">
        <v>116</v>
      </c>
      <c r="F147" s="102">
        <v>29.514035140708401</v>
      </c>
      <c r="G147" s="103">
        <v>12.470230309141799</v>
      </c>
      <c r="H147" s="104">
        <v>0.19673397146034399</v>
      </c>
      <c r="I147" s="103">
        <v>6.6439135791942698</v>
      </c>
      <c r="J147" s="104">
        <v>0.10644066865919399</v>
      </c>
      <c r="K147" s="103">
        <v>0.70499827076482102</v>
      </c>
      <c r="L147" s="105">
        <v>1.18728615299394</v>
      </c>
      <c r="M147" s="106">
        <v>34.581932173855201</v>
      </c>
      <c r="N147" s="315">
        <v>6.90066891191711E-2</v>
      </c>
      <c r="O147" s="280"/>
      <c r="P147" s="283">
        <v>2.1187053777221601</v>
      </c>
      <c r="Q147" s="74">
        <v>2.8985657225355399</v>
      </c>
      <c r="R147" s="74">
        <v>1.34799031588552</v>
      </c>
      <c r="S147" s="76">
        <v>1.6118793461095</v>
      </c>
      <c r="T147" s="74">
        <v>1.24792800030771</v>
      </c>
      <c r="U147" s="74">
        <v>1.9957055817748901</v>
      </c>
      <c r="V147" s="74">
        <v>0.73018162012309196</v>
      </c>
      <c r="W147" s="76">
        <v>0.94468279508095299</v>
      </c>
      <c r="X147" s="75">
        <v>1.18798285196862</v>
      </c>
      <c r="Y147" s="74">
        <v>1.9317397375699199</v>
      </c>
      <c r="Z147" s="74">
        <v>0.68849522983588796</v>
      </c>
      <c r="AA147" s="76">
        <v>0.89942376077270003</v>
      </c>
      <c r="AD147" s="548"/>
      <c r="AE147" s="229"/>
      <c r="AF147" s="270"/>
      <c r="AG147" s="77"/>
      <c r="AH147" s="77"/>
      <c r="AI147" s="77"/>
      <c r="AJ147" s="77"/>
      <c r="AK147" s="77"/>
      <c r="AL147" s="77"/>
      <c r="AM147" s="77"/>
      <c r="AN147" s="77"/>
      <c r="AO147" s="332"/>
      <c r="AP147" s="332"/>
      <c r="AQ147" s="463"/>
      <c r="AR147" s="117"/>
      <c r="AS147" s="117"/>
      <c r="AT147" s="117"/>
      <c r="AU147" s="117"/>
    </row>
    <row r="148" spans="1:47" x14ac:dyDescent="0.3">
      <c r="A148" s="554"/>
      <c r="B148" s="519"/>
      <c r="C148" s="293">
        <v>43493</v>
      </c>
      <c r="D148" s="248" t="s">
        <v>82</v>
      </c>
      <c r="E148" s="20" t="s">
        <v>117</v>
      </c>
      <c r="F148" s="75">
        <v>31.234369875832002</v>
      </c>
      <c r="G148" s="306">
        <v>11.1318540185333</v>
      </c>
      <c r="H148" s="307">
        <v>9.06116139492677E-2</v>
      </c>
      <c r="I148" s="306">
        <v>13.134419961141999</v>
      </c>
      <c r="J148" s="307">
        <v>5.66509634276091E-2</v>
      </c>
      <c r="K148" s="306">
        <v>0.85637573374523901</v>
      </c>
      <c r="L148" s="300">
        <v>0.98419453541486701</v>
      </c>
      <c r="M148" s="308">
        <v>32.752513347875002</v>
      </c>
      <c r="N148" s="309">
        <v>6.1668930041332198E-2</v>
      </c>
      <c r="O148" s="280"/>
      <c r="P148" s="75">
        <v>1.9321070778121501</v>
      </c>
      <c r="Q148" s="300">
        <v>3.1866613669007799</v>
      </c>
      <c r="R148" s="300">
        <v>1.2235200233014301</v>
      </c>
      <c r="S148" s="76">
        <v>1.51613505562821</v>
      </c>
      <c r="T148" s="75">
        <v>1.13540815743232</v>
      </c>
      <c r="U148" s="300">
        <v>2.1139606723655602</v>
      </c>
      <c r="V148" s="300">
        <v>0.63057960430470505</v>
      </c>
      <c r="W148" s="76">
        <v>0.86507550640782305</v>
      </c>
      <c r="X148" s="300">
        <v>1.0819727254766001</v>
      </c>
      <c r="Y148" s="300">
        <v>2.0412671478489299</v>
      </c>
      <c r="Z148" s="300">
        <v>0.59279495739881505</v>
      </c>
      <c r="AA148" s="76">
        <v>0.82326310019594096</v>
      </c>
      <c r="AD148" s="548"/>
      <c r="AE148" s="229"/>
      <c r="AF148" s="270"/>
      <c r="AG148" s="77"/>
      <c r="AH148" s="77"/>
      <c r="AI148" s="77"/>
      <c r="AJ148" s="77"/>
      <c r="AK148" s="77"/>
      <c r="AL148" s="77"/>
      <c r="AM148" s="77"/>
      <c r="AN148" s="77"/>
      <c r="AO148" s="332"/>
      <c r="AP148" s="332"/>
      <c r="AQ148" s="463"/>
      <c r="AR148" s="117"/>
      <c r="AS148" s="117"/>
      <c r="AT148" s="117"/>
      <c r="AU148" s="117"/>
    </row>
    <row r="149" spans="1:47" ht="15" thickBot="1" x14ac:dyDescent="0.35">
      <c r="A149" s="554"/>
      <c r="B149" s="519"/>
      <c r="C149" s="8"/>
      <c r="D149" s="249"/>
      <c r="E149" s="20"/>
      <c r="F149" s="107"/>
      <c r="G149" s="80"/>
      <c r="H149" s="81"/>
      <c r="I149" s="80"/>
      <c r="J149" s="81"/>
      <c r="K149" s="80"/>
      <c r="L149" s="79"/>
      <c r="M149" s="82"/>
      <c r="N149" s="316"/>
      <c r="O149" s="343"/>
      <c r="P149" s="283"/>
      <c r="Q149" s="74"/>
      <c r="R149" s="74"/>
      <c r="S149" s="76"/>
      <c r="T149" s="74"/>
      <c r="U149" s="74"/>
      <c r="V149" s="74"/>
      <c r="W149" s="76"/>
      <c r="X149" s="75"/>
      <c r="Y149" s="74"/>
      <c r="Z149" s="74"/>
      <c r="AA149" s="76"/>
      <c r="AD149" s="548"/>
      <c r="AE149" s="229"/>
      <c r="AF149" s="270"/>
      <c r="AG149" s="77"/>
      <c r="AH149" s="77"/>
      <c r="AI149" s="77"/>
      <c r="AJ149" s="77"/>
      <c r="AK149" s="77"/>
      <c r="AL149" s="77"/>
      <c r="AM149" s="77"/>
      <c r="AN149" s="77"/>
      <c r="AO149" s="332"/>
      <c r="AP149" s="332"/>
      <c r="AQ149" s="463"/>
      <c r="AR149" s="117"/>
      <c r="AS149" s="117"/>
      <c r="AT149" s="117"/>
      <c r="AU149" s="117"/>
    </row>
    <row r="150" spans="1:47" x14ac:dyDescent="0.3">
      <c r="A150" s="554"/>
      <c r="B150" s="519"/>
      <c r="C150" s="508" t="s">
        <v>23</v>
      </c>
      <c r="D150" s="508"/>
      <c r="E150" s="509"/>
      <c r="F150" s="83">
        <f t="shared" ref="F150:N150" si="419">AVERAGE(F144:F149)</f>
        <v>30.235174867300479</v>
      </c>
      <c r="G150" s="84">
        <f t="shared" si="419"/>
        <v>10.080684917467504</v>
      </c>
      <c r="H150" s="85">
        <f t="shared" si="419"/>
        <v>0.17581968991387575</v>
      </c>
      <c r="I150" s="84">
        <f t="shared" si="419"/>
        <v>11.797349254413135</v>
      </c>
      <c r="J150" s="85">
        <f t="shared" si="419"/>
        <v>6.3522471816229387E-2</v>
      </c>
      <c r="K150" s="84">
        <f t="shared" si="419"/>
        <v>1.307564483740874</v>
      </c>
      <c r="L150" s="86">
        <f t="shared" si="419"/>
        <v>0.97667477946241554</v>
      </c>
      <c r="M150" s="87">
        <f t="shared" si="419"/>
        <v>32.818082178536002</v>
      </c>
      <c r="N150" s="88">
        <f t="shared" si="419"/>
        <v>6.917211547240168E-2</v>
      </c>
      <c r="O150" s="311"/>
      <c r="P150" s="83">
        <f t="shared" ref="P150:AA150" si="420">AVERAGE(P144:P149)</f>
        <v>1.7591414445335498</v>
      </c>
      <c r="Q150" s="86">
        <f t="shared" si="420"/>
        <v>3.0013781511090221</v>
      </c>
      <c r="R150" s="86">
        <f t="shared" si="420"/>
        <v>1.1244791194398089</v>
      </c>
      <c r="S150" s="88">
        <f t="shared" si="420"/>
        <v>1.4074396311634141</v>
      </c>
      <c r="T150" s="83">
        <f t="shared" si="420"/>
        <v>1.0280908210083202</v>
      </c>
      <c r="U150" s="86">
        <f t="shared" si="420"/>
        <v>2.0448809319989878</v>
      </c>
      <c r="V150" s="86">
        <f t="shared" si="420"/>
        <v>0.58047897015721761</v>
      </c>
      <c r="W150" s="88">
        <f t="shared" si="420"/>
        <v>0.80760675823958172</v>
      </c>
      <c r="X150" s="83">
        <f t="shared" si="420"/>
        <v>0.97920292791627828</v>
      </c>
      <c r="Y150" s="86">
        <f t="shared" si="420"/>
        <v>1.98073565022299</v>
      </c>
      <c r="Z150" s="86">
        <f t="shared" si="420"/>
        <v>0.54599449025654923</v>
      </c>
      <c r="AA150" s="88">
        <f t="shared" si="420"/>
        <v>0.76928947829574901</v>
      </c>
      <c r="AD150" s="548"/>
      <c r="AE150" s="229"/>
      <c r="AF150" s="270"/>
      <c r="AG150" s="77"/>
      <c r="AH150" s="77"/>
      <c r="AI150" s="77"/>
      <c r="AJ150" s="77"/>
      <c r="AK150" s="77"/>
      <c r="AL150" s="77"/>
      <c r="AM150" s="77"/>
      <c r="AN150" s="77"/>
      <c r="AO150" s="332"/>
      <c r="AP150" s="332"/>
      <c r="AQ150" s="463"/>
      <c r="AR150" s="117"/>
      <c r="AS150" s="117"/>
      <c r="AT150" s="117"/>
      <c r="AU150" s="117"/>
    </row>
    <row r="151" spans="1:47" x14ac:dyDescent="0.3">
      <c r="A151" s="554"/>
      <c r="B151" s="519"/>
      <c r="C151" s="525" t="s">
        <v>24</v>
      </c>
      <c r="D151" s="525"/>
      <c r="E151" s="526"/>
      <c r="F151" s="89">
        <f t="shared" ref="F151:N151" si="421">_xlfn.STDEV.S(F144:F149)</f>
        <v>9.001845160609582</v>
      </c>
      <c r="G151" s="90">
        <f t="shared" si="421"/>
        <v>2.5370347484473572</v>
      </c>
      <c r="H151" s="91">
        <f t="shared" si="421"/>
        <v>7.759124962636281E-2</v>
      </c>
      <c r="I151" s="90">
        <f t="shared" si="421"/>
        <v>3.1931482703842495</v>
      </c>
      <c r="J151" s="91">
        <f t="shared" si="421"/>
        <v>5.7776708482594898E-2</v>
      </c>
      <c r="K151" s="90">
        <f t="shared" si="421"/>
        <v>0.50913537566161404</v>
      </c>
      <c r="L151" s="92">
        <f t="shared" si="421"/>
        <v>0.21016859704525825</v>
      </c>
      <c r="M151" s="93">
        <f t="shared" si="421"/>
        <v>3.4344104772687896</v>
      </c>
      <c r="N151" s="95">
        <f t="shared" si="421"/>
        <v>1.3312407862357753E-2</v>
      </c>
      <c r="O151" s="311"/>
      <c r="P151" s="89">
        <f t="shared" ref="P151:AA151" si="422">_xlfn.STDEV.S(P144:P149)</f>
        <v>0.29593939791338625</v>
      </c>
      <c r="Q151" s="92">
        <f t="shared" si="422"/>
        <v>0.32411487770793002</v>
      </c>
      <c r="R151" s="92">
        <f t="shared" si="422"/>
        <v>0.16994948500339227</v>
      </c>
      <c r="S151" s="95">
        <f t="shared" si="422"/>
        <v>0.17249192590378865</v>
      </c>
      <c r="T151" s="89">
        <f t="shared" si="422"/>
        <v>0.17743557134865454</v>
      </c>
      <c r="U151" s="92">
        <f t="shared" si="422"/>
        <v>0.28472468281139213</v>
      </c>
      <c r="V151" s="92">
        <f t="shared" si="422"/>
        <v>0.11682843637420395</v>
      </c>
      <c r="W151" s="95">
        <f t="shared" si="422"/>
        <v>0.12457009922628699</v>
      </c>
      <c r="X151" s="89">
        <f t="shared" si="422"/>
        <v>0.1686647113498651</v>
      </c>
      <c r="Y151" s="92">
        <f t="shared" si="422"/>
        <v>0.28360719649819283</v>
      </c>
      <c r="Z151" s="92">
        <f t="shared" si="422"/>
        <v>0.11170148050382525</v>
      </c>
      <c r="AA151" s="95">
        <f t="shared" si="422"/>
        <v>0.11963026745785196</v>
      </c>
      <c r="AD151" s="548"/>
      <c r="AE151" s="229"/>
      <c r="AF151" s="270"/>
      <c r="AG151" s="77"/>
      <c r="AH151" s="77"/>
      <c r="AI151" s="77"/>
      <c r="AJ151" s="77"/>
      <c r="AK151" s="77"/>
      <c r="AL151" s="77"/>
      <c r="AM151" s="77"/>
      <c r="AN151" s="77"/>
      <c r="AO151" s="332"/>
      <c r="AP151" s="332"/>
      <c r="AQ151" s="463"/>
      <c r="AR151" s="117"/>
      <c r="AS151" s="117"/>
      <c r="AT151" s="117"/>
      <c r="AU151" s="117"/>
    </row>
    <row r="152" spans="1:47" ht="15" thickBot="1" x14ac:dyDescent="0.35">
      <c r="A152" s="554"/>
      <c r="B152" s="520"/>
      <c r="C152" s="510" t="s">
        <v>25</v>
      </c>
      <c r="D152" s="511"/>
      <c r="E152" s="512"/>
      <c r="F152" s="96">
        <f t="shared" ref="F152:N152" si="423">F151/SQRT(COUNT(F144:F149))</f>
        <v>4.0257475404101077</v>
      </c>
      <c r="G152" s="97">
        <f t="shared" si="423"/>
        <v>1.1345964317614738</v>
      </c>
      <c r="H152" s="98">
        <f t="shared" si="423"/>
        <v>3.4699861724740481E-2</v>
      </c>
      <c r="I152" s="97">
        <f t="shared" si="423"/>
        <v>1.4280193189630119</v>
      </c>
      <c r="J152" s="98">
        <f t="shared" si="423"/>
        <v>2.5838529536654182E-2</v>
      </c>
      <c r="K152" s="97">
        <f t="shared" si="423"/>
        <v>0.22769226194585218</v>
      </c>
      <c r="L152" s="99">
        <f t="shared" si="423"/>
        <v>9.3990253945791774E-2</v>
      </c>
      <c r="M152" s="100">
        <f t="shared" si="423"/>
        <v>1.5359150579621019</v>
      </c>
      <c r="N152" s="101">
        <f t="shared" si="423"/>
        <v>5.9534897848869195E-3</v>
      </c>
      <c r="O152" s="311"/>
      <c r="P152" s="96">
        <f t="shared" ref="P152:AA152" si="424">_xlfn.STDEV.S(P144:P149)/SQRT(COUNT(P144:P149))</f>
        <v>0.13234812219093819</v>
      </c>
      <c r="Q152" s="99">
        <f t="shared" si="424"/>
        <v>0.14494857981479253</v>
      </c>
      <c r="R152" s="99">
        <f t="shared" si="424"/>
        <v>7.6003720241733241E-2</v>
      </c>
      <c r="S152" s="101">
        <f t="shared" si="424"/>
        <v>7.7140734378145642E-2</v>
      </c>
      <c r="T152" s="96">
        <f t="shared" si="424"/>
        <v>7.9351599832421113E-2</v>
      </c>
      <c r="U152" s="99">
        <f t="shared" si="424"/>
        <v>0.12733274912766773</v>
      </c>
      <c r="V152" s="99">
        <f t="shared" si="424"/>
        <v>5.2247265087545819E-2</v>
      </c>
      <c r="W152" s="101">
        <f t="shared" si="424"/>
        <v>5.5709441966774333E-2</v>
      </c>
      <c r="X152" s="96">
        <f t="shared" si="424"/>
        <v>7.5429151996735735E-2</v>
      </c>
      <c r="Y152" s="99">
        <f t="shared" si="424"/>
        <v>0.1268329940556199</v>
      </c>
      <c r="Z152" s="99">
        <f t="shared" si="424"/>
        <v>4.9954420718784143E-2</v>
      </c>
      <c r="AA152" s="101">
        <f t="shared" si="424"/>
        <v>5.3500282040447586E-2</v>
      </c>
      <c r="AD152" s="548"/>
      <c r="AE152" s="229"/>
      <c r="AF152" s="270"/>
      <c r="AG152" s="77"/>
      <c r="AH152" s="77"/>
      <c r="AI152" s="77"/>
      <c r="AJ152" s="77"/>
      <c r="AK152" s="77"/>
      <c r="AL152" s="77"/>
      <c r="AM152" s="77"/>
      <c r="AN152" s="77"/>
      <c r="AO152" s="332"/>
      <c r="AP152" s="332"/>
      <c r="AQ152" s="463"/>
      <c r="AR152" s="117"/>
      <c r="AS152" s="117"/>
      <c r="AT152" s="117"/>
      <c r="AU152" s="117"/>
    </row>
    <row r="153" spans="1:47" x14ac:dyDescent="0.3">
      <c r="A153" s="554"/>
      <c r="B153" s="519" t="s">
        <v>102</v>
      </c>
      <c r="C153" s="293">
        <v>42823</v>
      </c>
      <c r="D153" s="247" t="s">
        <v>82</v>
      </c>
      <c r="E153" s="20" t="s">
        <v>108</v>
      </c>
      <c r="F153" s="75">
        <v>10.3739716937131</v>
      </c>
      <c r="G153" s="306">
        <v>19.403676799709299</v>
      </c>
      <c r="H153" s="307">
        <v>3.36093262605458E-12</v>
      </c>
      <c r="I153" s="306">
        <v>14.081578468591699</v>
      </c>
      <c r="J153" s="307">
        <v>2.3373443535335201E-14</v>
      </c>
      <c r="K153" s="306">
        <v>2.7571690335296402</v>
      </c>
      <c r="L153" s="300">
        <v>1.0205959456351701</v>
      </c>
      <c r="M153" s="308">
        <v>23.5979837073928</v>
      </c>
      <c r="N153" s="309">
        <v>0.111107680552927</v>
      </c>
      <c r="O153" s="280"/>
      <c r="P153" s="75">
        <v>0.67944036957373</v>
      </c>
      <c r="Q153" s="300">
        <v>2.1645785656599799</v>
      </c>
      <c r="R153" s="300">
        <v>0.40649810510128997</v>
      </c>
      <c r="S153" s="76">
        <v>0.60124971954747697</v>
      </c>
      <c r="T153" s="75">
        <v>0.66614651011325399</v>
      </c>
      <c r="U153" s="300">
        <v>2.1358817682109299</v>
      </c>
      <c r="V153" s="300">
        <v>0.39666205325539</v>
      </c>
      <c r="W153" s="76">
        <v>0.58976416375650098</v>
      </c>
      <c r="X153" s="300">
        <v>0.36099813063622799</v>
      </c>
      <c r="Y153" s="300">
        <v>1.4997086842213001</v>
      </c>
      <c r="Z153" s="300">
        <v>0.19360762216296501</v>
      </c>
      <c r="AA153" s="76">
        <v>0.349441261155017</v>
      </c>
      <c r="AD153" s="548"/>
      <c r="AE153" s="229"/>
      <c r="AF153" s="270"/>
      <c r="AG153" s="77"/>
      <c r="AH153" s="77"/>
      <c r="AI153" s="77"/>
      <c r="AJ153" s="77"/>
      <c r="AK153" s="77"/>
      <c r="AL153" s="77"/>
      <c r="AM153" s="77"/>
      <c r="AN153" s="77"/>
      <c r="AO153" s="225"/>
      <c r="AP153" s="225"/>
      <c r="AQ153" s="225"/>
      <c r="AR153" s="117"/>
      <c r="AS153" s="117"/>
      <c r="AT153" s="117"/>
      <c r="AU153" s="117"/>
    </row>
    <row r="154" spans="1:47" x14ac:dyDescent="0.3">
      <c r="A154" s="554"/>
      <c r="B154" s="519"/>
      <c r="C154" s="293">
        <v>42824</v>
      </c>
      <c r="D154" s="248" t="s">
        <v>82</v>
      </c>
      <c r="E154" s="20" t="s">
        <v>109</v>
      </c>
      <c r="F154" s="75">
        <v>9.9505487925589193</v>
      </c>
      <c r="G154" s="306">
        <v>14.5817119204756</v>
      </c>
      <c r="H154" s="307">
        <v>7.4891604777745793E-12</v>
      </c>
      <c r="I154" s="306">
        <v>23.257015620524299</v>
      </c>
      <c r="J154" s="307">
        <v>2.2492365890510099E-14</v>
      </c>
      <c r="K154" s="306">
        <v>5.4761173883421703</v>
      </c>
      <c r="L154" s="74">
        <v>0.93692205190242706</v>
      </c>
      <c r="M154" s="308">
        <v>24.019922896647401</v>
      </c>
      <c r="N154" s="309">
        <v>8.4299337215071796E-2</v>
      </c>
      <c r="O154" s="280"/>
      <c r="P154" s="75">
        <v>0.54098671738552195</v>
      </c>
      <c r="Q154" s="300">
        <v>2.0125393508109801</v>
      </c>
      <c r="R154" s="300">
        <v>0.29851485496052799</v>
      </c>
      <c r="S154" s="76">
        <v>0.48656074191022203</v>
      </c>
      <c r="T154" s="75">
        <v>0.52572041364857802</v>
      </c>
      <c r="U154" s="300">
        <v>1.89182508336092</v>
      </c>
      <c r="V154" s="300">
        <v>0.26216306199588002</v>
      </c>
      <c r="W154" s="76">
        <v>0.446256177808731</v>
      </c>
      <c r="X154" s="300">
        <v>0.31296582628514102</v>
      </c>
      <c r="Y154" s="300">
        <v>1.5838806790639599</v>
      </c>
      <c r="Z154" s="300">
        <v>0.17542686483008099</v>
      </c>
      <c r="AA154" s="76">
        <v>0.33557186607670197</v>
      </c>
      <c r="AD154" s="548"/>
      <c r="AE154" s="229"/>
      <c r="AF154" s="270"/>
      <c r="AG154" s="77"/>
      <c r="AH154" s="77"/>
      <c r="AI154" s="77"/>
      <c r="AJ154" s="77"/>
      <c r="AK154" s="77"/>
      <c r="AL154" s="77"/>
      <c r="AM154" s="77"/>
      <c r="AN154" s="77"/>
      <c r="AO154" s="225"/>
      <c r="AP154" s="225"/>
      <c r="AQ154" s="225"/>
      <c r="AR154" s="117"/>
      <c r="AS154" s="117"/>
      <c r="AT154" s="117"/>
      <c r="AU154" s="117"/>
    </row>
    <row r="155" spans="1:47" x14ac:dyDescent="0.3">
      <c r="A155" s="554"/>
      <c r="B155" s="519"/>
      <c r="C155" s="294">
        <v>43418</v>
      </c>
      <c r="D155" s="248" t="s">
        <v>82</v>
      </c>
      <c r="E155" s="20" t="s">
        <v>110</v>
      </c>
      <c r="F155" s="75">
        <v>22.921250027928799</v>
      </c>
      <c r="G155" s="306">
        <v>14.1103528258623</v>
      </c>
      <c r="H155" s="307">
        <v>0.17503812006160499</v>
      </c>
      <c r="I155" s="306">
        <v>16.122313851100198</v>
      </c>
      <c r="J155" s="307">
        <v>4.7030725510582801E-2</v>
      </c>
      <c r="K155" s="306">
        <v>1.4107849391296801</v>
      </c>
      <c r="L155" s="74">
        <v>1.80456803098206</v>
      </c>
      <c r="M155" s="308">
        <v>28.460136228653699</v>
      </c>
      <c r="N155" s="309">
        <v>5.8138579623485502E-2</v>
      </c>
      <c r="O155" s="280"/>
      <c r="P155" s="75">
        <v>0.685800713789679</v>
      </c>
      <c r="Q155" s="300">
        <v>1.5525048940880599</v>
      </c>
      <c r="R155" s="300">
        <v>0.36531931911854199</v>
      </c>
      <c r="S155" s="76">
        <v>0.51557574812959805</v>
      </c>
      <c r="T155" s="75">
        <v>0.670998497558281</v>
      </c>
      <c r="U155" s="300">
        <v>1.5269279934374</v>
      </c>
      <c r="V155" s="300">
        <v>0.35472347213480498</v>
      </c>
      <c r="W155" s="76">
        <v>0.50371123853705602</v>
      </c>
      <c r="X155" s="300">
        <v>0.34136100959357102</v>
      </c>
      <c r="Y155" s="300">
        <v>0.97437196032647599</v>
      </c>
      <c r="Z155" s="300">
        <v>0.14209935832824799</v>
      </c>
      <c r="AA155" s="76">
        <v>0.26297629553225299</v>
      </c>
      <c r="AD155" s="548"/>
      <c r="AE155" s="229"/>
      <c r="AF155" s="270"/>
      <c r="AG155" s="77"/>
      <c r="AH155" s="77"/>
      <c r="AI155" s="77"/>
      <c r="AJ155" s="77"/>
      <c r="AK155" s="77"/>
      <c r="AL155" s="77"/>
      <c r="AM155" s="77"/>
      <c r="AN155" s="77"/>
      <c r="AO155" s="225"/>
      <c r="AP155" s="225"/>
      <c r="AQ155" s="225"/>
      <c r="AR155" s="117"/>
      <c r="AS155" s="117"/>
      <c r="AT155" s="117"/>
      <c r="AU155" s="117"/>
    </row>
    <row r="156" spans="1:47" x14ac:dyDescent="0.3">
      <c r="A156" s="554"/>
      <c r="B156" s="519"/>
      <c r="C156" s="293">
        <v>43419</v>
      </c>
      <c r="D156" s="248" t="s">
        <v>82</v>
      </c>
      <c r="E156" s="20" t="s">
        <v>111</v>
      </c>
      <c r="F156" s="75">
        <v>32.202470993880198</v>
      </c>
      <c r="G156" s="306">
        <v>2.28137916367454</v>
      </c>
      <c r="H156" s="307">
        <v>1.69145871470027</v>
      </c>
      <c r="I156" s="306">
        <v>6.5501919342588604</v>
      </c>
      <c r="J156" s="307">
        <v>0.33916728207838498</v>
      </c>
      <c r="K156" s="306">
        <v>0.85212135327875704</v>
      </c>
      <c r="L156" s="74">
        <v>2.39977385190143</v>
      </c>
      <c r="M156" s="308">
        <v>33.363685007636299</v>
      </c>
      <c r="N156" s="309">
        <v>8.0303235724966698E-2</v>
      </c>
      <c r="O156" s="280"/>
      <c r="P156" s="75">
        <v>1.0351732346656799</v>
      </c>
      <c r="Q156" s="300">
        <v>1.8464559780605101</v>
      </c>
      <c r="R156" s="300">
        <v>0.58671257438133395</v>
      </c>
      <c r="S156" s="76">
        <v>0.73835530648947201</v>
      </c>
      <c r="T156" s="75">
        <v>1.01058641868695</v>
      </c>
      <c r="U156" s="300">
        <v>1.8199228682671</v>
      </c>
      <c r="V156" s="300">
        <v>0.57145125136233399</v>
      </c>
      <c r="W156" s="76">
        <v>0.72186071944275798</v>
      </c>
      <c r="X156" s="300">
        <v>0.44003042661304798</v>
      </c>
      <c r="Y156" s="300">
        <v>1.1643506522365299</v>
      </c>
      <c r="Z156" s="300">
        <v>0.215827869720984</v>
      </c>
      <c r="AA156" s="76">
        <v>0.33494654765147402</v>
      </c>
      <c r="AD156" s="548"/>
      <c r="AE156" s="229"/>
      <c r="AF156" s="270"/>
      <c r="AG156" s="77"/>
      <c r="AH156" s="77"/>
      <c r="AI156" s="77"/>
      <c r="AJ156" s="77"/>
      <c r="AK156" s="77"/>
      <c r="AL156" s="77"/>
      <c r="AM156" s="77"/>
      <c r="AN156" s="77"/>
      <c r="AO156" s="225"/>
      <c r="AP156" s="225"/>
      <c r="AQ156" s="225"/>
      <c r="AR156" s="117"/>
      <c r="AS156" s="117"/>
      <c r="AT156" s="117"/>
      <c r="AU156" s="117"/>
    </row>
    <row r="157" spans="1:47" x14ac:dyDescent="0.3">
      <c r="A157" s="554"/>
      <c r="B157" s="519"/>
      <c r="C157" s="293">
        <v>43420</v>
      </c>
      <c r="D157" s="248" t="s">
        <v>82</v>
      </c>
      <c r="E157" s="20" t="s">
        <v>112</v>
      </c>
      <c r="F157" s="75">
        <v>23.515384916458402</v>
      </c>
      <c r="G157" s="306">
        <v>10.3007686394917</v>
      </c>
      <c r="H157" s="307">
        <v>1.5243474121107901</v>
      </c>
      <c r="I157" s="306">
        <v>15.2374964391321</v>
      </c>
      <c r="J157" s="307">
        <v>4.4921347559380702E-2</v>
      </c>
      <c r="K157" s="306">
        <v>3.14797061025175</v>
      </c>
      <c r="L157" s="300">
        <v>2.18056439296201</v>
      </c>
      <c r="M157" s="308">
        <v>27.005429815359701</v>
      </c>
      <c r="N157" s="309">
        <v>4.7417539905927501E-2</v>
      </c>
      <c r="O157" s="280"/>
      <c r="P157" s="75">
        <v>0.58734653739242804</v>
      </c>
      <c r="Q157" s="300">
        <v>1.7101381102489499</v>
      </c>
      <c r="R157" s="300">
        <v>0.29239830480516699</v>
      </c>
      <c r="S157" s="76">
        <v>0.43490474808337198</v>
      </c>
      <c r="T157" s="75">
        <v>0.57462776592689602</v>
      </c>
      <c r="U157" s="300">
        <v>1.6897787806661899</v>
      </c>
      <c r="V157" s="300">
        <v>0.28401517428219503</v>
      </c>
      <c r="W157" s="76">
        <v>0.42542967292247003</v>
      </c>
      <c r="X157" s="300">
        <v>0.295165652435251</v>
      </c>
      <c r="Y157" s="300">
        <v>1.2544875228029599</v>
      </c>
      <c r="Z157" s="300">
        <v>0.11772157450171</v>
      </c>
      <c r="AA157" s="76">
        <v>0.23515710322368899</v>
      </c>
      <c r="AD157" s="548"/>
      <c r="AE157" s="229"/>
      <c r="AF157" s="270"/>
      <c r="AG157" s="77"/>
      <c r="AH157" s="77"/>
      <c r="AI157" s="77"/>
      <c r="AJ157" s="77"/>
      <c r="AK157" s="77"/>
      <c r="AL157" s="77"/>
      <c r="AM157" s="77"/>
      <c r="AN157" s="77"/>
      <c r="AO157" s="225"/>
      <c r="AP157" s="225"/>
      <c r="AQ157" s="225"/>
      <c r="AR157" s="117"/>
      <c r="AS157" s="117"/>
      <c r="AT157" s="117"/>
      <c r="AU157" s="117"/>
    </row>
    <row r="158" spans="1:47" ht="15" thickBot="1" x14ac:dyDescent="0.35">
      <c r="A158" s="554"/>
      <c r="B158" s="519"/>
      <c r="C158" s="8"/>
      <c r="D158" s="249"/>
      <c r="E158" s="20"/>
      <c r="F158" s="107"/>
      <c r="G158" s="80"/>
      <c r="H158" s="81"/>
      <c r="I158" s="80"/>
      <c r="J158" s="81"/>
      <c r="K158" s="80"/>
      <c r="L158" s="79"/>
      <c r="M158" s="82"/>
      <c r="N158" s="316"/>
      <c r="O158" s="343"/>
      <c r="P158" s="283"/>
      <c r="Q158" s="74"/>
      <c r="R158" s="74"/>
      <c r="S158" s="76"/>
      <c r="T158" s="74"/>
      <c r="U158" s="74"/>
      <c r="V158" s="74"/>
      <c r="W158" s="76"/>
      <c r="X158" s="75"/>
      <c r="Y158" s="74"/>
      <c r="Z158" s="74"/>
      <c r="AA158" s="76"/>
      <c r="AD158" s="548"/>
      <c r="AE158" s="229"/>
      <c r="AF158" s="270"/>
      <c r="AG158" s="77"/>
      <c r="AH158" s="77"/>
      <c r="AI158" s="77"/>
      <c r="AJ158" s="77"/>
      <c r="AK158" s="77"/>
      <c r="AL158" s="77"/>
      <c r="AM158" s="77"/>
      <c r="AN158" s="77"/>
      <c r="AO158" s="332"/>
      <c r="AP158" s="332"/>
      <c r="AQ158" s="463"/>
      <c r="AR158" s="117"/>
      <c r="AS158" s="117"/>
      <c r="AT158" s="117"/>
      <c r="AU158" s="117"/>
    </row>
    <row r="159" spans="1:47" x14ac:dyDescent="0.3">
      <c r="A159" s="554"/>
      <c r="B159" s="519"/>
      <c r="C159" s="508" t="s">
        <v>23</v>
      </c>
      <c r="D159" s="508"/>
      <c r="E159" s="509"/>
      <c r="F159" s="444">
        <f t="shared" ref="F159:N159" si="425">AVERAGE(F153:F158)</f>
        <v>19.792725284907885</v>
      </c>
      <c r="G159" s="445">
        <f t="shared" si="425"/>
        <v>12.135577869842688</v>
      </c>
      <c r="H159" s="446">
        <f t="shared" si="425"/>
        <v>0.67816884937670296</v>
      </c>
      <c r="I159" s="445">
        <f t="shared" si="425"/>
        <v>15.049719262721434</v>
      </c>
      <c r="J159" s="446">
        <f t="shared" si="425"/>
        <v>8.6223871029678864E-2</v>
      </c>
      <c r="K159" s="445">
        <f t="shared" si="425"/>
        <v>2.7288326649063999</v>
      </c>
      <c r="L159" s="447">
        <f t="shared" si="425"/>
        <v>1.6684848546766193</v>
      </c>
      <c r="M159" s="448">
        <f t="shared" si="425"/>
        <v>27.289431531137978</v>
      </c>
      <c r="N159" s="449">
        <f t="shared" si="425"/>
        <v>7.6253274604475701E-2</v>
      </c>
      <c r="O159" s="311"/>
      <c r="P159" s="444">
        <f t="shared" ref="P159:AA159" si="426">AVERAGE(P153:P158)</f>
        <v>0.70574951456140778</v>
      </c>
      <c r="Q159" s="447">
        <f t="shared" si="426"/>
        <v>1.857243379773696</v>
      </c>
      <c r="R159" s="447">
        <f t="shared" si="426"/>
        <v>0.38988863167337218</v>
      </c>
      <c r="S159" s="449">
        <f t="shared" si="426"/>
        <v>0.55532925283202816</v>
      </c>
      <c r="T159" s="444">
        <f t="shared" si="426"/>
        <v>0.68961592118679182</v>
      </c>
      <c r="U159" s="447">
        <f t="shared" si="426"/>
        <v>1.8128672987885082</v>
      </c>
      <c r="V159" s="447">
        <f t="shared" si="426"/>
        <v>0.37380300260612082</v>
      </c>
      <c r="W159" s="449">
        <f t="shared" si="426"/>
        <v>0.53740439449350319</v>
      </c>
      <c r="X159" s="444">
        <f t="shared" si="426"/>
        <v>0.35010420911264778</v>
      </c>
      <c r="Y159" s="447">
        <f t="shared" si="426"/>
        <v>1.2953598997302451</v>
      </c>
      <c r="Z159" s="447">
        <f t="shared" si="426"/>
        <v>0.16893665790879758</v>
      </c>
      <c r="AA159" s="449">
        <f t="shared" si="426"/>
        <v>0.30361861472782697</v>
      </c>
      <c r="AD159" s="548"/>
      <c r="AE159" s="534"/>
      <c r="AF159" s="534"/>
      <c r="AG159" s="77"/>
      <c r="AH159" s="77"/>
      <c r="AI159" s="77"/>
      <c r="AJ159" s="77"/>
      <c r="AK159" s="77"/>
      <c r="AL159" s="77"/>
      <c r="AM159" s="77"/>
      <c r="AN159" s="77"/>
      <c r="AO159" s="332"/>
      <c r="AP159" s="332"/>
      <c r="AQ159" s="463"/>
      <c r="AR159" s="117"/>
      <c r="AS159" s="117"/>
      <c r="AT159" s="117"/>
      <c r="AU159" s="117"/>
    </row>
    <row r="160" spans="1:47" x14ac:dyDescent="0.3">
      <c r="A160" s="554"/>
      <c r="B160" s="519"/>
      <c r="C160" s="525" t="s">
        <v>24</v>
      </c>
      <c r="D160" s="525"/>
      <c r="E160" s="526"/>
      <c r="F160" s="450">
        <f t="shared" ref="F160:N160" si="427">_xlfn.STDEV.S(F153:F158)</f>
        <v>9.5292839143297847</v>
      </c>
      <c r="G160" s="451">
        <f t="shared" si="427"/>
        <v>6.3871027670482867</v>
      </c>
      <c r="H160" s="452">
        <f t="shared" si="427"/>
        <v>0.85377705205961807</v>
      </c>
      <c r="I160" s="451">
        <f t="shared" si="427"/>
        <v>5.9524090570193593</v>
      </c>
      <c r="J160" s="452">
        <f t="shared" si="427"/>
        <v>0.14325805576330405</v>
      </c>
      <c r="K160" s="451">
        <f t="shared" si="427"/>
        <v>1.801620664377976</v>
      </c>
      <c r="L160" s="453">
        <f t="shared" si="427"/>
        <v>0.66529539580696351</v>
      </c>
      <c r="M160" s="454">
        <f t="shared" si="427"/>
        <v>3.958037250536719</v>
      </c>
      <c r="N160" s="455">
        <f t="shared" si="427"/>
        <v>2.4777069502313672E-2</v>
      </c>
      <c r="O160" s="311"/>
      <c r="P160" s="450">
        <f t="shared" ref="P160:AA160" si="428">_xlfn.STDEV.S(P153:P158)</f>
        <v>0.19414952837004923</v>
      </c>
      <c r="Q160" s="453">
        <f t="shared" si="428"/>
        <v>0.24145063062654107</v>
      </c>
      <c r="R160" s="453">
        <f t="shared" si="428"/>
        <v>0.11986734444138113</v>
      </c>
      <c r="S160" s="455">
        <f t="shared" si="428"/>
        <v>0.11876314259406215</v>
      </c>
      <c r="T160" s="450">
        <f t="shared" si="428"/>
        <v>0.18973896227810128</v>
      </c>
      <c r="U160" s="453">
        <f t="shared" si="428"/>
        <v>0.22777978943473087</v>
      </c>
      <c r="V160" s="453">
        <f t="shared" si="428"/>
        <v>0.12296008028073031</v>
      </c>
      <c r="W160" s="455">
        <f t="shared" si="428"/>
        <v>0.12118915554319359</v>
      </c>
      <c r="X160" s="450">
        <f t="shared" si="428"/>
        <v>5.6301310257310139E-2</v>
      </c>
      <c r="Y160" s="453">
        <f t="shared" si="428"/>
        <v>0.24843001891757144</v>
      </c>
      <c r="Z160" s="453">
        <f t="shared" si="428"/>
        <v>3.9347142289809137E-2</v>
      </c>
      <c r="AA160" s="455">
        <f t="shared" si="428"/>
        <v>5.1090462039529383E-2</v>
      </c>
      <c r="AD160" s="548"/>
      <c r="AE160" s="534"/>
      <c r="AF160" s="534"/>
      <c r="AG160" s="77"/>
      <c r="AH160" s="77"/>
      <c r="AI160" s="77"/>
      <c r="AJ160" s="77"/>
      <c r="AK160" s="77"/>
      <c r="AL160" s="77"/>
      <c r="AM160" s="77"/>
      <c r="AN160" s="77"/>
      <c r="AO160" s="332"/>
      <c r="AP160" s="332"/>
      <c r="AQ160" s="463"/>
      <c r="AR160" s="117"/>
      <c r="AS160" s="117"/>
      <c r="AT160" s="117"/>
      <c r="AU160" s="117"/>
    </row>
    <row r="161" spans="1:47" ht="15" thickBot="1" x14ac:dyDescent="0.35">
      <c r="A161" s="554"/>
      <c r="B161" s="520"/>
      <c r="C161" s="510" t="s">
        <v>25</v>
      </c>
      <c r="D161" s="511"/>
      <c r="E161" s="512"/>
      <c r="F161" s="456">
        <f t="shared" ref="F161:N161" si="429">F160/SQRT(COUNT(F153:F158))</f>
        <v>4.2616253218673359</v>
      </c>
      <c r="G161" s="457">
        <f t="shared" si="429"/>
        <v>2.8563991932793944</v>
      </c>
      <c r="H161" s="458">
        <f t="shared" si="429"/>
        <v>0.38182070520693656</v>
      </c>
      <c r="I161" s="457">
        <f t="shared" si="429"/>
        <v>2.6619982562761417</v>
      </c>
      <c r="J161" s="458">
        <f t="shared" si="429"/>
        <v>6.406695020224068E-2</v>
      </c>
      <c r="K161" s="457">
        <f t="shared" si="429"/>
        <v>0.80570925504349755</v>
      </c>
      <c r="L161" s="459">
        <f t="shared" si="429"/>
        <v>0.2975291460283998</v>
      </c>
      <c r="M161" s="460">
        <f t="shared" si="429"/>
        <v>1.7700880699352939</v>
      </c>
      <c r="N161" s="461">
        <f t="shared" si="429"/>
        <v>1.108064233808205E-2</v>
      </c>
      <c r="O161" s="311"/>
      <c r="P161" s="456">
        <f t="shared" ref="P161:AA161" si="430">_xlfn.STDEV.S(P153:P158)/SQRT(COUNT(P153:P158))</f>
        <v>8.6826308646990799E-2</v>
      </c>
      <c r="Q161" s="459">
        <f t="shared" si="430"/>
        <v>0.10798000465822769</v>
      </c>
      <c r="R161" s="459">
        <f t="shared" si="430"/>
        <v>5.360630609066195E-2</v>
      </c>
      <c r="S161" s="461">
        <f t="shared" si="430"/>
        <v>5.3112492012364731E-2</v>
      </c>
      <c r="T161" s="456">
        <f t="shared" si="430"/>
        <v>8.4853843526820558E-2</v>
      </c>
      <c r="U161" s="459">
        <f t="shared" si="430"/>
        <v>0.10186621861532932</v>
      </c>
      <c r="V161" s="459">
        <f t="shared" si="430"/>
        <v>5.4989419605308877E-2</v>
      </c>
      <c r="W161" s="461">
        <f t="shared" si="430"/>
        <v>5.4197437986075264E-2</v>
      </c>
      <c r="X161" s="456">
        <f t="shared" si="430"/>
        <v>2.5178711391530328E-2</v>
      </c>
      <c r="Y161" s="459">
        <f t="shared" si="430"/>
        <v>0.11110128199024968</v>
      </c>
      <c r="Z161" s="459">
        <f t="shared" si="430"/>
        <v>1.7596576976073992E-2</v>
      </c>
      <c r="AA161" s="461">
        <f t="shared" si="430"/>
        <v>2.2848349224452048E-2</v>
      </c>
      <c r="AB161" s="21"/>
      <c r="AC161" s="21"/>
      <c r="AD161" s="548"/>
      <c r="AE161" s="534"/>
      <c r="AF161" s="534"/>
      <c r="AG161" s="77"/>
      <c r="AH161" s="77"/>
      <c r="AI161" s="77"/>
      <c r="AJ161" s="77"/>
      <c r="AK161" s="77"/>
      <c r="AL161" s="77"/>
      <c r="AM161" s="77"/>
      <c r="AN161" s="77"/>
      <c r="AO161" s="332"/>
      <c r="AP161" s="332"/>
      <c r="AQ161" s="463"/>
      <c r="AR161" s="117"/>
      <c r="AS161" s="117"/>
      <c r="AT161" s="117"/>
      <c r="AU161" s="117"/>
    </row>
    <row r="162" spans="1:47" x14ac:dyDescent="0.3">
      <c r="A162" s="554"/>
      <c r="B162" s="518" t="s">
        <v>119</v>
      </c>
      <c r="C162" s="8">
        <v>42906</v>
      </c>
      <c r="D162" s="247" t="s">
        <v>82</v>
      </c>
      <c r="E162" s="284" t="s">
        <v>106</v>
      </c>
      <c r="F162" s="67">
        <v>26.139331427189202</v>
      </c>
      <c r="G162" s="68">
        <v>5.7630643427293302</v>
      </c>
      <c r="H162" s="69">
        <v>0.25871316154045099</v>
      </c>
      <c r="I162" s="68">
        <v>7.8332044041054703</v>
      </c>
      <c r="J162" s="69">
        <v>6.08818701663335E-2</v>
      </c>
      <c r="K162" s="68">
        <v>0.75354252556633405</v>
      </c>
      <c r="L162" s="67">
        <v>0.82817222347793795</v>
      </c>
      <c r="M162" s="70">
        <v>39.013471469292099</v>
      </c>
      <c r="N162" s="314">
        <v>0.101047498882449</v>
      </c>
      <c r="O162" s="343"/>
      <c r="P162" s="282">
        <v>2.3010302103685101</v>
      </c>
      <c r="Q162" s="72">
        <v>2.8993829528041202</v>
      </c>
      <c r="R162" s="72">
        <v>1.51734907081151</v>
      </c>
      <c r="S162" s="73">
        <v>1.7954536129636101</v>
      </c>
      <c r="T162" s="74">
        <v>1.37603103233556</v>
      </c>
      <c r="U162" s="74">
        <v>2.0662420013177698</v>
      </c>
      <c r="V162" s="74">
        <v>0.83947974182113105</v>
      </c>
      <c r="W162" s="76">
        <v>1.0644665211564399</v>
      </c>
      <c r="X162" s="71">
        <v>1.3124243548138099</v>
      </c>
      <c r="Y162" s="72">
        <v>2.0070606299823099</v>
      </c>
      <c r="Z162" s="72">
        <v>0.79352070465977298</v>
      </c>
      <c r="AA162" s="73">
        <v>1.0146575692725299</v>
      </c>
      <c r="AD162" s="548"/>
      <c r="AE162" s="229"/>
      <c r="AF162" s="270"/>
      <c r="AG162" s="77"/>
      <c r="AH162" s="77"/>
      <c r="AI162" s="77"/>
      <c r="AJ162" s="77"/>
      <c r="AK162" s="77"/>
      <c r="AL162" s="77"/>
      <c r="AM162" s="77"/>
      <c r="AN162" s="77"/>
      <c r="AO162" s="332"/>
      <c r="AP162" s="332"/>
      <c r="AQ162" s="463"/>
      <c r="AR162" s="117"/>
      <c r="AS162" s="117"/>
      <c r="AT162" s="117"/>
      <c r="AU162" s="117"/>
    </row>
    <row r="163" spans="1:47" x14ac:dyDescent="0.3">
      <c r="A163" s="554"/>
      <c r="B163" s="519"/>
      <c r="C163" s="8">
        <v>43024</v>
      </c>
      <c r="D163" s="248" t="s">
        <v>82</v>
      </c>
      <c r="E163" s="20" t="s">
        <v>107</v>
      </c>
      <c r="F163" s="105">
        <v>31.1379015079611</v>
      </c>
      <c r="G163" s="103">
        <v>4.3300985605043696</v>
      </c>
      <c r="H163" s="104">
        <v>0.36060921431391801</v>
      </c>
      <c r="I163" s="103">
        <v>10.713236039895399</v>
      </c>
      <c r="J163" s="104">
        <v>8.5610768372057999E-2</v>
      </c>
      <c r="K163" s="103">
        <v>1.4643026427447801</v>
      </c>
      <c r="L163" s="105">
        <v>0.87347363466208106</v>
      </c>
      <c r="M163" s="106">
        <v>34.2897023317554</v>
      </c>
      <c r="N163" s="315">
        <v>6.6121235300860795E-2</v>
      </c>
      <c r="O163" s="343"/>
      <c r="P163" s="283">
        <v>1.8818400381087701</v>
      </c>
      <c r="Q163" s="74">
        <v>2.7895791879911802</v>
      </c>
      <c r="R163" s="74">
        <v>1.0930412368840099</v>
      </c>
      <c r="S163" s="76">
        <v>1.36062590662551</v>
      </c>
      <c r="T163" s="74">
        <v>1.1100485987191799</v>
      </c>
      <c r="U163" s="74">
        <v>1.9805327920620901</v>
      </c>
      <c r="V163" s="74">
        <v>0.59988647428823605</v>
      </c>
      <c r="W163" s="76">
        <v>0.81683172483215705</v>
      </c>
      <c r="X163" s="75">
        <v>1.0576450624443301</v>
      </c>
      <c r="Y163" s="74">
        <v>1.9235142123131901</v>
      </c>
      <c r="Z163" s="74">
        <v>0.56706269423187405</v>
      </c>
      <c r="AA163" s="76">
        <v>0.78036274739647304</v>
      </c>
      <c r="AD163" s="548"/>
      <c r="AE163" s="229"/>
      <c r="AF163" s="270"/>
      <c r="AG163" s="77"/>
      <c r="AH163" s="77"/>
      <c r="AI163" s="77"/>
      <c r="AJ163" s="77"/>
      <c r="AK163" s="77"/>
      <c r="AL163" s="77"/>
      <c r="AM163" s="77"/>
      <c r="AN163" s="77"/>
      <c r="AO163" s="332"/>
      <c r="AP163" s="332"/>
      <c r="AQ163" s="463"/>
      <c r="AR163" s="117"/>
      <c r="AS163" s="117"/>
      <c r="AT163" s="117"/>
      <c r="AU163" s="117"/>
    </row>
    <row r="164" spans="1:47" x14ac:dyDescent="0.3">
      <c r="A164" s="554"/>
      <c r="B164" s="519"/>
      <c r="C164" s="8">
        <v>42934</v>
      </c>
      <c r="D164" s="248" t="s">
        <v>82</v>
      </c>
      <c r="E164" s="20" t="s">
        <v>104</v>
      </c>
      <c r="F164" s="105">
        <v>21.053120833425801</v>
      </c>
      <c r="G164" s="103">
        <v>6.9172172823965097</v>
      </c>
      <c r="H164" s="104">
        <v>0.277769671660962</v>
      </c>
      <c r="I164" s="103">
        <v>11.066644947801301</v>
      </c>
      <c r="J164" s="104">
        <v>6.1109030451974397E-2</v>
      </c>
      <c r="K164" s="103">
        <v>1.2177724105305201</v>
      </c>
      <c r="L164" s="105">
        <v>0.89290856392844498</v>
      </c>
      <c r="M164" s="106">
        <v>34.006345638647602</v>
      </c>
      <c r="N164" s="315">
        <v>8.5331258028099599E-2</v>
      </c>
      <c r="O164" s="343"/>
      <c r="P164" s="283">
        <v>1.9036496452424001</v>
      </c>
      <c r="Q164" s="74">
        <v>2.8845455898507599</v>
      </c>
      <c r="R164" s="74">
        <v>1.18518289856635</v>
      </c>
      <c r="S164" s="76">
        <v>1.43997737861933</v>
      </c>
      <c r="T164" s="74">
        <v>1.16717360725395</v>
      </c>
      <c r="U164" s="74">
        <v>2.0649128340107898</v>
      </c>
      <c r="V164" s="74">
        <v>0.67144511483482305</v>
      </c>
      <c r="W164" s="76">
        <v>0.87636034274653396</v>
      </c>
      <c r="X164" s="75">
        <v>1.11674847702998</v>
      </c>
      <c r="Y164" s="74">
        <v>2.0074869185405402</v>
      </c>
      <c r="Z164" s="74">
        <v>0.63726556664870304</v>
      </c>
      <c r="AA164" s="76">
        <v>0.83861667733423195</v>
      </c>
      <c r="AD164" s="548"/>
      <c r="AE164" s="229"/>
      <c r="AF164" s="270"/>
      <c r="AG164" s="77"/>
      <c r="AH164" s="77"/>
      <c r="AI164" s="77"/>
      <c r="AJ164" s="77"/>
      <c r="AK164" s="77"/>
      <c r="AL164" s="77"/>
      <c r="AM164" s="77"/>
      <c r="AN164" s="77"/>
      <c r="AO164" s="332"/>
      <c r="AP164" s="332"/>
      <c r="AQ164" s="463"/>
      <c r="AR164" s="117"/>
      <c r="AS164" s="117"/>
      <c r="AT164" s="117"/>
      <c r="AU164" s="117"/>
    </row>
    <row r="165" spans="1:47" x14ac:dyDescent="0.3">
      <c r="A165" s="554"/>
      <c r="B165" s="519"/>
      <c r="C165" s="8">
        <v>42940</v>
      </c>
      <c r="D165" s="248" t="s">
        <v>82</v>
      </c>
      <c r="E165" s="20" t="s">
        <v>125</v>
      </c>
      <c r="F165" s="105">
        <v>27.041798801522202</v>
      </c>
      <c r="G165" s="103">
        <v>4.3042099098422</v>
      </c>
      <c r="H165" s="104">
        <v>0.342065636698278</v>
      </c>
      <c r="I165" s="103">
        <v>11.227906963369399</v>
      </c>
      <c r="J165" s="104">
        <v>6.8103762070416504E-2</v>
      </c>
      <c r="K165" s="103">
        <v>0.86840368071042995</v>
      </c>
      <c r="L165" s="105">
        <v>0.94413765954031703</v>
      </c>
      <c r="M165" s="106">
        <v>37.561631948354901</v>
      </c>
      <c r="N165" s="315">
        <v>8.8393953121525995E-2</v>
      </c>
      <c r="O165" s="343"/>
      <c r="P165" s="283">
        <v>2.1953505966923701</v>
      </c>
      <c r="Q165" s="74">
        <v>3.0329499566432001</v>
      </c>
      <c r="R165" s="74">
        <v>1.4529033657472501</v>
      </c>
      <c r="S165" s="76">
        <v>1.72352995632988</v>
      </c>
      <c r="T165" s="74">
        <v>1.32244533303462</v>
      </c>
      <c r="U165" s="74">
        <v>2.1238868578002901</v>
      </c>
      <c r="V165" s="74">
        <v>0.79707859100224598</v>
      </c>
      <c r="W165" s="76">
        <v>1.01323365126527</v>
      </c>
      <c r="X165" s="75">
        <v>1.26277612521867</v>
      </c>
      <c r="Y165" s="74">
        <v>2.0602513580658202</v>
      </c>
      <c r="Z165" s="74">
        <v>0.75337388573276198</v>
      </c>
      <c r="AA165" s="76">
        <v>0.96563677562505601</v>
      </c>
      <c r="AD165" s="548"/>
      <c r="AE165" s="229"/>
      <c r="AF165" s="270"/>
      <c r="AG165" s="77"/>
      <c r="AH165" s="77"/>
      <c r="AI165" s="77"/>
      <c r="AJ165" s="77"/>
      <c r="AK165" s="77"/>
      <c r="AL165" s="77"/>
      <c r="AM165" s="77"/>
      <c r="AN165" s="77"/>
      <c r="AO165" s="332"/>
      <c r="AP165" s="332"/>
      <c r="AQ165" s="463"/>
      <c r="AR165" s="117"/>
      <c r="AS165" s="117"/>
      <c r="AT165" s="117"/>
      <c r="AU165" s="117"/>
    </row>
    <row r="166" spans="1:47" x14ac:dyDescent="0.3">
      <c r="A166" s="554"/>
      <c r="B166" s="519"/>
      <c r="C166" s="8">
        <v>42955</v>
      </c>
      <c r="D166" s="248" t="s">
        <v>82</v>
      </c>
      <c r="E166" s="20" t="s">
        <v>105</v>
      </c>
      <c r="F166" s="105">
        <v>24.1536459752223</v>
      </c>
      <c r="G166" s="103">
        <v>8.0619143909531292</v>
      </c>
      <c r="H166" s="104">
        <v>0.301225932064068</v>
      </c>
      <c r="I166" s="103">
        <v>11.2393523673266</v>
      </c>
      <c r="J166" s="104">
        <v>2.9112924775626398E-2</v>
      </c>
      <c r="K166" s="103">
        <v>1.65491633273899</v>
      </c>
      <c r="L166" s="105">
        <v>0.82700507516469002</v>
      </c>
      <c r="M166" s="106">
        <v>34.2439945143472</v>
      </c>
      <c r="N166" s="315">
        <v>8.8291474030859005E-2</v>
      </c>
      <c r="O166" s="343"/>
      <c r="P166" s="283">
        <v>1.9242772859708099</v>
      </c>
      <c r="Q166" s="74">
        <v>2.7659612439662302</v>
      </c>
      <c r="R166" s="74">
        <v>1.2168260522510601</v>
      </c>
      <c r="S166" s="76">
        <v>1.4830276964326401</v>
      </c>
      <c r="T166" s="74">
        <v>1.14241181856702</v>
      </c>
      <c r="U166" s="74">
        <v>1.92686505943703</v>
      </c>
      <c r="V166" s="74">
        <v>0.642145528597594</v>
      </c>
      <c r="W166" s="76">
        <v>0.85218143445094297</v>
      </c>
      <c r="X166" s="75">
        <v>1.09001762943595</v>
      </c>
      <c r="Y166" s="74">
        <v>1.86959694474503</v>
      </c>
      <c r="Z166" s="74">
        <v>0.60518683085387504</v>
      </c>
      <c r="AA166" s="76">
        <v>0.81130030948494503</v>
      </c>
      <c r="AD166" s="548"/>
      <c r="AE166" s="229"/>
      <c r="AF166" s="270"/>
      <c r="AG166" s="77"/>
      <c r="AH166" s="77"/>
      <c r="AI166" s="77"/>
      <c r="AJ166" s="77"/>
      <c r="AK166" s="77"/>
      <c r="AL166" s="77"/>
      <c r="AM166" s="77"/>
      <c r="AN166" s="77"/>
      <c r="AO166" s="332"/>
      <c r="AP166" s="332"/>
      <c r="AQ166" s="463"/>
      <c r="AR166" s="117"/>
      <c r="AS166" s="117"/>
      <c r="AT166" s="117"/>
      <c r="AU166" s="117"/>
    </row>
    <row r="167" spans="1:47" ht="15" thickBot="1" x14ac:dyDescent="0.35">
      <c r="A167" s="554"/>
      <c r="B167" s="519"/>
      <c r="C167" s="8"/>
      <c r="D167" s="249"/>
      <c r="E167" s="20"/>
      <c r="F167" s="79"/>
      <c r="G167" s="80"/>
      <c r="H167" s="81"/>
      <c r="I167" s="80"/>
      <c r="J167" s="81"/>
      <c r="K167" s="80"/>
      <c r="L167" s="79"/>
      <c r="M167" s="82"/>
      <c r="N167" s="316"/>
      <c r="O167" s="343"/>
      <c r="P167" s="283"/>
      <c r="Q167" s="74"/>
      <c r="R167" s="74"/>
      <c r="S167" s="76"/>
      <c r="T167" s="74"/>
      <c r="U167" s="74"/>
      <c r="V167" s="74"/>
      <c r="W167" s="76"/>
      <c r="X167" s="75"/>
      <c r="Y167" s="74"/>
      <c r="Z167" s="74"/>
      <c r="AA167" s="76"/>
      <c r="AD167" s="548"/>
      <c r="AE167" s="229"/>
      <c r="AF167" s="270"/>
      <c r="AG167" s="77"/>
      <c r="AH167" s="77"/>
      <c r="AI167" s="77"/>
      <c r="AJ167" s="77"/>
      <c r="AK167" s="77"/>
      <c r="AL167" s="77"/>
      <c r="AM167" s="77"/>
      <c r="AN167" s="77"/>
      <c r="AO167" s="332"/>
      <c r="AP167" s="332"/>
      <c r="AQ167" s="463"/>
      <c r="AR167" s="117"/>
      <c r="AS167" s="117"/>
      <c r="AT167" s="117"/>
      <c r="AU167" s="117"/>
    </row>
    <row r="168" spans="1:47" x14ac:dyDescent="0.3">
      <c r="A168" s="554"/>
      <c r="B168" s="519"/>
      <c r="C168" s="514" t="s">
        <v>23</v>
      </c>
      <c r="D168" s="508"/>
      <c r="E168" s="509"/>
      <c r="F168" s="83">
        <f t="shared" ref="F168:N168" si="431">AVERAGE(F162:F167)</f>
        <v>25.905159709064122</v>
      </c>
      <c r="G168" s="84">
        <f t="shared" si="431"/>
        <v>5.8753008972851077</v>
      </c>
      <c r="H168" s="85">
        <f t="shared" si="431"/>
        <v>0.30807672325553537</v>
      </c>
      <c r="I168" s="84">
        <f t="shared" si="431"/>
        <v>10.416068944499633</v>
      </c>
      <c r="J168" s="85">
        <f t="shared" si="431"/>
        <v>6.0963671167281762E-2</v>
      </c>
      <c r="K168" s="84">
        <f t="shared" si="431"/>
        <v>1.1917875184582107</v>
      </c>
      <c r="L168" s="86">
        <f t="shared" si="431"/>
        <v>0.8731394313546943</v>
      </c>
      <c r="M168" s="87">
        <f t="shared" si="431"/>
        <v>35.823029180479445</v>
      </c>
      <c r="N168" s="88">
        <f t="shared" si="431"/>
        <v>8.5837083872758874E-2</v>
      </c>
      <c r="O168" s="343"/>
      <c r="P168" s="83">
        <f t="shared" ref="P168:AA168" si="432">AVERAGE(P162:P167)</f>
        <v>2.0412295552765718</v>
      </c>
      <c r="Q168" s="86">
        <f t="shared" si="432"/>
        <v>2.8744837862510986</v>
      </c>
      <c r="R168" s="86">
        <f t="shared" si="432"/>
        <v>1.2930605248520362</v>
      </c>
      <c r="S168" s="88">
        <f t="shared" si="432"/>
        <v>1.5605229101941942</v>
      </c>
      <c r="T168" s="83">
        <f t="shared" si="432"/>
        <v>1.2236220779820659</v>
      </c>
      <c r="U168" s="86">
        <f t="shared" si="432"/>
        <v>2.0324879089255941</v>
      </c>
      <c r="V168" s="86">
        <f t="shared" si="432"/>
        <v>0.71000709010880603</v>
      </c>
      <c r="W168" s="88">
        <f t="shared" si="432"/>
        <v>0.92461473489026869</v>
      </c>
      <c r="X168" s="83">
        <f t="shared" si="432"/>
        <v>1.1679223297885479</v>
      </c>
      <c r="Y168" s="86">
        <f t="shared" si="432"/>
        <v>1.9735820127293782</v>
      </c>
      <c r="Z168" s="86">
        <f t="shared" si="432"/>
        <v>0.67128193642539746</v>
      </c>
      <c r="AA168" s="88">
        <f t="shared" si="432"/>
        <v>0.88211481582264728</v>
      </c>
      <c r="AD168" s="548"/>
      <c r="AE168" s="534"/>
      <c r="AF168" s="534"/>
      <c r="AG168" s="77"/>
      <c r="AH168" s="77"/>
      <c r="AI168" s="77"/>
      <c r="AJ168" s="77"/>
      <c r="AK168" s="77"/>
      <c r="AL168" s="77"/>
      <c r="AM168" s="77"/>
      <c r="AN168" s="77"/>
      <c r="AO168" s="332"/>
      <c r="AP168" s="332"/>
      <c r="AQ168" s="463"/>
      <c r="AR168" s="117"/>
      <c r="AS168" s="117"/>
      <c r="AT168" s="117"/>
      <c r="AU168" s="117"/>
    </row>
    <row r="169" spans="1:47" x14ac:dyDescent="0.3">
      <c r="A169" s="554"/>
      <c r="B169" s="519"/>
      <c r="C169" s="525" t="s">
        <v>24</v>
      </c>
      <c r="D169" s="525"/>
      <c r="E169" s="526"/>
      <c r="F169" s="89">
        <f t="shared" ref="F169:N169" si="433">_xlfn.STDEV.S(F162:F167)</f>
        <v>3.7194909989317875</v>
      </c>
      <c r="G169" s="90">
        <f t="shared" si="433"/>
        <v>1.6382492576566454</v>
      </c>
      <c r="H169" s="91">
        <f t="shared" si="433"/>
        <v>4.2770085326433303E-2</v>
      </c>
      <c r="I169" s="90">
        <f t="shared" si="433"/>
        <v>1.4594196805466522</v>
      </c>
      <c r="J169" s="91">
        <f t="shared" si="433"/>
        <v>2.0450905634944776E-2</v>
      </c>
      <c r="K169" s="90">
        <f t="shared" si="433"/>
        <v>0.38277401508897479</v>
      </c>
      <c r="L169" s="92">
        <f t="shared" si="433"/>
        <v>4.8944119425536094E-2</v>
      </c>
      <c r="M169" s="93">
        <f t="shared" si="433"/>
        <v>2.3101105155238999</v>
      </c>
      <c r="N169" s="95">
        <f t="shared" si="433"/>
        <v>1.2578641429677677E-2</v>
      </c>
      <c r="O169" s="311"/>
      <c r="P169" s="89">
        <f t="shared" ref="P169:AA169" si="434">_xlfn.STDEV.S(P162:P167)</f>
        <v>0.19317139987395499</v>
      </c>
      <c r="Q169" s="92">
        <f t="shared" si="434"/>
        <v>0.10585210028041601</v>
      </c>
      <c r="R169" s="92">
        <f t="shared" si="434"/>
        <v>0.18255963290051599</v>
      </c>
      <c r="S169" s="95">
        <f t="shared" si="434"/>
        <v>0.18858637117244467</v>
      </c>
      <c r="T169" s="89">
        <f t="shared" si="434"/>
        <v>0.11797774830448622</v>
      </c>
      <c r="U169" s="92">
        <f t="shared" si="434"/>
        <v>7.8102501364846824E-2</v>
      </c>
      <c r="V169" s="92">
        <f t="shared" si="434"/>
        <v>0.10315447312856822</v>
      </c>
      <c r="W169" s="95">
        <f t="shared" si="434"/>
        <v>0.10793989194477836</v>
      </c>
      <c r="X169" s="89">
        <f t="shared" si="434"/>
        <v>0.11261334177173751</v>
      </c>
      <c r="Y169" s="92">
        <f t="shared" si="434"/>
        <v>7.5996076994974321E-2</v>
      </c>
      <c r="Z169" s="92">
        <f t="shared" si="434"/>
        <v>9.755604983447734E-2</v>
      </c>
      <c r="AA169" s="95">
        <f t="shared" si="434"/>
        <v>0.10222984526316824</v>
      </c>
      <c r="AD169" s="548"/>
      <c r="AE169" s="534"/>
      <c r="AF169" s="534"/>
      <c r="AG169" s="77"/>
      <c r="AH169" s="77"/>
      <c r="AI169" s="77"/>
      <c r="AJ169" s="77"/>
      <c r="AK169" s="77"/>
      <c r="AL169" s="77"/>
      <c r="AM169" s="77"/>
      <c r="AN169" s="77"/>
      <c r="AO169" s="332"/>
      <c r="AP169" s="332"/>
      <c r="AQ169" s="463"/>
      <c r="AR169" s="117"/>
      <c r="AS169" s="117"/>
      <c r="AT169" s="117"/>
      <c r="AU169" s="117"/>
    </row>
    <row r="170" spans="1:47" ht="15" thickBot="1" x14ac:dyDescent="0.35">
      <c r="A170" s="554"/>
      <c r="B170" s="520"/>
      <c r="C170" s="510" t="s">
        <v>25</v>
      </c>
      <c r="D170" s="511"/>
      <c r="E170" s="512"/>
      <c r="F170" s="96">
        <f t="shared" ref="F170:N170" si="435">F169/SQRT(COUNT(F162:F167))</f>
        <v>1.6634069430620149</v>
      </c>
      <c r="G170" s="97">
        <f t="shared" si="435"/>
        <v>0.73264734084176542</v>
      </c>
      <c r="H170" s="98">
        <f t="shared" si="435"/>
        <v>1.9127363638674229E-2</v>
      </c>
      <c r="I170" s="97">
        <f t="shared" si="435"/>
        <v>0.65267232268066833</v>
      </c>
      <c r="J170" s="98">
        <f t="shared" si="435"/>
        <v>9.1459230402340021E-3</v>
      </c>
      <c r="K170" s="97">
        <f t="shared" si="435"/>
        <v>0.17118174355189555</v>
      </c>
      <c r="L170" s="99">
        <f t="shared" si="435"/>
        <v>2.1888475626873332E-2</v>
      </c>
      <c r="M170" s="100">
        <f t="shared" si="435"/>
        <v>1.0331128296497045</v>
      </c>
      <c r="N170" s="101">
        <f t="shared" si="435"/>
        <v>5.6253394602708848E-3</v>
      </c>
      <c r="O170" s="311"/>
      <c r="P170" s="96">
        <f t="shared" ref="P170:AA170" si="436">_xlfn.STDEV.S(P162:P167)/SQRT(COUNT(P162:P167))</f>
        <v>8.6388876285391533E-2</v>
      </c>
      <c r="Q170" s="99">
        <f t="shared" si="436"/>
        <v>4.7338498357626949E-2</v>
      </c>
      <c r="R170" s="99">
        <f t="shared" si="436"/>
        <v>8.1643149822592173E-2</v>
      </c>
      <c r="S170" s="101">
        <f t="shared" si="436"/>
        <v>8.4338389114318596E-2</v>
      </c>
      <c r="T170" s="96">
        <f t="shared" si="436"/>
        <v>5.2761253008238349E-2</v>
      </c>
      <c r="U170" s="99">
        <f t="shared" si="436"/>
        <v>3.492850045291352E-2</v>
      </c>
      <c r="V170" s="99">
        <f t="shared" si="436"/>
        <v>4.6132082819730788E-2</v>
      </c>
      <c r="W170" s="101">
        <f t="shared" si="436"/>
        <v>4.8272187174501276E-2</v>
      </c>
      <c r="X170" s="96">
        <f t="shared" si="436"/>
        <v>5.0362217475004335E-2</v>
      </c>
      <c r="Y170" s="99">
        <f t="shared" si="436"/>
        <v>3.3986478836814105E-2</v>
      </c>
      <c r="Z170" s="99">
        <f t="shared" si="436"/>
        <v>4.3628391809249684E-2</v>
      </c>
      <c r="AA170" s="101">
        <f t="shared" si="436"/>
        <v>4.5718576667545807E-2</v>
      </c>
      <c r="AD170" s="548"/>
      <c r="AE170" s="534"/>
      <c r="AF170" s="534"/>
      <c r="AG170" s="77"/>
      <c r="AH170" s="77"/>
      <c r="AI170" s="77"/>
      <c r="AJ170" s="77"/>
      <c r="AK170" s="77"/>
      <c r="AL170" s="77"/>
      <c r="AM170" s="77"/>
      <c r="AN170" s="77"/>
      <c r="AO170" s="332"/>
      <c r="AP170" s="332"/>
      <c r="AQ170" s="463"/>
      <c r="AR170" s="117"/>
      <c r="AS170" s="117"/>
      <c r="AT170" s="117"/>
      <c r="AU170" s="117"/>
    </row>
    <row r="171" spans="1:47" x14ac:dyDescent="0.3">
      <c r="A171" s="554"/>
      <c r="B171" s="518" t="s">
        <v>118</v>
      </c>
      <c r="C171" s="8">
        <v>43770</v>
      </c>
      <c r="D171" s="247" t="s">
        <v>82</v>
      </c>
      <c r="E171" s="20" t="s">
        <v>120</v>
      </c>
      <c r="F171" s="67">
        <v>8.1606864619251294</v>
      </c>
      <c r="G171" s="68">
        <v>1.65032426335941</v>
      </c>
      <c r="H171" s="69">
        <v>23.349247193262599</v>
      </c>
      <c r="I171" s="68">
        <v>13.254705633891399</v>
      </c>
      <c r="J171" s="69">
        <v>32.399673038777003</v>
      </c>
      <c r="K171" s="68">
        <v>44.5724094250169</v>
      </c>
      <c r="L171" s="67">
        <v>15.1085691611478</v>
      </c>
      <c r="M171" s="70">
        <v>46.442837093589503</v>
      </c>
      <c r="N171" s="314">
        <v>0.154533803709276</v>
      </c>
      <c r="O171" s="343"/>
      <c r="P171" s="282">
        <v>0.93005497443073504</v>
      </c>
      <c r="Q171" s="72">
        <v>0.69667698282700397</v>
      </c>
      <c r="R171" s="72">
        <v>0.426581268857121</v>
      </c>
      <c r="S171" s="73">
        <v>0.47145063178650998</v>
      </c>
      <c r="T171" s="74">
        <v>0.91399586516221398</v>
      </c>
      <c r="U171" s="74">
        <v>0.69276268283375597</v>
      </c>
      <c r="V171" s="74">
        <v>0.42259882577963198</v>
      </c>
      <c r="W171" s="76">
        <v>0.46724114745404199</v>
      </c>
      <c r="X171" s="71">
        <v>0.536060168539647</v>
      </c>
      <c r="Y171" s="72">
        <v>0.57903301401374296</v>
      </c>
      <c r="Z171" s="72">
        <v>0.308713784391768</v>
      </c>
      <c r="AA171" s="73">
        <v>0.34662583924569701</v>
      </c>
      <c r="AD171" s="548"/>
      <c r="AE171" s="229"/>
      <c r="AF171" s="270"/>
      <c r="AG171" s="77"/>
      <c r="AH171" s="77"/>
      <c r="AI171" s="77"/>
      <c r="AJ171" s="77"/>
      <c r="AK171" s="77"/>
      <c r="AL171" s="77"/>
      <c r="AM171" s="77"/>
      <c r="AN171" s="77"/>
      <c r="AO171" s="332"/>
      <c r="AP171" s="332"/>
      <c r="AQ171" s="463"/>
      <c r="AR171" s="117"/>
      <c r="AS171" s="117"/>
      <c r="AT171" s="117"/>
      <c r="AU171" s="117"/>
    </row>
    <row r="172" spans="1:47" x14ac:dyDescent="0.3">
      <c r="A172" s="554"/>
      <c r="B172" s="519"/>
      <c r="C172" s="8">
        <v>43777</v>
      </c>
      <c r="D172" s="248" t="s">
        <v>82</v>
      </c>
      <c r="E172" s="20" t="s">
        <v>121</v>
      </c>
      <c r="F172" s="105">
        <v>14.864297432537899</v>
      </c>
      <c r="G172" s="103">
        <v>18.1546837698153</v>
      </c>
      <c r="H172" s="104">
        <v>6.4993581442569202</v>
      </c>
      <c r="I172" s="103">
        <v>11.380941535280201</v>
      </c>
      <c r="J172" s="104">
        <v>2.23079973125077E-2</v>
      </c>
      <c r="K172" s="103">
        <v>11.3496081504616</v>
      </c>
      <c r="L172" s="105">
        <v>4.03850917590748</v>
      </c>
      <c r="M172" s="106">
        <v>24.807494354822101</v>
      </c>
      <c r="N172" s="315">
        <v>4.8837565356919799E-2</v>
      </c>
      <c r="O172" s="343"/>
      <c r="P172" s="283">
        <v>0.35388661158446</v>
      </c>
      <c r="Q172" s="74">
        <v>1.03013420121259</v>
      </c>
      <c r="R172" s="74">
        <v>0.17847365652226699</v>
      </c>
      <c r="S172" s="76">
        <v>0.25439119951471501</v>
      </c>
      <c r="T172" s="74">
        <v>0.34672391241630102</v>
      </c>
      <c r="U172" s="74">
        <v>1.0187754955091199</v>
      </c>
      <c r="V172" s="74">
        <v>0.17356653686870699</v>
      </c>
      <c r="W172" s="76">
        <v>0.248818095949393</v>
      </c>
      <c r="X172" s="75">
        <v>0.19053345111369499</v>
      </c>
      <c r="Y172" s="74">
        <v>0.78276312279093196</v>
      </c>
      <c r="Z172" s="74">
        <v>7.8370034218989498E-2</v>
      </c>
      <c r="AA172" s="76">
        <v>0.139304614940673</v>
      </c>
      <c r="AD172" s="548"/>
      <c r="AE172" s="229"/>
      <c r="AF172" s="270"/>
      <c r="AG172" s="77"/>
      <c r="AH172" s="77"/>
      <c r="AI172" s="77"/>
      <c r="AJ172" s="77"/>
      <c r="AK172" s="77"/>
      <c r="AL172" s="77"/>
      <c r="AM172" s="77"/>
      <c r="AN172" s="77"/>
      <c r="AO172" s="332"/>
      <c r="AP172" s="332"/>
      <c r="AQ172" s="463"/>
      <c r="AR172" s="117"/>
      <c r="AS172" s="117"/>
      <c r="AT172" s="117"/>
      <c r="AU172" s="117"/>
    </row>
    <row r="173" spans="1:47" x14ac:dyDescent="0.3">
      <c r="A173" s="554"/>
      <c r="B173" s="519"/>
      <c r="C173" s="8">
        <v>43796</v>
      </c>
      <c r="D173" s="248" t="s">
        <v>82</v>
      </c>
      <c r="E173" s="20" t="s">
        <v>122</v>
      </c>
      <c r="F173" s="105">
        <v>18.3434356102191</v>
      </c>
      <c r="G173" s="103">
        <v>2.96715060863934</v>
      </c>
      <c r="H173" s="104">
        <v>39.699057734228099</v>
      </c>
      <c r="I173" s="103">
        <v>14.902090170632199</v>
      </c>
      <c r="J173" s="104">
        <v>2.5145785328766399</v>
      </c>
      <c r="K173" s="103">
        <v>32.404549339198603</v>
      </c>
      <c r="L173" s="105">
        <v>8.6531677749139195</v>
      </c>
      <c r="M173" s="106">
        <v>27.750892202796599</v>
      </c>
      <c r="N173" s="315">
        <v>0.10447817365088299</v>
      </c>
      <c r="O173" s="343"/>
      <c r="P173" s="283">
        <v>0.44124825144526297</v>
      </c>
      <c r="Q173" s="74">
        <v>0.75405242909933601</v>
      </c>
      <c r="R173" s="74">
        <v>0.15954916421725901</v>
      </c>
      <c r="S173" s="76">
        <v>0.214658960477801</v>
      </c>
      <c r="T173" s="74">
        <v>0.432910585175319</v>
      </c>
      <c r="U173" s="74">
        <v>0.750140795204156</v>
      </c>
      <c r="V173" s="74">
        <v>0.157926250413709</v>
      </c>
      <c r="W173" s="76">
        <v>0.21282329874757899</v>
      </c>
      <c r="X173" s="75">
        <v>0.24256029455557701</v>
      </c>
      <c r="Y173" s="74">
        <v>0.638310743618688</v>
      </c>
      <c r="Z173" s="74">
        <v>0.11282023267107399</v>
      </c>
      <c r="AA173" s="76">
        <v>0.16148639123108299</v>
      </c>
      <c r="AD173" s="548"/>
      <c r="AE173" s="229"/>
      <c r="AF173" s="270"/>
      <c r="AG173" s="77"/>
      <c r="AH173" s="77"/>
      <c r="AI173" s="77"/>
      <c r="AJ173" s="77"/>
      <c r="AK173" s="77"/>
      <c r="AL173" s="77"/>
      <c r="AM173" s="77"/>
      <c r="AN173" s="77"/>
      <c r="AO173" s="332"/>
      <c r="AP173" s="332"/>
      <c r="AQ173" s="463"/>
      <c r="AR173" s="117"/>
      <c r="AS173" s="117"/>
      <c r="AT173" s="117"/>
      <c r="AU173" s="117"/>
    </row>
    <row r="174" spans="1:47" x14ac:dyDescent="0.3">
      <c r="A174" s="554"/>
      <c r="B174" s="519"/>
      <c r="C174" s="8">
        <v>43801</v>
      </c>
      <c r="D174" s="248" t="s">
        <v>82</v>
      </c>
      <c r="E174" s="20" t="s">
        <v>123</v>
      </c>
      <c r="F174" s="105">
        <v>9.7036962906782502</v>
      </c>
      <c r="G174" s="103">
        <v>21.383516846972501</v>
      </c>
      <c r="H174" s="104">
        <v>4.0948322244551401</v>
      </c>
      <c r="I174" s="103">
        <v>16.779219907832399</v>
      </c>
      <c r="J174" s="104">
        <v>8.5151032001989594E-3</v>
      </c>
      <c r="K174" s="103">
        <v>7.7750342353287003</v>
      </c>
      <c r="L174" s="105">
        <v>3.7336067973047902</v>
      </c>
      <c r="M174" s="106">
        <v>25.448492434829699</v>
      </c>
      <c r="N174" s="315">
        <v>6.4580433871444298E-2</v>
      </c>
      <c r="O174" s="343"/>
      <c r="P174" s="283">
        <v>0.42596757655073603</v>
      </c>
      <c r="Q174" s="74">
        <v>1.23831356083384</v>
      </c>
      <c r="R174" s="74">
        <v>0.20540123513005701</v>
      </c>
      <c r="S174" s="76">
        <v>0.28887321479285699</v>
      </c>
      <c r="T174" s="74">
        <v>0.41840639617410502</v>
      </c>
      <c r="U174" s="74">
        <v>1.2263628055575699</v>
      </c>
      <c r="V174" s="74">
        <v>0.20028387663834499</v>
      </c>
      <c r="W174" s="76">
        <v>0.28309493918095102</v>
      </c>
      <c r="X174" s="75">
        <v>0.246088487131502</v>
      </c>
      <c r="Y174" s="74">
        <v>0.97097831095120102</v>
      </c>
      <c r="Z174" s="74">
        <v>9.7455014390115002E-2</v>
      </c>
      <c r="AA174" s="76">
        <v>0.16574932423473701</v>
      </c>
      <c r="AD174" s="548"/>
      <c r="AE174" s="229"/>
      <c r="AF174" s="270"/>
      <c r="AG174" s="77"/>
      <c r="AH174" s="77"/>
      <c r="AI174" s="77"/>
      <c r="AJ174" s="77"/>
      <c r="AK174" s="77"/>
      <c r="AL174" s="77"/>
      <c r="AM174" s="77"/>
      <c r="AN174" s="77"/>
      <c r="AO174" s="332"/>
      <c r="AP174" s="332"/>
      <c r="AQ174" s="463"/>
      <c r="AR174" s="117"/>
      <c r="AS174" s="117"/>
      <c r="AT174" s="117"/>
      <c r="AU174" s="117"/>
    </row>
    <row r="175" spans="1:47" x14ac:dyDescent="0.3">
      <c r="A175" s="554"/>
      <c r="B175" s="519"/>
      <c r="C175" s="8">
        <v>43803</v>
      </c>
      <c r="D175" s="248" t="s">
        <v>82</v>
      </c>
      <c r="E175" s="20" t="s">
        <v>124</v>
      </c>
      <c r="F175" s="105">
        <v>1.13299696635604</v>
      </c>
      <c r="G175" s="103">
        <v>3.7769055326475902</v>
      </c>
      <c r="H175" s="104">
        <v>25.361699393524699</v>
      </c>
      <c r="I175" s="103">
        <v>22.672231545124799</v>
      </c>
      <c r="J175" s="104">
        <v>5.1669495767762399</v>
      </c>
      <c r="K175" s="103">
        <v>34.238459536551503</v>
      </c>
      <c r="L175" s="105">
        <v>7.5567889650693703</v>
      </c>
      <c r="M175" s="106">
        <v>32.425100174042299</v>
      </c>
      <c r="N175" s="315">
        <v>0.13831572282979299</v>
      </c>
      <c r="O175" s="343"/>
      <c r="P175" s="283">
        <v>0.66071773230546904</v>
      </c>
      <c r="Q175" s="74">
        <v>0.72724654926180698</v>
      </c>
      <c r="R175" s="74">
        <v>0.198875602537636</v>
      </c>
      <c r="S175" s="76">
        <v>0.23727861457212601</v>
      </c>
      <c r="T175" s="74">
        <v>0.65054608306418404</v>
      </c>
      <c r="U175" s="74">
        <v>0.72482566646685498</v>
      </c>
      <c r="V175" s="74">
        <v>0.197624042825852</v>
      </c>
      <c r="W175" s="76">
        <v>0.23588005582767699</v>
      </c>
      <c r="X175" s="75">
        <v>0.39869589432378</v>
      </c>
      <c r="Y175" s="74">
        <v>0.65209398579434896</v>
      </c>
      <c r="Z175" s="74">
        <v>0.16065211464166401</v>
      </c>
      <c r="AA175" s="76">
        <v>0.194425346075836</v>
      </c>
      <c r="AD175" s="548"/>
      <c r="AE175" s="229"/>
      <c r="AF175" s="270"/>
      <c r="AG175" s="77"/>
      <c r="AH175" s="77"/>
      <c r="AI175" s="77"/>
      <c r="AJ175" s="77"/>
      <c r="AK175" s="77"/>
      <c r="AL175" s="77"/>
      <c r="AM175" s="77"/>
      <c r="AN175" s="77"/>
      <c r="AO175" s="332"/>
      <c r="AP175" s="332"/>
      <c r="AQ175" s="463"/>
      <c r="AR175" s="117"/>
      <c r="AS175" s="117"/>
      <c r="AT175" s="117"/>
      <c r="AU175" s="117"/>
    </row>
    <row r="176" spans="1:47" ht="15" thickBot="1" x14ac:dyDescent="0.35">
      <c r="A176" s="554"/>
      <c r="B176" s="519"/>
      <c r="C176" s="8"/>
      <c r="D176" s="249"/>
      <c r="E176" s="20"/>
      <c r="F176" s="79"/>
      <c r="G176" s="80"/>
      <c r="H176" s="81"/>
      <c r="I176" s="80"/>
      <c r="J176" s="81"/>
      <c r="K176" s="80"/>
      <c r="L176" s="79"/>
      <c r="M176" s="82"/>
      <c r="N176" s="316"/>
      <c r="O176" s="343"/>
      <c r="P176" s="283"/>
      <c r="Q176" s="74"/>
      <c r="R176" s="74"/>
      <c r="S176" s="76"/>
      <c r="T176" s="74"/>
      <c r="U176" s="74"/>
      <c r="V176" s="74"/>
      <c r="W176" s="76"/>
      <c r="X176" s="75"/>
      <c r="Y176" s="74"/>
      <c r="Z176" s="74"/>
      <c r="AA176" s="76"/>
      <c r="AD176" s="548"/>
      <c r="AE176" s="229"/>
      <c r="AF176" s="270"/>
      <c r="AG176" s="77"/>
      <c r="AH176" s="77"/>
      <c r="AI176" s="77"/>
      <c r="AJ176" s="77"/>
      <c r="AK176" s="77"/>
      <c r="AL176" s="77"/>
      <c r="AM176" s="77"/>
      <c r="AN176" s="77"/>
      <c r="AO176" s="332"/>
      <c r="AP176" s="332"/>
      <c r="AQ176" s="463"/>
      <c r="AR176" s="117"/>
      <c r="AS176" s="117"/>
      <c r="AT176" s="117"/>
      <c r="AU176" s="117"/>
    </row>
    <row r="177" spans="1:47" x14ac:dyDescent="0.3">
      <c r="A177" s="554"/>
      <c r="B177" s="519"/>
      <c r="C177" s="514" t="s">
        <v>23</v>
      </c>
      <c r="D177" s="508"/>
      <c r="E177" s="509"/>
      <c r="F177" s="444">
        <f t="shared" ref="F177:N177" si="437">AVERAGE(F171:F176)</f>
        <v>10.441022552343282</v>
      </c>
      <c r="G177" s="445">
        <f t="shared" si="437"/>
        <v>9.586516204286827</v>
      </c>
      <c r="H177" s="446">
        <f t="shared" si="437"/>
        <v>19.800838937945493</v>
      </c>
      <c r="I177" s="445">
        <f t="shared" si="437"/>
        <v>15.7978377585522</v>
      </c>
      <c r="J177" s="446">
        <f t="shared" si="437"/>
        <v>8.0224048497885185</v>
      </c>
      <c r="K177" s="445">
        <f t="shared" si="437"/>
        <v>26.068012137311463</v>
      </c>
      <c r="L177" s="447">
        <f t="shared" si="437"/>
        <v>7.8181283748686727</v>
      </c>
      <c r="M177" s="448">
        <f t="shared" si="437"/>
        <v>31.374963252016038</v>
      </c>
      <c r="N177" s="449">
        <f t="shared" si="437"/>
        <v>0.10214913988366321</v>
      </c>
      <c r="O177" s="343"/>
      <c r="P177" s="444">
        <f t="shared" ref="P177:AA177" si="438">AVERAGE(P171:P176)</f>
        <v>0.5623750292633326</v>
      </c>
      <c r="Q177" s="447">
        <f t="shared" si="438"/>
        <v>0.88928474464691543</v>
      </c>
      <c r="R177" s="447">
        <f t="shared" si="438"/>
        <v>0.23377618545286802</v>
      </c>
      <c r="S177" s="449">
        <f t="shared" si="438"/>
        <v>0.29333052422880179</v>
      </c>
      <c r="T177" s="444">
        <f t="shared" si="438"/>
        <v>0.55251656839842467</v>
      </c>
      <c r="U177" s="447">
        <f t="shared" si="438"/>
        <v>0.88257348911429134</v>
      </c>
      <c r="V177" s="447">
        <f t="shared" si="438"/>
        <v>0.23039990650524897</v>
      </c>
      <c r="W177" s="449">
        <f t="shared" si="438"/>
        <v>0.28957150743192839</v>
      </c>
      <c r="X177" s="444">
        <f t="shared" si="438"/>
        <v>0.32278765913284019</v>
      </c>
      <c r="Y177" s="447">
        <f t="shared" si="438"/>
        <v>0.72463583543378252</v>
      </c>
      <c r="Z177" s="447">
        <f t="shared" si="438"/>
        <v>0.15160223606272211</v>
      </c>
      <c r="AA177" s="449">
        <f t="shared" si="438"/>
        <v>0.2015183031456052</v>
      </c>
      <c r="AD177" s="548"/>
      <c r="AE177" s="534"/>
      <c r="AF177" s="534"/>
      <c r="AG177" s="77"/>
      <c r="AH177" s="77"/>
      <c r="AI177" s="77"/>
      <c r="AJ177" s="77"/>
      <c r="AK177" s="77"/>
      <c r="AL177" s="77"/>
      <c r="AM177" s="77"/>
      <c r="AN177" s="77"/>
      <c r="AO177" s="332"/>
      <c r="AP177" s="332"/>
      <c r="AQ177" s="463"/>
      <c r="AR177" s="117"/>
      <c r="AS177" s="117"/>
      <c r="AT177" s="117"/>
      <c r="AU177" s="117"/>
    </row>
    <row r="178" spans="1:47" x14ac:dyDescent="0.3">
      <c r="A178" s="554"/>
      <c r="B178" s="519"/>
      <c r="C178" s="525" t="s">
        <v>24</v>
      </c>
      <c r="D178" s="525"/>
      <c r="E178" s="526"/>
      <c r="F178" s="450">
        <f t="shared" ref="F178:N178" si="439">_xlfn.STDEV.S(F171:F176)</f>
        <v>6.6029617561713296</v>
      </c>
      <c r="G178" s="451">
        <f t="shared" si="439"/>
        <v>9.3959225087615508</v>
      </c>
      <c r="H178" s="452">
        <f t="shared" si="439"/>
        <v>14.688954350179516</v>
      </c>
      <c r="I178" s="451">
        <f t="shared" si="439"/>
        <v>4.3301055947775247</v>
      </c>
      <c r="J178" s="452">
        <f t="shared" si="439"/>
        <v>13.792796656504986</v>
      </c>
      <c r="K178" s="451">
        <f t="shared" si="439"/>
        <v>15.816013165763646</v>
      </c>
      <c r="L178" s="453">
        <f t="shared" si="439"/>
        <v>4.6066515429247916</v>
      </c>
      <c r="M178" s="454">
        <f t="shared" si="439"/>
        <v>8.9377318808092721</v>
      </c>
      <c r="N178" s="455">
        <f t="shared" si="439"/>
        <v>4.558270169253812E-2</v>
      </c>
      <c r="O178" s="311"/>
      <c r="P178" s="450">
        <f t="shared" ref="P178:AA178" si="440">_xlfn.STDEV.S(P171:P176)</f>
        <v>0.23537519999264231</v>
      </c>
      <c r="Q178" s="453">
        <f t="shared" si="440"/>
        <v>0.23627398808850572</v>
      </c>
      <c r="R178" s="453">
        <f t="shared" si="440"/>
        <v>0.1092760370206998</v>
      </c>
      <c r="S178" s="455">
        <f t="shared" si="440"/>
        <v>0.1031915001976354</v>
      </c>
      <c r="T178" s="450">
        <f t="shared" si="440"/>
        <v>0.2317966859703926</v>
      </c>
      <c r="U178" s="453">
        <f t="shared" si="440"/>
        <v>0.23194450672180403</v>
      </c>
      <c r="V178" s="453">
        <f t="shared" si="440"/>
        <v>0.10886243589576033</v>
      </c>
      <c r="W178" s="455">
        <f t="shared" si="440"/>
        <v>0.1025211526722534</v>
      </c>
      <c r="X178" s="450">
        <f t="shared" si="440"/>
        <v>0.14235307512480611</v>
      </c>
      <c r="Y178" s="453">
        <f t="shared" si="440"/>
        <v>0.15650712428753985</v>
      </c>
      <c r="Z178" s="453">
        <f t="shared" si="440"/>
        <v>9.2958135347931195E-2</v>
      </c>
      <c r="AA178" s="455">
        <f t="shared" si="440"/>
        <v>8.3455113529597072E-2</v>
      </c>
      <c r="AD178" s="548"/>
      <c r="AE178" s="534"/>
      <c r="AF178" s="534"/>
      <c r="AG178" s="77"/>
      <c r="AH178" s="77"/>
      <c r="AI178" s="77"/>
      <c r="AJ178" s="77"/>
      <c r="AK178" s="77"/>
      <c r="AL178" s="77"/>
      <c r="AM178" s="77"/>
      <c r="AN178" s="77"/>
      <c r="AO178" s="332"/>
      <c r="AP178" s="332"/>
      <c r="AQ178" s="463"/>
      <c r="AR178" s="117"/>
      <c r="AS178" s="117"/>
      <c r="AT178" s="117"/>
      <c r="AU178" s="117"/>
    </row>
    <row r="179" spans="1:47" ht="15" thickBot="1" x14ac:dyDescent="0.35">
      <c r="A179" s="554"/>
      <c r="B179" s="520"/>
      <c r="C179" s="510" t="s">
        <v>25</v>
      </c>
      <c r="D179" s="511"/>
      <c r="E179" s="512"/>
      <c r="F179" s="456">
        <f t="shared" ref="F179:N179" si="441">F178/SQRT(COUNT(F171:F176))</f>
        <v>2.9529342679260968</v>
      </c>
      <c r="G179" s="457">
        <f t="shared" si="441"/>
        <v>4.2019842881822376</v>
      </c>
      <c r="H179" s="458">
        <f t="shared" si="441"/>
        <v>6.5691000890785292</v>
      </c>
      <c r="I179" s="457">
        <f t="shared" si="441"/>
        <v>1.9364820919349406</v>
      </c>
      <c r="J179" s="458">
        <f t="shared" si="441"/>
        <v>6.1683261847553927</v>
      </c>
      <c r="K179" s="457">
        <f t="shared" si="441"/>
        <v>7.0731361143358322</v>
      </c>
      <c r="L179" s="459">
        <f t="shared" si="441"/>
        <v>2.0601571997268247</v>
      </c>
      <c r="M179" s="460">
        <f t="shared" si="441"/>
        <v>3.9970752100313161</v>
      </c>
      <c r="N179" s="461">
        <f t="shared" si="441"/>
        <v>2.0385203916521991E-2</v>
      </c>
      <c r="O179" s="311"/>
      <c r="P179" s="456">
        <f t="shared" ref="P179:AA179" si="442">_xlfn.STDEV.S(P171:P176)/SQRT(COUNT(P171:P176))</f>
        <v>0.10526298948023123</v>
      </c>
      <c r="Q179" s="459">
        <f t="shared" si="442"/>
        <v>0.10566493973617487</v>
      </c>
      <c r="R179" s="459">
        <f t="shared" si="442"/>
        <v>4.8869729418013666E-2</v>
      </c>
      <c r="S179" s="461">
        <f t="shared" si="442"/>
        <v>4.6148641828419143E-2</v>
      </c>
      <c r="T179" s="456">
        <f t="shared" si="442"/>
        <v>0.10366262935779393</v>
      </c>
      <c r="U179" s="459">
        <f t="shared" si="442"/>
        <v>0.10372873680752213</v>
      </c>
      <c r="V179" s="459">
        <f t="shared" si="442"/>
        <v>4.868476137182666E-2</v>
      </c>
      <c r="W179" s="461">
        <f t="shared" si="442"/>
        <v>4.5848853301358558E-2</v>
      </c>
      <c r="X179" s="456">
        <f t="shared" si="442"/>
        <v>6.3662230557040164E-2</v>
      </c>
      <c r="Y179" s="459">
        <f t="shared" si="442"/>
        <v>6.9992113773989492E-2</v>
      </c>
      <c r="Z179" s="459">
        <f t="shared" si="442"/>
        <v>4.1572141939920045E-2</v>
      </c>
      <c r="AA179" s="461">
        <f t="shared" si="442"/>
        <v>3.732226138442829E-2</v>
      </c>
      <c r="AD179" s="548"/>
      <c r="AE179" s="534"/>
      <c r="AF179" s="534"/>
      <c r="AG179" s="77"/>
      <c r="AH179" s="77"/>
      <c r="AI179" s="77"/>
      <c r="AJ179" s="77"/>
      <c r="AK179" s="77"/>
      <c r="AL179" s="77"/>
      <c r="AM179" s="77"/>
      <c r="AN179" s="77"/>
      <c r="AO179" s="332"/>
      <c r="AP179" s="332"/>
      <c r="AQ179" s="463"/>
      <c r="AR179" s="117"/>
      <c r="AS179" s="117"/>
      <c r="AT179" s="117"/>
      <c r="AU179" s="117"/>
    </row>
    <row r="180" spans="1:47" x14ac:dyDescent="0.3">
      <c r="A180" s="554"/>
      <c r="B180" s="518" t="s">
        <v>127</v>
      </c>
      <c r="C180" s="8">
        <v>44029</v>
      </c>
      <c r="D180" s="247" t="s">
        <v>82</v>
      </c>
      <c r="E180" s="284" t="s">
        <v>133</v>
      </c>
      <c r="F180" s="67">
        <v>24.082332694888599</v>
      </c>
      <c r="G180" s="68">
        <v>6.2273715349241101</v>
      </c>
      <c r="H180" s="69">
        <v>0.43057323230578598</v>
      </c>
      <c r="I180" s="68">
        <v>12.0343612278823</v>
      </c>
      <c r="J180" s="69">
        <v>1.9084523138325898E-2</v>
      </c>
      <c r="K180" s="68">
        <v>4.2024380034986999</v>
      </c>
      <c r="L180" s="67">
        <v>0.726195874597661</v>
      </c>
      <c r="M180" s="70">
        <v>40.334377317354203</v>
      </c>
      <c r="N180" s="314">
        <v>6.9136799651470196E-2</v>
      </c>
      <c r="O180" s="343"/>
      <c r="P180" s="282">
        <v>1.6361175153439</v>
      </c>
      <c r="Q180" s="72">
        <v>1.9125233278762901</v>
      </c>
      <c r="R180" s="72">
        <v>0.94015450200498896</v>
      </c>
      <c r="S180" s="73">
        <v>1.1698314193917301</v>
      </c>
      <c r="T180" s="74">
        <v>0.98207447100073397</v>
      </c>
      <c r="U180" s="74">
        <v>1.4406505964239</v>
      </c>
      <c r="V180" s="74">
        <v>0.52389394119840105</v>
      </c>
      <c r="W180" s="76">
        <v>0.71062654977626105</v>
      </c>
      <c r="X180" s="71">
        <v>0.938177017138902</v>
      </c>
      <c r="Y180" s="72">
        <v>1.40768980505693</v>
      </c>
      <c r="Z180" s="72">
        <v>0.496427625754149</v>
      </c>
      <c r="AA180" s="73">
        <v>0.68009057509035298</v>
      </c>
      <c r="AD180" s="548"/>
      <c r="AE180" s="229"/>
      <c r="AF180" s="270"/>
      <c r="AG180" s="77"/>
      <c r="AH180" s="77"/>
      <c r="AI180" s="77"/>
      <c r="AJ180" s="77"/>
      <c r="AK180" s="77"/>
      <c r="AL180" s="77"/>
      <c r="AM180" s="77"/>
      <c r="AN180" s="77"/>
      <c r="AO180" s="332"/>
      <c r="AP180" s="332"/>
      <c r="AQ180" s="463"/>
      <c r="AR180" s="117"/>
      <c r="AS180" s="117"/>
      <c r="AT180" s="117"/>
      <c r="AU180" s="117"/>
    </row>
    <row r="181" spans="1:47" x14ac:dyDescent="0.3">
      <c r="A181" s="554"/>
      <c r="B181" s="519"/>
      <c r="C181" s="8">
        <v>44067</v>
      </c>
      <c r="D181" s="248" t="s">
        <v>82</v>
      </c>
      <c r="E181" s="20" t="s">
        <v>134</v>
      </c>
      <c r="F181" s="105">
        <v>34.982997387048101</v>
      </c>
      <c r="G181" s="103">
        <v>3.5048616286583498</v>
      </c>
      <c r="H181" s="104">
        <v>0.36823081993447498</v>
      </c>
      <c r="I181" s="103">
        <v>11.1289257462686</v>
      </c>
      <c r="J181" s="104">
        <v>0.114173078708624</v>
      </c>
      <c r="K181" s="103">
        <v>0.62993747309738102</v>
      </c>
      <c r="L181" s="105">
        <v>1.0792426996620501</v>
      </c>
      <c r="M181" s="106">
        <v>35.923464892081903</v>
      </c>
      <c r="N181" s="315">
        <v>7.4969906095055105E-2</v>
      </c>
      <c r="O181" s="343"/>
      <c r="P181" s="283">
        <v>2.2509675434057801</v>
      </c>
      <c r="Q181" s="74">
        <v>3.5218199390256499</v>
      </c>
      <c r="R181" s="74">
        <v>1.4903279387258499</v>
      </c>
      <c r="S181" s="76">
        <v>1.78601361662971</v>
      </c>
      <c r="T181" s="74">
        <v>1.3347761122977799</v>
      </c>
      <c r="U181" s="74">
        <v>2.4205326904609299</v>
      </c>
      <c r="V181" s="74">
        <v>0.80708677414138597</v>
      </c>
      <c r="W181" s="76">
        <v>1.0451176588578699</v>
      </c>
      <c r="X181" s="75">
        <v>1.2720150629223499</v>
      </c>
      <c r="Y181" s="74">
        <v>2.3431197341711099</v>
      </c>
      <c r="Z181" s="74">
        <v>0.76143393250179203</v>
      </c>
      <c r="AA181" s="76">
        <v>0.99532899967408595</v>
      </c>
      <c r="AD181" s="548"/>
      <c r="AE181" s="229"/>
      <c r="AF181" s="270"/>
      <c r="AG181" s="77"/>
      <c r="AH181" s="77"/>
      <c r="AI181" s="77"/>
      <c r="AJ181" s="77"/>
      <c r="AK181" s="77"/>
      <c r="AL181" s="77"/>
      <c r="AM181" s="77"/>
      <c r="AN181" s="77"/>
      <c r="AO181" s="332"/>
      <c r="AP181" s="332"/>
      <c r="AQ181" s="463"/>
      <c r="AR181" s="117"/>
      <c r="AS181" s="117"/>
      <c r="AT181" s="117"/>
      <c r="AU181" s="117"/>
    </row>
    <row r="182" spans="1:47" x14ac:dyDescent="0.3">
      <c r="A182" s="554"/>
      <c r="B182" s="519"/>
      <c r="C182" s="8">
        <v>44068</v>
      </c>
      <c r="D182" s="248" t="s">
        <v>82</v>
      </c>
      <c r="E182" s="20" t="s">
        <v>135</v>
      </c>
      <c r="F182" s="105">
        <v>28.8399527389534</v>
      </c>
      <c r="G182" s="103">
        <v>7.0849611905690599</v>
      </c>
      <c r="H182" s="104">
        <v>0.21016095212234701</v>
      </c>
      <c r="I182" s="103">
        <v>11.453762814194</v>
      </c>
      <c r="J182" s="104">
        <v>6.8272975274352096E-2</v>
      </c>
      <c r="K182" s="103">
        <v>1.20064066487122</v>
      </c>
      <c r="L182" s="105">
        <v>0.97928716372331603</v>
      </c>
      <c r="M182" s="106">
        <v>37.132084664673798</v>
      </c>
      <c r="N182" s="315">
        <v>6.6413053095668806E-2</v>
      </c>
      <c r="O182" s="343"/>
      <c r="P182" s="283">
        <v>1.7207864145693199</v>
      </c>
      <c r="Q182" s="74">
        <v>2.40391934580957</v>
      </c>
      <c r="R182" s="74">
        <v>1.0963374824382099</v>
      </c>
      <c r="S182" s="76">
        <v>1.34139273237011</v>
      </c>
      <c r="T182" s="74">
        <v>1.0123100261690099</v>
      </c>
      <c r="U182" s="74">
        <v>1.65431768899495</v>
      </c>
      <c r="V182" s="74">
        <v>0.57726839477671599</v>
      </c>
      <c r="W182" s="76">
        <v>0.77516853950834996</v>
      </c>
      <c r="X182" s="75">
        <v>0.964601591049419</v>
      </c>
      <c r="Y182" s="74">
        <v>1.6026545720974099</v>
      </c>
      <c r="Z182" s="74">
        <v>0.54346164327193802</v>
      </c>
      <c r="AA182" s="76">
        <v>0.73803655145525604</v>
      </c>
      <c r="AD182" s="548"/>
      <c r="AE182" s="229"/>
      <c r="AF182" s="270"/>
      <c r="AG182" s="77"/>
      <c r="AH182" s="77"/>
      <c r="AI182" s="77"/>
      <c r="AJ182" s="77"/>
      <c r="AK182" s="77"/>
      <c r="AL182" s="77"/>
      <c r="AM182" s="77"/>
      <c r="AN182" s="77"/>
      <c r="AO182" s="332"/>
      <c r="AP182" s="332"/>
      <c r="AQ182" s="463"/>
      <c r="AR182" s="117"/>
      <c r="AS182" s="117"/>
      <c r="AT182" s="117"/>
      <c r="AU182" s="117"/>
    </row>
    <row r="183" spans="1:47" x14ac:dyDescent="0.3">
      <c r="A183" s="554"/>
      <c r="B183" s="519"/>
      <c r="C183" s="8">
        <v>44077</v>
      </c>
      <c r="D183" s="248" t="s">
        <v>82</v>
      </c>
      <c r="E183" s="20" t="s">
        <v>136</v>
      </c>
      <c r="F183" s="105">
        <v>23.656785946179099</v>
      </c>
      <c r="G183" s="103">
        <v>17.010927865191199</v>
      </c>
      <c r="H183" s="104">
        <v>2.33731543238778E-14</v>
      </c>
      <c r="I183" s="103">
        <v>16.356711489938601</v>
      </c>
      <c r="J183" s="104">
        <v>5.4272565109329297E-2</v>
      </c>
      <c r="K183" s="103">
        <v>1.24549106108262</v>
      </c>
      <c r="L183" s="105">
        <v>0.99105152964901599</v>
      </c>
      <c r="M183" s="106">
        <v>33.959495512114799</v>
      </c>
      <c r="N183" s="315">
        <v>6.4060247578239402E-2</v>
      </c>
      <c r="O183" s="343"/>
      <c r="P183" s="283">
        <v>1.7239781198826201</v>
      </c>
      <c r="Q183" s="74">
        <v>2.6934790376857398</v>
      </c>
      <c r="R183" s="74">
        <v>1.0631317073295901</v>
      </c>
      <c r="S183" s="76">
        <v>1.3294559990607899</v>
      </c>
      <c r="T183" s="74">
        <v>1.05409434969792</v>
      </c>
      <c r="U183" s="74">
        <v>1.85384233989936</v>
      </c>
      <c r="V183" s="74">
        <v>0.58023475299322402</v>
      </c>
      <c r="W183" s="76">
        <v>0.79757933239554102</v>
      </c>
      <c r="X183" s="75">
        <v>1.00889830715216</v>
      </c>
      <c r="Y183" s="74">
        <v>1.7967151195097999</v>
      </c>
      <c r="Z183" s="74">
        <v>0.54919925901713496</v>
      </c>
      <c r="AA183" s="76">
        <v>0.76314051941331196</v>
      </c>
      <c r="AD183" s="548"/>
      <c r="AE183" s="229"/>
      <c r="AF183" s="270"/>
      <c r="AG183" s="77"/>
      <c r="AH183" s="77"/>
      <c r="AI183" s="77"/>
      <c r="AJ183" s="77"/>
      <c r="AK183" s="77"/>
      <c r="AL183" s="77"/>
      <c r="AM183" s="77"/>
      <c r="AN183" s="77"/>
      <c r="AO183" s="332"/>
      <c r="AP183" s="332"/>
      <c r="AQ183" s="463"/>
      <c r="AR183" s="117"/>
      <c r="AS183" s="117"/>
      <c r="AT183" s="117"/>
      <c r="AU183" s="117"/>
    </row>
    <row r="184" spans="1:47" x14ac:dyDescent="0.3">
      <c r="A184" s="554"/>
      <c r="B184" s="519"/>
      <c r="C184" s="8">
        <v>44078</v>
      </c>
      <c r="D184" s="248" t="s">
        <v>82</v>
      </c>
      <c r="E184" s="20" t="s">
        <v>137</v>
      </c>
      <c r="F184" s="105">
        <v>29.413467977901401</v>
      </c>
      <c r="G184" s="103">
        <v>11.8444770932291</v>
      </c>
      <c r="H184" s="104">
        <v>0.102923672460097</v>
      </c>
      <c r="I184" s="103">
        <v>13.8938849967272</v>
      </c>
      <c r="J184" s="104">
        <v>7.0892807010921793E-2</v>
      </c>
      <c r="K184" s="103">
        <v>1.1605467190752301</v>
      </c>
      <c r="L184" s="105">
        <v>1.0631395558411201</v>
      </c>
      <c r="M184" s="106">
        <v>33.214595751225502</v>
      </c>
      <c r="N184" s="315">
        <v>5.8116709760514702E-2</v>
      </c>
      <c r="O184" s="343"/>
      <c r="P184" s="283">
        <v>1.9777323817736601</v>
      </c>
      <c r="Q184" s="74">
        <v>3.02319225670895</v>
      </c>
      <c r="R184" s="74">
        <v>1.21287663334867</v>
      </c>
      <c r="S184" s="76">
        <v>1.4911624908243699</v>
      </c>
      <c r="T184" s="74">
        <v>1.1867084837203901</v>
      </c>
      <c r="U184" s="74">
        <v>2.0565006527310898</v>
      </c>
      <c r="V184" s="74">
        <v>0.65543348111657096</v>
      </c>
      <c r="W184" s="76">
        <v>0.87952049761417095</v>
      </c>
      <c r="X184" s="75">
        <v>1.13312374289173</v>
      </c>
      <c r="Y184" s="74">
        <v>1.98990639600393</v>
      </c>
      <c r="Z184" s="74">
        <v>0.61913598759594002</v>
      </c>
      <c r="AA184" s="76">
        <v>0.83940924041823295</v>
      </c>
      <c r="AD184" s="548"/>
      <c r="AE184" s="229"/>
      <c r="AF184" s="270"/>
      <c r="AG184" s="77"/>
      <c r="AH184" s="77"/>
      <c r="AI184" s="77"/>
      <c r="AJ184" s="77"/>
      <c r="AK184" s="77"/>
      <c r="AL184" s="77"/>
      <c r="AM184" s="77"/>
      <c r="AN184" s="77"/>
      <c r="AO184" s="332"/>
      <c r="AP184" s="332"/>
      <c r="AQ184" s="463"/>
      <c r="AR184" s="117"/>
      <c r="AS184" s="117"/>
      <c r="AT184" s="117"/>
      <c r="AU184" s="117"/>
    </row>
    <row r="185" spans="1:47" ht="15" thickBot="1" x14ac:dyDescent="0.35">
      <c r="A185" s="554"/>
      <c r="B185" s="519"/>
      <c r="C185" s="8"/>
      <c r="D185" s="249"/>
      <c r="E185" s="20"/>
      <c r="F185" s="79"/>
      <c r="G185" s="80"/>
      <c r="H185" s="81"/>
      <c r="I185" s="80"/>
      <c r="J185" s="81"/>
      <c r="K185" s="80"/>
      <c r="L185" s="79"/>
      <c r="M185" s="82"/>
      <c r="N185" s="316"/>
      <c r="O185" s="343"/>
      <c r="P185" s="283"/>
      <c r="Q185" s="74"/>
      <c r="R185" s="74"/>
      <c r="S185" s="76"/>
      <c r="T185" s="74"/>
      <c r="U185" s="74"/>
      <c r="V185" s="74"/>
      <c r="W185" s="76"/>
      <c r="X185" s="75"/>
      <c r="Y185" s="74"/>
      <c r="Z185" s="74"/>
      <c r="AA185" s="76"/>
      <c r="AD185" s="548"/>
      <c r="AE185" s="229"/>
      <c r="AF185" s="270"/>
      <c r="AG185" s="77"/>
      <c r="AH185" s="77"/>
      <c r="AI185" s="77"/>
      <c r="AJ185" s="77"/>
      <c r="AK185" s="77"/>
      <c r="AL185" s="77"/>
      <c r="AM185" s="77"/>
      <c r="AN185" s="77"/>
      <c r="AO185" s="332"/>
      <c r="AP185" s="332"/>
      <c r="AQ185" s="463"/>
      <c r="AR185" s="117"/>
      <c r="AS185" s="117"/>
      <c r="AT185" s="117"/>
      <c r="AU185" s="117"/>
    </row>
    <row r="186" spans="1:47" x14ac:dyDescent="0.3">
      <c r="A186" s="554"/>
      <c r="B186" s="519"/>
      <c r="C186" s="514" t="s">
        <v>23</v>
      </c>
      <c r="D186" s="508"/>
      <c r="E186" s="509"/>
      <c r="F186" s="83">
        <f t="shared" ref="F186:N186" si="443">AVERAGE(F180:F185)</f>
        <v>28.195107348994121</v>
      </c>
      <c r="G186" s="84">
        <f t="shared" si="443"/>
        <v>9.1345198625143631</v>
      </c>
      <c r="H186" s="85">
        <f t="shared" si="443"/>
        <v>0.22237773536454566</v>
      </c>
      <c r="I186" s="84">
        <f t="shared" si="443"/>
        <v>12.973529255002139</v>
      </c>
      <c r="J186" s="85">
        <f t="shared" si="443"/>
        <v>6.5339189848310622E-2</v>
      </c>
      <c r="K186" s="84">
        <f t="shared" si="443"/>
        <v>1.6878107843250301</v>
      </c>
      <c r="L186" s="86">
        <f t="shared" si="443"/>
        <v>0.96778336469463255</v>
      </c>
      <c r="M186" s="87">
        <f t="shared" si="443"/>
        <v>36.112803627490038</v>
      </c>
      <c r="N186" s="88">
        <f t="shared" si="443"/>
        <v>6.6539343236189638E-2</v>
      </c>
      <c r="O186" s="343"/>
      <c r="P186" s="83">
        <f>AVERAGE(P180:P185)</f>
        <v>1.8619163949950561</v>
      </c>
      <c r="Q186" s="86">
        <f t="shared" ref="Q186:AA186" si="444">AVERAGE(Q180:Q185)</f>
        <v>2.7109867814212398</v>
      </c>
      <c r="R186" s="86">
        <f t="shared" si="444"/>
        <v>1.1605656527694619</v>
      </c>
      <c r="S186" s="88">
        <f t="shared" si="444"/>
        <v>1.423571251655342</v>
      </c>
      <c r="T186" s="83">
        <f t="shared" si="444"/>
        <v>1.1139926885771669</v>
      </c>
      <c r="U186" s="86">
        <f t="shared" si="444"/>
        <v>1.885168793702046</v>
      </c>
      <c r="V186" s="86">
        <f t="shared" si="444"/>
        <v>0.6287834688452596</v>
      </c>
      <c r="W186" s="88">
        <f t="shared" si="444"/>
        <v>0.84160251563043853</v>
      </c>
      <c r="X186" s="83">
        <f t="shared" si="444"/>
        <v>1.0633631442309122</v>
      </c>
      <c r="Y186" s="86">
        <f t="shared" si="444"/>
        <v>1.8280171253678361</v>
      </c>
      <c r="Z186" s="86">
        <f t="shared" si="444"/>
        <v>0.59393168962819087</v>
      </c>
      <c r="AA186" s="88">
        <f t="shared" si="444"/>
        <v>0.80320117721024809</v>
      </c>
      <c r="AD186" s="548"/>
      <c r="AE186" s="534"/>
      <c r="AF186" s="534"/>
      <c r="AG186" s="77"/>
      <c r="AH186" s="77"/>
      <c r="AI186" s="77"/>
      <c r="AJ186" s="77"/>
      <c r="AK186" s="77"/>
      <c r="AL186" s="77"/>
      <c r="AM186" s="77"/>
      <c r="AN186" s="77"/>
      <c r="AO186" s="332"/>
      <c r="AP186" s="332"/>
      <c r="AQ186" s="463"/>
      <c r="AR186" s="117"/>
      <c r="AS186" s="117"/>
      <c r="AT186" s="117"/>
      <c r="AU186" s="117"/>
    </row>
    <row r="187" spans="1:47" x14ac:dyDescent="0.3">
      <c r="A187" s="554"/>
      <c r="B187" s="519"/>
      <c r="C187" s="525" t="s">
        <v>24</v>
      </c>
      <c r="D187" s="525"/>
      <c r="E187" s="526"/>
      <c r="F187" s="89">
        <f t="shared" ref="F187:N187" si="445">_xlfn.STDEV.S(F180:F185)</f>
        <v>4.622957816118288</v>
      </c>
      <c r="G187" s="90">
        <f t="shared" si="445"/>
        <v>5.3321413427279509</v>
      </c>
      <c r="H187" s="91">
        <f t="shared" si="445"/>
        <v>0.17922671909357804</v>
      </c>
      <c r="I187" s="90">
        <f t="shared" si="445"/>
        <v>2.1729740822383912</v>
      </c>
      <c r="J187" s="91">
        <f t="shared" si="445"/>
        <v>3.422777686799694E-2</v>
      </c>
      <c r="K187" s="90">
        <f t="shared" si="445"/>
        <v>1.4277110046660773</v>
      </c>
      <c r="L187" s="92">
        <f t="shared" si="445"/>
        <v>0.14191040025764193</v>
      </c>
      <c r="M187" s="93">
        <f t="shared" si="445"/>
        <v>2.8254562526353308</v>
      </c>
      <c r="N187" s="95">
        <f t="shared" si="445"/>
        <v>6.2234192589963062E-3</v>
      </c>
      <c r="O187" s="311"/>
      <c r="P187" s="89">
        <f t="shared" ref="P187:AA187" si="446">_xlfn.STDEV.S(P180:P185)</f>
        <v>0.25234099550057315</v>
      </c>
      <c r="Q187" s="92">
        <f t="shared" si="446"/>
        <v>0.60972606267510021</v>
      </c>
      <c r="R187" s="92">
        <f t="shared" si="446"/>
        <v>0.20837424918745326</v>
      </c>
      <c r="S187" s="95">
        <f t="shared" si="446"/>
        <v>0.23234023318219785</v>
      </c>
      <c r="T187" s="89">
        <f t="shared" si="446"/>
        <v>0.1460843061527779</v>
      </c>
      <c r="U187" s="92">
        <f t="shared" si="446"/>
        <v>0.37677550173642971</v>
      </c>
      <c r="V187" s="92">
        <f t="shared" si="446"/>
        <v>0.11013047433695965</v>
      </c>
      <c r="W187" s="95">
        <f t="shared" si="446"/>
        <v>0.1288045072557234</v>
      </c>
      <c r="X187" s="89">
        <f t="shared" si="446"/>
        <v>0.13855864604948628</v>
      </c>
      <c r="Y187" s="92">
        <f t="shared" si="446"/>
        <v>0.36054888216789455</v>
      </c>
      <c r="Z187" s="92">
        <f t="shared" si="446"/>
        <v>0.10337736261297976</v>
      </c>
      <c r="AA187" s="95">
        <f t="shared" si="446"/>
        <v>0.12168774497993147</v>
      </c>
      <c r="AD187" s="548"/>
      <c r="AE187" s="534"/>
      <c r="AF187" s="534"/>
      <c r="AG187" s="77"/>
      <c r="AH187" s="77"/>
      <c r="AI187" s="77"/>
      <c r="AJ187" s="77"/>
      <c r="AK187" s="77"/>
      <c r="AL187" s="77"/>
      <c r="AM187" s="77"/>
      <c r="AN187" s="77"/>
      <c r="AO187" s="332"/>
      <c r="AP187" s="332"/>
      <c r="AQ187" s="463"/>
      <c r="AR187" s="117"/>
      <c r="AS187" s="117"/>
      <c r="AT187" s="117"/>
      <c r="AU187" s="117"/>
    </row>
    <row r="188" spans="1:47" ht="15" thickBot="1" x14ac:dyDescent="0.35">
      <c r="A188" s="554"/>
      <c r="B188" s="520"/>
      <c r="C188" s="510" t="s">
        <v>25</v>
      </c>
      <c r="D188" s="511"/>
      <c r="E188" s="512"/>
      <c r="F188" s="96">
        <f t="shared" ref="F188:N188" si="447">F187/SQRT(COUNT(F180:F185))</f>
        <v>2.0674495867908931</v>
      </c>
      <c r="G188" s="97">
        <f t="shared" si="447"/>
        <v>2.3846061015953404</v>
      </c>
      <c r="H188" s="98">
        <f t="shared" si="447"/>
        <v>8.015262545549999E-2</v>
      </c>
      <c r="I188" s="97">
        <f t="shared" si="447"/>
        <v>0.97178355224605217</v>
      </c>
      <c r="J188" s="98">
        <f t="shared" si="447"/>
        <v>1.53071271591072E-2</v>
      </c>
      <c r="K188" s="97">
        <f t="shared" si="447"/>
        <v>0.63849177173157357</v>
      </c>
      <c r="L188" s="99">
        <f t="shared" si="447"/>
        <v>6.3464260338058201E-2</v>
      </c>
      <c r="M188" s="100">
        <f t="shared" si="447"/>
        <v>1.2635824496688837</v>
      </c>
      <c r="N188" s="101">
        <f t="shared" si="447"/>
        <v>2.7831977031194219E-3</v>
      </c>
      <c r="O188" s="311"/>
      <c r="P188" s="96">
        <f t="shared" ref="P188:AA188" si="448">_xlfn.STDEV.S(P180:P185)/SQRT(COUNT(P180:P185))</f>
        <v>0.11285032388985002</v>
      </c>
      <c r="Q188" s="99">
        <f t="shared" si="448"/>
        <v>0.27267778475896426</v>
      </c>
      <c r="R188" s="99">
        <f t="shared" si="448"/>
        <v>9.3187797188725163E-2</v>
      </c>
      <c r="S188" s="101">
        <f t="shared" si="448"/>
        <v>0.10390571106070932</v>
      </c>
      <c r="T188" s="96">
        <f t="shared" si="448"/>
        <v>6.5330887800700427E-2</v>
      </c>
      <c r="U188" s="99">
        <f t="shared" si="448"/>
        <v>0.16849912682784937</v>
      </c>
      <c r="V188" s="99">
        <f t="shared" si="448"/>
        <v>4.9251845402347567E-2</v>
      </c>
      <c r="W188" s="101">
        <f t="shared" si="448"/>
        <v>5.7603126806432481E-2</v>
      </c>
      <c r="X188" s="96">
        <f t="shared" si="448"/>
        <v>6.1965310287396803E-2</v>
      </c>
      <c r="Y188" s="99">
        <f t="shared" si="448"/>
        <v>0.16124236194779479</v>
      </c>
      <c r="Z188" s="99">
        <f t="shared" si="448"/>
        <v>4.6231762027453605E-2</v>
      </c>
      <c r="AA188" s="101">
        <f t="shared" si="448"/>
        <v>5.4420413960757107E-2</v>
      </c>
      <c r="AD188" s="548"/>
      <c r="AE188" s="534"/>
      <c r="AF188" s="534"/>
      <c r="AG188" s="77"/>
      <c r="AH188" s="77"/>
      <c r="AI188" s="77"/>
      <c r="AJ188" s="77"/>
      <c r="AK188" s="77"/>
      <c r="AL188" s="77"/>
      <c r="AM188" s="77"/>
      <c r="AN188" s="77"/>
      <c r="AO188" s="332"/>
      <c r="AP188" s="332"/>
      <c r="AQ188" s="463"/>
      <c r="AR188" s="117"/>
      <c r="AS188" s="117"/>
      <c r="AT188" s="117"/>
      <c r="AU188" s="117"/>
    </row>
    <row r="189" spans="1:47" x14ac:dyDescent="0.3">
      <c r="A189" s="554"/>
      <c r="B189" s="518" t="s">
        <v>126</v>
      </c>
      <c r="C189" s="8">
        <v>43830</v>
      </c>
      <c r="D189" s="247" t="s">
        <v>82</v>
      </c>
      <c r="E189" s="20" t="s">
        <v>128</v>
      </c>
      <c r="F189" s="67">
        <v>5.11556219794548E-6</v>
      </c>
      <c r="G189" s="68">
        <v>6.3608833765008299</v>
      </c>
      <c r="H189" s="69">
        <v>210.77281847875</v>
      </c>
      <c r="I189" s="68">
        <v>1.8659935468326E-7</v>
      </c>
      <c r="J189" s="69">
        <v>2.36749983344724E-4</v>
      </c>
      <c r="K189" s="68">
        <v>1596.3355271052201</v>
      </c>
      <c r="L189" s="67">
        <v>2.2204460492503099E-14</v>
      </c>
      <c r="M189" s="70">
        <v>47.376214820761</v>
      </c>
      <c r="N189" s="314">
        <v>0.53323171533473401</v>
      </c>
      <c r="O189" s="343"/>
      <c r="P189" s="282">
        <v>1.6588046911078</v>
      </c>
      <c r="Q189" s="72">
        <v>8.1511891629105904</v>
      </c>
      <c r="R189" s="72">
        <v>1.65998181780097</v>
      </c>
      <c r="S189" s="73">
        <v>1.73627220018099</v>
      </c>
      <c r="T189" s="74">
        <v>1.6568737057626901</v>
      </c>
      <c r="U189" s="74">
        <v>8.1505279625064908</v>
      </c>
      <c r="V189" s="74">
        <v>1.65932061739688</v>
      </c>
      <c r="W189" s="76">
        <v>1.73528039957485</v>
      </c>
      <c r="X189" s="71">
        <v>1.6052372213309101</v>
      </c>
      <c r="Y189" s="72">
        <v>8.1327163587938092</v>
      </c>
      <c r="Z189" s="72">
        <v>1.6415090136842001</v>
      </c>
      <c r="AA189" s="73">
        <v>1.70856299400583</v>
      </c>
      <c r="AD189" s="548"/>
      <c r="AE189" s="229"/>
      <c r="AF189" s="270"/>
      <c r="AG189" s="77"/>
      <c r="AH189" s="77"/>
      <c r="AI189" s="77"/>
      <c r="AJ189" s="77"/>
      <c r="AK189" s="77"/>
      <c r="AL189" s="77"/>
      <c r="AM189" s="77"/>
      <c r="AN189" s="77"/>
      <c r="AO189" s="332"/>
      <c r="AP189" s="332"/>
      <c r="AQ189" s="463"/>
      <c r="AR189" s="117"/>
      <c r="AS189" s="117"/>
      <c r="AT189" s="117"/>
      <c r="AU189" s="117"/>
    </row>
    <row r="190" spans="1:47" x14ac:dyDescent="0.3">
      <c r="A190" s="554"/>
      <c r="B190" s="519"/>
      <c r="C190" s="8">
        <v>43851</v>
      </c>
      <c r="D190" s="248" t="s">
        <v>82</v>
      </c>
      <c r="E190" s="20" t="s">
        <v>129</v>
      </c>
      <c r="F190" s="105">
        <v>21.904098458761201</v>
      </c>
      <c r="G190" s="103">
        <v>181.99718197851399</v>
      </c>
      <c r="H190" s="104">
        <v>44.857255764526201</v>
      </c>
      <c r="I190" s="103">
        <v>89.768979650629902</v>
      </c>
      <c r="J190" s="104">
        <v>2.2366376242431499E-14</v>
      </c>
      <c r="K190" s="103">
        <v>13.293026878816001</v>
      </c>
      <c r="L190" s="105">
        <v>326.55113921303899</v>
      </c>
      <c r="M190" s="106">
        <v>55.791451536531397</v>
      </c>
      <c r="N190" s="315">
        <v>0.111446861539319</v>
      </c>
      <c r="O190" s="343"/>
      <c r="P190" s="283">
        <v>3.1189617115042099</v>
      </c>
      <c r="Q190" s="74">
        <v>1.5946467871963701</v>
      </c>
      <c r="R190" s="74">
        <v>1.2694691927628301</v>
      </c>
      <c r="S190" s="76">
        <v>1.3264559406649501</v>
      </c>
      <c r="T190" s="74">
        <v>3.0906826629906798</v>
      </c>
      <c r="U190" s="74">
        <v>1.5888692670712301</v>
      </c>
      <c r="V190" s="74">
        <v>1.25705008563829</v>
      </c>
      <c r="W190" s="76">
        <v>1.3139320454473999</v>
      </c>
      <c r="X190" s="75">
        <v>1.90499722005372</v>
      </c>
      <c r="Y190" s="74">
        <v>1.34500217489598</v>
      </c>
      <c r="Z190" s="74">
        <v>0.735263453626957</v>
      </c>
      <c r="AA190" s="76">
        <v>0.78763042587452003</v>
      </c>
      <c r="AD190" s="548"/>
      <c r="AE190" s="229"/>
      <c r="AF190" s="270"/>
      <c r="AG190" s="77"/>
      <c r="AH190" s="77"/>
      <c r="AI190" s="77"/>
      <c r="AJ190" s="77"/>
      <c r="AK190" s="77"/>
      <c r="AL190" s="77"/>
      <c r="AM190" s="77"/>
      <c r="AN190" s="77"/>
      <c r="AO190" s="332"/>
      <c r="AP190" s="332"/>
      <c r="AQ190" s="463"/>
      <c r="AR190" s="117"/>
      <c r="AS190" s="117"/>
      <c r="AT190" s="117"/>
      <c r="AU190" s="117"/>
    </row>
    <row r="191" spans="1:47" x14ac:dyDescent="0.3">
      <c r="A191" s="554"/>
      <c r="B191" s="519"/>
      <c r="C191" s="8">
        <v>43878</v>
      </c>
      <c r="D191" s="248" t="s">
        <v>82</v>
      </c>
      <c r="E191" s="20" t="s">
        <v>130</v>
      </c>
      <c r="F191" s="105">
        <v>26.608582293996701</v>
      </c>
      <c r="G191" s="103">
        <v>0.54225787317009499</v>
      </c>
      <c r="H191" s="104">
        <v>31.892588607634899</v>
      </c>
      <c r="I191" s="103">
        <v>1.20770334696232</v>
      </c>
      <c r="J191" s="104">
        <v>31.802892890471199</v>
      </c>
      <c r="K191" s="103">
        <v>0.107856757114284</v>
      </c>
      <c r="L191" s="105">
        <v>60.591407076580602</v>
      </c>
      <c r="M191" s="106">
        <v>44.036764114938897</v>
      </c>
      <c r="N191" s="315">
        <v>0.12296059620586999</v>
      </c>
      <c r="O191" s="343"/>
      <c r="P191" s="283">
        <v>1.4754966408331001</v>
      </c>
      <c r="Q191" s="74">
        <v>1.0215272298101501</v>
      </c>
      <c r="R191" s="74">
        <v>0.67320584444501996</v>
      </c>
      <c r="S191" s="76">
        <v>0.72444715814167504</v>
      </c>
      <c r="T191" s="74">
        <v>1.4472847616008699</v>
      </c>
      <c r="U191" s="74">
        <v>1.0090939667232</v>
      </c>
      <c r="V191" s="74">
        <v>0.66141173371996698</v>
      </c>
      <c r="W191" s="76">
        <v>0.71244531573426795</v>
      </c>
      <c r="X191" s="75">
        <v>0.73580094615883596</v>
      </c>
      <c r="Y191" s="74">
        <v>0.67673045192471204</v>
      </c>
      <c r="Z191" s="74">
        <v>0.34932184324185001</v>
      </c>
      <c r="AA191" s="76">
        <v>0.394713612375098</v>
      </c>
      <c r="AD191" s="548"/>
      <c r="AE191" s="229"/>
      <c r="AF191" s="270"/>
      <c r="AG191" s="77"/>
      <c r="AH191" s="77"/>
      <c r="AI191" s="77"/>
      <c r="AJ191" s="77"/>
      <c r="AK191" s="77"/>
      <c r="AL191" s="77"/>
      <c r="AM191" s="77"/>
      <c r="AN191" s="77"/>
      <c r="AO191" s="332"/>
      <c r="AP191" s="332"/>
      <c r="AQ191" s="463"/>
      <c r="AR191" s="117"/>
      <c r="AS191" s="117"/>
      <c r="AT191" s="117"/>
      <c r="AU191" s="117"/>
    </row>
    <row r="192" spans="1:47" x14ac:dyDescent="0.3">
      <c r="A192" s="554"/>
      <c r="B192" s="519"/>
      <c r="C192" s="8">
        <v>44064</v>
      </c>
      <c r="D192" s="248" t="s">
        <v>82</v>
      </c>
      <c r="E192" s="20" t="s">
        <v>131</v>
      </c>
      <c r="F192" s="105">
        <v>4.5539352696746699E-6</v>
      </c>
      <c r="G192" s="103">
        <v>714.43836884001405</v>
      </c>
      <c r="H192" s="104">
        <v>153.107829869906</v>
      </c>
      <c r="I192" s="103">
        <v>243.439052582762</v>
      </c>
      <c r="J192" s="104">
        <v>77.609490704829199</v>
      </c>
      <c r="K192" s="103">
        <v>916.69431538905599</v>
      </c>
      <c r="L192" s="105">
        <v>7.0101917802664702E-12</v>
      </c>
      <c r="M192" s="106">
        <v>35.6282676433202</v>
      </c>
      <c r="N192" s="315">
        <v>9.5901673597556802E-2</v>
      </c>
      <c r="O192" s="343"/>
      <c r="P192" s="283">
        <v>1.3850751881077801</v>
      </c>
      <c r="Q192" s="74">
        <v>6.8027608200242504</v>
      </c>
      <c r="R192" s="74">
        <v>0.90637091418975002</v>
      </c>
      <c r="S192" s="76">
        <v>1.03653412060679</v>
      </c>
      <c r="T192" s="74">
        <v>1.37100004682451</v>
      </c>
      <c r="U192" s="74">
        <v>6.8020956907032497</v>
      </c>
      <c r="V192" s="74">
        <v>0.90570578486875097</v>
      </c>
      <c r="W192" s="76">
        <v>1.0355364266253</v>
      </c>
      <c r="X192" s="75">
        <v>1.07378226586452</v>
      </c>
      <c r="Y192" s="74">
        <v>6.7820694665509498</v>
      </c>
      <c r="Z192" s="74">
        <v>0.88567956071646003</v>
      </c>
      <c r="AA192" s="76">
        <v>1.0054970903968701</v>
      </c>
      <c r="AD192" s="548"/>
      <c r="AE192" s="229"/>
      <c r="AF192" s="270"/>
      <c r="AG192" s="77"/>
      <c r="AH192" s="77"/>
      <c r="AI192" s="77"/>
      <c r="AJ192" s="77"/>
      <c r="AK192" s="77"/>
      <c r="AL192" s="77"/>
      <c r="AM192" s="77"/>
      <c r="AN192" s="77"/>
      <c r="AO192" s="332"/>
      <c r="AP192" s="332"/>
      <c r="AQ192" s="463"/>
      <c r="AR192" s="117"/>
      <c r="AS192" s="117"/>
      <c r="AT192" s="117"/>
      <c r="AU192" s="117"/>
    </row>
    <row r="193" spans="1:47" x14ac:dyDescent="0.3">
      <c r="A193" s="554"/>
      <c r="B193" s="519"/>
      <c r="C193" s="8">
        <v>44065</v>
      </c>
      <c r="D193" s="248" t="s">
        <v>82</v>
      </c>
      <c r="E193" s="20" t="s">
        <v>132</v>
      </c>
      <c r="F193" s="105">
        <v>1.4464183324920899E-12</v>
      </c>
      <c r="G193" s="103">
        <v>0.10881489725839</v>
      </c>
      <c r="H193" s="104">
        <v>32.349966802988597</v>
      </c>
      <c r="I193" s="103">
        <v>44.322612033750701</v>
      </c>
      <c r="J193" s="104">
        <v>6.3280152601135002</v>
      </c>
      <c r="K193" s="103">
        <v>50.884833154752798</v>
      </c>
      <c r="L193" s="105">
        <v>4.5539560398656098</v>
      </c>
      <c r="M193" s="106">
        <v>31.914069996861901</v>
      </c>
      <c r="N193" s="315">
        <v>0.137767768998206</v>
      </c>
      <c r="O193" s="343"/>
      <c r="P193" s="283">
        <v>0.918817300428735</v>
      </c>
      <c r="Q193" s="74">
        <v>0.87507972990221705</v>
      </c>
      <c r="R193" s="74">
        <v>0.243207441512684</v>
      </c>
      <c r="S193" s="76">
        <v>0.29956785340738101</v>
      </c>
      <c r="T193" s="74">
        <v>0.90442739912414405</v>
      </c>
      <c r="U193" s="74">
        <v>0.87264544121905396</v>
      </c>
      <c r="V193" s="74">
        <v>0.24205339762771699</v>
      </c>
      <c r="W193" s="76">
        <v>0.29823576948127101</v>
      </c>
      <c r="X193" s="75">
        <v>0.54833388590432397</v>
      </c>
      <c r="Y193" s="74">
        <v>0.79650358319124603</v>
      </c>
      <c r="Z193" s="74">
        <v>0.20648929166174601</v>
      </c>
      <c r="AA193" s="76">
        <v>0.257035442653678</v>
      </c>
      <c r="AD193" s="548"/>
      <c r="AE193" s="229"/>
      <c r="AF193" s="270"/>
      <c r="AG193" s="77"/>
      <c r="AH193" s="77"/>
      <c r="AI193" s="77"/>
      <c r="AJ193" s="77"/>
      <c r="AK193" s="77"/>
      <c r="AL193" s="77"/>
      <c r="AM193" s="77"/>
      <c r="AN193" s="77"/>
      <c r="AO193" s="332"/>
      <c r="AP193" s="332"/>
      <c r="AQ193" s="463"/>
      <c r="AR193" s="117"/>
      <c r="AS193" s="117"/>
      <c r="AT193" s="117"/>
      <c r="AU193" s="117"/>
    </row>
    <row r="194" spans="1:47" ht="15" thickBot="1" x14ac:dyDescent="0.35">
      <c r="A194" s="554"/>
      <c r="B194" s="519"/>
      <c r="C194" s="8"/>
      <c r="D194" s="249"/>
      <c r="E194" s="20"/>
      <c r="F194" s="79"/>
      <c r="G194" s="80"/>
      <c r="H194" s="81"/>
      <c r="I194" s="80"/>
      <c r="J194" s="81"/>
      <c r="K194" s="80"/>
      <c r="L194" s="79"/>
      <c r="M194" s="82"/>
      <c r="N194" s="316"/>
      <c r="O194" s="343"/>
      <c r="P194" s="283"/>
      <c r="Q194" s="74"/>
      <c r="R194" s="74"/>
      <c r="S194" s="76"/>
      <c r="T194" s="74"/>
      <c r="U194" s="74"/>
      <c r="V194" s="74"/>
      <c r="W194" s="76"/>
      <c r="X194" s="75"/>
      <c r="Y194" s="74"/>
      <c r="Z194" s="74"/>
      <c r="AA194" s="76"/>
      <c r="AD194" s="548"/>
      <c r="AE194" s="229"/>
      <c r="AF194" s="270"/>
      <c r="AG194" s="77"/>
      <c r="AH194" s="77"/>
      <c r="AI194" s="77"/>
      <c r="AJ194" s="77"/>
      <c r="AK194" s="77"/>
      <c r="AL194" s="77"/>
      <c r="AM194" s="77"/>
      <c r="AN194" s="77"/>
      <c r="AO194" s="332"/>
      <c r="AP194" s="332"/>
      <c r="AQ194" s="463"/>
      <c r="AR194" s="117"/>
      <c r="AS194" s="117"/>
      <c r="AT194" s="117"/>
      <c r="AU194" s="117"/>
    </row>
    <row r="195" spans="1:47" x14ac:dyDescent="0.3">
      <c r="A195" s="554"/>
      <c r="B195" s="519"/>
      <c r="C195" s="514" t="s">
        <v>23</v>
      </c>
      <c r="D195" s="508"/>
      <c r="E195" s="509"/>
      <c r="F195" s="444">
        <f t="shared" ref="F195:N195" si="449">AVERAGE(F189:F194)</f>
        <v>9.7025380844513656</v>
      </c>
      <c r="G195" s="445">
        <f t="shared" si="449"/>
        <v>180.68950139309146</v>
      </c>
      <c r="H195" s="446">
        <f t="shared" si="449"/>
        <v>94.596091904761138</v>
      </c>
      <c r="I195" s="445">
        <f t="shared" si="449"/>
        <v>75.747669560140849</v>
      </c>
      <c r="J195" s="446">
        <f t="shared" si="449"/>
        <v>23.148127121079451</v>
      </c>
      <c r="K195" s="445">
        <f t="shared" si="449"/>
        <v>515.46311185699176</v>
      </c>
      <c r="L195" s="447">
        <f t="shared" si="449"/>
        <v>78.339300465898447</v>
      </c>
      <c r="M195" s="448">
        <f t="shared" si="449"/>
        <v>42.94935362248269</v>
      </c>
      <c r="N195" s="449">
        <f t="shared" si="449"/>
        <v>0.20026172313513718</v>
      </c>
      <c r="O195" s="343"/>
      <c r="P195" s="444">
        <f>AVERAGE(P189:P194)</f>
        <v>1.711431106396325</v>
      </c>
      <c r="Q195" s="447">
        <f t="shared" ref="Q195:AA195" si="450">AVERAGE(Q189:Q194)</f>
        <v>3.6890407459687156</v>
      </c>
      <c r="R195" s="447">
        <f t="shared" si="450"/>
        <v>0.95044704214225073</v>
      </c>
      <c r="S195" s="449">
        <f t="shared" si="450"/>
        <v>1.024655454600357</v>
      </c>
      <c r="T195" s="444">
        <f t="shared" si="450"/>
        <v>1.6940537152605788</v>
      </c>
      <c r="U195" s="447">
        <f t="shared" si="450"/>
        <v>3.6846464656446445</v>
      </c>
      <c r="V195" s="447">
        <f t="shared" si="450"/>
        <v>0.94510832385032084</v>
      </c>
      <c r="W195" s="449">
        <f t="shared" si="450"/>
        <v>1.0190859913726178</v>
      </c>
      <c r="X195" s="444">
        <f t="shared" si="450"/>
        <v>1.1736303078624619</v>
      </c>
      <c r="Y195" s="447">
        <f t="shared" si="450"/>
        <v>3.5466044070713396</v>
      </c>
      <c r="Z195" s="447">
        <f t="shared" si="450"/>
        <v>0.76365263258624272</v>
      </c>
      <c r="AA195" s="449">
        <f t="shared" si="450"/>
        <v>0.83068791306119927</v>
      </c>
      <c r="AD195" s="548"/>
      <c r="AE195" s="534"/>
      <c r="AF195" s="534"/>
      <c r="AG195" s="77"/>
      <c r="AH195" s="77"/>
      <c r="AI195" s="77"/>
      <c r="AJ195" s="77"/>
      <c r="AK195" s="77"/>
      <c r="AL195" s="77"/>
      <c r="AM195" s="77"/>
      <c r="AN195" s="77"/>
      <c r="AO195" s="332"/>
      <c r="AP195" s="332"/>
      <c r="AQ195" s="463"/>
      <c r="AR195" s="117"/>
      <c r="AS195" s="117"/>
      <c r="AT195" s="117"/>
      <c r="AU195" s="117"/>
    </row>
    <row r="196" spans="1:47" x14ac:dyDescent="0.3">
      <c r="A196" s="554"/>
      <c r="B196" s="519"/>
      <c r="C196" s="525" t="s">
        <v>24</v>
      </c>
      <c r="D196" s="525"/>
      <c r="E196" s="526"/>
      <c r="F196" s="450">
        <f t="shared" ref="F196:N196" si="451">_xlfn.STDEV.S(F189:F194)</f>
        <v>13.38945438196046</v>
      </c>
      <c r="G196" s="451">
        <f t="shared" si="451"/>
        <v>308.35954836525354</v>
      </c>
      <c r="H196" s="452">
        <f t="shared" si="451"/>
        <v>82.463501795722522</v>
      </c>
      <c r="I196" s="451">
        <f t="shared" si="451"/>
        <v>100.74528189425939</v>
      </c>
      <c r="J196" s="452">
        <f t="shared" si="451"/>
        <v>33.149366037624922</v>
      </c>
      <c r="K196" s="451">
        <f t="shared" si="451"/>
        <v>718.13481794512484</v>
      </c>
      <c r="L196" s="453">
        <f t="shared" si="451"/>
        <v>141.1049907524845</v>
      </c>
      <c r="M196" s="454">
        <f t="shared" si="451"/>
        <v>9.5009844897005475</v>
      </c>
      <c r="N196" s="455">
        <f t="shared" si="451"/>
        <v>0.18676795349669442</v>
      </c>
      <c r="O196" s="311"/>
      <c r="P196" s="450">
        <f t="shared" ref="P196:AA196" si="452">_xlfn.STDEV.S(P189:P194)</f>
        <v>0.83281478234276085</v>
      </c>
      <c r="Q196" s="453">
        <f t="shared" si="452"/>
        <v>3.5009467365187823</v>
      </c>
      <c r="R196" s="453">
        <f t="shared" si="452"/>
        <v>0.54410660028853675</v>
      </c>
      <c r="S196" s="455">
        <f t="shared" si="452"/>
        <v>0.55079489815903726</v>
      </c>
      <c r="T196" s="450">
        <f t="shared" si="452"/>
        <v>0.82775646766719024</v>
      </c>
      <c r="U196" s="453">
        <f t="shared" si="452"/>
        <v>3.5043116377095767</v>
      </c>
      <c r="V196" s="453">
        <f t="shared" si="452"/>
        <v>0.54399664696027183</v>
      </c>
      <c r="W196" s="455">
        <f t="shared" si="452"/>
        <v>0.55086132309329139</v>
      </c>
      <c r="X196" s="450">
        <f t="shared" si="452"/>
        <v>0.57311471032774364</v>
      </c>
      <c r="Y196" s="453">
        <f t="shared" si="452"/>
        <v>3.6106419246963388</v>
      </c>
      <c r="Z196" s="453">
        <f t="shared" si="452"/>
        <v>0.56312284050067096</v>
      </c>
      <c r="AA196" s="455">
        <f t="shared" si="452"/>
        <v>0.57494077979617442</v>
      </c>
      <c r="AD196" s="548"/>
      <c r="AE196" s="534"/>
      <c r="AF196" s="534"/>
      <c r="AG196" s="77"/>
      <c r="AH196" s="77"/>
      <c r="AI196" s="77"/>
      <c r="AJ196" s="77"/>
      <c r="AK196" s="77"/>
      <c r="AL196" s="77"/>
      <c r="AM196" s="77"/>
      <c r="AN196" s="77"/>
      <c r="AO196" s="332"/>
      <c r="AP196" s="332"/>
      <c r="AQ196" s="463"/>
      <c r="AR196" s="117"/>
      <c r="AS196" s="117"/>
      <c r="AT196" s="117"/>
      <c r="AU196" s="117"/>
    </row>
    <row r="197" spans="1:47" ht="15" thickBot="1" x14ac:dyDescent="0.35">
      <c r="A197" s="554"/>
      <c r="B197" s="520"/>
      <c r="C197" s="510" t="s">
        <v>25</v>
      </c>
      <c r="D197" s="511"/>
      <c r="E197" s="512"/>
      <c r="F197" s="456">
        <f t="shared" ref="F197:N197" si="453">F196/SQRT(COUNT(F189:F194))</f>
        <v>5.9879460359392045</v>
      </c>
      <c r="G197" s="457">
        <f t="shared" si="453"/>
        <v>137.90258233116822</v>
      </c>
      <c r="H197" s="458">
        <f t="shared" si="453"/>
        <v>36.878799135582305</v>
      </c>
      <c r="I197" s="457">
        <f t="shared" si="453"/>
        <v>45.054659745588552</v>
      </c>
      <c r="J197" s="458">
        <f t="shared" si="453"/>
        <v>14.824847174230435</v>
      </c>
      <c r="K197" s="457">
        <f t="shared" si="453"/>
        <v>321.15965398694698</v>
      </c>
      <c r="L197" s="459">
        <f t="shared" si="453"/>
        <v>63.104070257406903</v>
      </c>
      <c r="M197" s="460">
        <f t="shared" si="453"/>
        <v>4.2489694344283144</v>
      </c>
      <c r="N197" s="461">
        <f t="shared" si="453"/>
        <v>8.3525168007425654E-2</v>
      </c>
      <c r="O197" s="311"/>
      <c r="P197" s="456">
        <f t="shared" ref="P197:AA197" si="454">_xlfn.STDEV.S(P189:P194)/SQRT(COUNT(P189:P194))</f>
        <v>0.37244609319702093</v>
      </c>
      <c r="Q197" s="459">
        <f t="shared" si="454"/>
        <v>1.5656709776924085</v>
      </c>
      <c r="R197" s="459">
        <f t="shared" si="454"/>
        <v>0.24333186905029497</v>
      </c>
      <c r="S197" s="461">
        <f t="shared" si="454"/>
        <v>0.24632296678873619</v>
      </c>
      <c r="T197" s="456">
        <f t="shared" si="454"/>
        <v>0.3701839461037888</v>
      </c>
      <c r="U197" s="459">
        <f t="shared" si="454"/>
        <v>1.5671758072524458</v>
      </c>
      <c r="V197" s="459">
        <f t="shared" si="454"/>
        <v>0.24328269642702441</v>
      </c>
      <c r="W197" s="461">
        <f t="shared" si="454"/>
        <v>0.24635267292241483</v>
      </c>
      <c r="X197" s="456">
        <f t="shared" si="454"/>
        <v>0.25630469023958707</v>
      </c>
      <c r="Y197" s="459">
        <f t="shared" si="454"/>
        <v>1.6147281572063379</v>
      </c>
      <c r="Z197" s="459">
        <f t="shared" si="454"/>
        <v>0.25183619020845438</v>
      </c>
      <c r="AA197" s="461">
        <f t="shared" si="454"/>
        <v>0.25712133333219672</v>
      </c>
      <c r="AD197" s="548"/>
      <c r="AE197" s="534"/>
      <c r="AF197" s="534"/>
      <c r="AG197" s="77"/>
      <c r="AH197" s="77"/>
      <c r="AI197" s="77"/>
      <c r="AJ197" s="77"/>
      <c r="AK197" s="77"/>
      <c r="AL197" s="77"/>
      <c r="AM197" s="77"/>
      <c r="AN197" s="77"/>
      <c r="AO197" s="332"/>
      <c r="AP197" s="332"/>
      <c r="AQ197" s="463"/>
      <c r="AR197" s="117"/>
      <c r="AS197" s="117"/>
      <c r="AT197" s="117"/>
      <c r="AU197" s="117"/>
    </row>
    <row r="198" spans="1:47" x14ac:dyDescent="0.3">
      <c r="A198" s="554"/>
      <c r="B198" s="519" t="s">
        <v>86</v>
      </c>
      <c r="C198" s="8">
        <v>44124</v>
      </c>
      <c r="D198" s="247" t="s">
        <v>82</v>
      </c>
      <c r="E198" s="20" t="s">
        <v>142</v>
      </c>
      <c r="F198" s="102">
        <v>60.705229321413498</v>
      </c>
      <c r="G198" s="103">
        <v>1.9240107674986699</v>
      </c>
      <c r="H198" s="104">
        <v>27.125666686537699</v>
      </c>
      <c r="I198" s="103">
        <v>3.9689899296117298E-2</v>
      </c>
      <c r="J198" s="104">
        <v>43.227807288243199</v>
      </c>
      <c r="K198" s="103">
        <v>0.702634209923511</v>
      </c>
      <c r="L198" s="105">
        <v>34.478988017588399</v>
      </c>
      <c r="M198" s="106">
        <v>45.094046156723799</v>
      </c>
      <c r="N198" s="315">
        <v>5.8074890559487599E-2</v>
      </c>
      <c r="O198" s="343"/>
      <c r="P198" s="283">
        <v>1.2933511158753499</v>
      </c>
      <c r="Q198" s="74">
        <v>1.24242212373571</v>
      </c>
      <c r="R198" s="74">
        <v>0.52820545123114904</v>
      </c>
      <c r="S198" s="76">
        <v>0.63256232724157502</v>
      </c>
      <c r="T198" s="74">
        <v>1.2477482187504301</v>
      </c>
      <c r="U198" s="74">
        <v>1.2306829747430099</v>
      </c>
      <c r="V198" s="74">
        <v>0.51593310595860298</v>
      </c>
      <c r="W198" s="76">
        <v>0.61998896971025297</v>
      </c>
      <c r="X198" s="75">
        <v>0.357475624684992</v>
      </c>
      <c r="Y198" s="74">
        <v>0.88445074670774004</v>
      </c>
      <c r="Z198" s="74">
        <v>0.16237246816825601</v>
      </c>
      <c r="AA198" s="76">
        <v>0.257259177259753</v>
      </c>
      <c r="AD198" s="548"/>
      <c r="AE198" s="229"/>
      <c r="AF198" s="270"/>
      <c r="AG198" s="77"/>
      <c r="AH198" s="77"/>
      <c r="AI198" s="77"/>
      <c r="AJ198" s="77"/>
      <c r="AK198" s="77"/>
      <c r="AL198" s="77"/>
      <c r="AM198" s="77"/>
      <c r="AN198" s="77"/>
      <c r="AO198" s="332"/>
      <c r="AP198" s="332"/>
      <c r="AQ198" s="463"/>
      <c r="AR198" s="117"/>
      <c r="AS198" s="117"/>
      <c r="AT198" s="117"/>
      <c r="AU198" s="117"/>
    </row>
    <row r="199" spans="1:47" x14ac:dyDescent="0.3">
      <c r="A199" s="554"/>
      <c r="B199" s="519"/>
      <c r="C199" s="8">
        <v>44125</v>
      </c>
      <c r="D199" s="248" t="s">
        <v>82</v>
      </c>
      <c r="E199" s="20" t="s">
        <v>143</v>
      </c>
      <c r="F199" s="102">
        <v>2.2213100461963899E-14</v>
      </c>
      <c r="G199" s="103">
        <v>563.65423917859698</v>
      </c>
      <c r="H199" s="104">
        <v>32.688279258296298</v>
      </c>
      <c r="I199" s="103">
        <v>158.58697813704001</v>
      </c>
      <c r="J199" s="104">
        <v>64.420867999274705</v>
      </c>
      <c r="K199" s="103">
        <v>65.414120021598393</v>
      </c>
      <c r="L199" s="105">
        <v>94.805107531538596</v>
      </c>
      <c r="M199" s="106">
        <v>49.316517708824698</v>
      </c>
      <c r="N199" s="315">
        <v>7.5681431254526907E-2</v>
      </c>
      <c r="O199" s="343"/>
      <c r="P199" s="283">
        <v>2.2859663054769599</v>
      </c>
      <c r="Q199" s="74">
        <v>5.0095779800224403</v>
      </c>
      <c r="R199" s="74">
        <v>0.63782762656741698</v>
      </c>
      <c r="S199" s="76">
        <v>0.77280231171804603</v>
      </c>
      <c r="T199" s="74">
        <v>2.2596922952892902</v>
      </c>
      <c r="U199" s="74">
        <v>5.0048011850483203</v>
      </c>
      <c r="V199" s="74">
        <v>0.63161307175209302</v>
      </c>
      <c r="W199" s="76">
        <v>0.76644227405668697</v>
      </c>
      <c r="X199" s="75">
        <v>1.5829390841678599</v>
      </c>
      <c r="Y199" s="74">
        <v>4.8758784129037602</v>
      </c>
      <c r="Z199" s="74">
        <v>0.46507563617147701</v>
      </c>
      <c r="AA199" s="76">
        <v>0.59590019573762099</v>
      </c>
      <c r="AD199" s="548"/>
      <c r="AE199" s="229"/>
      <c r="AF199" s="270"/>
      <c r="AG199" s="77"/>
      <c r="AH199" s="77"/>
      <c r="AI199" s="77"/>
      <c r="AJ199" s="77"/>
      <c r="AK199" s="77"/>
      <c r="AL199" s="77"/>
      <c r="AM199" s="77"/>
      <c r="AN199" s="77"/>
      <c r="AO199" s="332"/>
      <c r="AP199" s="332"/>
      <c r="AQ199" s="463"/>
      <c r="AR199" s="117"/>
      <c r="AS199" s="117"/>
      <c r="AT199" s="117"/>
      <c r="AU199" s="117"/>
    </row>
    <row r="200" spans="1:47" x14ac:dyDescent="0.3">
      <c r="A200" s="554"/>
      <c r="B200" s="519"/>
      <c r="C200" s="8">
        <v>44126</v>
      </c>
      <c r="D200" s="248" t="s">
        <v>82</v>
      </c>
      <c r="E200" s="20" t="s">
        <v>144</v>
      </c>
      <c r="F200" s="102">
        <v>2.28516789674179E-4</v>
      </c>
      <c r="G200" s="103">
        <v>582.21185550238795</v>
      </c>
      <c r="H200" s="104">
        <v>48.304092388154601</v>
      </c>
      <c r="I200" s="103">
        <v>6.8288578710524095E-4</v>
      </c>
      <c r="J200" s="104">
        <v>16.850395658962999</v>
      </c>
      <c r="K200" s="103">
        <v>1980.0132076786999</v>
      </c>
      <c r="L200" s="105">
        <v>5.7084547028676002E-7</v>
      </c>
      <c r="M200" s="106">
        <v>61.632993894587599</v>
      </c>
      <c r="N200" s="315">
        <v>0.63512927025175503</v>
      </c>
      <c r="O200" s="343"/>
      <c r="P200" s="283">
        <v>4.6927933918723497</v>
      </c>
      <c r="Q200" s="74">
        <v>9.7363932850124399</v>
      </c>
      <c r="R200" s="74">
        <v>1.5381420332540301</v>
      </c>
      <c r="S200" s="76">
        <v>1.74732359855889</v>
      </c>
      <c r="T200" s="74">
        <v>4.68979952594667</v>
      </c>
      <c r="U200" s="74">
        <v>9.7360614359695301</v>
      </c>
      <c r="V200" s="74">
        <v>1.5378101842016501</v>
      </c>
      <c r="W200" s="76">
        <v>1.74682582498743</v>
      </c>
      <c r="X200" s="75">
        <v>4.6093526989312599</v>
      </c>
      <c r="Y200" s="74">
        <v>9.7271086958628192</v>
      </c>
      <c r="Z200" s="74">
        <v>1.52885744387585</v>
      </c>
      <c r="AA200" s="76">
        <v>1.7333967146636799</v>
      </c>
      <c r="AD200" s="548"/>
      <c r="AE200" s="229"/>
      <c r="AF200" s="270"/>
      <c r="AG200" s="77"/>
      <c r="AH200" s="77"/>
      <c r="AI200" s="77"/>
      <c r="AJ200" s="77"/>
      <c r="AK200" s="77"/>
      <c r="AL200" s="77"/>
      <c r="AM200" s="77"/>
      <c r="AN200" s="77"/>
      <c r="AO200" s="332"/>
      <c r="AP200" s="332"/>
      <c r="AQ200" s="463"/>
      <c r="AR200" s="117"/>
      <c r="AS200" s="117"/>
      <c r="AT200" s="117"/>
      <c r="AU200" s="117"/>
    </row>
    <row r="201" spans="1:47" x14ac:dyDescent="0.3">
      <c r="A201" s="554"/>
      <c r="B201" s="519"/>
      <c r="C201" s="8">
        <v>44127</v>
      </c>
      <c r="D201" s="248" t="s">
        <v>82</v>
      </c>
      <c r="E201" s="20" t="s">
        <v>145</v>
      </c>
      <c r="F201" s="102">
        <v>35.391114836783501</v>
      </c>
      <c r="G201" s="103">
        <v>21.406668773135099</v>
      </c>
      <c r="H201" s="104">
        <v>17.524373401208901</v>
      </c>
      <c r="I201" s="103">
        <v>0.40808350780592101</v>
      </c>
      <c r="J201" s="104">
        <v>18.1636461399209</v>
      </c>
      <c r="K201" s="103">
        <v>2.88075917736428</v>
      </c>
      <c r="L201" s="105">
        <v>22.322237762158299</v>
      </c>
      <c r="M201" s="106">
        <v>37.924780581624098</v>
      </c>
      <c r="N201" s="315">
        <v>6.3146446059846803E-2</v>
      </c>
      <c r="O201" s="343"/>
      <c r="P201" s="283">
        <v>0.90721211851908901</v>
      </c>
      <c r="Q201" s="74">
        <v>1.1293442523650501</v>
      </c>
      <c r="R201" s="74">
        <v>0.27789461856565001</v>
      </c>
      <c r="S201" s="76">
        <v>0.35494001094980998</v>
      </c>
      <c r="T201" s="74">
        <v>0.88084875623460801</v>
      </c>
      <c r="U201" s="74">
        <v>1.1237113957464799</v>
      </c>
      <c r="V201" s="74">
        <v>0.27380931142522902</v>
      </c>
      <c r="W201" s="76">
        <v>0.35067946977407799</v>
      </c>
      <c r="X201" s="75">
        <v>0.308825702371398</v>
      </c>
      <c r="Y201" s="74">
        <v>0.93925712645331305</v>
      </c>
      <c r="Z201" s="74">
        <v>0.14313236428201001</v>
      </c>
      <c r="AA201" s="76">
        <v>0.214124796495957</v>
      </c>
      <c r="AD201" s="548"/>
      <c r="AE201" s="229"/>
      <c r="AF201" s="270"/>
      <c r="AG201" s="77"/>
      <c r="AH201" s="77"/>
      <c r="AI201" s="77"/>
      <c r="AJ201" s="77"/>
      <c r="AK201" s="77"/>
      <c r="AL201" s="77"/>
      <c r="AM201" s="77"/>
      <c r="AN201" s="77"/>
      <c r="AO201" s="332"/>
      <c r="AP201" s="332"/>
      <c r="AQ201" s="463"/>
      <c r="AR201" s="117"/>
      <c r="AS201" s="117"/>
      <c r="AT201" s="117"/>
      <c r="AU201" s="117"/>
    </row>
    <row r="202" spans="1:47" x14ac:dyDescent="0.3">
      <c r="A202" s="554"/>
      <c r="B202" s="519"/>
      <c r="C202" s="8"/>
      <c r="D202" s="248"/>
      <c r="E202" s="20"/>
      <c r="F202" s="102"/>
      <c r="G202" s="103"/>
      <c r="H202" s="104"/>
      <c r="I202" s="103"/>
      <c r="J202" s="104"/>
      <c r="K202" s="103"/>
      <c r="L202" s="105"/>
      <c r="M202" s="106"/>
      <c r="N202" s="315"/>
      <c r="O202" s="343"/>
      <c r="P202" s="283"/>
      <c r="Q202" s="74"/>
      <c r="R202" s="74"/>
      <c r="S202" s="76"/>
      <c r="T202" s="74"/>
      <c r="U202" s="74"/>
      <c r="V202" s="74"/>
      <c r="W202" s="76"/>
      <c r="X202" s="75"/>
      <c r="Y202" s="74"/>
      <c r="Z202" s="74"/>
      <c r="AA202" s="76"/>
      <c r="AD202" s="548"/>
      <c r="AE202" s="229"/>
      <c r="AF202" s="270"/>
      <c r="AG202" s="77"/>
      <c r="AH202" s="77"/>
      <c r="AI202" s="77"/>
      <c r="AJ202" s="77"/>
      <c r="AK202" s="77"/>
      <c r="AL202" s="77"/>
      <c r="AM202" s="77"/>
      <c r="AN202" s="77"/>
      <c r="AO202" s="332"/>
      <c r="AP202" s="332"/>
      <c r="AQ202" s="463"/>
      <c r="AR202" s="117"/>
      <c r="AS202" s="117"/>
      <c r="AT202" s="117"/>
      <c r="AU202" s="117"/>
    </row>
    <row r="203" spans="1:47" ht="15" thickBot="1" x14ac:dyDescent="0.35">
      <c r="A203" s="554"/>
      <c r="B203" s="519"/>
      <c r="C203" s="8"/>
      <c r="D203" s="249"/>
      <c r="E203" s="20"/>
      <c r="F203" s="107"/>
      <c r="G203" s="80"/>
      <c r="H203" s="81"/>
      <c r="I203" s="80"/>
      <c r="J203" s="81"/>
      <c r="K203" s="80"/>
      <c r="L203" s="79"/>
      <c r="M203" s="82"/>
      <c r="N203" s="316"/>
      <c r="O203" s="343"/>
      <c r="P203" s="283"/>
      <c r="Q203" s="74"/>
      <c r="R203" s="74"/>
      <c r="S203" s="76"/>
      <c r="T203" s="74"/>
      <c r="U203" s="74"/>
      <c r="V203" s="74"/>
      <c r="W203" s="76"/>
      <c r="X203" s="75"/>
      <c r="Y203" s="74"/>
      <c r="Z203" s="74"/>
      <c r="AA203" s="76"/>
      <c r="AD203" s="548"/>
      <c r="AE203" s="229"/>
      <c r="AF203" s="270"/>
      <c r="AG203" s="77"/>
      <c r="AH203" s="77"/>
      <c r="AI203" s="77"/>
      <c r="AJ203" s="77"/>
      <c r="AK203" s="77"/>
      <c r="AL203" s="77"/>
      <c r="AM203" s="77"/>
      <c r="AN203" s="77"/>
      <c r="AO203" s="332"/>
      <c r="AP203" s="332"/>
      <c r="AQ203" s="463"/>
      <c r="AR203" s="117"/>
      <c r="AS203" s="117"/>
      <c r="AT203" s="117"/>
      <c r="AU203" s="117"/>
    </row>
    <row r="204" spans="1:47" x14ac:dyDescent="0.3">
      <c r="A204" s="554"/>
      <c r="B204" s="519"/>
      <c r="C204" s="508" t="s">
        <v>23</v>
      </c>
      <c r="D204" s="508"/>
      <c r="E204" s="509"/>
      <c r="F204" s="83">
        <f t="shared" ref="F204:N204" si="455">AVERAGE(F198:F203)</f>
        <v>24.024143168746676</v>
      </c>
      <c r="G204" s="84">
        <f t="shared" si="455"/>
        <v>292.29919355540471</v>
      </c>
      <c r="H204" s="85">
        <f t="shared" si="455"/>
        <v>31.410602933549374</v>
      </c>
      <c r="I204" s="84">
        <f t="shared" si="455"/>
        <v>39.758858607482289</v>
      </c>
      <c r="J204" s="85">
        <f t="shared" si="455"/>
        <v>35.665679271600453</v>
      </c>
      <c r="K204" s="84">
        <f t="shared" si="455"/>
        <v>512.25268027189657</v>
      </c>
      <c r="L204" s="86">
        <f t="shared" si="455"/>
        <v>37.901583470532685</v>
      </c>
      <c r="M204" s="87">
        <f t="shared" si="455"/>
        <v>48.492084585440047</v>
      </c>
      <c r="N204" s="88">
        <f t="shared" si="455"/>
        <v>0.20800800953140408</v>
      </c>
      <c r="O204" s="311"/>
      <c r="P204" s="83">
        <f t="shared" ref="P204:AA204" si="456">AVERAGE(P198:P203)</f>
        <v>2.2948307329359374</v>
      </c>
      <c r="Q204" s="86">
        <f t="shared" si="456"/>
        <v>4.2794344102839101</v>
      </c>
      <c r="R204" s="86">
        <f t="shared" si="456"/>
        <v>0.74551743240456148</v>
      </c>
      <c r="S204" s="88">
        <f t="shared" si="456"/>
        <v>0.87690706211708025</v>
      </c>
      <c r="T204" s="83">
        <f t="shared" si="456"/>
        <v>2.2695221990552494</v>
      </c>
      <c r="U204" s="86">
        <f t="shared" si="456"/>
        <v>4.2738142478768353</v>
      </c>
      <c r="V204" s="86">
        <f t="shared" si="456"/>
        <v>0.73979141833439377</v>
      </c>
      <c r="W204" s="88">
        <f t="shared" si="456"/>
        <v>0.87098413463211188</v>
      </c>
      <c r="X204" s="83">
        <f t="shared" si="456"/>
        <v>1.7146482775388774</v>
      </c>
      <c r="Y204" s="86">
        <f t="shared" si="456"/>
        <v>4.106673745481908</v>
      </c>
      <c r="Z204" s="86">
        <f t="shared" si="456"/>
        <v>0.57485947812439819</v>
      </c>
      <c r="AA204" s="88">
        <f t="shared" si="456"/>
        <v>0.70017022103925275</v>
      </c>
      <c r="AD204" s="548"/>
      <c r="AE204" s="534"/>
      <c r="AF204" s="534"/>
      <c r="AG204" s="77"/>
      <c r="AH204" s="77"/>
      <c r="AI204" s="77"/>
      <c r="AJ204" s="77"/>
      <c r="AK204" s="77"/>
      <c r="AL204" s="77"/>
      <c r="AM204" s="77"/>
      <c r="AN204" s="77"/>
      <c r="AO204" s="332"/>
      <c r="AP204" s="332"/>
      <c r="AQ204" s="463"/>
      <c r="AR204" s="117"/>
      <c r="AS204" s="117"/>
      <c r="AT204" s="117"/>
      <c r="AU204" s="117"/>
    </row>
    <row r="205" spans="1:47" x14ac:dyDescent="0.3">
      <c r="A205" s="554"/>
      <c r="B205" s="519"/>
      <c r="C205" s="525" t="s">
        <v>24</v>
      </c>
      <c r="D205" s="525"/>
      <c r="E205" s="526"/>
      <c r="F205" s="89">
        <f t="shared" ref="F205:N205" si="457">_xlfn.STDEV.S(F198:F203)</f>
        <v>29.603029442036661</v>
      </c>
      <c r="G205" s="90">
        <f t="shared" si="457"/>
        <v>324.23418445334266</v>
      </c>
      <c r="H205" s="91">
        <f t="shared" si="457"/>
        <v>12.886821330458455</v>
      </c>
      <c r="I205" s="90">
        <f t="shared" si="457"/>
        <v>79.218958992282296</v>
      </c>
      <c r="J205" s="91">
        <f t="shared" si="457"/>
        <v>22.689077548978268</v>
      </c>
      <c r="K205" s="90">
        <f t="shared" si="457"/>
        <v>978.96695013427245</v>
      </c>
      <c r="L205" s="92">
        <f t="shared" si="457"/>
        <v>40.533818017382728</v>
      </c>
      <c r="M205" s="93">
        <f t="shared" si="457"/>
        <v>9.9427991786061618</v>
      </c>
      <c r="N205" s="95">
        <f t="shared" si="457"/>
        <v>0.28484364565721515</v>
      </c>
      <c r="O205" s="311"/>
      <c r="P205" s="89">
        <f t="shared" ref="P205:AA205" si="458">_xlfn.STDEV.S(P198:P203)</f>
        <v>1.7008576595540961</v>
      </c>
      <c r="Q205" s="92">
        <f t="shared" si="458"/>
        <v>4.0602964351785529</v>
      </c>
      <c r="R205" s="92">
        <f t="shared" si="458"/>
        <v>0.54946836285545331</v>
      </c>
      <c r="S205" s="95">
        <f t="shared" si="458"/>
        <v>0.60569978755503384</v>
      </c>
      <c r="T205" s="89">
        <f t="shared" si="458"/>
        <v>1.7156412759952682</v>
      </c>
      <c r="U205" s="92">
        <f t="shared" si="458"/>
        <v>4.0642458164939939</v>
      </c>
      <c r="V205" s="92">
        <f t="shared" si="458"/>
        <v>0.55250591952328765</v>
      </c>
      <c r="W205" s="95">
        <f t="shared" si="458"/>
        <v>0.60875369520143796</v>
      </c>
      <c r="X205" s="89">
        <f t="shared" si="458"/>
        <v>2.0178301647522292</v>
      </c>
      <c r="Y205" s="92">
        <f t="shared" si="458"/>
        <v>4.187131633317116</v>
      </c>
      <c r="Z205" s="92">
        <f t="shared" si="458"/>
        <v>0.65286508172850166</v>
      </c>
      <c r="AA205" s="95">
        <f t="shared" si="458"/>
        <v>0.70965709388998799</v>
      </c>
      <c r="AD205" s="548"/>
      <c r="AE205" s="534"/>
      <c r="AF205" s="534"/>
      <c r="AG205" s="77"/>
      <c r="AH205" s="77"/>
      <c r="AI205" s="77"/>
      <c r="AJ205" s="77"/>
      <c r="AK205" s="77"/>
      <c r="AL205" s="77"/>
      <c r="AM205" s="77"/>
      <c r="AN205" s="77"/>
      <c r="AO205" s="332"/>
      <c r="AP205" s="332"/>
      <c r="AQ205" s="463"/>
      <c r="AR205" s="117"/>
      <c r="AS205" s="117"/>
      <c r="AT205" s="117"/>
      <c r="AU205" s="117"/>
    </row>
    <row r="206" spans="1:47" ht="15" thickBot="1" x14ac:dyDescent="0.35">
      <c r="A206" s="554"/>
      <c r="B206" s="520"/>
      <c r="C206" s="510" t="s">
        <v>25</v>
      </c>
      <c r="D206" s="511"/>
      <c r="E206" s="512"/>
      <c r="F206" s="96">
        <f t="shared" ref="F206:N206" si="459">F205/SQRT(COUNT(F198:F203))</f>
        <v>14.80151472101833</v>
      </c>
      <c r="G206" s="97">
        <f t="shared" si="459"/>
        <v>162.11709222667133</v>
      </c>
      <c r="H206" s="98">
        <f t="shared" si="459"/>
        <v>6.4434106652292273</v>
      </c>
      <c r="I206" s="97">
        <f t="shared" si="459"/>
        <v>39.609479496141148</v>
      </c>
      <c r="J206" s="98">
        <f t="shared" si="459"/>
        <v>11.344538774489134</v>
      </c>
      <c r="K206" s="97">
        <f t="shared" si="459"/>
        <v>489.48347506713623</v>
      </c>
      <c r="L206" s="99">
        <f t="shared" si="459"/>
        <v>20.266909008691364</v>
      </c>
      <c r="M206" s="100">
        <f t="shared" si="459"/>
        <v>4.9713995893030809</v>
      </c>
      <c r="N206" s="101">
        <f t="shared" si="459"/>
        <v>0.14242182282860757</v>
      </c>
      <c r="O206" s="311"/>
      <c r="P206" s="96">
        <f t="shared" ref="P206:AA206" si="460">P205/SQRT(COUNT(P198:P203))</f>
        <v>0.85042882977704803</v>
      </c>
      <c r="Q206" s="99">
        <f t="shared" si="460"/>
        <v>2.0301482175892764</v>
      </c>
      <c r="R206" s="99">
        <f t="shared" si="460"/>
        <v>0.27473418142772665</v>
      </c>
      <c r="S206" s="101">
        <f t="shared" si="460"/>
        <v>0.30284989377751692</v>
      </c>
      <c r="T206" s="96">
        <f t="shared" si="460"/>
        <v>0.85782063799763408</v>
      </c>
      <c r="U206" s="99">
        <f t="shared" si="460"/>
        <v>2.0321229082469969</v>
      </c>
      <c r="V206" s="99">
        <f t="shared" si="460"/>
        <v>0.27625295976164382</v>
      </c>
      <c r="W206" s="101">
        <f t="shared" si="460"/>
        <v>0.30437684760071898</v>
      </c>
      <c r="X206" s="96">
        <f t="shared" si="460"/>
        <v>1.0089150823761146</v>
      </c>
      <c r="Y206" s="99">
        <f t="shared" si="460"/>
        <v>2.093565816658558</v>
      </c>
      <c r="Z206" s="99">
        <f t="shared" si="460"/>
        <v>0.32643254086425083</v>
      </c>
      <c r="AA206" s="101">
        <f t="shared" si="460"/>
        <v>0.35482854694499399</v>
      </c>
      <c r="AD206" s="548"/>
      <c r="AE206" s="534"/>
      <c r="AF206" s="534"/>
      <c r="AG206" s="77"/>
      <c r="AH206" s="77"/>
      <c r="AI206" s="77"/>
      <c r="AJ206" s="77"/>
      <c r="AK206" s="77"/>
      <c r="AL206" s="77"/>
      <c r="AM206" s="77"/>
      <c r="AN206" s="77"/>
      <c r="AO206" s="332"/>
      <c r="AP206" s="332"/>
      <c r="AQ206" s="463"/>
      <c r="AR206" s="117"/>
      <c r="AS206" s="117"/>
      <c r="AT206" s="117"/>
      <c r="AU206" s="117"/>
    </row>
    <row r="207" spans="1:47" x14ac:dyDescent="0.3">
      <c r="A207" s="554"/>
      <c r="B207" s="518" t="s">
        <v>87</v>
      </c>
      <c r="C207" s="8">
        <v>44224</v>
      </c>
      <c r="D207" s="247" t="s">
        <v>90</v>
      </c>
      <c r="E207" s="284" t="s">
        <v>146</v>
      </c>
      <c r="F207" s="67">
        <v>13.192094904955001</v>
      </c>
      <c r="G207" s="68">
        <v>8.8667654750902507</v>
      </c>
      <c r="H207" s="69">
        <v>11.156815094476199</v>
      </c>
      <c r="I207" s="68">
        <v>2.7286487332152099E-2</v>
      </c>
      <c r="J207" s="69">
        <v>18.243325374689299</v>
      </c>
      <c r="K207" s="68">
        <v>67.260040110518702</v>
      </c>
      <c r="L207" s="67">
        <v>0.62008078617462303</v>
      </c>
      <c r="M207" s="70">
        <v>50.855773485743697</v>
      </c>
      <c r="N207" s="314">
        <v>8.8321917340509704E-2</v>
      </c>
      <c r="O207" s="343"/>
      <c r="P207" s="282">
        <v>0.51939145308337997</v>
      </c>
      <c r="Q207" s="72">
        <v>1.13429373537417</v>
      </c>
      <c r="R207" s="72">
        <v>0.18520412409919601</v>
      </c>
      <c r="S207" s="73">
        <v>0.267794434939713</v>
      </c>
      <c r="T207" s="74">
        <v>0.50576009540917599</v>
      </c>
      <c r="U207" s="74">
        <v>1.1329856094869699</v>
      </c>
      <c r="V207" s="74">
        <v>0.18355353581219599</v>
      </c>
      <c r="W207" s="76">
        <v>0.26577846937965499</v>
      </c>
      <c r="X207" s="71">
        <v>0.29981572944624202</v>
      </c>
      <c r="Y207" s="72">
        <v>1.0958817617434999</v>
      </c>
      <c r="Z207" s="72">
        <v>0.13883544418244001</v>
      </c>
      <c r="AA207" s="73">
        <v>0.21019746610137699</v>
      </c>
      <c r="AD207" s="548"/>
      <c r="AE207" s="229"/>
      <c r="AF207" s="270"/>
      <c r="AG207" s="77"/>
      <c r="AH207" s="77"/>
      <c r="AI207" s="77"/>
      <c r="AJ207" s="77"/>
      <c r="AK207" s="77"/>
      <c r="AL207" s="77"/>
      <c r="AM207" s="77"/>
      <c r="AN207" s="77"/>
      <c r="AO207" s="332"/>
      <c r="AP207" s="332"/>
      <c r="AQ207" s="463"/>
      <c r="AR207" s="117"/>
      <c r="AS207" s="117"/>
      <c r="AT207" s="117"/>
      <c r="AU207" s="117"/>
    </row>
    <row r="208" spans="1:47" x14ac:dyDescent="0.3">
      <c r="A208" s="554"/>
      <c r="B208" s="519"/>
      <c r="C208" s="8">
        <v>44225</v>
      </c>
      <c r="D208" s="248" t="s">
        <v>90</v>
      </c>
      <c r="E208" s="20" t="s">
        <v>147</v>
      </c>
      <c r="F208" s="105">
        <v>52.145288163727798</v>
      </c>
      <c r="G208" s="103">
        <v>38.450374026875899</v>
      </c>
      <c r="H208" s="104">
        <v>77.050686826465196</v>
      </c>
      <c r="I208" s="103">
        <v>6.5013137700941499</v>
      </c>
      <c r="J208" s="104">
        <v>2.2495880874469999E-14</v>
      </c>
      <c r="K208" s="103">
        <v>0.43570792810701298</v>
      </c>
      <c r="L208" s="105">
        <v>67.43024137962</v>
      </c>
      <c r="M208" s="106">
        <v>55.121348083450101</v>
      </c>
      <c r="N208" s="315">
        <v>9.2108785375514896E-2</v>
      </c>
      <c r="O208" s="343"/>
      <c r="P208" s="283">
        <v>1.12693228809687</v>
      </c>
      <c r="Q208" s="74">
        <v>0.74116448704739801</v>
      </c>
      <c r="R208" s="74">
        <v>0.37409518440462097</v>
      </c>
      <c r="S208" s="76">
        <v>0.444900027390214</v>
      </c>
      <c r="T208" s="74">
        <v>1.09323871232811</v>
      </c>
      <c r="U208" s="74">
        <v>0.735841175599528</v>
      </c>
      <c r="V208" s="74">
        <v>0.36133927356362</v>
      </c>
      <c r="W208" s="76">
        <v>0.431974304149082</v>
      </c>
      <c r="X208" s="75">
        <v>0.35668626464435099</v>
      </c>
      <c r="Y208" s="74">
        <v>0.61659453080598103</v>
      </c>
      <c r="Z208" s="74">
        <v>8.0532309492398799E-2</v>
      </c>
      <c r="AA208" s="76">
        <v>0.14721530435045199</v>
      </c>
      <c r="AD208" s="548"/>
      <c r="AE208" s="229"/>
      <c r="AF208" s="270"/>
      <c r="AG208" s="77"/>
      <c r="AH208" s="77"/>
      <c r="AI208" s="77"/>
      <c r="AJ208" s="77"/>
      <c r="AK208" s="77"/>
      <c r="AL208" s="77"/>
      <c r="AM208" s="77"/>
      <c r="AN208" s="77"/>
      <c r="AO208" s="332"/>
      <c r="AP208" s="332"/>
      <c r="AQ208" s="463"/>
      <c r="AR208" s="117"/>
      <c r="AS208" s="117"/>
      <c r="AT208" s="117"/>
      <c r="AU208" s="117"/>
    </row>
    <row r="209" spans="1:47" x14ac:dyDescent="0.3">
      <c r="A209" s="554"/>
      <c r="B209" s="519"/>
      <c r="C209" s="8">
        <v>44225</v>
      </c>
      <c r="D209" s="248" t="s">
        <v>90</v>
      </c>
      <c r="E209" s="20" t="s">
        <v>148</v>
      </c>
      <c r="F209" s="105">
        <v>2.2313307648565899E-14</v>
      </c>
      <c r="G209" s="103">
        <v>10.0577898103286</v>
      </c>
      <c r="H209" s="104">
        <v>4.7340649103922203</v>
      </c>
      <c r="I209" s="103">
        <v>2.8990113497788599</v>
      </c>
      <c r="J209" s="104">
        <v>241.81219827006601</v>
      </c>
      <c r="K209" s="103">
        <v>108.655759102982</v>
      </c>
      <c r="L209" s="105">
        <v>13.281550388265501</v>
      </c>
      <c r="M209" s="106">
        <v>56.177938470420699</v>
      </c>
      <c r="N209" s="315">
        <v>0.100630483224852</v>
      </c>
      <c r="O209" s="343"/>
      <c r="P209" s="283">
        <v>1.2114883789795601</v>
      </c>
      <c r="Q209" s="74">
        <v>0.659748835176453</v>
      </c>
      <c r="R209" s="74">
        <v>0.49311801503580399</v>
      </c>
      <c r="S209" s="76">
        <v>0.539905745765486</v>
      </c>
      <c r="T209" s="74">
        <v>1.1837183216238001</v>
      </c>
      <c r="U209" s="74">
        <v>0.65690453058221099</v>
      </c>
      <c r="V209" s="74">
        <v>0.48864493363997802</v>
      </c>
      <c r="W209" s="76">
        <v>0.53517876819921495</v>
      </c>
      <c r="X209" s="75">
        <v>0.68463211007472002</v>
      </c>
      <c r="Y209" s="74">
        <v>0.57100692883974202</v>
      </c>
      <c r="Z209" s="74">
        <v>0.35602647055310399</v>
      </c>
      <c r="AA209" s="76">
        <v>0.39465579579126397</v>
      </c>
      <c r="AD209" s="548"/>
      <c r="AE209" s="229"/>
      <c r="AF209" s="270"/>
      <c r="AG209" s="77"/>
      <c r="AH209" s="77"/>
      <c r="AI209" s="77"/>
      <c r="AJ209" s="77"/>
      <c r="AK209" s="77"/>
      <c r="AL209" s="77"/>
      <c r="AM209" s="77"/>
      <c r="AN209" s="77"/>
      <c r="AO209" s="332"/>
      <c r="AP209" s="332"/>
      <c r="AQ209" s="463"/>
      <c r="AR209" s="117"/>
      <c r="AS209" s="117"/>
      <c r="AT209" s="117"/>
      <c r="AU209" s="117"/>
    </row>
    <row r="210" spans="1:47" x14ac:dyDescent="0.3">
      <c r="A210" s="554"/>
      <c r="B210" s="519"/>
      <c r="C210" s="8">
        <v>44226</v>
      </c>
      <c r="D210" s="248" t="s">
        <v>90</v>
      </c>
      <c r="E210" s="20" t="s">
        <v>149</v>
      </c>
      <c r="F210" s="105">
        <v>15.302772980414399</v>
      </c>
      <c r="G210" s="103">
        <v>11.733548421847701</v>
      </c>
      <c r="H210" s="104">
        <v>15.3274419822779</v>
      </c>
      <c r="I210" s="103">
        <v>1.8660927172436701</v>
      </c>
      <c r="J210" s="104">
        <v>8.8573491114187295</v>
      </c>
      <c r="K210" s="103">
        <v>33.0654860980504</v>
      </c>
      <c r="L210" s="105">
        <v>4.8699753916295698</v>
      </c>
      <c r="M210" s="106">
        <v>51.054453796937402</v>
      </c>
      <c r="N210" s="315">
        <v>0.14432275900175301</v>
      </c>
      <c r="O210" s="343"/>
      <c r="P210" s="283">
        <v>0.76783556212700099</v>
      </c>
      <c r="Q210" s="74">
        <v>0.63956700619319296</v>
      </c>
      <c r="R210" s="74">
        <v>0.26123789757504001</v>
      </c>
      <c r="S210" s="76">
        <v>0.31693051128722199</v>
      </c>
      <c r="T210" s="74">
        <v>0.75404080964081199</v>
      </c>
      <c r="U210" s="74">
        <v>0.63746261278910199</v>
      </c>
      <c r="V210" s="74">
        <v>0.257955163061174</v>
      </c>
      <c r="W210" s="76">
        <v>0.31340615559795199</v>
      </c>
      <c r="X210" s="75">
        <v>0.42990217129348901</v>
      </c>
      <c r="Y210" s="74">
        <v>0.578840157011967</v>
      </c>
      <c r="Z210" s="74">
        <v>0.16914991016518699</v>
      </c>
      <c r="AA210" s="76">
        <v>0.21767793739133601</v>
      </c>
      <c r="AD210" s="548"/>
      <c r="AE210" s="229"/>
      <c r="AF210" s="270"/>
      <c r="AG210" s="77"/>
      <c r="AH210" s="77"/>
      <c r="AI210" s="77"/>
      <c r="AJ210" s="77"/>
      <c r="AK210" s="77"/>
      <c r="AL210" s="77"/>
      <c r="AM210" s="77"/>
      <c r="AN210" s="77"/>
      <c r="AO210" s="332"/>
      <c r="AP210" s="332"/>
      <c r="AQ210" s="463"/>
      <c r="AR210" s="117"/>
      <c r="AS210" s="117"/>
      <c r="AT210" s="117"/>
      <c r="AU210" s="117"/>
    </row>
    <row r="211" spans="1:47" x14ac:dyDescent="0.3">
      <c r="A211" s="554"/>
      <c r="B211" s="519"/>
      <c r="C211" s="8">
        <v>44228</v>
      </c>
      <c r="D211" s="248" t="s">
        <v>90</v>
      </c>
      <c r="E211" s="20" t="s">
        <v>150</v>
      </c>
      <c r="F211" s="105">
        <v>36.313309473512199</v>
      </c>
      <c r="G211" s="103">
        <v>0.81734390843256999</v>
      </c>
      <c r="H211" s="104">
        <v>21.991063162785998</v>
      </c>
      <c r="I211" s="103">
        <v>2.5665901290796299E-3</v>
      </c>
      <c r="J211" s="104">
        <v>43.468690307269803</v>
      </c>
      <c r="K211" s="103">
        <v>2.4723626807789199</v>
      </c>
      <c r="L211" s="105">
        <v>17.892684278923099</v>
      </c>
      <c r="M211" s="106">
        <v>50.430249883333403</v>
      </c>
      <c r="N211" s="315">
        <v>8.4958726101739601E-2</v>
      </c>
      <c r="O211" s="343"/>
      <c r="P211" s="283">
        <v>1.10331972592258</v>
      </c>
      <c r="Q211" s="74">
        <v>0.82836996768650495</v>
      </c>
      <c r="R211" s="74">
        <v>0.46197028538108298</v>
      </c>
      <c r="S211" s="76">
        <v>0.53548099698031004</v>
      </c>
      <c r="T211" s="74">
        <v>1.0718642081730301</v>
      </c>
      <c r="U211" s="74">
        <v>0.82244696029987197</v>
      </c>
      <c r="V211" s="74">
        <v>0.45327352002499299</v>
      </c>
      <c r="W211" s="76">
        <v>0.52651823252759899</v>
      </c>
      <c r="X211" s="75">
        <v>0.42601551898224099</v>
      </c>
      <c r="Y211" s="74">
        <v>0.64764676422351897</v>
      </c>
      <c r="Z211" s="74">
        <v>0.20225706821436101</v>
      </c>
      <c r="AA211" s="76">
        <v>0.26743763389997199</v>
      </c>
      <c r="AD211" s="548"/>
      <c r="AE211" s="229"/>
      <c r="AF211" s="270"/>
      <c r="AG211" s="77"/>
      <c r="AH211" s="77"/>
      <c r="AI211" s="77"/>
      <c r="AJ211" s="77"/>
      <c r="AK211" s="77"/>
      <c r="AL211" s="77"/>
      <c r="AM211" s="77"/>
      <c r="AN211" s="77"/>
      <c r="AO211" s="332"/>
      <c r="AP211" s="332"/>
      <c r="AQ211" s="463"/>
      <c r="AR211" s="117"/>
      <c r="AS211" s="117"/>
      <c r="AT211" s="117"/>
      <c r="AU211" s="117"/>
    </row>
    <row r="212" spans="1:47" ht="15" thickBot="1" x14ac:dyDescent="0.35">
      <c r="A212" s="554"/>
      <c r="B212" s="519"/>
      <c r="C212" s="8"/>
      <c r="D212" s="249"/>
      <c r="E212" s="20"/>
      <c r="F212" s="79"/>
      <c r="G212" s="80"/>
      <c r="H212" s="81"/>
      <c r="I212" s="80"/>
      <c r="J212" s="81"/>
      <c r="K212" s="80"/>
      <c r="L212" s="79"/>
      <c r="M212" s="82"/>
      <c r="N212" s="316"/>
      <c r="O212" s="343"/>
      <c r="P212" s="283"/>
      <c r="Q212" s="74"/>
      <c r="R212" s="74"/>
      <c r="S212" s="76"/>
      <c r="T212" s="74"/>
      <c r="U212" s="74"/>
      <c r="V212" s="74"/>
      <c r="W212" s="76"/>
      <c r="X212" s="75"/>
      <c r="Y212" s="74"/>
      <c r="Z212" s="74"/>
      <c r="AA212" s="76"/>
      <c r="AD212" s="548"/>
      <c r="AE212" s="229"/>
      <c r="AF212" s="270"/>
      <c r="AG212" s="77"/>
      <c r="AH212" s="77"/>
      <c r="AI212" s="77"/>
      <c r="AJ212" s="77"/>
      <c r="AK212" s="77"/>
      <c r="AL212" s="77"/>
      <c r="AM212" s="77"/>
      <c r="AN212" s="77"/>
      <c r="AO212" s="332"/>
      <c r="AP212" s="332"/>
      <c r="AQ212" s="463"/>
      <c r="AR212" s="117"/>
      <c r="AS212" s="117"/>
      <c r="AT212" s="117"/>
      <c r="AU212" s="117"/>
    </row>
    <row r="213" spans="1:47" x14ac:dyDescent="0.3">
      <c r="A213" s="554"/>
      <c r="B213" s="519"/>
      <c r="C213" s="514" t="s">
        <v>23</v>
      </c>
      <c r="D213" s="508"/>
      <c r="E213" s="509"/>
      <c r="F213" s="83">
        <f t="shared" ref="F213:N213" si="461">AVERAGE(F207:F212)</f>
        <v>23.390693104521887</v>
      </c>
      <c r="G213" s="84">
        <f t="shared" si="461"/>
        <v>13.985164328515006</v>
      </c>
      <c r="H213" s="85">
        <f t="shared" si="461"/>
        <v>26.052014395279503</v>
      </c>
      <c r="I213" s="84">
        <f t="shared" si="461"/>
        <v>2.2592541829155826</v>
      </c>
      <c r="J213" s="85">
        <f t="shared" si="461"/>
        <v>62.476312612688773</v>
      </c>
      <c r="K213" s="84">
        <f t="shared" si="461"/>
        <v>42.377871184087411</v>
      </c>
      <c r="L213" s="86">
        <f t="shared" si="461"/>
        <v>20.818906444922558</v>
      </c>
      <c r="M213" s="87">
        <f t="shared" si="461"/>
        <v>52.727952743977063</v>
      </c>
      <c r="N213" s="88">
        <f t="shared" si="461"/>
        <v>0.10206853420887385</v>
      </c>
      <c r="O213" s="343"/>
      <c r="P213" s="83">
        <f t="shared" ref="P213:AA213" si="462">AVERAGE(P207:P212)</f>
        <v>0.94579348164187815</v>
      </c>
      <c r="Q213" s="86">
        <f t="shared" si="462"/>
        <v>0.80062880629554378</v>
      </c>
      <c r="R213" s="86">
        <f t="shared" si="462"/>
        <v>0.35512510129914882</v>
      </c>
      <c r="S213" s="88">
        <f t="shared" si="462"/>
        <v>0.42100234327258901</v>
      </c>
      <c r="T213" s="83">
        <f t="shared" si="462"/>
        <v>0.92172442943498578</v>
      </c>
      <c r="U213" s="86">
        <f t="shared" si="462"/>
        <v>0.79712817775153655</v>
      </c>
      <c r="V213" s="86">
        <f t="shared" si="462"/>
        <v>0.34895328522039221</v>
      </c>
      <c r="W213" s="88">
        <f t="shared" si="462"/>
        <v>0.41457118597070064</v>
      </c>
      <c r="X213" s="83">
        <f t="shared" si="462"/>
        <v>0.43941035888820856</v>
      </c>
      <c r="Y213" s="86">
        <f t="shared" si="462"/>
        <v>0.70199402852494175</v>
      </c>
      <c r="Z213" s="86">
        <f t="shared" si="462"/>
        <v>0.18936024052149816</v>
      </c>
      <c r="AA213" s="88">
        <f t="shared" si="462"/>
        <v>0.24743682750688017</v>
      </c>
      <c r="AD213" s="548"/>
      <c r="AE213" s="229"/>
      <c r="AF213" s="270"/>
      <c r="AG213" s="77"/>
      <c r="AH213" s="77"/>
      <c r="AI213" s="77"/>
      <c r="AJ213" s="77"/>
      <c r="AK213" s="77"/>
      <c r="AL213" s="77"/>
      <c r="AM213" s="77"/>
      <c r="AN213" s="77"/>
      <c r="AO213" s="332"/>
      <c r="AP213" s="332"/>
      <c r="AQ213" s="463"/>
      <c r="AR213" s="117"/>
      <c r="AS213" s="117"/>
      <c r="AT213" s="117"/>
      <c r="AU213" s="117"/>
    </row>
    <row r="214" spans="1:47" x14ac:dyDescent="0.3">
      <c r="A214" s="554"/>
      <c r="B214" s="519"/>
      <c r="C214" s="525" t="s">
        <v>24</v>
      </c>
      <c r="D214" s="525"/>
      <c r="E214" s="526"/>
      <c r="F214" s="89">
        <f t="shared" ref="F214:N214" si="463">_xlfn.STDEV.S(F207:F212)</f>
        <v>20.678316734680575</v>
      </c>
      <c r="G214" s="90">
        <f t="shared" si="463"/>
        <v>14.305855722573087</v>
      </c>
      <c r="H214" s="91">
        <f t="shared" si="463"/>
        <v>29.192012180340718</v>
      </c>
      <c r="I214" s="90">
        <f t="shared" si="463"/>
        <v>2.6755024480170242</v>
      </c>
      <c r="J214" s="91">
        <f t="shared" si="463"/>
        <v>101.55969874271894</v>
      </c>
      <c r="K214" s="90">
        <f t="shared" si="463"/>
        <v>45.962473663203227</v>
      </c>
      <c r="L214" s="92">
        <f t="shared" si="463"/>
        <v>26.927458182213119</v>
      </c>
      <c r="M214" s="93">
        <f t="shared" si="463"/>
        <v>2.7025837221161271</v>
      </c>
      <c r="N214" s="95">
        <f t="shared" si="463"/>
        <v>2.4333100445134186E-2</v>
      </c>
      <c r="O214" s="311"/>
      <c r="P214" s="89">
        <f t="shared" ref="P214:AA214" si="464">_xlfn.STDEV.S(P207:P212)</f>
        <v>0.2922786659975673</v>
      </c>
      <c r="Q214" s="92">
        <f t="shared" si="464"/>
        <v>0.2008892306164857</v>
      </c>
      <c r="R214" s="92">
        <f t="shared" si="464"/>
        <v>0.13086801287153982</v>
      </c>
      <c r="S214" s="95">
        <f t="shared" si="464"/>
        <v>0.12461750476340722</v>
      </c>
      <c r="T214" s="89">
        <f t="shared" si="464"/>
        <v>0.28361242280130627</v>
      </c>
      <c r="U214" s="92">
        <f t="shared" si="464"/>
        <v>0.20146532933402767</v>
      </c>
      <c r="V214" s="92">
        <f t="shared" si="464"/>
        <v>0.12863476986793348</v>
      </c>
      <c r="W214" s="95">
        <f t="shared" si="464"/>
        <v>0.1222240100461169</v>
      </c>
      <c r="X214" s="89">
        <f t="shared" si="464"/>
        <v>0.14725273423601409</v>
      </c>
      <c r="Y214" s="92">
        <f t="shared" si="464"/>
        <v>0.22232787841402638</v>
      </c>
      <c r="Z214" s="92">
        <f t="shared" si="464"/>
        <v>0.10337878344681815</v>
      </c>
      <c r="AA214" s="95">
        <f t="shared" si="464"/>
        <v>9.2722936970424968E-2</v>
      </c>
      <c r="AD214" s="548"/>
      <c r="AE214" s="229"/>
      <c r="AF214" s="270"/>
      <c r="AG214" s="77"/>
      <c r="AH214" s="77"/>
      <c r="AI214" s="77"/>
      <c r="AJ214" s="77"/>
      <c r="AK214" s="77"/>
      <c r="AL214" s="77"/>
      <c r="AM214" s="77"/>
      <c r="AN214" s="77"/>
      <c r="AO214" s="332"/>
      <c r="AP214" s="332"/>
      <c r="AQ214" s="463"/>
      <c r="AR214" s="117"/>
      <c r="AS214" s="117"/>
      <c r="AT214" s="117"/>
      <c r="AU214" s="117"/>
    </row>
    <row r="215" spans="1:47" ht="14.4" customHeight="1" thickBot="1" x14ac:dyDescent="0.35">
      <c r="A215" s="554"/>
      <c r="B215" s="520"/>
      <c r="C215" s="510" t="s">
        <v>25</v>
      </c>
      <c r="D215" s="511"/>
      <c r="E215" s="512"/>
      <c r="F215" s="96">
        <f t="shared" ref="F215:N215" si="465">F214/SQRT(COUNT(F207:F212))</f>
        <v>9.2476243758034489</v>
      </c>
      <c r="G215" s="97">
        <f t="shared" si="465"/>
        <v>6.3977731743955584</v>
      </c>
      <c r="H215" s="98">
        <f t="shared" si="465"/>
        <v>13.055064727048739</v>
      </c>
      <c r="I215" s="97">
        <f t="shared" si="465"/>
        <v>1.1965210695466326</v>
      </c>
      <c r="J215" s="98">
        <f t="shared" si="465"/>
        <v>45.418878032623894</v>
      </c>
      <c r="K215" s="97">
        <f t="shared" si="465"/>
        <v>20.555043104993239</v>
      </c>
      <c r="L215" s="99">
        <f t="shared" si="465"/>
        <v>12.04232539134229</v>
      </c>
      <c r="M215" s="100">
        <f t="shared" si="465"/>
        <v>1.2086321835072122</v>
      </c>
      <c r="N215" s="101">
        <f t="shared" si="465"/>
        <v>1.0882093339730087E-2</v>
      </c>
      <c r="O215" s="311"/>
      <c r="P215" s="96">
        <f t="shared" ref="P215:AA215" si="466">_xlfn.STDEV.S(P207:P212)/SQRT(COUNT(P207:P212))</f>
        <v>0.13071099310870338</v>
      </c>
      <c r="Q215" s="99">
        <f t="shared" si="466"/>
        <v>8.9840395121218802E-2</v>
      </c>
      <c r="R215" s="99">
        <f t="shared" si="466"/>
        <v>5.8525954572216092E-2</v>
      </c>
      <c r="S215" s="101">
        <f t="shared" si="466"/>
        <v>5.5730642367476477E-2</v>
      </c>
      <c r="T215" s="96">
        <f t="shared" si="466"/>
        <v>0.12683533132942643</v>
      </c>
      <c r="U215" s="99">
        <f t="shared" si="466"/>
        <v>9.0098034300053656E-2</v>
      </c>
      <c r="V215" s="99">
        <f t="shared" si="466"/>
        <v>5.7527217938948182E-2</v>
      </c>
      <c r="W215" s="101">
        <f t="shared" si="466"/>
        <v>5.4660238989146917E-2</v>
      </c>
      <c r="X215" s="96">
        <f t="shared" si="466"/>
        <v>6.5853424724887616E-2</v>
      </c>
      <c r="Y215" s="99">
        <f t="shared" si="466"/>
        <v>9.9428049885414219E-2</v>
      </c>
      <c r="Z215" s="99">
        <f t="shared" si="466"/>
        <v>4.623239744366308E-2</v>
      </c>
      <c r="AA215" s="101">
        <f t="shared" si="466"/>
        <v>4.1466958027859727E-2</v>
      </c>
      <c r="AD215" s="548"/>
      <c r="AE215" s="229"/>
      <c r="AF215" s="226"/>
      <c r="AG215" s="77"/>
      <c r="AH215" s="77"/>
      <c r="AI215" s="77"/>
      <c r="AJ215" s="77"/>
      <c r="AK215" s="77"/>
      <c r="AL215" s="77"/>
      <c r="AM215" s="77"/>
      <c r="AN215" s="77"/>
      <c r="AO215" s="332"/>
      <c r="AP215" s="332"/>
      <c r="AQ215" s="463"/>
      <c r="AR215" s="117"/>
      <c r="AS215" s="117"/>
      <c r="AT215" s="117"/>
      <c r="AU215" s="117"/>
    </row>
    <row r="216" spans="1:47" x14ac:dyDescent="0.3">
      <c r="A216" s="554"/>
      <c r="B216" s="518" t="s">
        <v>85</v>
      </c>
      <c r="C216" s="8">
        <v>44096</v>
      </c>
      <c r="D216" s="247" t="s">
        <v>82</v>
      </c>
      <c r="E216" s="284" t="s">
        <v>138</v>
      </c>
      <c r="F216" s="67">
        <v>29.1936531535884</v>
      </c>
      <c r="G216" s="68">
        <v>1.2243442319284099</v>
      </c>
      <c r="H216" s="69">
        <v>8.8681168328809701</v>
      </c>
      <c r="I216" s="68">
        <v>6.9997656481358002</v>
      </c>
      <c r="J216" s="69">
        <v>3.3725094662695398</v>
      </c>
      <c r="K216" s="68">
        <v>3.16847121144307</v>
      </c>
      <c r="L216" s="67">
        <v>6.8261012793567701</v>
      </c>
      <c r="M216" s="70">
        <v>38.483671050741897</v>
      </c>
      <c r="N216" s="314">
        <v>6.8833768461313796E-2</v>
      </c>
      <c r="O216" s="343"/>
      <c r="P216" s="282">
        <v>0.55699246990705698</v>
      </c>
      <c r="Q216" s="72">
        <v>1.04240444885655</v>
      </c>
      <c r="R216" s="72">
        <v>0.25222523302751398</v>
      </c>
      <c r="S216" s="73">
        <v>0.333862077181039</v>
      </c>
      <c r="T216" s="74">
        <v>0.54422845521573904</v>
      </c>
      <c r="U216" s="74">
        <v>1.03496490292847</v>
      </c>
      <c r="V216" s="74">
        <v>0.24729452312028499</v>
      </c>
      <c r="W216" s="76">
        <v>0.32858435462346602</v>
      </c>
      <c r="X216" s="71">
        <v>0.256953230199856</v>
      </c>
      <c r="Y216" s="72">
        <v>0.83783877282653096</v>
      </c>
      <c r="Z216" s="72">
        <v>0.121690931010623</v>
      </c>
      <c r="AA216" s="73">
        <v>0.19354642523918</v>
      </c>
      <c r="AD216" s="548"/>
      <c r="AE216" s="229"/>
      <c r="AF216" s="226"/>
      <c r="AG216" s="77"/>
      <c r="AH216" s="77"/>
      <c r="AI216" s="77"/>
      <c r="AJ216" s="77"/>
      <c r="AK216" s="77"/>
      <c r="AL216" s="77"/>
      <c r="AM216" s="77"/>
      <c r="AN216" s="77"/>
      <c r="AO216" s="332"/>
      <c r="AP216" s="332"/>
      <c r="AQ216" s="463"/>
      <c r="AR216" s="117"/>
      <c r="AS216" s="117"/>
      <c r="AT216" s="117"/>
      <c r="AU216" s="117"/>
    </row>
    <row r="217" spans="1:47" x14ac:dyDescent="0.3">
      <c r="A217" s="554"/>
      <c r="B217" s="519"/>
      <c r="C217" s="8">
        <v>44097</v>
      </c>
      <c r="D217" s="248" t="s">
        <v>82</v>
      </c>
      <c r="E217" s="20" t="s">
        <v>139</v>
      </c>
      <c r="F217" s="105">
        <v>35.8075493848227</v>
      </c>
      <c r="G217" s="103">
        <v>0.13479222243471001</v>
      </c>
      <c r="H217" s="104">
        <v>14.9868815808607</v>
      </c>
      <c r="I217" s="103">
        <v>11.1121735417784</v>
      </c>
      <c r="J217" s="104">
        <v>31.3016902751191</v>
      </c>
      <c r="K217" s="103">
        <v>0.98530517341298596</v>
      </c>
      <c r="L217" s="105">
        <v>22.789235383891999</v>
      </c>
      <c r="M217" s="106">
        <v>40.786489032501997</v>
      </c>
      <c r="N217" s="315">
        <v>9.69720985702021E-2</v>
      </c>
      <c r="O217" s="343"/>
      <c r="P217" s="283">
        <v>1.4969140021482501</v>
      </c>
      <c r="Q217" s="74">
        <v>1.0184873483741299</v>
      </c>
      <c r="R217" s="74">
        <v>0.42178906091123097</v>
      </c>
      <c r="S217" s="76">
        <v>0.49856766883793302</v>
      </c>
      <c r="T217" s="74">
        <v>1.4660538518850701</v>
      </c>
      <c r="U217" s="74">
        <v>1.01132405442301</v>
      </c>
      <c r="V217" s="74">
        <v>0.41720441345550802</v>
      </c>
      <c r="W217" s="76">
        <v>0.49380323041613</v>
      </c>
      <c r="X217" s="75">
        <v>0.72039028989451304</v>
      </c>
      <c r="Y217" s="74">
        <v>0.79207096733492</v>
      </c>
      <c r="Z217" s="74">
        <v>0.27880927068358202</v>
      </c>
      <c r="AA217" s="76">
        <v>0.34983293546189298</v>
      </c>
      <c r="AD217" s="548"/>
      <c r="AE217" s="229"/>
      <c r="AF217" s="226"/>
      <c r="AG217" s="77"/>
      <c r="AH217" s="77"/>
      <c r="AI217" s="77"/>
      <c r="AJ217" s="77"/>
      <c r="AK217" s="77"/>
      <c r="AL217" s="77"/>
      <c r="AM217" s="77"/>
      <c r="AN217" s="77"/>
      <c r="AO217" s="332"/>
      <c r="AP217" s="332"/>
      <c r="AQ217" s="463"/>
      <c r="AR217" s="117"/>
      <c r="AS217" s="117"/>
      <c r="AT217" s="117"/>
      <c r="AU217" s="117"/>
    </row>
    <row r="218" spans="1:47" x14ac:dyDescent="0.3">
      <c r="A218" s="554"/>
      <c r="B218" s="519"/>
      <c r="C218" s="8">
        <v>44098</v>
      </c>
      <c r="D218" s="248" t="s">
        <v>82</v>
      </c>
      <c r="E218" s="20" t="s">
        <v>140</v>
      </c>
      <c r="F218" s="105">
        <v>28.362929930488601</v>
      </c>
      <c r="G218" s="103">
        <v>2.0432798406060999</v>
      </c>
      <c r="H218" s="104">
        <v>9.5638589080913992</v>
      </c>
      <c r="I218" s="103">
        <v>5.0388133513949898</v>
      </c>
      <c r="J218" s="104">
        <v>11.1518838502955</v>
      </c>
      <c r="K218" s="103">
        <v>0.76424625754103204</v>
      </c>
      <c r="L218" s="105">
        <v>19.814724883240402</v>
      </c>
      <c r="M218" s="106">
        <v>42.315001845799898</v>
      </c>
      <c r="N218" s="315">
        <v>7.9146082944235197E-2</v>
      </c>
      <c r="O218" s="343"/>
      <c r="P218" s="283">
        <v>1.0472913703893401</v>
      </c>
      <c r="Q218" s="74">
        <v>1.2580958541357701</v>
      </c>
      <c r="R218" s="74">
        <v>0.55801579650400002</v>
      </c>
      <c r="S218" s="76">
        <v>0.63439749718636196</v>
      </c>
      <c r="T218" s="74">
        <v>1.0261610705173301</v>
      </c>
      <c r="U218" s="74">
        <v>1.2454204683654</v>
      </c>
      <c r="V218" s="74">
        <v>0.54794910849664702</v>
      </c>
      <c r="W218" s="76">
        <v>0.62398116487462696</v>
      </c>
      <c r="X218" s="75">
        <v>0.51999213276366496</v>
      </c>
      <c r="Y218" s="74">
        <v>0.91446601436932096</v>
      </c>
      <c r="Z218" s="74">
        <v>0.29010875793308499</v>
      </c>
      <c r="AA218" s="76">
        <v>0.35683559625934003</v>
      </c>
      <c r="AD218" s="548"/>
      <c r="AE218" s="229"/>
      <c r="AF218" s="270"/>
      <c r="AG218" s="77"/>
      <c r="AH218" s="77"/>
      <c r="AI218" s="77"/>
      <c r="AJ218" s="77"/>
      <c r="AK218" s="77"/>
      <c r="AL218" s="77"/>
      <c r="AM218" s="77"/>
      <c r="AN218" s="77"/>
      <c r="AO218" s="332"/>
      <c r="AP218" s="332"/>
      <c r="AQ218" s="463"/>
      <c r="AR218" s="117"/>
      <c r="AS218" s="117"/>
      <c r="AT218" s="117"/>
      <c r="AU218" s="117"/>
    </row>
    <row r="219" spans="1:47" x14ac:dyDescent="0.3">
      <c r="A219" s="554"/>
      <c r="B219" s="519"/>
      <c r="C219" s="8">
        <v>44099</v>
      </c>
      <c r="D219" s="248" t="s">
        <v>82</v>
      </c>
      <c r="E219" s="20" t="s">
        <v>141</v>
      </c>
      <c r="F219" s="105">
        <v>30.783669821855199</v>
      </c>
      <c r="G219" s="103">
        <v>0.55171893846057396</v>
      </c>
      <c r="H219" s="104">
        <v>11.888212782602</v>
      </c>
      <c r="I219" s="103">
        <v>9.5703682290521996</v>
      </c>
      <c r="J219" s="104">
        <v>4.5094041257472801</v>
      </c>
      <c r="K219" s="103">
        <v>1.01626585443096</v>
      </c>
      <c r="L219" s="105">
        <v>12.269385120732499</v>
      </c>
      <c r="M219" s="106">
        <v>33.395691329905901</v>
      </c>
      <c r="N219" s="315">
        <v>7.0537543394620802E-2</v>
      </c>
      <c r="O219" s="343"/>
      <c r="P219" s="283">
        <v>0.71996951083796801</v>
      </c>
      <c r="Q219" s="74">
        <v>0.98167156805673195</v>
      </c>
      <c r="R219" s="74">
        <v>0.25427256124685599</v>
      </c>
      <c r="S219" s="76">
        <v>0.326239399343624</v>
      </c>
      <c r="T219" s="74">
        <v>0.70407723183065496</v>
      </c>
      <c r="U219" s="74">
        <v>0.97256424473334502</v>
      </c>
      <c r="V219" s="74">
        <v>0.24996480346553401</v>
      </c>
      <c r="W219" s="76">
        <v>0.32166467472981097</v>
      </c>
      <c r="X219" s="75">
        <v>0.33409739951537498</v>
      </c>
      <c r="Y219" s="74">
        <v>0.71898240732788499</v>
      </c>
      <c r="Z219" s="74">
        <v>0.133692159537776</v>
      </c>
      <c r="AA219" s="76">
        <v>0.19780905032316701</v>
      </c>
      <c r="AD219" s="548"/>
      <c r="AE219" s="229"/>
      <c r="AF219" s="270"/>
      <c r="AG219" s="77"/>
      <c r="AH219" s="77"/>
      <c r="AI219" s="77"/>
      <c r="AJ219" s="77"/>
      <c r="AK219" s="77"/>
      <c r="AL219" s="77"/>
      <c r="AM219" s="77"/>
      <c r="AN219" s="77"/>
      <c r="AO219" s="332"/>
      <c r="AP219" s="332"/>
      <c r="AQ219" s="463"/>
      <c r="AR219" s="117"/>
      <c r="AS219" s="117"/>
      <c r="AT219" s="117"/>
      <c r="AU219" s="117"/>
    </row>
    <row r="220" spans="1:47" x14ac:dyDescent="0.3">
      <c r="A220" s="554"/>
      <c r="B220" s="519"/>
      <c r="C220" s="8"/>
      <c r="D220" s="248"/>
      <c r="E220" s="20"/>
      <c r="F220" s="105"/>
      <c r="G220" s="103"/>
      <c r="H220" s="104"/>
      <c r="I220" s="103"/>
      <c r="J220" s="104"/>
      <c r="K220" s="103"/>
      <c r="L220" s="105"/>
      <c r="M220" s="106"/>
      <c r="N220" s="315"/>
      <c r="O220" s="343"/>
      <c r="P220" s="283"/>
      <c r="Q220" s="74"/>
      <c r="R220" s="74"/>
      <c r="S220" s="76"/>
      <c r="T220" s="74"/>
      <c r="U220" s="74"/>
      <c r="V220" s="74"/>
      <c r="W220" s="76"/>
      <c r="X220" s="75"/>
      <c r="Y220" s="74"/>
      <c r="Z220" s="74"/>
      <c r="AA220" s="76"/>
      <c r="AD220" s="548"/>
      <c r="AE220" s="229"/>
      <c r="AF220" s="226"/>
      <c r="AG220" s="77"/>
      <c r="AH220" s="77"/>
      <c r="AI220" s="77"/>
      <c r="AJ220" s="77"/>
      <c r="AK220" s="77"/>
      <c r="AL220" s="77"/>
      <c r="AM220" s="77"/>
      <c r="AN220" s="77"/>
      <c r="AO220" s="332"/>
      <c r="AP220" s="332"/>
      <c r="AQ220" s="463"/>
      <c r="AR220" s="117"/>
      <c r="AS220" s="117"/>
      <c r="AT220" s="117"/>
      <c r="AU220" s="117"/>
    </row>
    <row r="221" spans="1:47" ht="15" thickBot="1" x14ac:dyDescent="0.35">
      <c r="A221" s="554"/>
      <c r="B221" s="519"/>
      <c r="C221" s="8"/>
      <c r="D221" s="249"/>
      <c r="E221" s="20"/>
      <c r="F221" s="79"/>
      <c r="G221" s="80"/>
      <c r="H221" s="81"/>
      <c r="I221" s="80"/>
      <c r="J221" s="81"/>
      <c r="K221" s="80"/>
      <c r="L221" s="79"/>
      <c r="M221" s="82"/>
      <c r="N221" s="316"/>
      <c r="O221" s="343"/>
      <c r="P221" s="283"/>
      <c r="Q221" s="74"/>
      <c r="R221" s="74"/>
      <c r="S221" s="76"/>
      <c r="T221" s="74"/>
      <c r="U221" s="74"/>
      <c r="V221" s="74"/>
      <c r="W221" s="76"/>
      <c r="X221" s="75"/>
      <c r="Y221" s="74"/>
      <c r="Z221" s="74"/>
      <c r="AA221" s="76"/>
      <c r="AD221" s="548"/>
      <c r="AE221" s="229"/>
      <c r="AF221" s="226"/>
      <c r="AG221" s="77"/>
      <c r="AH221" s="77"/>
      <c r="AI221" s="77"/>
      <c r="AJ221" s="77"/>
      <c r="AK221" s="77"/>
      <c r="AL221" s="77"/>
      <c r="AM221" s="77"/>
      <c r="AN221" s="77"/>
      <c r="AO221" s="332"/>
      <c r="AP221" s="332"/>
      <c r="AQ221" s="463"/>
      <c r="AR221" s="117"/>
      <c r="AS221" s="117"/>
      <c r="AT221" s="117"/>
      <c r="AU221" s="117"/>
    </row>
    <row r="222" spans="1:47" x14ac:dyDescent="0.3">
      <c r="A222" s="554"/>
      <c r="B222" s="519"/>
      <c r="C222" s="514" t="s">
        <v>23</v>
      </c>
      <c r="D222" s="508"/>
      <c r="E222" s="509"/>
      <c r="F222" s="83">
        <f t="shared" ref="F222:N222" si="467">AVERAGE(F216:F221)</f>
        <v>31.036950572688724</v>
      </c>
      <c r="G222" s="84">
        <f t="shared" si="467"/>
        <v>0.98853380835744842</v>
      </c>
      <c r="H222" s="85">
        <f t="shared" si="467"/>
        <v>11.326767526108767</v>
      </c>
      <c r="I222" s="84">
        <f t="shared" si="467"/>
        <v>8.180280192590347</v>
      </c>
      <c r="J222" s="85">
        <f t="shared" si="467"/>
        <v>12.583871929357855</v>
      </c>
      <c r="K222" s="84">
        <f t="shared" si="467"/>
        <v>1.4835721242070119</v>
      </c>
      <c r="L222" s="86">
        <f t="shared" si="467"/>
        <v>15.424861666805418</v>
      </c>
      <c r="M222" s="87">
        <f t="shared" si="467"/>
        <v>38.745213314737427</v>
      </c>
      <c r="N222" s="88">
        <f t="shared" si="467"/>
        <v>7.8872373342592977E-2</v>
      </c>
      <c r="O222" s="343"/>
      <c r="P222" s="83">
        <f t="shared" ref="P222:AA222" si="468">AVERAGE(P216:P221)</f>
        <v>0.9552918383206539</v>
      </c>
      <c r="Q222" s="86">
        <f t="shared" si="468"/>
        <v>1.0751648048557956</v>
      </c>
      <c r="R222" s="86">
        <f t="shared" si="468"/>
        <v>0.37157566292240024</v>
      </c>
      <c r="S222" s="88">
        <f t="shared" si="468"/>
        <v>0.44826666063723952</v>
      </c>
      <c r="T222" s="83">
        <f t="shared" si="468"/>
        <v>0.93513015236219843</v>
      </c>
      <c r="U222" s="86">
        <f t="shared" si="468"/>
        <v>1.0660684176125563</v>
      </c>
      <c r="V222" s="86">
        <f t="shared" si="468"/>
        <v>0.36560321213449348</v>
      </c>
      <c r="W222" s="88">
        <f t="shared" si="468"/>
        <v>0.44200835616100853</v>
      </c>
      <c r="X222" s="83">
        <f t="shared" si="468"/>
        <v>0.4578582630933522</v>
      </c>
      <c r="Y222" s="86">
        <f t="shared" si="468"/>
        <v>0.81583954046466411</v>
      </c>
      <c r="Z222" s="86">
        <f t="shared" si="468"/>
        <v>0.2060752797912665</v>
      </c>
      <c r="AA222" s="88">
        <f t="shared" si="468"/>
        <v>0.27450600182089502</v>
      </c>
      <c r="AD222" s="548"/>
      <c r="AE222" s="534"/>
      <c r="AF222" s="534"/>
      <c r="AG222" s="77"/>
      <c r="AH222" s="77"/>
      <c r="AI222" s="77"/>
      <c r="AJ222" s="77"/>
      <c r="AK222" s="77"/>
      <c r="AL222" s="77"/>
      <c r="AM222" s="77"/>
      <c r="AN222" s="77"/>
      <c r="AO222" s="332"/>
      <c r="AP222" s="332"/>
      <c r="AQ222" s="463"/>
      <c r="AR222" s="117"/>
      <c r="AS222" s="117"/>
      <c r="AT222" s="117"/>
      <c r="AU222" s="117"/>
    </row>
    <row r="223" spans="1:47" x14ac:dyDescent="0.3">
      <c r="A223" s="554"/>
      <c r="B223" s="519"/>
      <c r="C223" s="525" t="s">
        <v>24</v>
      </c>
      <c r="D223" s="525"/>
      <c r="E223" s="526"/>
      <c r="F223" s="89">
        <f t="shared" ref="F223:N223" si="469">_xlfn.STDEV.S(F216:F221)</f>
        <v>3.335210934621236</v>
      </c>
      <c r="G223" s="90">
        <f t="shared" si="469"/>
        <v>0.83422172802077132</v>
      </c>
      <c r="H223" s="91">
        <f t="shared" si="469"/>
        <v>2.7607043604015788</v>
      </c>
      <c r="I223" s="90">
        <f t="shared" si="469"/>
        <v>2.6951049369876836</v>
      </c>
      <c r="J223" s="91">
        <f t="shared" si="469"/>
        <v>12.941580818192563</v>
      </c>
      <c r="K223" s="90">
        <f t="shared" si="469"/>
        <v>1.1288577915529265</v>
      </c>
      <c r="L223" s="92">
        <f t="shared" si="469"/>
        <v>7.243401865088364</v>
      </c>
      <c r="M223" s="93">
        <f t="shared" si="469"/>
        <v>3.8985461621178801</v>
      </c>
      <c r="N223" s="95">
        <f t="shared" si="469"/>
        <v>1.2883037277560419E-2</v>
      </c>
      <c r="O223" s="311"/>
      <c r="P223" s="89">
        <f t="shared" ref="P223:AA223" si="470">_xlfn.STDEV.S(P216:P221)</f>
        <v>0.41466350492123244</v>
      </c>
      <c r="Q223" s="92">
        <f t="shared" si="470"/>
        <v>0.12448604890544517</v>
      </c>
      <c r="R223" s="92">
        <f t="shared" si="470"/>
        <v>0.14751932249291586</v>
      </c>
      <c r="S223" s="95">
        <f t="shared" si="470"/>
        <v>0.14737021516698379</v>
      </c>
      <c r="T223" s="89">
        <f t="shared" si="470"/>
        <v>0.4067579918056754</v>
      </c>
      <c r="U223" s="92">
        <f t="shared" si="470"/>
        <v>0.12230366903982368</v>
      </c>
      <c r="V223" s="92">
        <f t="shared" si="470"/>
        <v>0.14523761835194904</v>
      </c>
      <c r="W223" s="95">
        <f t="shared" si="470"/>
        <v>0.14507976874284115</v>
      </c>
      <c r="X223" s="89">
        <f t="shared" si="470"/>
        <v>0.20693257070201759</v>
      </c>
      <c r="Y223" s="92">
        <f t="shared" si="470"/>
        <v>8.1970313503278172E-2</v>
      </c>
      <c r="Z223" s="92">
        <f t="shared" si="470"/>
        <v>9.0759560187893343E-2</v>
      </c>
      <c r="AA223" s="95">
        <f t="shared" si="470"/>
        <v>9.1084547649403783E-2</v>
      </c>
      <c r="AD223" s="548"/>
      <c r="AE223" s="534"/>
      <c r="AF223" s="534"/>
      <c r="AG223" s="77"/>
      <c r="AH223" s="77"/>
      <c r="AI223" s="77"/>
      <c r="AJ223" s="77"/>
      <c r="AK223" s="77"/>
      <c r="AL223" s="77"/>
      <c r="AM223" s="77"/>
      <c r="AN223" s="77"/>
      <c r="AO223" s="332"/>
      <c r="AP223" s="332"/>
      <c r="AQ223" s="463"/>
      <c r="AR223" s="117"/>
      <c r="AS223" s="117"/>
      <c r="AT223" s="117"/>
      <c r="AU223" s="117"/>
    </row>
    <row r="224" spans="1:47" ht="15" thickBot="1" x14ac:dyDescent="0.35">
      <c r="A224" s="554"/>
      <c r="B224" s="520"/>
      <c r="C224" s="510" t="s">
        <v>25</v>
      </c>
      <c r="D224" s="511"/>
      <c r="E224" s="512"/>
      <c r="F224" s="96">
        <f t="shared" ref="F224:N224" si="471">F223/SQRT(COUNT(F216:F221))</f>
        <v>1.667605467310618</v>
      </c>
      <c r="G224" s="97">
        <f t="shared" si="471"/>
        <v>0.41711086401038566</v>
      </c>
      <c r="H224" s="98">
        <f t="shared" si="471"/>
        <v>1.3803521802007894</v>
      </c>
      <c r="I224" s="97">
        <f t="shared" si="471"/>
        <v>1.3475524684938418</v>
      </c>
      <c r="J224" s="98">
        <f t="shared" si="471"/>
        <v>6.4707904090962813</v>
      </c>
      <c r="K224" s="97">
        <f t="shared" si="471"/>
        <v>0.56442889577646327</v>
      </c>
      <c r="L224" s="99">
        <f t="shared" si="471"/>
        <v>3.621700932544182</v>
      </c>
      <c r="M224" s="100">
        <f t="shared" si="471"/>
        <v>1.94927308105894</v>
      </c>
      <c r="N224" s="101">
        <f t="shared" si="471"/>
        <v>6.4415186387802095E-3</v>
      </c>
      <c r="O224" s="311"/>
      <c r="P224" s="96">
        <f t="shared" ref="P224:AA224" si="472">_xlfn.STDEV.S(P216:P221)/SQRT(COUNT(P216:P221))</f>
        <v>0.20733175246061622</v>
      </c>
      <c r="Q224" s="99">
        <f t="shared" si="472"/>
        <v>6.2243024452722583E-2</v>
      </c>
      <c r="R224" s="99">
        <f t="shared" si="472"/>
        <v>7.3759661246457928E-2</v>
      </c>
      <c r="S224" s="101">
        <f t="shared" si="472"/>
        <v>7.3685107583491893E-2</v>
      </c>
      <c r="T224" s="96">
        <f t="shared" si="472"/>
        <v>0.2033789959028377</v>
      </c>
      <c r="U224" s="99">
        <f t="shared" si="472"/>
        <v>6.1151834519911838E-2</v>
      </c>
      <c r="V224" s="99">
        <f t="shared" si="472"/>
        <v>7.2618809175974519E-2</v>
      </c>
      <c r="W224" s="101">
        <f t="shared" si="472"/>
        <v>7.2539884371420574E-2</v>
      </c>
      <c r="X224" s="96">
        <f t="shared" si="472"/>
        <v>0.1034662853510088</v>
      </c>
      <c r="Y224" s="99">
        <f t="shared" si="472"/>
        <v>4.0985156751639086E-2</v>
      </c>
      <c r="Z224" s="99">
        <f t="shared" si="472"/>
        <v>4.5379780093946671E-2</v>
      </c>
      <c r="AA224" s="101">
        <f t="shared" si="472"/>
        <v>4.5542273824701891E-2</v>
      </c>
      <c r="AD224" s="548"/>
      <c r="AE224" s="534"/>
      <c r="AF224" s="534"/>
      <c r="AG224" s="77"/>
      <c r="AH224" s="77"/>
      <c r="AI224" s="77"/>
      <c r="AJ224" s="77"/>
      <c r="AK224" s="77"/>
      <c r="AL224" s="77"/>
      <c r="AM224" s="77"/>
      <c r="AN224" s="77"/>
      <c r="AO224" s="332"/>
      <c r="AP224" s="332"/>
      <c r="AQ224" s="463"/>
      <c r="AR224" s="117"/>
      <c r="AS224" s="117"/>
      <c r="AT224" s="117"/>
      <c r="AU224" s="117"/>
    </row>
    <row r="225" spans="1:47" ht="14.4" customHeight="1" x14ac:dyDescent="0.3">
      <c r="A225" s="554"/>
      <c r="B225" s="506" t="s">
        <v>88</v>
      </c>
      <c r="C225" s="8">
        <v>44229</v>
      </c>
      <c r="D225" s="247" t="s">
        <v>82</v>
      </c>
      <c r="E225" s="20" t="s">
        <v>151</v>
      </c>
      <c r="F225" s="102">
        <v>24.218799396795301</v>
      </c>
      <c r="G225" s="103">
        <v>0.34848093734612001</v>
      </c>
      <c r="H225" s="104">
        <v>14.5296185491146</v>
      </c>
      <c r="I225" s="103">
        <v>12.8833827053975</v>
      </c>
      <c r="J225" s="104">
        <v>6.38259388654836</v>
      </c>
      <c r="K225" s="103">
        <v>1.50950243782156</v>
      </c>
      <c r="L225" s="105">
        <v>15.257915714646501</v>
      </c>
      <c r="M225" s="106">
        <v>42.051784508570798</v>
      </c>
      <c r="N225" s="315">
        <v>6.0108943626149901E-2</v>
      </c>
      <c r="O225" s="310"/>
      <c r="P225" s="283">
        <v>1.1346342800137399</v>
      </c>
      <c r="Q225" s="74">
        <v>1.0392051657425201</v>
      </c>
      <c r="R225" s="74">
        <v>0.50501376062825798</v>
      </c>
      <c r="S225" s="76">
        <v>0.57103735897563102</v>
      </c>
      <c r="T225" s="74">
        <v>1.1149971822423199</v>
      </c>
      <c r="U225" s="74">
        <v>1.0289692241246</v>
      </c>
      <c r="V225" s="74">
        <v>0.496770697641855</v>
      </c>
      <c r="W225" s="76">
        <v>0.56245828847700996</v>
      </c>
      <c r="X225" s="75">
        <v>0.62094741553303201</v>
      </c>
      <c r="Y225" s="74">
        <v>0.75645105158632997</v>
      </c>
      <c r="Z225" s="74">
        <v>0.28167374803088302</v>
      </c>
      <c r="AA225" s="76">
        <v>0.33824849669960699</v>
      </c>
      <c r="AD225" s="548"/>
      <c r="AE225" s="229"/>
      <c r="AF225" s="226"/>
      <c r="AG225" s="77"/>
      <c r="AH225" s="77"/>
      <c r="AI225" s="77"/>
      <c r="AJ225" s="77"/>
      <c r="AK225" s="77"/>
      <c r="AL225" s="77"/>
      <c r="AM225" s="77"/>
      <c r="AN225" s="77"/>
      <c r="AO225" s="332"/>
      <c r="AP225" s="332"/>
      <c r="AQ225" s="463"/>
      <c r="AR225" s="117"/>
      <c r="AS225" s="117"/>
      <c r="AT225" s="117"/>
      <c r="AU225" s="117"/>
    </row>
    <row r="226" spans="1:47" x14ac:dyDescent="0.3">
      <c r="A226" s="554"/>
      <c r="B226" s="506"/>
      <c r="C226" s="265">
        <v>44237</v>
      </c>
      <c r="D226" s="229" t="s">
        <v>82</v>
      </c>
      <c r="E226" s="250" t="s">
        <v>152</v>
      </c>
      <c r="F226" s="102">
        <v>51.846878265299502</v>
      </c>
      <c r="G226" s="103">
        <v>5.4329851793677397</v>
      </c>
      <c r="H226" s="104">
        <v>22.857651842913501</v>
      </c>
      <c r="I226" s="103">
        <v>0.58166438506876605</v>
      </c>
      <c r="J226" s="104">
        <v>35.372845091746399</v>
      </c>
      <c r="K226" s="103">
        <v>1.60854986195484</v>
      </c>
      <c r="L226" s="105">
        <v>41.117029972010101</v>
      </c>
      <c r="M226" s="106">
        <v>46.950970699687502</v>
      </c>
      <c r="N226" s="315">
        <v>6.3086365467500696E-2</v>
      </c>
      <c r="O226" s="310"/>
      <c r="P226" s="283">
        <v>1.3380501591679901</v>
      </c>
      <c r="Q226" s="74">
        <v>0.97821119690747005</v>
      </c>
      <c r="R226" s="74">
        <v>0.57848110108343997</v>
      </c>
      <c r="S226" s="76">
        <v>0.66704958527328395</v>
      </c>
      <c r="T226" s="74">
        <v>1.3031760971012101</v>
      </c>
      <c r="U226" s="74">
        <v>0.96745340426487203</v>
      </c>
      <c r="V226" s="74">
        <v>0.56576266365556305</v>
      </c>
      <c r="W226" s="76">
        <v>0.65403745040838002</v>
      </c>
      <c r="X226" s="75">
        <v>0.53686681508404999</v>
      </c>
      <c r="Y226" s="74">
        <v>0.69149712891640402</v>
      </c>
      <c r="Z226" s="74">
        <v>0.24505839673171501</v>
      </c>
      <c r="AA226" s="76">
        <v>0.32559646804576903</v>
      </c>
      <c r="AD226" s="548"/>
      <c r="AE226" s="229"/>
      <c r="AF226" s="226"/>
      <c r="AG226" s="77"/>
      <c r="AH226" s="77"/>
      <c r="AI226" s="77"/>
      <c r="AJ226" s="77"/>
      <c r="AK226" s="77"/>
      <c r="AL226" s="77"/>
      <c r="AM226" s="77"/>
      <c r="AN226" s="77"/>
      <c r="AO226" s="332"/>
      <c r="AP226" s="332"/>
      <c r="AQ226" s="463"/>
      <c r="AR226" s="117"/>
      <c r="AS226" s="117"/>
      <c r="AT226" s="117"/>
      <c r="AU226" s="117"/>
    </row>
    <row r="227" spans="1:47" x14ac:dyDescent="0.3">
      <c r="A227" s="554"/>
      <c r="B227" s="506"/>
      <c r="C227" s="8"/>
      <c r="D227" s="248"/>
      <c r="E227" s="20"/>
      <c r="F227" s="102"/>
      <c r="G227" s="103"/>
      <c r="H227" s="104"/>
      <c r="I227" s="103"/>
      <c r="J227" s="104"/>
      <c r="K227" s="103"/>
      <c r="L227" s="105"/>
      <c r="M227" s="106"/>
      <c r="N227" s="315"/>
      <c r="O227" s="310"/>
      <c r="P227" s="283"/>
      <c r="Q227" s="74"/>
      <c r="R227" s="74"/>
      <c r="S227" s="76"/>
      <c r="T227" s="74"/>
      <c r="U227" s="74"/>
      <c r="V227" s="74"/>
      <c r="W227" s="76"/>
      <c r="X227" s="75"/>
      <c r="Y227" s="74"/>
      <c r="Z227" s="74"/>
      <c r="AA227" s="76"/>
      <c r="AD227" s="548"/>
      <c r="AE227" s="229"/>
      <c r="AF227" s="226"/>
      <c r="AG227" s="77"/>
      <c r="AH227" s="77"/>
      <c r="AI227" s="77"/>
      <c r="AJ227" s="77"/>
      <c r="AK227" s="77"/>
      <c r="AL227" s="77"/>
      <c r="AM227" s="77"/>
      <c r="AN227" s="77"/>
      <c r="AO227" s="332"/>
      <c r="AP227" s="332"/>
      <c r="AQ227" s="463"/>
      <c r="AR227" s="117"/>
      <c r="AS227" s="117"/>
      <c r="AT227" s="117"/>
      <c r="AU227" s="117"/>
    </row>
    <row r="228" spans="1:47" x14ac:dyDescent="0.3">
      <c r="A228" s="554"/>
      <c r="B228" s="506"/>
      <c r="C228" s="8"/>
      <c r="D228" s="248"/>
      <c r="E228" s="20"/>
      <c r="F228" s="102"/>
      <c r="G228" s="103"/>
      <c r="H228" s="104"/>
      <c r="I228" s="103"/>
      <c r="J228" s="104"/>
      <c r="K228" s="103"/>
      <c r="L228" s="105"/>
      <c r="M228" s="106"/>
      <c r="N228" s="315"/>
      <c r="O228" s="310"/>
      <c r="P228" s="283"/>
      <c r="Q228" s="74"/>
      <c r="R228" s="74"/>
      <c r="S228" s="76"/>
      <c r="T228" s="74"/>
      <c r="U228" s="74"/>
      <c r="V228" s="74"/>
      <c r="W228" s="76"/>
      <c r="X228" s="75"/>
      <c r="Y228" s="74"/>
      <c r="Z228" s="74"/>
      <c r="AA228" s="76"/>
      <c r="AD228" s="548"/>
      <c r="AE228" s="229"/>
      <c r="AF228" s="270"/>
      <c r="AG228" s="77"/>
      <c r="AH228" s="77"/>
      <c r="AI228" s="77"/>
      <c r="AJ228" s="77"/>
      <c r="AK228" s="77"/>
      <c r="AL228" s="77"/>
      <c r="AM228" s="77"/>
      <c r="AN228" s="77"/>
      <c r="AO228" s="332"/>
      <c r="AP228" s="332"/>
      <c r="AQ228" s="463"/>
      <c r="AR228" s="117"/>
      <c r="AS228" s="117"/>
      <c r="AT228" s="117"/>
      <c r="AU228" s="117"/>
    </row>
    <row r="229" spans="1:47" x14ac:dyDescent="0.3">
      <c r="A229" s="554"/>
      <c r="B229" s="506"/>
      <c r="C229" s="8"/>
      <c r="D229" s="248"/>
      <c r="E229" s="20"/>
      <c r="F229" s="102"/>
      <c r="G229" s="103"/>
      <c r="H229" s="104"/>
      <c r="I229" s="103"/>
      <c r="J229" s="104"/>
      <c r="K229" s="103"/>
      <c r="L229" s="105"/>
      <c r="M229" s="106"/>
      <c r="N229" s="315"/>
      <c r="O229" s="310"/>
      <c r="P229" s="283"/>
      <c r="Q229" s="74"/>
      <c r="R229" s="74"/>
      <c r="S229" s="76"/>
      <c r="T229" s="74"/>
      <c r="U229" s="74"/>
      <c r="V229" s="74"/>
      <c r="W229" s="76"/>
      <c r="X229" s="75"/>
      <c r="Y229" s="74"/>
      <c r="Z229" s="74"/>
      <c r="AA229" s="76"/>
      <c r="AD229" s="548"/>
      <c r="AE229" s="229"/>
      <c r="AF229" s="226"/>
      <c r="AG229" s="77"/>
      <c r="AH229" s="77"/>
      <c r="AI229" s="77"/>
      <c r="AJ229" s="77"/>
      <c r="AK229" s="77"/>
      <c r="AL229" s="77"/>
      <c r="AM229" s="77"/>
      <c r="AN229" s="77"/>
      <c r="AO229" s="332"/>
      <c r="AP229" s="332"/>
      <c r="AQ229" s="463"/>
      <c r="AR229" s="117"/>
      <c r="AS229" s="117"/>
      <c r="AT229" s="117"/>
      <c r="AU229" s="117"/>
    </row>
    <row r="230" spans="1:47" ht="15" thickBot="1" x14ac:dyDescent="0.35">
      <c r="A230" s="554"/>
      <c r="B230" s="506"/>
      <c r="C230" s="8"/>
      <c r="D230" s="249"/>
      <c r="E230" s="20"/>
      <c r="F230" s="107"/>
      <c r="G230" s="80"/>
      <c r="H230" s="81"/>
      <c r="I230" s="80"/>
      <c r="J230" s="81"/>
      <c r="K230" s="80"/>
      <c r="L230" s="79"/>
      <c r="M230" s="82"/>
      <c r="N230" s="316"/>
      <c r="O230" s="310"/>
      <c r="P230" s="283"/>
      <c r="Q230" s="74"/>
      <c r="R230" s="74"/>
      <c r="S230" s="76"/>
      <c r="T230" s="74"/>
      <c r="U230" s="74"/>
      <c r="V230" s="74"/>
      <c r="W230" s="76"/>
      <c r="X230" s="75"/>
      <c r="Y230" s="74"/>
      <c r="Z230" s="74"/>
      <c r="AA230" s="76"/>
      <c r="AD230" s="548"/>
      <c r="AE230" s="229"/>
      <c r="AF230" s="226"/>
      <c r="AG230" s="77"/>
      <c r="AH230" s="77"/>
      <c r="AI230" s="77"/>
      <c r="AJ230" s="77"/>
      <c r="AK230" s="77"/>
      <c r="AL230" s="77"/>
      <c r="AM230" s="77"/>
      <c r="AN230" s="77"/>
      <c r="AO230" s="332"/>
      <c r="AP230" s="332"/>
      <c r="AQ230" s="463"/>
      <c r="AR230" s="117"/>
      <c r="AS230" s="117"/>
      <c r="AT230" s="117"/>
      <c r="AU230" s="117"/>
    </row>
    <row r="231" spans="1:47" x14ac:dyDescent="0.3">
      <c r="A231" s="554"/>
      <c r="B231" s="506"/>
      <c r="C231" s="508" t="s">
        <v>23</v>
      </c>
      <c r="D231" s="508"/>
      <c r="E231" s="509"/>
      <c r="F231" s="83">
        <f t="shared" ref="F231:N231" si="473">AVERAGE(F225:F230)</f>
        <v>38.0328388310474</v>
      </c>
      <c r="G231" s="84">
        <f t="shared" si="473"/>
        <v>2.89073305835693</v>
      </c>
      <c r="H231" s="85">
        <f t="shared" si="473"/>
        <v>18.69363519601405</v>
      </c>
      <c r="I231" s="84">
        <f t="shared" si="473"/>
        <v>6.7325235452331329</v>
      </c>
      <c r="J231" s="85">
        <f t="shared" si="473"/>
        <v>20.877719489147381</v>
      </c>
      <c r="K231" s="84">
        <f t="shared" si="473"/>
        <v>1.5590261498881999</v>
      </c>
      <c r="L231" s="86">
        <f t="shared" si="473"/>
        <v>28.187472843328301</v>
      </c>
      <c r="M231" s="87">
        <f t="shared" si="473"/>
        <v>44.501377604129146</v>
      </c>
      <c r="N231" s="88">
        <f t="shared" si="473"/>
        <v>6.1597654546825295E-2</v>
      </c>
      <c r="O231" s="311"/>
      <c r="P231" s="83">
        <f t="shared" ref="P231:AA231" si="474">AVERAGE(P225:P230)</f>
        <v>1.2363422195908651</v>
      </c>
      <c r="Q231" s="86">
        <f t="shared" si="474"/>
        <v>1.008708181324995</v>
      </c>
      <c r="R231" s="86">
        <f t="shared" si="474"/>
        <v>0.54174743085584898</v>
      </c>
      <c r="S231" s="88">
        <f t="shared" si="474"/>
        <v>0.61904347212445754</v>
      </c>
      <c r="T231" s="83">
        <f t="shared" si="474"/>
        <v>1.209086639671765</v>
      </c>
      <c r="U231" s="86">
        <f t="shared" si="474"/>
        <v>0.99821131419473597</v>
      </c>
      <c r="V231" s="86">
        <f t="shared" si="474"/>
        <v>0.53126668064870897</v>
      </c>
      <c r="W231" s="88">
        <f t="shared" si="474"/>
        <v>0.60824786944269493</v>
      </c>
      <c r="X231" s="83">
        <f t="shared" si="474"/>
        <v>0.578907115308541</v>
      </c>
      <c r="Y231" s="86">
        <f t="shared" si="474"/>
        <v>0.72397409025136694</v>
      </c>
      <c r="Z231" s="86">
        <f t="shared" si="474"/>
        <v>0.263366072381299</v>
      </c>
      <c r="AA231" s="88">
        <f t="shared" si="474"/>
        <v>0.33192248237268801</v>
      </c>
      <c r="AD231" s="548"/>
      <c r="AE231" s="229"/>
      <c r="AF231" s="226"/>
      <c r="AG231" s="77"/>
      <c r="AH231" s="77"/>
      <c r="AI231" s="77"/>
      <c r="AJ231" s="77"/>
      <c r="AK231" s="77"/>
      <c r="AL231" s="77"/>
      <c r="AM231" s="77"/>
      <c r="AN231" s="77"/>
      <c r="AO231" s="332"/>
      <c r="AP231" s="332"/>
      <c r="AQ231" s="463"/>
      <c r="AR231" s="117"/>
      <c r="AS231" s="117"/>
      <c r="AT231" s="117"/>
      <c r="AU231" s="117"/>
    </row>
    <row r="232" spans="1:47" x14ac:dyDescent="0.3">
      <c r="A232" s="554"/>
      <c r="B232" s="506"/>
      <c r="C232" s="525" t="s">
        <v>24</v>
      </c>
      <c r="D232" s="525"/>
      <c r="E232" s="526"/>
      <c r="F232" s="89">
        <f t="shared" ref="F232:N232" si="475">_xlfn.STDEV.S(F225:F230)</f>
        <v>19.536001919076089</v>
      </c>
      <c r="G232" s="90">
        <f t="shared" si="475"/>
        <v>3.5952874285052543</v>
      </c>
      <c r="H232" s="91">
        <f t="shared" si="475"/>
        <v>5.8888088159925456</v>
      </c>
      <c r="I232" s="90">
        <f t="shared" si="475"/>
        <v>8.6986284445512325</v>
      </c>
      <c r="J232" s="91">
        <f t="shared" si="475"/>
        <v>20.499203215497008</v>
      </c>
      <c r="K232" s="90">
        <f t="shared" si="475"/>
        <v>7.003710526370234E-2</v>
      </c>
      <c r="L232" s="92">
        <f t="shared" si="475"/>
        <v>18.285155046859533</v>
      </c>
      <c r="M232" s="93">
        <f t="shared" si="475"/>
        <v>3.4642477780341152</v>
      </c>
      <c r="N232" s="95">
        <f t="shared" si="475"/>
        <v>2.1053551744720845E-3</v>
      </c>
      <c r="O232" s="311"/>
      <c r="P232" s="89">
        <f t="shared" ref="P232:AA232" si="476">_xlfn.STDEV.S(P225:P230)</f>
        <v>0.14383674755099357</v>
      </c>
      <c r="Q232" s="92">
        <f t="shared" si="476"/>
        <v>4.3129248974744828E-2</v>
      </c>
      <c r="R232" s="92">
        <f t="shared" si="476"/>
        <v>5.1949254631599967E-2</v>
      </c>
      <c r="S232" s="95">
        <f t="shared" si="476"/>
        <v>6.7890896291887756E-2</v>
      </c>
      <c r="T232" s="89">
        <f t="shared" si="476"/>
        <v>0.13306258677304719</v>
      </c>
      <c r="U232" s="92">
        <f t="shared" si="476"/>
        <v>4.3498253373063747E-2</v>
      </c>
      <c r="V232" s="92">
        <f t="shared" si="476"/>
        <v>4.8784687015684787E-2</v>
      </c>
      <c r="W232" s="95">
        <f t="shared" si="476"/>
        <v>6.4756246417052687E-2</v>
      </c>
      <c r="X232" s="89">
        <f t="shared" si="476"/>
        <v>5.9453962743711862E-2</v>
      </c>
      <c r="Y232" s="92">
        <f t="shared" si="476"/>
        <v>4.5929359184571257E-2</v>
      </c>
      <c r="Z232" s="92">
        <f t="shared" si="476"/>
        <v>2.5890963199169365E-2</v>
      </c>
      <c r="AA232" s="95">
        <f t="shared" si="476"/>
        <v>8.9463352568953311E-3</v>
      </c>
      <c r="AD232" s="548"/>
      <c r="AE232" s="229"/>
      <c r="AF232" s="226"/>
      <c r="AG232" s="77"/>
      <c r="AH232" s="77"/>
      <c r="AI232" s="77"/>
      <c r="AJ232" s="77"/>
      <c r="AK232" s="77"/>
      <c r="AL232" s="77"/>
      <c r="AM232" s="77"/>
      <c r="AN232" s="77"/>
      <c r="AO232" s="332"/>
      <c r="AP232" s="332"/>
      <c r="AQ232" s="463"/>
      <c r="AR232" s="117"/>
      <c r="AS232" s="117"/>
      <c r="AT232" s="117"/>
      <c r="AU232" s="117"/>
    </row>
    <row r="233" spans="1:47" ht="15" thickBot="1" x14ac:dyDescent="0.35">
      <c r="A233" s="554"/>
      <c r="B233" s="507"/>
      <c r="C233" s="510" t="s">
        <v>25</v>
      </c>
      <c r="D233" s="511"/>
      <c r="E233" s="512"/>
      <c r="F233" s="96">
        <f t="shared" ref="F233:N233" si="477">F232/SQRT(COUNT(F225:F230))</f>
        <v>13.814039434252107</v>
      </c>
      <c r="G233" s="97">
        <f t="shared" si="477"/>
        <v>2.5422521210108098</v>
      </c>
      <c r="H233" s="98">
        <f t="shared" si="477"/>
        <v>4.1640166468994524</v>
      </c>
      <c r="I233" s="97">
        <f t="shared" si="477"/>
        <v>6.1508591601643658</v>
      </c>
      <c r="J233" s="98">
        <f t="shared" si="477"/>
        <v>14.495125602599014</v>
      </c>
      <c r="K233" s="97">
        <f t="shared" si="477"/>
        <v>4.9523712066639962E-2</v>
      </c>
      <c r="L233" s="99">
        <f t="shared" si="477"/>
        <v>12.929557128681799</v>
      </c>
      <c r="M233" s="100">
        <f t="shared" si="477"/>
        <v>2.4495930955583525</v>
      </c>
      <c r="N233" s="101">
        <f t="shared" si="477"/>
        <v>1.4887109206753978E-3</v>
      </c>
      <c r="O233" s="311"/>
      <c r="P233" s="96">
        <f t="shared" ref="P233:AA233" si="478">P232/SQRT(COUNT(P225:P230))</f>
        <v>0.10170793957712508</v>
      </c>
      <c r="Q233" s="99">
        <f t="shared" si="478"/>
        <v>3.0496984417525019E-2</v>
      </c>
      <c r="R233" s="99">
        <f t="shared" si="478"/>
        <v>3.6733670227590998E-2</v>
      </c>
      <c r="S233" s="101">
        <f t="shared" si="478"/>
        <v>4.8006113148826461E-2</v>
      </c>
      <c r="T233" s="96">
        <f t="shared" si="478"/>
        <v>9.4089457429445064E-2</v>
      </c>
      <c r="U233" s="99">
        <f t="shared" si="478"/>
        <v>3.0757909929863988E-2</v>
      </c>
      <c r="V233" s="99">
        <f t="shared" si="478"/>
        <v>3.4495983006854025E-2</v>
      </c>
      <c r="W233" s="101">
        <f t="shared" si="478"/>
        <v>4.5789580965685021E-2</v>
      </c>
      <c r="X233" s="96">
        <f t="shared" si="478"/>
        <v>4.2040300224491012E-2</v>
      </c>
      <c r="Y233" s="99">
        <f t="shared" si="478"/>
        <v>3.2476961334962973E-2</v>
      </c>
      <c r="Z233" s="99">
        <f t="shared" si="478"/>
        <v>1.8307675649584004E-2</v>
      </c>
      <c r="AA233" s="101">
        <f t="shared" si="478"/>
        <v>6.3260143269189819E-3</v>
      </c>
      <c r="AD233" s="548"/>
      <c r="AE233" s="229"/>
      <c r="AF233" s="226"/>
      <c r="AG233" s="77"/>
      <c r="AH233" s="77"/>
      <c r="AI233" s="77"/>
      <c r="AJ233" s="77"/>
      <c r="AK233" s="77"/>
      <c r="AL233" s="77"/>
      <c r="AM233" s="77"/>
      <c r="AN233" s="77"/>
      <c r="AO233" s="332"/>
      <c r="AP233" s="332"/>
      <c r="AQ233" s="463"/>
      <c r="AR233" s="117"/>
      <c r="AS233" s="117"/>
      <c r="AT233" s="117"/>
      <c r="AU233" s="117"/>
    </row>
    <row r="234" spans="1:47" ht="14.4" customHeight="1" x14ac:dyDescent="0.3">
      <c r="A234" s="554"/>
      <c r="B234" s="506" t="s">
        <v>89</v>
      </c>
      <c r="C234" s="263">
        <v>44312</v>
      </c>
      <c r="D234" s="264" t="s">
        <v>82</v>
      </c>
      <c r="E234" s="285" t="s">
        <v>153</v>
      </c>
      <c r="F234" s="102">
        <v>18.399486270820201</v>
      </c>
      <c r="G234" s="103">
        <v>1.79955094549478</v>
      </c>
      <c r="H234" s="104">
        <v>12.1456361953165</v>
      </c>
      <c r="I234" s="103">
        <v>4.2704792758056197E-11</v>
      </c>
      <c r="J234" s="104">
        <v>1.30356944893606E-4</v>
      </c>
      <c r="K234" s="103">
        <v>21.755947065677699</v>
      </c>
      <c r="L234" s="105">
        <v>46.963546013695897</v>
      </c>
      <c r="M234" s="106">
        <v>59.220155476012302</v>
      </c>
      <c r="N234" s="315">
        <v>8.90087491375538E-2</v>
      </c>
      <c r="O234" s="310"/>
      <c r="P234" s="283">
        <v>1.46700121949161</v>
      </c>
      <c r="Q234" s="74">
        <v>0.82403241027179797</v>
      </c>
      <c r="R234" s="74">
        <v>0.62668510412542699</v>
      </c>
      <c r="S234" s="76">
        <v>0.68128773444901403</v>
      </c>
      <c r="T234" s="74">
        <v>1.4461671045447</v>
      </c>
      <c r="U234" s="74">
        <v>0.81973886804164597</v>
      </c>
      <c r="V234" s="74">
        <v>0.61787318460148299</v>
      </c>
      <c r="W234" s="76">
        <v>0.67227611447589297</v>
      </c>
      <c r="X234" s="75">
        <v>0.90956641346545497</v>
      </c>
      <c r="Y234" s="74">
        <v>0.70716241869748497</v>
      </c>
      <c r="Z234" s="74">
        <v>0.38931722345652298</v>
      </c>
      <c r="AA234" s="76">
        <v>0.43837410605080601</v>
      </c>
      <c r="AD234" s="548"/>
      <c r="AE234" s="229"/>
      <c r="AF234" s="226"/>
      <c r="AG234" s="77"/>
      <c r="AH234" s="77"/>
      <c r="AI234" s="77"/>
      <c r="AJ234" s="77"/>
      <c r="AK234" s="77"/>
      <c r="AL234" s="77"/>
      <c r="AM234" s="77"/>
      <c r="AN234" s="77"/>
      <c r="AO234" s="225"/>
      <c r="AP234" s="225"/>
      <c r="AQ234" s="225"/>
      <c r="AR234" s="117"/>
      <c r="AS234" s="117"/>
      <c r="AT234" s="117"/>
      <c r="AU234" s="117"/>
    </row>
    <row r="235" spans="1:47" x14ac:dyDescent="0.3">
      <c r="A235" s="554"/>
      <c r="B235" s="506"/>
      <c r="C235" s="265">
        <v>44312</v>
      </c>
      <c r="D235" s="229" t="s">
        <v>82</v>
      </c>
      <c r="E235" s="250" t="s">
        <v>154</v>
      </c>
      <c r="F235" s="102">
        <v>6.2788580255016697E-7</v>
      </c>
      <c r="G235" s="103">
        <v>4.2292902234049397</v>
      </c>
      <c r="H235" s="104">
        <v>6.1751564481815899</v>
      </c>
      <c r="I235" s="103">
        <v>1.2066650690902299E-10</v>
      </c>
      <c r="J235" s="104">
        <v>1.7362257900817701E-9</v>
      </c>
      <c r="K235" s="103">
        <v>224.30015652851699</v>
      </c>
      <c r="L235" s="105">
        <v>2.2204460492503099E-14</v>
      </c>
      <c r="M235" s="106">
        <v>55.272878697958703</v>
      </c>
      <c r="N235" s="315">
        <v>0.244895408800514</v>
      </c>
      <c r="O235" s="310"/>
      <c r="P235" s="283">
        <v>0.54888572878201602</v>
      </c>
      <c r="Q235" s="74">
        <v>0.77132977599731201</v>
      </c>
      <c r="R235" s="74">
        <v>0.306719323761241</v>
      </c>
      <c r="S235" s="76">
        <v>0.365255798394089</v>
      </c>
      <c r="T235" s="74">
        <v>0.54500780743497601</v>
      </c>
      <c r="U235" s="74">
        <v>0.77048719614135197</v>
      </c>
      <c r="V235" s="74">
        <v>0.30587674390528102</v>
      </c>
      <c r="W235" s="76">
        <v>0.36399192861015001</v>
      </c>
      <c r="X235" s="75">
        <v>0.44590091856644698</v>
      </c>
      <c r="Y235" s="74">
        <v>0.74789582062061</v>
      </c>
      <c r="Z235" s="74">
        <v>0.28328536838453999</v>
      </c>
      <c r="AA235" s="76">
        <v>0.33010486532903699</v>
      </c>
      <c r="AD235" s="548"/>
      <c r="AE235" s="229"/>
      <c r="AF235" s="226"/>
      <c r="AG235" s="77"/>
      <c r="AH235" s="77"/>
      <c r="AI235" s="77"/>
      <c r="AJ235" s="77"/>
      <c r="AK235" s="77"/>
      <c r="AL235" s="77"/>
      <c r="AM235" s="77"/>
      <c r="AN235" s="77"/>
      <c r="AO235" s="225"/>
      <c r="AP235" s="225"/>
      <c r="AQ235" s="225"/>
      <c r="AR235" s="117"/>
      <c r="AS235" s="117"/>
      <c r="AT235" s="117"/>
      <c r="AU235" s="117"/>
    </row>
    <row r="236" spans="1:47" x14ac:dyDescent="0.3">
      <c r="A236" s="554"/>
      <c r="B236" s="506"/>
      <c r="C236" s="265">
        <v>44313</v>
      </c>
      <c r="D236" s="229" t="s">
        <v>82</v>
      </c>
      <c r="E236" s="250" t="s">
        <v>155</v>
      </c>
      <c r="F236" s="102">
        <v>13.0113560271531</v>
      </c>
      <c r="G236" s="103">
        <v>5.2140986089261299</v>
      </c>
      <c r="H236" s="104">
        <v>8.8714057915920801</v>
      </c>
      <c r="I236" s="103">
        <v>5.2928281277535197E-9</v>
      </c>
      <c r="J236" s="104">
        <v>1.4083480603206401E-8</v>
      </c>
      <c r="K236" s="103">
        <v>101.9876042822</v>
      </c>
      <c r="L236" s="105">
        <v>123.68416100750601</v>
      </c>
      <c r="M236" s="106">
        <v>61.573627766014603</v>
      </c>
      <c r="N236" s="315">
        <v>0.144772609413331</v>
      </c>
      <c r="O236" s="310"/>
      <c r="P236" s="283">
        <v>2.2475112698064601</v>
      </c>
      <c r="Q236" s="74">
        <v>0.99530801996210505</v>
      </c>
      <c r="R236" s="74">
        <v>0.90692185555559801</v>
      </c>
      <c r="S236" s="76">
        <v>0.96065370145263096</v>
      </c>
      <c r="T236" s="74">
        <v>2.2165765893282701</v>
      </c>
      <c r="U236" s="74">
        <v>0.98986494531712999</v>
      </c>
      <c r="V236" s="74">
        <v>0.894648053685692</v>
      </c>
      <c r="W236" s="76">
        <v>0.94817363429761603</v>
      </c>
      <c r="X236" s="75">
        <v>1.4889630991732501</v>
      </c>
      <c r="Y236" s="74">
        <v>0.86032597025622204</v>
      </c>
      <c r="Z236" s="74">
        <v>0.60470608434953199</v>
      </c>
      <c r="AA236" s="76">
        <v>0.65320190418162205</v>
      </c>
      <c r="AD236" s="548"/>
      <c r="AE236" s="229"/>
      <c r="AF236" s="226"/>
      <c r="AG236" s="77"/>
      <c r="AH236" s="77"/>
      <c r="AI236" s="77"/>
      <c r="AJ236" s="77"/>
      <c r="AK236" s="77"/>
      <c r="AL236" s="77"/>
      <c r="AM236" s="77"/>
      <c r="AN236" s="77"/>
      <c r="AO236" s="225"/>
      <c r="AP236" s="225"/>
      <c r="AQ236" s="225"/>
      <c r="AR236" s="117"/>
      <c r="AS236" s="117"/>
      <c r="AT236" s="117"/>
      <c r="AU236" s="117"/>
    </row>
    <row r="237" spans="1:47" x14ac:dyDescent="0.3">
      <c r="A237" s="554"/>
      <c r="B237" s="506"/>
      <c r="C237" s="265">
        <v>44313</v>
      </c>
      <c r="D237" s="229" t="s">
        <v>82</v>
      </c>
      <c r="E237" s="250" t="s">
        <v>156</v>
      </c>
      <c r="F237" s="102">
        <v>17.1269920701966</v>
      </c>
      <c r="G237" s="103">
        <v>22.595933424094</v>
      </c>
      <c r="H237" s="104">
        <v>13.2515252123157</v>
      </c>
      <c r="I237" s="103">
        <v>4.92318936566818</v>
      </c>
      <c r="J237" s="104">
        <v>164.31872648315701</v>
      </c>
      <c r="K237" s="103">
        <v>26.074566343552998</v>
      </c>
      <c r="L237" s="105">
        <v>77.142510491816594</v>
      </c>
      <c r="M237" s="106">
        <v>55.710322968687201</v>
      </c>
      <c r="N237" s="315">
        <v>8.3826296913615594E-2</v>
      </c>
      <c r="O237" s="310"/>
      <c r="P237" s="283">
        <v>1.8939919764676501</v>
      </c>
      <c r="Q237" s="74">
        <v>1.2757721907033801</v>
      </c>
      <c r="R237" s="74">
        <v>0.87491698319368005</v>
      </c>
      <c r="S237" s="76">
        <v>0.93999141800476005</v>
      </c>
      <c r="T237" s="74">
        <v>1.87283449501137</v>
      </c>
      <c r="U237" s="74">
        <v>1.27078626649058</v>
      </c>
      <c r="V237" s="74">
        <v>0.86606957362973902</v>
      </c>
      <c r="W237" s="76">
        <v>0.93097498684098801</v>
      </c>
      <c r="X237" s="75">
        <v>1.1956096587127001</v>
      </c>
      <c r="Y237" s="74">
        <v>1.10368043158667</v>
      </c>
      <c r="Z237" s="74">
        <v>0.57191214765292697</v>
      </c>
      <c r="AA237" s="76">
        <v>0.63104594405447501</v>
      </c>
      <c r="AD237" s="548"/>
      <c r="AE237" s="229"/>
      <c r="AF237" s="270"/>
      <c r="AG237" s="77"/>
      <c r="AH237" s="77"/>
      <c r="AI237" s="77"/>
      <c r="AJ237" s="77"/>
      <c r="AK237" s="77"/>
      <c r="AL237" s="77"/>
      <c r="AM237" s="77"/>
      <c r="AN237" s="77"/>
      <c r="AO237" s="225"/>
      <c r="AP237" s="225"/>
      <c r="AQ237" s="225"/>
      <c r="AR237" s="117"/>
      <c r="AS237" s="117"/>
      <c r="AT237" s="117"/>
      <c r="AU237" s="117"/>
    </row>
    <row r="238" spans="1:47" x14ac:dyDescent="0.3">
      <c r="A238" s="554"/>
      <c r="B238" s="506"/>
      <c r="C238" s="265">
        <v>44313</v>
      </c>
      <c r="D238" s="229" t="s">
        <v>82</v>
      </c>
      <c r="E238" s="250" t="s">
        <v>157</v>
      </c>
      <c r="F238" s="102">
        <v>2.5124077215904199E-6</v>
      </c>
      <c r="G238" s="103">
        <v>6.7855643816734501</v>
      </c>
      <c r="H238" s="104">
        <v>10.7904768512986</v>
      </c>
      <c r="I238" s="103">
        <v>1.96372611814274E-2</v>
      </c>
      <c r="J238" s="104">
        <v>171.42219840157901</v>
      </c>
      <c r="K238" s="103">
        <v>16.658689607618999</v>
      </c>
      <c r="L238" s="105">
        <v>190.488471866027</v>
      </c>
      <c r="M238" s="106">
        <v>59.737171770328104</v>
      </c>
      <c r="N238" s="315">
        <v>0.15243766515906501</v>
      </c>
      <c r="O238" s="310"/>
      <c r="P238" s="283">
        <v>4.1010373475847901</v>
      </c>
      <c r="Q238" s="74">
        <v>1.5044417277556399</v>
      </c>
      <c r="R238" s="74">
        <v>1.84174576028809</v>
      </c>
      <c r="S238" s="76">
        <v>1.8827891998314801</v>
      </c>
      <c r="T238" s="74">
        <v>4.0383080112255296</v>
      </c>
      <c r="U238" s="74">
        <v>1.4913995717716999</v>
      </c>
      <c r="V238" s="74">
        <v>1.8140847686099399</v>
      </c>
      <c r="W238" s="76">
        <v>1.8548333815555</v>
      </c>
      <c r="X238" s="75">
        <v>2.7946481454066001</v>
      </c>
      <c r="Y238" s="74">
        <v>1.23097091435586</v>
      </c>
      <c r="Z238" s="74">
        <v>1.2640056209019901</v>
      </c>
      <c r="AA238" s="76">
        <v>1.2987832416804499</v>
      </c>
      <c r="AD238" s="548"/>
      <c r="AE238" s="229"/>
      <c r="AF238" s="226"/>
      <c r="AG238" s="77"/>
      <c r="AH238" s="77"/>
      <c r="AI238" s="77"/>
      <c r="AJ238" s="77"/>
      <c r="AK238" s="77"/>
      <c r="AL238" s="77"/>
      <c r="AM238" s="77"/>
      <c r="AN238" s="77"/>
      <c r="AO238" s="225"/>
      <c r="AP238" s="225"/>
      <c r="AQ238" s="225"/>
      <c r="AR238" s="117"/>
      <c r="AS238" s="117"/>
      <c r="AT238" s="117"/>
      <c r="AU238" s="117"/>
    </row>
    <row r="239" spans="1:47" ht="15" thickBot="1" x14ac:dyDescent="0.35">
      <c r="A239" s="554"/>
      <c r="B239" s="506"/>
      <c r="C239" s="8"/>
      <c r="D239" s="249"/>
      <c r="E239" s="20"/>
      <c r="F239" s="107"/>
      <c r="G239" s="80"/>
      <c r="H239" s="81"/>
      <c r="I239" s="80"/>
      <c r="J239" s="81"/>
      <c r="K239" s="80"/>
      <c r="L239" s="79"/>
      <c r="M239" s="82"/>
      <c r="N239" s="316"/>
      <c r="O239" s="310"/>
      <c r="P239" s="283"/>
      <c r="Q239" s="74"/>
      <c r="R239" s="74"/>
      <c r="S239" s="76"/>
      <c r="T239" s="74"/>
      <c r="U239" s="74"/>
      <c r="V239" s="74"/>
      <c r="W239" s="76"/>
      <c r="X239" s="75"/>
      <c r="Y239" s="74"/>
      <c r="Z239" s="74"/>
      <c r="AA239" s="76"/>
      <c r="AD239" s="548"/>
      <c r="AE239" s="229"/>
      <c r="AF239" s="226"/>
      <c r="AG239" s="77"/>
      <c r="AH239" s="77"/>
      <c r="AI239" s="77"/>
      <c r="AJ239" s="77"/>
      <c r="AK239" s="77"/>
      <c r="AL239" s="77"/>
      <c r="AM239" s="77"/>
      <c r="AN239" s="77"/>
      <c r="AO239" s="332"/>
      <c r="AP239" s="332"/>
      <c r="AQ239" s="463"/>
      <c r="AR239" s="117"/>
      <c r="AS239" s="117"/>
      <c r="AT239" s="117"/>
      <c r="AU239" s="117"/>
    </row>
    <row r="240" spans="1:47" x14ac:dyDescent="0.3">
      <c r="A240" s="554"/>
      <c r="B240" s="506"/>
      <c r="C240" s="508" t="s">
        <v>23</v>
      </c>
      <c r="D240" s="508"/>
      <c r="E240" s="509"/>
      <c r="F240" s="83">
        <f t="shared" ref="F240:N240" si="479">AVERAGE(F234:F239)</f>
        <v>9.7075675016926848</v>
      </c>
      <c r="G240" s="84">
        <f t="shared" si="479"/>
        <v>8.1248875167186618</v>
      </c>
      <c r="H240" s="85">
        <f t="shared" si="479"/>
        <v>10.246840099740893</v>
      </c>
      <c r="I240" s="84">
        <f t="shared" si="479"/>
        <v>0.98856532646116124</v>
      </c>
      <c r="J240" s="85">
        <f t="shared" si="479"/>
        <v>67.148211051500127</v>
      </c>
      <c r="K240" s="84">
        <f t="shared" si="479"/>
        <v>78.155392765513341</v>
      </c>
      <c r="L240" s="86">
        <f t="shared" si="479"/>
        <v>87.655737875809109</v>
      </c>
      <c r="M240" s="87">
        <f t="shared" si="479"/>
        <v>58.302831335800178</v>
      </c>
      <c r="N240" s="88">
        <f t="shared" si="479"/>
        <v>0.14298814588481587</v>
      </c>
      <c r="O240" s="311"/>
      <c r="P240" s="83">
        <f t="shared" ref="P240:AA240" si="480">AVERAGE(P234:P239)</f>
        <v>2.0516855084265053</v>
      </c>
      <c r="Q240" s="86">
        <f t="shared" si="480"/>
        <v>1.074176824938047</v>
      </c>
      <c r="R240" s="86">
        <f t="shared" si="480"/>
        <v>0.91139780538480719</v>
      </c>
      <c r="S240" s="88">
        <f t="shared" si="480"/>
        <v>0.96599557042639483</v>
      </c>
      <c r="T240" s="83">
        <f t="shared" si="480"/>
        <v>2.023778801508969</v>
      </c>
      <c r="U240" s="86">
        <f t="shared" si="480"/>
        <v>1.0684553695524817</v>
      </c>
      <c r="V240" s="86">
        <f t="shared" si="480"/>
        <v>0.89971046488642692</v>
      </c>
      <c r="W240" s="88">
        <f t="shared" si="480"/>
        <v>0.95405000915602933</v>
      </c>
      <c r="X240" s="83">
        <f t="shared" si="480"/>
        <v>1.3669376470648904</v>
      </c>
      <c r="Y240" s="86">
        <f t="shared" si="480"/>
        <v>0.93000711110336953</v>
      </c>
      <c r="Z240" s="86">
        <f t="shared" si="480"/>
        <v>0.62264528894910243</v>
      </c>
      <c r="AA240" s="88">
        <f t="shared" si="480"/>
        <v>0.67030201225927788</v>
      </c>
      <c r="AD240" s="548"/>
      <c r="AE240" s="534"/>
      <c r="AF240" s="534"/>
      <c r="AG240" s="77"/>
      <c r="AH240" s="77"/>
      <c r="AI240" s="77"/>
      <c r="AJ240" s="77"/>
      <c r="AK240" s="77"/>
      <c r="AL240" s="77"/>
      <c r="AM240" s="77"/>
      <c r="AN240" s="77"/>
      <c r="AO240" s="332"/>
      <c r="AP240" s="332"/>
      <c r="AQ240" s="463"/>
      <c r="AR240" s="117"/>
      <c r="AS240" s="117"/>
      <c r="AT240" s="117"/>
      <c r="AU240" s="117"/>
    </row>
    <row r="241" spans="1:47" x14ac:dyDescent="0.3">
      <c r="A241" s="554"/>
      <c r="B241" s="506"/>
      <c r="C241" s="525" t="s">
        <v>24</v>
      </c>
      <c r="D241" s="525"/>
      <c r="E241" s="526"/>
      <c r="F241" s="89">
        <f t="shared" ref="F241:N241" si="481">_xlfn.STDEV.S(F234:F239)</f>
        <v>9.0827584475810337</v>
      </c>
      <c r="G241" s="90">
        <f t="shared" si="481"/>
        <v>8.2894995203283433</v>
      </c>
      <c r="H241" s="91">
        <f t="shared" si="481"/>
        <v>2.8017640626199318</v>
      </c>
      <c r="I241" s="90">
        <f t="shared" si="481"/>
        <v>2.199538140658662</v>
      </c>
      <c r="J241" s="91">
        <f t="shared" si="481"/>
        <v>91.980708222988056</v>
      </c>
      <c r="K241" s="90">
        <f t="shared" si="481"/>
        <v>88.88394221744089</v>
      </c>
      <c r="L241" s="92">
        <f t="shared" si="481"/>
        <v>73.0111793912114</v>
      </c>
      <c r="M241" s="93">
        <f t="shared" si="481"/>
        <v>2.7156324295343435</v>
      </c>
      <c r="N241" s="95">
        <f t="shared" si="481"/>
        <v>6.4983589479301745E-2</v>
      </c>
      <c r="O241" s="311"/>
      <c r="P241" s="89">
        <f t="shared" ref="P241:AA241" si="482">_xlfn.STDEV.S(P234:P239)</f>
        <v>1.3098970221862829</v>
      </c>
      <c r="Q241" s="92">
        <f t="shared" si="482"/>
        <v>0.31075610602764397</v>
      </c>
      <c r="R241" s="92">
        <f t="shared" si="482"/>
        <v>0.57306098935984318</v>
      </c>
      <c r="S241" s="95">
        <f t="shared" si="482"/>
        <v>0.56638373387514396</v>
      </c>
      <c r="T241" s="89">
        <f t="shared" si="482"/>
        <v>1.2882819987135787</v>
      </c>
      <c r="U241" s="92">
        <f t="shared" si="482"/>
        <v>0.30685541192794435</v>
      </c>
      <c r="V241" s="92">
        <f t="shared" si="482"/>
        <v>0.56331794876745611</v>
      </c>
      <c r="W241" s="95">
        <f t="shared" si="482"/>
        <v>0.55667376859530127</v>
      </c>
      <c r="X241" s="89">
        <f t="shared" si="482"/>
        <v>0.88601606336984295</v>
      </c>
      <c r="Y241" s="92">
        <f t="shared" si="482"/>
        <v>0.22826594881871154</v>
      </c>
      <c r="Z241" s="92">
        <f t="shared" si="482"/>
        <v>0.38204904263793688</v>
      </c>
      <c r="AA241" s="95">
        <f t="shared" si="482"/>
        <v>0.3762800688249503</v>
      </c>
      <c r="AD241" s="548"/>
      <c r="AE241" s="534"/>
      <c r="AF241" s="534"/>
      <c r="AG241" s="77"/>
      <c r="AH241" s="77"/>
      <c r="AI241" s="77"/>
      <c r="AJ241" s="77"/>
      <c r="AK241" s="77"/>
      <c r="AL241" s="77"/>
      <c r="AM241" s="77"/>
      <c r="AN241" s="77"/>
      <c r="AO241" s="332"/>
      <c r="AP241" s="332"/>
      <c r="AQ241" s="463"/>
      <c r="AR241" s="117"/>
      <c r="AS241" s="117"/>
      <c r="AT241" s="117"/>
      <c r="AU241" s="117"/>
    </row>
    <row r="242" spans="1:47" ht="15" thickBot="1" x14ac:dyDescent="0.35">
      <c r="A242" s="554"/>
      <c r="B242" s="507"/>
      <c r="C242" s="510" t="s">
        <v>25</v>
      </c>
      <c r="D242" s="511"/>
      <c r="E242" s="512"/>
      <c r="F242" s="96">
        <f t="shared" ref="F242:N242" si="483">F241/SQRT(COUNT(F234:F239))</f>
        <v>4.06193306240033</v>
      </c>
      <c r="G242" s="97">
        <f t="shared" si="483"/>
        <v>3.707176885381215</v>
      </c>
      <c r="H242" s="98">
        <f t="shared" si="483"/>
        <v>1.252986980186829</v>
      </c>
      <c r="I242" s="97">
        <f t="shared" si="483"/>
        <v>0.98366336032325241</v>
      </c>
      <c r="J242" s="98">
        <f t="shared" si="483"/>
        <v>41.135023241035036</v>
      </c>
      <c r="K242" s="97">
        <f t="shared" si="483"/>
        <v>39.750107381272244</v>
      </c>
      <c r="L242" s="99">
        <f t="shared" si="483"/>
        <v>32.651592047236079</v>
      </c>
      <c r="M242" s="100">
        <f t="shared" si="483"/>
        <v>1.2144677428683399</v>
      </c>
      <c r="N242" s="101">
        <f t="shared" si="483"/>
        <v>2.9061544699531771E-2</v>
      </c>
      <c r="O242" s="311"/>
      <c r="P242" s="96">
        <f t="shared" ref="P242:AA242" si="484">P241/SQRT(COUNT(P234:P239))</f>
        <v>0.58580375702661569</v>
      </c>
      <c r="Q242" s="99">
        <f t="shared" si="484"/>
        <v>0.1389743555001888</v>
      </c>
      <c r="R242" s="99">
        <f t="shared" si="484"/>
        <v>0.2562806654923786</v>
      </c>
      <c r="S242" s="101">
        <f t="shared" si="484"/>
        <v>0.25329450605899445</v>
      </c>
      <c r="T242" s="96">
        <f t="shared" si="484"/>
        <v>0.57613722466257167</v>
      </c>
      <c r="U242" s="99">
        <f t="shared" si="484"/>
        <v>0.13722991206691668</v>
      </c>
      <c r="V242" s="99">
        <f t="shared" si="484"/>
        <v>0.25192344527795513</v>
      </c>
      <c r="W242" s="101">
        <f t="shared" si="484"/>
        <v>0.24895207757401625</v>
      </c>
      <c r="X242" s="96">
        <f t="shared" si="484"/>
        <v>0.39623842937034603</v>
      </c>
      <c r="Y242" s="99">
        <f t="shared" si="484"/>
        <v>0.10208363570142535</v>
      </c>
      <c r="Z242" s="99">
        <f t="shared" si="484"/>
        <v>0.17085752601542847</v>
      </c>
      <c r="AA242" s="101">
        <f t="shared" si="484"/>
        <v>0.16827756249417763</v>
      </c>
      <c r="AB242" s="21"/>
      <c r="AC242" s="21"/>
      <c r="AD242" s="548"/>
      <c r="AE242" s="534"/>
      <c r="AF242" s="534"/>
      <c r="AG242" s="77"/>
      <c r="AH242" s="77"/>
      <c r="AI242" s="77"/>
      <c r="AJ242" s="77"/>
      <c r="AK242" s="77"/>
      <c r="AL242" s="77"/>
      <c r="AM242" s="77"/>
      <c r="AN242" s="77"/>
      <c r="AO242" s="332"/>
      <c r="AP242" s="332"/>
      <c r="AQ242" s="463"/>
      <c r="AR242" s="117"/>
      <c r="AS242" s="117"/>
      <c r="AT242" s="117"/>
      <c r="AU242" s="117"/>
    </row>
    <row r="243" spans="1:47" ht="21.6" thickBot="1" x14ac:dyDescent="0.35">
      <c r="A243" s="555"/>
      <c r="B243" s="223"/>
      <c r="C243" s="109"/>
      <c r="D243" s="109"/>
      <c r="E243" s="286"/>
      <c r="F243" s="109"/>
      <c r="G243" s="109"/>
      <c r="H243" s="109"/>
      <c r="I243" s="109"/>
      <c r="J243" s="109"/>
      <c r="K243" s="109"/>
      <c r="L243" s="109"/>
      <c r="M243" s="109"/>
      <c r="N243" s="110"/>
      <c r="O243" s="94"/>
      <c r="P243" s="108"/>
      <c r="Q243" s="109"/>
      <c r="R243" s="109"/>
      <c r="S243" s="110"/>
      <c r="T243" s="108"/>
      <c r="U243" s="109"/>
      <c r="V243" s="109"/>
      <c r="W243" s="110"/>
      <c r="X243" s="109"/>
      <c r="Y243" s="109"/>
      <c r="Z243" s="109"/>
      <c r="AA243" s="110"/>
      <c r="AB243" s="21"/>
      <c r="AC243" s="21"/>
      <c r="AD243" s="230"/>
      <c r="AE243" s="111"/>
      <c r="AF243" s="111"/>
      <c r="AG243" s="77"/>
      <c r="AH243" s="77"/>
      <c r="AI243" s="77"/>
      <c r="AJ243" s="77"/>
      <c r="AK243" s="77"/>
      <c r="AL243" s="77"/>
      <c r="AM243" s="77"/>
      <c r="AN243" s="26"/>
      <c r="AO243" s="332"/>
      <c r="AP243" s="332"/>
      <c r="AQ243" s="463"/>
      <c r="AR243" s="119"/>
      <c r="AS243" s="119"/>
      <c r="AT243" s="119"/>
      <c r="AU243" s="119"/>
    </row>
    <row r="244" spans="1:47" x14ac:dyDescent="0.3">
      <c r="B244" s="58"/>
      <c r="C244" s="21"/>
      <c r="D244" s="21"/>
      <c r="E244" s="27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AO244" s="21"/>
      <c r="AP244" s="21"/>
      <c r="AQ244" s="21"/>
      <c r="AR244" s="21"/>
      <c r="AS244" s="21"/>
      <c r="AT244" s="21"/>
      <c r="AU244" s="21"/>
    </row>
    <row r="245" spans="1:47" ht="18" x14ac:dyDescent="0.3">
      <c r="B245" s="21"/>
      <c r="C245" s="21"/>
      <c r="D245" s="21"/>
      <c r="E245" s="271"/>
      <c r="F245" s="21"/>
      <c r="G245" s="21"/>
      <c r="H245" s="21"/>
      <c r="I245" s="21"/>
      <c r="J245" s="21"/>
      <c r="K245" s="21"/>
      <c r="L245" s="21"/>
      <c r="M245" s="21"/>
      <c r="N245" s="114"/>
      <c r="O245" s="114"/>
      <c r="P245" s="114"/>
      <c r="Q245" s="114"/>
      <c r="R245" s="114"/>
      <c r="AO245" s="21"/>
      <c r="AP245" s="21"/>
      <c r="AQ245" s="21"/>
      <c r="AR245" s="21"/>
      <c r="AS245" s="21"/>
      <c r="AT245" s="21"/>
      <c r="AU245" s="21"/>
    </row>
    <row r="246" spans="1:47" x14ac:dyDescent="0.3">
      <c r="B246" s="21"/>
      <c r="C246" s="21"/>
      <c r="D246" s="21"/>
      <c r="E246" s="271"/>
      <c r="F246" s="21"/>
      <c r="G246" s="21"/>
      <c r="H246" s="21"/>
      <c r="I246" s="21"/>
      <c r="J246" s="21"/>
      <c r="K246" s="21"/>
      <c r="L246" s="21"/>
      <c r="M246" s="21"/>
      <c r="N246" s="115"/>
      <c r="O246" s="116"/>
      <c r="P246" s="116"/>
      <c r="Q246" s="116"/>
      <c r="R246" s="116"/>
    </row>
    <row r="247" spans="1:47" x14ac:dyDescent="0.3">
      <c r="B247" s="21"/>
      <c r="C247" s="21"/>
      <c r="D247" s="21"/>
      <c r="E247" s="271"/>
      <c r="F247" s="21"/>
      <c r="G247" s="21"/>
      <c r="H247" s="21"/>
      <c r="I247" s="21"/>
      <c r="J247" s="21"/>
      <c r="K247" s="21"/>
      <c r="L247" s="21"/>
      <c r="M247" s="21"/>
      <c r="N247" s="117"/>
      <c r="O247" s="117"/>
      <c r="P247" s="117"/>
      <c r="Q247" s="117"/>
      <c r="R247" s="117"/>
    </row>
    <row r="248" spans="1:47" x14ac:dyDescent="0.3">
      <c r="B248" s="21"/>
      <c r="C248" s="21"/>
      <c r="D248" s="21"/>
      <c r="E248" s="271"/>
      <c r="F248" s="21"/>
      <c r="G248" s="21"/>
      <c r="H248" s="21"/>
      <c r="I248" s="21"/>
      <c r="J248" s="21"/>
      <c r="K248" s="21"/>
      <c r="L248" s="21"/>
      <c r="M248" s="21"/>
      <c r="N248" s="117"/>
      <c r="O248" s="117"/>
      <c r="P248" s="117"/>
      <c r="Q248" s="117"/>
      <c r="R248" s="117"/>
    </row>
    <row r="249" spans="1:47" x14ac:dyDescent="0.3">
      <c r="B249" s="21"/>
      <c r="C249" s="21"/>
      <c r="D249" s="21"/>
      <c r="E249" s="271"/>
      <c r="F249" s="21"/>
      <c r="G249" s="21"/>
      <c r="H249" s="21"/>
      <c r="I249" s="21"/>
      <c r="J249" s="21"/>
      <c r="K249" s="21"/>
      <c r="L249" s="21"/>
      <c r="M249" s="21"/>
      <c r="N249" s="117"/>
      <c r="O249" s="117"/>
      <c r="P249" s="117"/>
      <c r="Q249" s="117"/>
      <c r="R249" s="117"/>
    </row>
    <row r="250" spans="1:47" x14ac:dyDescent="0.3">
      <c r="B250" s="21"/>
      <c r="C250" s="21"/>
      <c r="D250" s="21"/>
      <c r="E250" s="271"/>
      <c r="F250" s="21"/>
      <c r="G250" s="21"/>
      <c r="H250" s="21"/>
      <c r="I250" s="21"/>
      <c r="J250" s="21"/>
      <c r="K250" s="21"/>
      <c r="L250" s="21"/>
      <c r="M250" s="21"/>
      <c r="N250" s="117"/>
      <c r="O250" s="117"/>
      <c r="P250" s="117"/>
      <c r="Q250" s="117"/>
      <c r="R250" s="117"/>
    </row>
    <row r="251" spans="1:47" x14ac:dyDescent="0.3">
      <c r="B251" s="21"/>
      <c r="C251" s="21"/>
      <c r="D251" s="21"/>
      <c r="E251" s="271"/>
      <c r="F251" s="21"/>
      <c r="G251" s="21"/>
      <c r="H251" s="21"/>
      <c r="I251" s="21"/>
      <c r="J251" s="21"/>
      <c r="K251" s="21"/>
      <c r="L251" s="21"/>
      <c r="M251" s="21"/>
      <c r="N251" s="117"/>
      <c r="O251" s="117"/>
      <c r="P251" s="117"/>
      <c r="Q251" s="117"/>
      <c r="R251" s="117"/>
    </row>
    <row r="252" spans="1:47" x14ac:dyDescent="0.3">
      <c r="B252" s="21"/>
      <c r="C252" s="21"/>
      <c r="D252" s="21"/>
      <c r="E252" s="271"/>
      <c r="F252" s="21"/>
      <c r="G252" s="21"/>
      <c r="H252" s="21"/>
      <c r="I252" s="21"/>
      <c r="J252" s="21"/>
      <c r="K252" s="21"/>
      <c r="L252" s="21"/>
      <c r="M252" s="21"/>
      <c r="N252" s="117"/>
      <c r="O252" s="117"/>
      <c r="P252" s="117"/>
      <c r="Q252" s="117"/>
      <c r="R252" s="117"/>
    </row>
    <row r="253" spans="1:47" x14ac:dyDescent="0.3">
      <c r="B253" s="21"/>
      <c r="C253" s="21"/>
      <c r="D253" s="21"/>
      <c r="E253" s="271"/>
      <c r="F253" s="21"/>
      <c r="G253" s="21"/>
      <c r="H253" s="21"/>
      <c r="I253" s="21"/>
      <c r="J253" s="21"/>
      <c r="K253" s="21"/>
      <c r="L253" s="21"/>
      <c r="M253" s="21"/>
      <c r="N253" s="117"/>
      <c r="O253" s="117"/>
      <c r="P253" s="117"/>
      <c r="Q253" s="117"/>
      <c r="R253" s="117"/>
    </row>
    <row r="254" spans="1:47" x14ac:dyDescent="0.3">
      <c r="B254" s="21"/>
      <c r="C254" s="21"/>
      <c r="D254" s="21"/>
      <c r="E254" s="271"/>
      <c r="F254" s="21"/>
      <c r="G254" s="21"/>
      <c r="H254" s="21"/>
      <c r="I254" s="21"/>
      <c r="J254" s="21"/>
      <c r="K254" s="21"/>
      <c r="L254" s="21"/>
      <c r="M254" s="21"/>
      <c r="N254" s="117"/>
      <c r="O254" s="117"/>
      <c r="P254" s="117"/>
      <c r="Q254" s="117"/>
      <c r="R254" s="117"/>
    </row>
    <row r="255" spans="1:47" x14ac:dyDescent="0.3">
      <c r="B255" s="21"/>
      <c r="C255" s="21"/>
      <c r="D255" s="21"/>
      <c r="E255" s="271"/>
      <c r="F255" s="21"/>
      <c r="G255" s="21"/>
      <c r="H255" s="21"/>
      <c r="I255" s="21"/>
      <c r="J255" s="21"/>
      <c r="K255" s="21"/>
      <c r="L255" s="21"/>
      <c r="M255" s="21"/>
      <c r="N255" s="118"/>
      <c r="O255" s="119"/>
      <c r="P255" s="120"/>
      <c r="Q255" s="120"/>
      <c r="R255" s="120"/>
      <c r="S255" s="120"/>
      <c r="T255" s="113"/>
      <c r="U255" s="113"/>
      <c r="V255" s="113"/>
      <c r="W255" s="113"/>
      <c r="X255" s="113"/>
      <c r="Y255" s="113"/>
      <c r="Z255" s="113"/>
      <c r="AA255" s="113"/>
      <c r="AB255" s="113"/>
      <c r="AC255" s="113"/>
      <c r="AD255" s="113"/>
    </row>
    <row r="256" spans="1:47" x14ac:dyDescent="0.3">
      <c r="B256" s="21"/>
      <c r="C256" s="21"/>
      <c r="D256" s="21"/>
      <c r="E256" s="271"/>
      <c r="F256" s="21"/>
      <c r="G256" s="21"/>
      <c r="H256" s="21"/>
      <c r="I256" s="21"/>
      <c r="J256" s="21"/>
      <c r="K256" s="21"/>
      <c r="L256" s="21"/>
      <c r="M256" s="21"/>
      <c r="N256" s="78"/>
      <c r="O256" s="119"/>
      <c r="P256" s="117"/>
      <c r="Q256" s="117"/>
      <c r="R256" s="117"/>
      <c r="S256" s="117"/>
      <c r="T256" s="113"/>
      <c r="U256" s="113"/>
      <c r="V256" s="113"/>
      <c r="W256" s="113"/>
      <c r="X256" s="113"/>
      <c r="Y256" s="113"/>
      <c r="Z256" s="113"/>
      <c r="AA256" s="113"/>
      <c r="AB256" s="113"/>
      <c r="AC256" s="113"/>
      <c r="AD256" s="113"/>
    </row>
    <row r="257" spans="2:30" x14ac:dyDescent="0.3">
      <c r="B257" s="21"/>
      <c r="C257" s="21"/>
      <c r="D257" s="21"/>
      <c r="E257" s="271"/>
      <c r="F257" s="21"/>
      <c r="G257" s="21"/>
      <c r="H257" s="21"/>
      <c r="I257" s="21"/>
      <c r="J257" s="21"/>
      <c r="K257" s="21"/>
      <c r="L257" s="21"/>
      <c r="M257" s="21"/>
      <c r="N257" s="78"/>
      <c r="O257" s="119"/>
      <c r="P257" s="117"/>
      <c r="Q257" s="117"/>
      <c r="R257" s="117"/>
      <c r="S257" s="117"/>
      <c r="T257" s="113"/>
      <c r="U257" s="113"/>
      <c r="V257" s="113"/>
      <c r="W257" s="113"/>
      <c r="X257" s="113"/>
      <c r="Y257" s="113"/>
      <c r="Z257" s="113"/>
      <c r="AA257" s="113"/>
      <c r="AB257" s="113"/>
      <c r="AC257" s="113"/>
      <c r="AD257" s="113"/>
    </row>
    <row r="258" spans="2:30" x14ac:dyDescent="0.3">
      <c r="B258" s="21"/>
      <c r="C258" s="21"/>
      <c r="D258" s="21"/>
      <c r="E258" s="271"/>
      <c r="F258" s="21"/>
      <c r="G258" s="21"/>
      <c r="H258" s="21"/>
      <c r="I258" s="21"/>
      <c r="J258" s="21"/>
      <c r="K258" s="21"/>
      <c r="L258" s="21"/>
      <c r="M258" s="21"/>
      <c r="N258" s="21"/>
    </row>
  </sheetData>
  <mergeCells count="182">
    <mergeCell ref="A2:A243"/>
    <mergeCell ref="B198:B206"/>
    <mergeCell ref="B153:B161"/>
    <mergeCell ref="B124:B125"/>
    <mergeCell ref="B5:B13"/>
    <mergeCell ref="B3:B4"/>
    <mergeCell ref="C204:E204"/>
    <mergeCell ref="C205:E205"/>
    <mergeCell ref="C206:E206"/>
    <mergeCell ref="B216:B224"/>
    <mergeCell ref="C161:E161"/>
    <mergeCell ref="B126:B134"/>
    <mergeCell ref="B41:B49"/>
    <mergeCell ref="C47:E47"/>
    <mergeCell ref="C48:E48"/>
    <mergeCell ref="C49:E49"/>
    <mergeCell ref="C75:E75"/>
    <mergeCell ref="C76:E76"/>
    <mergeCell ref="B68:B76"/>
    <mergeCell ref="C74:E74"/>
    <mergeCell ref="B50:B58"/>
    <mergeCell ref="C56:E56"/>
    <mergeCell ref="B95:B103"/>
    <mergeCell ref="C101:E101"/>
    <mergeCell ref="E124:E125"/>
    <mergeCell ref="B86:B94"/>
    <mergeCell ref="B77:B85"/>
    <mergeCell ref="C83:E83"/>
    <mergeCell ref="C84:E84"/>
    <mergeCell ref="AE186:AF186"/>
    <mergeCell ref="AD126:AD134"/>
    <mergeCell ref="C141:E141"/>
    <mergeCell ref="AE132:AF132"/>
    <mergeCell ref="C142:E142"/>
    <mergeCell ref="AE133:AF133"/>
    <mergeCell ref="AE161:AF161"/>
    <mergeCell ref="AE168:AF168"/>
    <mergeCell ref="C178:E178"/>
    <mergeCell ref="AD171:AD179"/>
    <mergeCell ref="AE177:AF177"/>
    <mergeCell ref="C143:E143"/>
    <mergeCell ref="AE134:AF134"/>
    <mergeCell ref="AE141:AF141"/>
    <mergeCell ref="C133:E133"/>
    <mergeCell ref="AE142:AF142"/>
    <mergeCell ref="B171:B179"/>
    <mergeCell ref="AD162:AD170"/>
    <mergeCell ref="C177:E177"/>
    <mergeCell ref="B180:B188"/>
    <mergeCell ref="AD189:AD197"/>
    <mergeCell ref="B144:B152"/>
    <mergeCell ref="AD153:AD161"/>
    <mergeCell ref="C150:E150"/>
    <mergeCell ref="AE159:AF159"/>
    <mergeCell ref="C151:E151"/>
    <mergeCell ref="AE160:AF160"/>
    <mergeCell ref="C152:E152"/>
    <mergeCell ref="AE169:AF169"/>
    <mergeCell ref="B162:B170"/>
    <mergeCell ref="C168:E168"/>
    <mergeCell ref="AE195:AF195"/>
    <mergeCell ref="C187:E187"/>
    <mergeCell ref="AE196:AF196"/>
    <mergeCell ref="C188:E188"/>
    <mergeCell ref="AE197:AF197"/>
    <mergeCell ref="AD144:AD152"/>
    <mergeCell ref="C159:E159"/>
    <mergeCell ref="C179:E179"/>
    <mergeCell ref="AE170:AF170"/>
    <mergeCell ref="B189:B197"/>
    <mergeCell ref="AD180:AD188"/>
    <mergeCell ref="C195:E195"/>
    <mergeCell ref="C134:E134"/>
    <mergeCell ref="AE143:AF143"/>
    <mergeCell ref="C169:E169"/>
    <mergeCell ref="AE178:AF178"/>
    <mergeCell ref="AD135:AD143"/>
    <mergeCell ref="C132:E132"/>
    <mergeCell ref="C160:E160"/>
    <mergeCell ref="AD234:AD242"/>
    <mergeCell ref="C232:E232"/>
    <mergeCell ref="AE240:AF240"/>
    <mergeCell ref="AD225:AD233"/>
    <mergeCell ref="AE204:AF204"/>
    <mergeCell ref="AE205:AF205"/>
    <mergeCell ref="AE206:AF206"/>
    <mergeCell ref="AE187:AF187"/>
    <mergeCell ref="C197:E197"/>
    <mergeCell ref="AE188:AF188"/>
    <mergeCell ref="AD198:AD206"/>
    <mergeCell ref="C222:E222"/>
    <mergeCell ref="C186:E186"/>
    <mergeCell ref="C196:E196"/>
    <mergeCell ref="B225:B233"/>
    <mergeCell ref="C231:E231"/>
    <mergeCell ref="C233:E233"/>
    <mergeCell ref="C215:E215"/>
    <mergeCell ref="AD215:AD224"/>
    <mergeCell ref="AE241:AF241"/>
    <mergeCell ref="C242:E242"/>
    <mergeCell ref="AE242:AF242"/>
    <mergeCell ref="B234:B242"/>
    <mergeCell ref="C240:E240"/>
    <mergeCell ref="C241:E241"/>
    <mergeCell ref="B207:B215"/>
    <mergeCell ref="C213:E213"/>
    <mergeCell ref="AE222:AF222"/>
    <mergeCell ref="C214:E214"/>
    <mergeCell ref="AE223:AF223"/>
    <mergeCell ref="AE224:AF224"/>
    <mergeCell ref="AD207:AD214"/>
    <mergeCell ref="C223:E223"/>
    <mergeCell ref="C224:E224"/>
    <mergeCell ref="B135:B143"/>
    <mergeCell ref="C170:E170"/>
    <mergeCell ref="AE179:AF179"/>
    <mergeCell ref="AM3:AM4"/>
    <mergeCell ref="E3:E4"/>
    <mergeCell ref="F3:H3"/>
    <mergeCell ref="I3:P3"/>
    <mergeCell ref="AL3:AL4"/>
    <mergeCell ref="D3:D4"/>
    <mergeCell ref="D124:D125"/>
    <mergeCell ref="C94:E94"/>
    <mergeCell ref="C119:E119"/>
    <mergeCell ref="C120:E120"/>
    <mergeCell ref="C121:E121"/>
    <mergeCell ref="P124:S124"/>
    <mergeCell ref="T124:W124"/>
    <mergeCell ref="AJ124:AK124"/>
    <mergeCell ref="X124:AA124"/>
    <mergeCell ref="AD124:AD125"/>
    <mergeCell ref="AL124:AM124"/>
    <mergeCell ref="AF124:AF125"/>
    <mergeCell ref="AG124:AI124"/>
    <mergeCell ref="C85:E85"/>
    <mergeCell ref="AD123:AN123"/>
    <mergeCell ref="AR3:AR4"/>
    <mergeCell ref="C39:E39"/>
    <mergeCell ref="C40:E40"/>
    <mergeCell ref="C57:E57"/>
    <mergeCell ref="C58:E58"/>
    <mergeCell ref="AO3:AO4"/>
    <mergeCell ref="AP3:AP4"/>
    <mergeCell ref="AN3:AN4"/>
    <mergeCell ref="Q3:X3"/>
    <mergeCell ref="C13:E13"/>
    <mergeCell ref="C29:E29"/>
    <mergeCell ref="C30:E30"/>
    <mergeCell ref="C31:E31"/>
    <mergeCell ref="C38:E38"/>
    <mergeCell ref="C21:E21"/>
    <mergeCell ref="C11:E11"/>
    <mergeCell ref="C3:C4"/>
    <mergeCell ref="C12:E12"/>
    <mergeCell ref="AQ3:AQ4"/>
    <mergeCell ref="Y3:AF3"/>
    <mergeCell ref="AG3:AK3"/>
    <mergeCell ref="AE124:AE125"/>
    <mergeCell ref="G124:H124"/>
    <mergeCell ref="I124:J124"/>
    <mergeCell ref="B14:B22"/>
    <mergeCell ref="C20:E20"/>
    <mergeCell ref="C22:E22"/>
    <mergeCell ref="K124:M124"/>
    <mergeCell ref="C92:E92"/>
    <mergeCell ref="C93:E93"/>
    <mergeCell ref="B23:B31"/>
    <mergeCell ref="B59:B67"/>
    <mergeCell ref="C65:E65"/>
    <mergeCell ref="C66:E66"/>
    <mergeCell ref="C67:E67"/>
    <mergeCell ref="B123:AA123"/>
    <mergeCell ref="B104:B112"/>
    <mergeCell ref="C110:E110"/>
    <mergeCell ref="C111:E111"/>
    <mergeCell ref="C112:E112"/>
    <mergeCell ref="B113:B121"/>
    <mergeCell ref="B32:B40"/>
    <mergeCell ref="C102:E102"/>
    <mergeCell ref="C103:E103"/>
    <mergeCell ref="C124:C12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B6762-BBC0-4FE1-9155-21B2A9F8A199}">
  <dimension ref="A1:AT258"/>
  <sheetViews>
    <sheetView topLeftCell="N1" zoomScale="55" zoomScaleNormal="55" workbookViewId="0">
      <selection activeCell="AU18" sqref="AU18"/>
    </sheetView>
  </sheetViews>
  <sheetFormatPr defaultRowHeight="14.4" x14ac:dyDescent="0.3"/>
  <cols>
    <col min="1" max="1" width="8.88671875" style="1"/>
    <col min="2" max="2" width="14.33203125" style="1" customWidth="1"/>
    <col min="3" max="4" width="17.5546875" style="1" customWidth="1"/>
    <col min="5" max="5" width="14.33203125" style="280" customWidth="1"/>
    <col min="6" max="6" width="14.33203125" style="1" customWidth="1"/>
    <col min="7" max="7" width="14.33203125" style="304" customWidth="1"/>
    <col min="8" max="34" width="14.33203125" style="1" customWidth="1"/>
    <col min="35" max="35" width="17.5546875" style="1" customWidth="1"/>
    <col min="36" max="37" width="14.33203125" style="1" customWidth="1"/>
    <col min="38" max="38" width="14.33203125" style="280" customWidth="1"/>
    <col min="39" max="39" width="14.33203125" style="304" customWidth="1"/>
    <col min="40" max="40" width="14.33203125" style="1" customWidth="1"/>
    <col min="41" max="41" width="14.33203125" style="304" customWidth="1"/>
    <col min="42" max="43" width="14.33203125" style="300" customWidth="1"/>
    <col min="44" max="46" width="14.33203125" style="1" customWidth="1"/>
  </cols>
  <sheetData>
    <row r="1" spans="1:46" ht="15" thickBot="1" x14ac:dyDescent="0.35"/>
    <row r="2" spans="1:46" ht="19.5" customHeight="1" thickBot="1" x14ac:dyDescent="0.35">
      <c r="A2" s="553" t="s">
        <v>167</v>
      </c>
      <c r="B2" s="560" t="s">
        <v>0</v>
      </c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S2" s="561"/>
      <c r="T2" s="561"/>
      <c r="U2" s="561"/>
      <c r="V2" s="561"/>
      <c r="W2" s="561"/>
      <c r="X2" s="561"/>
      <c r="Y2" s="561"/>
      <c r="Z2" s="561"/>
      <c r="AA2" s="561"/>
      <c r="AB2" s="561"/>
      <c r="AC2" s="561"/>
      <c r="AD2" s="561"/>
      <c r="AE2" s="561"/>
      <c r="AF2" s="561"/>
      <c r="AG2" s="561"/>
      <c r="AH2" s="561"/>
      <c r="AI2" s="561"/>
      <c r="AJ2" s="561"/>
      <c r="AK2" s="561"/>
      <c r="AL2" s="561"/>
      <c r="AM2" s="561"/>
      <c r="AN2" s="561"/>
      <c r="AO2" s="561"/>
      <c r="AP2" s="562"/>
      <c r="AQ2" s="122"/>
      <c r="AR2"/>
      <c r="AS2"/>
      <c r="AT2"/>
    </row>
    <row r="3" spans="1:46" x14ac:dyDescent="0.3">
      <c r="A3" s="554"/>
      <c r="B3" s="532" t="s">
        <v>1</v>
      </c>
      <c r="C3" s="532" t="s">
        <v>2</v>
      </c>
      <c r="D3" s="539" t="s">
        <v>83</v>
      </c>
      <c r="E3" s="535" t="s">
        <v>3</v>
      </c>
      <c r="F3" s="529" t="s">
        <v>4</v>
      </c>
      <c r="G3" s="530"/>
      <c r="H3" s="531"/>
      <c r="I3" s="529" t="s">
        <v>46</v>
      </c>
      <c r="J3" s="530"/>
      <c r="K3" s="530"/>
      <c r="L3" s="530"/>
      <c r="M3" s="530"/>
      <c r="N3" s="530"/>
      <c r="O3" s="530"/>
      <c r="P3" s="531"/>
      <c r="Q3" s="529" t="s">
        <v>62</v>
      </c>
      <c r="R3" s="530"/>
      <c r="S3" s="530"/>
      <c r="T3" s="530"/>
      <c r="U3" s="530"/>
      <c r="V3" s="530"/>
      <c r="W3" s="530"/>
      <c r="X3" s="531"/>
      <c r="Y3" s="529" t="s">
        <v>77</v>
      </c>
      <c r="Z3" s="530"/>
      <c r="AA3" s="530"/>
      <c r="AB3" s="530"/>
      <c r="AC3" s="530"/>
      <c r="AD3" s="530"/>
      <c r="AE3" s="530"/>
      <c r="AF3" s="531"/>
      <c r="AG3" s="529" t="s">
        <v>5</v>
      </c>
      <c r="AH3" s="530"/>
      <c r="AI3" s="530"/>
      <c r="AJ3" s="530"/>
      <c r="AK3" s="531"/>
      <c r="AL3" s="537" t="s">
        <v>6</v>
      </c>
      <c r="AM3" s="558" t="s">
        <v>80</v>
      </c>
      <c r="AN3" s="527" t="s">
        <v>79</v>
      </c>
      <c r="AO3" s="558" t="s">
        <v>168</v>
      </c>
      <c r="AP3" s="563" t="s">
        <v>179</v>
      </c>
      <c r="AQ3" s="563" t="s">
        <v>184</v>
      </c>
      <c r="AR3" s="563" t="s">
        <v>184</v>
      </c>
      <c r="AS3"/>
      <c r="AT3"/>
    </row>
    <row r="4" spans="1:46" ht="17.399999999999999" thickBot="1" x14ac:dyDescent="0.35">
      <c r="A4" s="554"/>
      <c r="B4" s="533"/>
      <c r="C4" s="533"/>
      <c r="D4" s="540"/>
      <c r="E4" s="536"/>
      <c r="F4" s="2" t="s">
        <v>7</v>
      </c>
      <c r="G4" s="375" t="s">
        <v>8</v>
      </c>
      <c r="H4" s="274" t="s">
        <v>9</v>
      </c>
      <c r="I4" s="222" t="s">
        <v>10</v>
      </c>
      <c r="J4" s="3" t="s">
        <v>11</v>
      </c>
      <c r="K4" s="3" t="s">
        <v>12</v>
      </c>
      <c r="L4" s="277" t="s">
        <v>13</v>
      </c>
      <c r="M4" s="277" t="s">
        <v>14</v>
      </c>
      <c r="N4" s="278" t="s">
        <v>15</v>
      </c>
      <c r="O4" s="278" t="s">
        <v>16</v>
      </c>
      <c r="P4" s="279" t="s">
        <v>17</v>
      </c>
      <c r="Q4" s="4" t="s">
        <v>10</v>
      </c>
      <c r="R4" s="4" t="s">
        <v>11</v>
      </c>
      <c r="S4" s="4" t="s">
        <v>12</v>
      </c>
      <c r="T4" s="5" t="s">
        <v>13</v>
      </c>
      <c r="U4" s="5" t="s">
        <v>14</v>
      </c>
      <c r="V4" s="4" t="s">
        <v>15</v>
      </c>
      <c r="W4" s="4" t="s">
        <v>16</v>
      </c>
      <c r="X4" s="6" t="s">
        <v>17</v>
      </c>
      <c r="Y4" s="4" t="s">
        <v>10</v>
      </c>
      <c r="Z4" s="4" t="s">
        <v>11</v>
      </c>
      <c r="AA4" s="4" t="s">
        <v>12</v>
      </c>
      <c r="AB4" s="5" t="s">
        <v>13</v>
      </c>
      <c r="AC4" s="5" t="s">
        <v>14</v>
      </c>
      <c r="AD4" s="4" t="s">
        <v>15</v>
      </c>
      <c r="AE4" s="4" t="s">
        <v>16</v>
      </c>
      <c r="AF4" s="6" t="s">
        <v>17</v>
      </c>
      <c r="AG4" s="4" t="s">
        <v>18</v>
      </c>
      <c r="AH4" s="4" t="s">
        <v>19</v>
      </c>
      <c r="AI4" s="4" t="s">
        <v>20</v>
      </c>
      <c r="AJ4" s="4" t="s">
        <v>21</v>
      </c>
      <c r="AK4" s="7" t="s">
        <v>22</v>
      </c>
      <c r="AL4" s="538"/>
      <c r="AM4" s="559"/>
      <c r="AN4" s="528"/>
      <c r="AO4" s="559"/>
      <c r="AP4" s="564"/>
      <c r="AQ4" s="564"/>
      <c r="AR4" s="564"/>
      <c r="AS4"/>
      <c r="AT4"/>
    </row>
    <row r="5" spans="1:46" ht="15" customHeight="1" x14ac:dyDescent="0.3">
      <c r="A5" s="554"/>
      <c r="B5" s="505" t="s">
        <v>97</v>
      </c>
      <c r="C5" s="8">
        <v>44111</v>
      </c>
      <c r="D5" s="247" t="s">
        <v>82</v>
      </c>
      <c r="E5" s="284" t="s">
        <v>98</v>
      </c>
      <c r="F5" s="9">
        <v>4.21</v>
      </c>
      <c r="G5" s="13">
        <v>191.24</v>
      </c>
      <c r="H5" s="275">
        <v>42.99389</v>
      </c>
      <c r="I5" s="12">
        <v>67.996054193513302</v>
      </c>
      <c r="J5" s="10">
        <v>207.25767210000799</v>
      </c>
      <c r="K5" s="13">
        <v>16.359638562310199</v>
      </c>
      <c r="L5" s="13">
        <v>2.04086786786787</v>
      </c>
      <c r="M5" s="13">
        <v>1.2877102376426499</v>
      </c>
      <c r="N5" s="13">
        <v>33.112757021872703</v>
      </c>
      <c r="O5" s="13">
        <v>157.594690801761</v>
      </c>
      <c r="P5" s="275">
        <v>48.357773211925199</v>
      </c>
      <c r="Q5" s="12">
        <v>60.003637658430101</v>
      </c>
      <c r="R5" s="10">
        <v>203.26683246070999</v>
      </c>
      <c r="S5" s="13">
        <v>16.743319848503301</v>
      </c>
      <c r="T5" s="13">
        <v>2.04086786786787</v>
      </c>
      <c r="U5" s="13">
        <v>1.25820173367251</v>
      </c>
      <c r="V5" s="10">
        <v>32.084192810093597</v>
      </c>
      <c r="W5" s="10">
        <v>150.72296574159799</v>
      </c>
      <c r="X5" s="11">
        <v>40.559102644809599</v>
      </c>
      <c r="Y5" s="14">
        <v>51.080846471594903</v>
      </c>
      <c r="Z5" s="15">
        <v>197.633720617108</v>
      </c>
      <c r="AA5" s="15">
        <v>17.319933677497801</v>
      </c>
      <c r="AB5" s="16">
        <v>2.04086786786787</v>
      </c>
      <c r="AC5" s="16">
        <v>1.2163137834754001</v>
      </c>
      <c r="AD5" s="15">
        <v>30.859307845353399</v>
      </c>
      <c r="AE5" s="15">
        <v>143.26176596598401</v>
      </c>
      <c r="AF5" s="17">
        <v>32.044123504976902</v>
      </c>
      <c r="AG5" s="18">
        <f>I5</f>
        <v>67.996054193513302</v>
      </c>
      <c r="AH5" s="15">
        <f>(J5-2*K5)</f>
        <v>174.5383949753876</v>
      </c>
      <c r="AI5" s="29">
        <f t="shared" ref="AI5:AI6" si="0">Y5</f>
        <v>51.080846471594903</v>
      </c>
      <c r="AJ5" s="30">
        <f t="shared" ref="AJ5:AJ6" si="1">Z5-2*AA5</f>
        <v>162.9938532621124</v>
      </c>
      <c r="AK5" s="213">
        <f>(AH5-AJ5)/(AJ5*(AG5-AI5))*7500.6</f>
        <v>31.406832667296207</v>
      </c>
      <c r="AL5" s="9">
        <f>AH5/2</f>
        <v>87.269197487693802</v>
      </c>
      <c r="AM5" s="389">
        <f>AJ5/2</f>
        <v>81.496926631056198</v>
      </c>
      <c r="AN5" s="389">
        <f>(R5-2*S5)/2</f>
        <v>84.890096381851691</v>
      </c>
      <c r="AO5" s="322">
        <f t="shared" ref="AO5:AO8" si="2">K5*P126</f>
        <v>6.187859873505146</v>
      </c>
      <c r="AP5" s="363"/>
      <c r="AQ5" s="363">
        <f t="shared" ref="AQ5:AQ8" si="3">SQRT(AO5/(2*AL5*0.001))</f>
        <v>5.9542182044667271</v>
      </c>
      <c r="AR5" s="363">
        <f t="shared" ref="AR5:AR7" si="4">SQRT(S5*T126/(2*AN5*0.001))</f>
        <v>5.3840766679221446</v>
      </c>
      <c r="AS5"/>
      <c r="AT5"/>
    </row>
    <row r="6" spans="1:46" ht="15" customHeight="1" x14ac:dyDescent="0.3">
      <c r="A6" s="554"/>
      <c r="B6" s="506"/>
      <c r="C6" s="8">
        <v>44112</v>
      </c>
      <c r="D6" s="248" t="s">
        <v>82</v>
      </c>
      <c r="E6" s="20" t="s">
        <v>99</v>
      </c>
      <c r="F6" s="22">
        <v>3.48</v>
      </c>
      <c r="G6" s="26">
        <v>193.05600000000001</v>
      </c>
      <c r="H6" s="276">
        <v>45.946959999999997</v>
      </c>
      <c r="I6" s="25">
        <v>67.998485161492695</v>
      </c>
      <c r="J6" s="23">
        <v>174.84433617120999</v>
      </c>
      <c r="K6" s="26">
        <v>21.477707086422001</v>
      </c>
      <c r="L6" s="26">
        <v>2.052</v>
      </c>
      <c r="M6" s="26">
        <v>1.0425370805545899</v>
      </c>
      <c r="N6" s="26">
        <v>29.838715213114</v>
      </c>
      <c r="O6" s="26">
        <v>166.60757082443399</v>
      </c>
      <c r="P6" s="276">
        <v>27.834597814058501</v>
      </c>
      <c r="Q6" s="25">
        <v>60.005987124068497</v>
      </c>
      <c r="R6" s="23">
        <v>172.35122081726499</v>
      </c>
      <c r="S6" s="26">
        <v>21.892857721886099</v>
      </c>
      <c r="T6" s="26">
        <v>2.052</v>
      </c>
      <c r="U6" s="26">
        <v>1.02276762254297</v>
      </c>
      <c r="V6" s="23">
        <v>29.341489008100002</v>
      </c>
      <c r="W6" s="23">
        <v>162.18897543797999</v>
      </c>
      <c r="X6" s="24">
        <v>23.489939620273599</v>
      </c>
      <c r="Y6" s="27">
        <v>51.083057887454601</v>
      </c>
      <c r="Z6" s="30">
        <v>169.085377939018</v>
      </c>
      <c r="AA6" s="30">
        <v>22.4661014192891</v>
      </c>
      <c r="AB6" s="29">
        <v>2.052</v>
      </c>
      <c r="AC6" s="29">
        <v>0.99667074518145404</v>
      </c>
      <c r="AD6" s="30">
        <v>28.801022421187099</v>
      </c>
      <c r="AE6" s="30">
        <v>157.37151417438301</v>
      </c>
      <c r="AF6" s="31">
        <v>18.8179500597561</v>
      </c>
      <c r="AG6" s="32">
        <f>I6</f>
        <v>67.998485161492695</v>
      </c>
      <c r="AH6" s="30">
        <f>(J6-2*K6)</f>
        <v>131.88892199836599</v>
      </c>
      <c r="AI6" s="29">
        <f t="shared" si="0"/>
        <v>51.083057887454601</v>
      </c>
      <c r="AJ6" s="30">
        <f t="shared" si="1"/>
        <v>124.1531751004398</v>
      </c>
      <c r="AK6" s="112">
        <f>(AH6-AJ6)/(AJ6*(AG6-AI6))*7500.6</f>
        <v>27.628509381010439</v>
      </c>
      <c r="AL6" s="22">
        <f t="shared" ref="AL6:AL7" si="5">AH6/2</f>
        <v>65.944460999182994</v>
      </c>
      <c r="AM6" s="322">
        <f t="shared" ref="AM6:AM7" si="6">AJ6/2</f>
        <v>62.076587550219898</v>
      </c>
      <c r="AN6" s="322">
        <f t="shared" ref="AN6:AN7" si="7">(R6-2*S6)/2</f>
        <v>64.282752686746392</v>
      </c>
      <c r="AO6" s="322">
        <f t="shared" si="2"/>
        <v>5.3514443773114939</v>
      </c>
      <c r="AP6" s="363"/>
      <c r="AQ6" s="363">
        <f t="shared" si="3"/>
        <v>6.3698814332298976</v>
      </c>
      <c r="AR6" s="363">
        <f t="shared" si="4"/>
        <v>5.8887343182987797</v>
      </c>
      <c r="AS6"/>
      <c r="AT6"/>
    </row>
    <row r="7" spans="1:46" ht="15" customHeight="1" x14ac:dyDescent="0.3">
      <c r="A7" s="554"/>
      <c r="B7" s="506"/>
      <c r="C7" s="8">
        <v>44116</v>
      </c>
      <c r="D7" s="248" t="s">
        <v>82</v>
      </c>
      <c r="E7" s="20" t="s">
        <v>100</v>
      </c>
      <c r="F7" s="22">
        <v>2.92</v>
      </c>
      <c r="G7" s="26">
        <v>184.221</v>
      </c>
      <c r="H7" s="276">
        <v>49.389249999999997</v>
      </c>
      <c r="I7" s="25">
        <v>67.995592632948799</v>
      </c>
      <c r="J7" s="23">
        <v>199.22118391442501</v>
      </c>
      <c r="K7" s="26">
        <v>19.756651893823701</v>
      </c>
      <c r="L7" s="26">
        <v>1.8781601601601601</v>
      </c>
      <c r="M7" s="26">
        <v>1.3310257563266901</v>
      </c>
      <c r="N7" s="26">
        <v>16.3843162749423</v>
      </c>
      <c r="O7" s="26">
        <v>116.261388413335</v>
      </c>
      <c r="P7" s="276">
        <v>36.640304145093303</v>
      </c>
      <c r="Q7" s="25">
        <v>60.003538036059098</v>
      </c>
      <c r="R7" s="23">
        <v>194.97414100171801</v>
      </c>
      <c r="S7" s="26">
        <v>20.298271906629999</v>
      </c>
      <c r="T7" s="26">
        <v>1.8781601601601601</v>
      </c>
      <c r="U7" s="26">
        <v>1.2955099158402099</v>
      </c>
      <c r="V7" s="23">
        <v>15.4627070147837</v>
      </c>
      <c r="W7" s="23">
        <v>110.99225861686899</v>
      </c>
      <c r="X7" s="24">
        <v>30.420572244494899</v>
      </c>
      <c r="Y7" s="27">
        <v>51.081122866874097</v>
      </c>
      <c r="Z7" s="30">
        <v>189.552411898895</v>
      </c>
      <c r="AA7" s="30">
        <v>21.040794322786802</v>
      </c>
      <c r="AB7" s="29">
        <v>1.8781601601601601</v>
      </c>
      <c r="AC7" s="29">
        <v>1.24979181517787</v>
      </c>
      <c r="AD7" s="30">
        <v>14.4967582819162</v>
      </c>
      <c r="AE7" s="30">
        <v>105.525770870931</v>
      </c>
      <c r="AF7" s="31">
        <v>23.865454978571599</v>
      </c>
      <c r="AG7" s="32">
        <f>I7</f>
        <v>67.995592632948799</v>
      </c>
      <c r="AH7" s="30">
        <f>(J7-2*K7)</f>
        <v>159.70788012677761</v>
      </c>
      <c r="AI7" s="29">
        <f>Y7</f>
        <v>51.081122866874097</v>
      </c>
      <c r="AJ7" s="30">
        <f>Z7-2*AA7</f>
        <v>147.47082325332138</v>
      </c>
      <c r="AK7" s="112">
        <f t="shared" ref="AK7" si="8">(AH7-AJ7)/(AJ7*(AG7-AI7))*7500.6</f>
        <v>36.79666773677728</v>
      </c>
      <c r="AL7" s="22">
        <f t="shared" si="5"/>
        <v>79.853940063388805</v>
      </c>
      <c r="AM7" s="322">
        <f t="shared" si="6"/>
        <v>73.735411626660692</v>
      </c>
      <c r="AN7" s="322">
        <f t="shared" si="7"/>
        <v>77.188798594229013</v>
      </c>
      <c r="AO7" s="322">
        <f t="shared" si="2"/>
        <v>5.0232288312244284</v>
      </c>
      <c r="AP7" s="363"/>
      <c r="AQ7" s="363">
        <f t="shared" si="3"/>
        <v>5.6082621874674894</v>
      </c>
      <c r="AR7" s="363">
        <f t="shared" si="4"/>
        <v>5.2140038409552734</v>
      </c>
      <c r="AS7"/>
      <c r="AT7"/>
    </row>
    <row r="8" spans="1:46" ht="15" customHeight="1" x14ac:dyDescent="0.3">
      <c r="A8" s="554"/>
      <c r="B8" s="506"/>
      <c r="C8" s="294">
        <v>44361</v>
      </c>
      <c r="D8" s="334" t="s">
        <v>82</v>
      </c>
      <c r="E8" s="335" t="s">
        <v>174</v>
      </c>
      <c r="F8" s="301">
        <v>2.54</v>
      </c>
      <c r="G8" s="317">
        <v>222.554</v>
      </c>
      <c r="H8" s="321">
        <v>43.5717</v>
      </c>
      <c r="I8" s="303">
        <v>68.002223905860006</v>
      </c>
      <c r="J8" s="57">
        <v>250.206154520632</v>
      </c>
      <c r="K8" s="317">
        <v>18.761298944625299</v>
      </c>
      <c r="L8" s="317">
        <v>1.7959909909909899</v>
      </c>
      <c r="M8" s="317">
        <v>1.2931158867441399</v>
      </c>
      <c r="N8" s="317">
        <v>18.948981393915702</v>
      </c>
      <c r="O8" s="317">
        <v>129.84396267742</v>
      </c>
      <c r="P8" s="321">
        <v>51.387730264454298</v>
      </c>
      <c r="Q8" s="318">
        <v>60.006340227997001</v>
      </c>
      <c r="R8" s="57">
        <v>247.591344049675</v>
      </c>
      <c r="S8" s="317">
        <v>18.995088594094799</v>
      </c>
      <c r="T8" s="317">
        <v>1.7959909909909899</v>
      </c>
      <c r="U8" s="317">
        <v>1.27720034581956</v>
      </c>
      <c r="V8" s="57">
        <v>18.359344419283399</v>
      </c>
      <c r="W8" s="57">
        <v>119.600732193651</v>
      </c>
      <c r="X8" s="302">
        <v>44.138220707894199</v>
      </c>
      <c r="Y8" s="318">
        <v>51.085423646925797</v>
      </c>
      <c r="Z8" s="57">
        <v>243.75479280901601</v>
      </c>
      <c r="AA8" s="57">
        <v>19.349870199666299</v>
      </c>
      <c r="AB8" s="317">
        <v>1.7959909909909899</v>
      </c>
      <c r="AC8" s="317">
        <v>1.2537827629287901</v>
      </c>
      <c r="AD8" s="57">
        <v>17.621321061624698</v>
      </c>
      <c r="AE8" s="57">
        <v>108.571935705309</v>
      </c>
      <c r="AF8" s="302">
        <v>36.0873280037112</v>
      </c>
      <c r="AG8" s="32">
        <f t="shared" ref="AG8:AG9" si="9">I8</f>
        <v>68.002223905860006</v>
      </c>
      <c r="AH8" s="30">
        <f t="shared" ref="AH8:AH9" si="10">(J8-2*K8)</f>
        <v>212.68355663138141</v>
      </c>
      <c r="AI8" s="29">
        <f t="shared" ref="AI8:AI9" si="11">Y8</f>
        <v>51.085423646925797</v>
      </c>
      <c r="AJ8" s="30">
        <f t="shared" ref="AJ8:AJ9" si="12">Z8-2*AA8</f>
        <v>205.05505240968341</v>
      </c>
      <c r="AK8" s="112">
        <f t="shared" ref="AK8:AK9" si="13">(AH8-AJ8)/(AJ8*(AG8-AI8))*7500.6</f>
        <v>16.494786570895677</v>
      </c>
      <c r="AL8" s="22">
        <f t="shared" ref="AL8:AL9" si="14">AH8/2</f>
        <v>106.3417783156907</v>
      </c>
      <c r="AM8" s="322">
        <f t="shared" ref="AM8:AM9" si="15">AJ8/2</f>
        <v>102.52752620484171</v>
      </c>
      <c r="AN8" s="322">
        <f t="shared" ref="AN8:AN9" si="16">(R8-2*S8)/2</f>
        <v>104.80058343074271</v>
      </c>
      <c r="AO8" s="322">
        <f t="shared" si="2"/>
        <v>12.351324329862866</v>
      </c>
      <c r="AP8" s="363"/>
      <c r="AQ8" s="363">
        <f t="shared" si="3"/>
        <v>7.6206112196731679</v>
      </c>
      <c r="AR8" s="363">
        <f>SQRT(S8*T129/(2*AN8*0.001))</f>
        <v>6.8080963733272837</v>
      </c>
      <c r="AS8"/>
      <c r="AT8"/>
    </row>
    <row r="9" spans="1:46" ht="15" customHeight="1" x14ac:dyDescent="0.3">
      <c r="A9" s="554"/>
      <c r="B9" s="506"/>
      <c r="C9" s="294">
        <v>44362</v>
      </c>
      <c r="D9" s="334" t="s">
        <v>82</v>
      </c>
      <c r="E9" s="335" t="s">
        <v>175</v>
      </c>
      <c r="F9" s="22">
        <v>4.16</v>
      </c>
      <c r="G9" s="26">
        <v>161.13300000000001</v>
      </c>
      <c r="H9" s="276">
        <v>41.980870000000003</v>
      </c>
      <c r="I9" s="25">
        <v>67.998861296760296</v>
      </c>
      <c r="J9" s="23">
        <v>172.67114114593301</v>
      </c>
      <c r="K9" s="26">
        <v>19.104352557743798</v>
      </c>
      <c r="L9" s="26">
        <v>1.704996996997</v>
      </c>
      <c r="M9" s="26">
        <v>1.28882957097107</v>
      </c>
      <c r="N9" s="26">
        <v>11.015565736880401</v>
      </c>
      <c r="O9" s="26">
        <v>69.343986199626002</v>
      </c>
      <c r="P9" s="276">
        <v>31.9032994544805</v>
      </c>
      <c r="Q9" s="25">
        <v>60.005758525192</v>
      </c>
      <c r="R9" s="23">
        <v>170.20276181015601</v>
      </c>
      <c r="S9" s="26">
        <v>19.462589313505401</v>
      </c>
      <c r="T9" s="26">
        <v>1.704996996997</v>
      </c>
      <c r="U9" s="26">
        <v>1.2651068218138499</v>
      </c>
      <c r="V9" s="23">
        <v>10.470619264859801</v>
      </c>
      <c r="W9" s="23">
        <v>63.4935087960842</v>
      </c>
      <c r="X9" s="24">
        <v>26.980388163450399</v>
      </c>
      <c r="Y9" s="27">
        <v>51.082229310275601</v>
      </c>
      <c r="Z9" s="28">
        <v>166.56422638614501</v>
      </c>
      <c r="AA9" s="28">
        <v>20.019831321846301</v>
      </c>
      <c r="AB9" s="29">
        <v>1.704996996997</v>
      </c>
      <c r="AC9" s="29">
        <v>1.22989320513447</v>
      </c>
      <c r="AD9" s="30">
        <v>9.7907369624704597</v>
      </c>
      <c r="AE9" s="30">
        <v>57.119406572121001</v>
      </c>
      <c r="AF9" s="31">
        <v>21.5203626807271</v>
      </c>
      <c r="AG9" s="32">
        <f t="shared" si="9"/>
        <v>67.998861296760296</v>
      </c>
      <c r="AH9" s="30">
        <f t="shared" si="10"/>
        <v>134.46243603044542</v>
      </c>
      <c r="AI9" s="29">
        <f t="shared" si="11"/>
        <v>51.082229310275601</v>
      </c>
      <c r="AJ9" s="30">
        <f t="shared" si="12"/>
        <v>126.52456374245241</v>
      </c>
      <c r="AK9" s="112">
        <f t="shared" si="13"/>
        <v>27.817068679850792</v>
      </c>
      <c r="AL9" s="22">
        <f t="shared" si="14"/>
        <v>67.231218015222709</v>
      </c>
      <c r="AM9" s="322">
        <f t="shared" si="15"/>
        <v>63.262281871226207</v>
      </c>
      <c r="AN9" s="322">
        <f t="shared" si="16"/>
        <v>65.638791591572598</v>
      </c>
      <c r="AO9" s="322">
        <f>K9*P130</f>
        <v>5.7048521658542164</v>
      </c>
      <c r="AP9" s="363"/>
      <c r="AQ9" s="363">
        <f t="shared" ref="AQ9" si="17">SQRT(AO9/(2*AL9*0.001))</f>
        <v>6.5136093708875942</v>
      </c>
      <c r="AR9" s="363">
        <f>SQRT(S9*T130/(2*AN9*0.001))</f>
        <v>5.814178961091458</v>
      </c>
      <c r="AS9"/>
      <c r="AT9"/>
    </row>
    <row r="10" spans="1:46" ht="15" customHeight="1" thickBot="1" x14ac:dyDescent="0.35">
      <c r="A10" s="554"/>
      <c r="B10" s="506"/>
      <c r="C10" s="8"/>
      <c r="D10" s="249"/>
      <c r="E10" s="246"/>
      <c r="F10" s="34"/>
      <c r="G10" s="26"/>
      <c r="H10" s="276"/>
      <c r="I10" s="32"/>
      <c r="J10" s="30"/>
      <c r="K10" s="29"/>
      <c r="L10" s="26"/>
      <c r="M10" s="26"/>
      <c r="N10" s="26"/>
      <c r="O10" s="26"/>
      <c r="P10" s="276"/>
      <c r="Q10" s="32"/>
      <c r="R10" s="30"/>
      <c r="S10" s="29"/>
      <c r="T10" s="29"/>
      <c r="U10" s="29"/>
      <c r="V10" s="30"/>
      <c r="W10" s="30"/>
      <c r="X10" s="31"/>
      <c r="Y10" s="27"/>
      <c r="Z10" s="28"/>
      <c r="AA10" s="28"/>
      <c r="AB10" s="29"/>
      <c r="AC10" s="29"/>
      <c r="AD10" s="30"/>
      <c r="AE10" s="30"/>
      <c r="AF10" s="31"/>
      <c r="AG10" s="32"/>
      <c r="AH10" s="30"/>
      <c r="AI10" s="29"/>
      <c r="AJ10" s="30"/>
      <c r="AK10" s="112"/>
      <c r="AL10" s="323"/>
      <c r="AM10" s="390"/>
      <c r="AN10" s="322"/>
      <c r="AO10" s="322"/>
      <c r="AP10" s="363"/>
      <c r="AQ10" s="363"/>
      <c r="AR10" s="363"/>
      <c r="AS10"/>
      <c r="AT10"/>
    </row>
    <row r="11" spans="1:46" ht="15" customHeight="1" x14ac:dyDescent="0.3">
      <c r="A11" s="554"/>
      <c r="B11" s="506"/>
      <c r="C11" s="508" t="s">
        <v>23</v>
      </c>
      <c r="D11" s="508"/>
      <c r="E11" s="509"/>
      <c r="F11" s="38">
        <f t="shared" ref="F11:AN11" si="18">AVERAGE(F5:F10)</f>
        <v>3.4619999999999997</v>
      </c>
      <c r="G11" s="41">
        <f t="shared" si="18"/>
        <v>190.44080000000002</v>
      </c>
      <c r="H11" s="210">
        <f t="shared" si="18"/>
        <v>44.776533999999998</v>
      </c>
      <c r="I11" s="36">
        <f t="shared" si="18"/>
        <v>67.998243438115011</v>
      </c>
      <c r="J11" s="39">
        <f t="shared" si="18"/>
        <v>200.8400975704416</v>
      </c>
      <c r="K11" s="41">
        <f t="shared" si="18"/>
        <v>19.091929808984997</v>
      </c>
      <c r="L11" s="41">
        <f t="shared" si="18"/>
        <v>1.8944032032032041</v>
      </c>
      <c r="M11" s="41">
        <f t="shared" si="18"/>
        <v>1.2486437064478282</v>
      </c>
      <c r="N11" s="41">
        <f t="shared" si="18"/>
        <v>21.860067128145023</v>
      </c>
      <c r="O11" s="41">
        <f t="shared" si="18"/>
        <v>127.93031978331518</v>
      </c>
      <c r="P11" s="210">
        <f t="shared" si="18"/>
        <v>39.224740978002359</v>
      </c>
      <c r="Q11" s="36">
        <f t="shared" si="18"/>
        <v>60.005052314349335</v>
      </c>
      <c r="R11" s="39">
        <f t="shared" si="18"/>
        <v>197.67726002790482</v>
      </c>
      <c r="S11" s="41">
        <f t="shared" si="18"/>
        <v>19.47842547692392</v>
      </c>
      <c r="T11" s="41">
        <f t="shared" si="18"/>
        <v>1.8944032032032041</v>
      </c>
      <c r="U11" s="41">
        <f t="shared" si="18"/>
        <v>1.22375728793782</v>
      </c>
      <c r="V11" s="39">
        <f t="shared" si="18"/>
        <v>21.143670503424101</v>
      </c>
      <c r="W11" s="39">
        <f t="shared" si="18"/>
        <v>121.39968815723641</v>
      </c>
      <c r="X11" s="40">
        <f t="shared" si="18"/>
        <v>33.117644676184533</v>
      </c>
      <c r="Y11" s="37">
        <f t="shared" si="18"/>
        <v>51.082536036625001</v>
      </c>
      <c r="Z11" s="39">
        <f t="shared" si="18"/>
        <v>193.31810593003644</v>
      </c>
      <c r="AA11" s="39">
        <f t="shared" si="18"/>
        <v>20.03930618821726</v>
      </c>
      <c r="AB11" s="41">
        <f t="shared" si="18"/>
        <v>1.8944032032032041</v>
      </c>
      <c r="AC11" s="41">
        <f t="shared" si="18"/>
        <v>1.1892904623795968</v>
      </c>
      <c r="AD11" s="39">
        <f t="shared" si="18"/>
        <v>20.313829314510372</v>
      </c>
      <c r="AE11" s="39">
        <f t="shared" si="18"/>
        <v>114.37007865774561</v>
      </c>
      <c r="AF11" s="40">
        <f t="shared" si="18"/>
        <v>26.467043845548581</v>
      </c>
      <c r="AG11" s="36">
        <f t="shared" si="18"/>
        <v>67.998243438115011</v>
      </c>
      <c r="AH11" s="39">
        <f t="shared" si="18"/>
        <v>162.6562379524716</v>
      </c>
      <c r="AI11" s="37">
        <f t="shared" si="18"/>
        <v>51.082536036625001</v>
      </c>
      <c r="AJ11" s="39">
        <f t="shared" si="18"/>
        <v>153.2394935536019</v>
      </c>
      <c r="AK11" s="210">
        <f t="shared" si="18"/>
        <v>28.02877300716608</v>
      </c>
      <c r="AL11" s="38">
        <f t="shared" si="18"/>
        <v>81.3281189762358</v>
      </c>
      <c r="AM11" s="368">
        <f t="shared" si="18"/>
        <v>76.619746776800952</v>
      </c>
      <c r="AN11" s="368">
        <f t="shared" si="18"/>
        <v>79.36020453702848</v>
      </c>
      <c r="AO11" s="368">
        <f t="shared" ref="AO11:AP11" si="19">AVERAGE(AO5:AO10)</f>
        <v>6.9237419155516307</v>
      </c>
      <c r="AP11" s="364" t="e">
        <f t="shared" si="19"/>
        <v>#DIV/0!</v>
      </c>
      <c r="AQ11" s="364">
        <f t="shared" ref="AQ11:AR11" si="20">AVERAGE(AQ5:AQ10)</f>
        <v>6.4133164831449765</v>
      </c>
      <c r="AR11" s="364">
        <f t="shared" si="20"/>
        <v>5.8218180323189879</v>
      </c>
      <c r="AS11"/>
      <c r="AT11"/>
    </row>
    <row r="12" spans="1:46" ht="15" customHeight="1" x14ac:dyDescent="0.3">
      <c r="A12" s="554"/>
      <c r="B12" s="506"/>
      <c r="C12" s="525" t="s">
        <v>24</v>
      </c>
      <c r="D12" s="525"/>
      <c r="E12" s="526"/>
      <c r="F12" s="45">
        <f t="shared" ref="F12:AN12" si="21">_xlfn.STDEV.S(F5:F10)</f>
        <v>0.74008107663958123</v>
      </c>
      <c r="G12" s="48">
        <f t="shared" si="21"/>
        <v>22.002094552564753</v>
      </c>
      <c r="H12" s="211">
        <f t="shared" si="21"/>
        <v>2.9619346598684428</v>
      </c>
      <c r="I12" s="43">
        <f t="shared" si="21"/>
        <v>2.6506538307154771E-3</v>
      </c>
      <c r="J12" s="46">
        <f t="shared" si="21"/>
        <v>31.424844629087787</v>
      </c>
      <c r="K12" s="48">
        <f t="shared" si="21"/>
        <v>1.8512614089734007</v>
      </c>
      <c r="L12" s="48">
        <f t="shared" si="21"/>
        <v>0.15174992525959508</v>
      </c>
      <c r="M12" s="48">
        <f t="shared" si="21"/>
        <v>0.11660361890473483</v>
      </c>
      <c r="N12" s="48">
        <f t="shared" si="21"/>
        <v>9.3051509000620687</v>
      </c>
      <c r="O12" s="48">
        <f t="shared" si="21"/>
        <v>38.561927879841811</v>
      </c>
      <c r="P12" s="211">
        <f t="shared" si="21"/>
        <v>10.26363443411984</v>
      </c>
      <c r="Q12" s="43">
        <f t="shared" si="21"/>
        <v>1.3532936339989872E-3</v>
      </c>
      <c r="R12" s="46">
        <f t="shared" si="21"/>
        <v>31.329787226374268</v>
      </c>
      <c r="S12" s="48">
        <f t="shared" si="21"/>
        <v>1.8852254081944584</v>
      </c>
      <c r="T12" s="48">
        <f t="shared" si="21"/>
        <v>0.15174992525959508</v>
      </c>
      <c r="U12" s="48">
        <f t="shared" si="21"/>
        <v>0.11324492200085456</v>
      </c>
      <c r="V12" s="46">
        <f t="shared" si="21"/>
        <v>9.2309140557889791</v>
      </c>
      <c r="W12" s="46">
        <f t="shared" si="21"/>
        <v>38.692043773762876</v>
      </c>
      <c r="X12" s="47">
        <f t="shared" si="21"/>
        <v>8.8665271473390259</v>
      </c>
      <c r="Y12" s="44">
        <f t="shared" si="21"/>
        <v>1.8409495733747541E-3</v>
      </c>
      <c r="Z12" s="46">
        <f t="shared" si="21"/>
        <v>31.143456541974281</v>
      </c>
      <c r="AA12" s="46">
        <f t="shared" si="21"/>
        <v>1.9211325879557783</v>
      </c>
      <c r="AB12" s="48">
        <f t="shared" si="21"/>
        <v>0.15174992525959508</v>
      </c>
      <c r="AC12" s="48">
        <f t="shared" si="21"/>
        <v>0.10874381427960211</v>
      </c>
      <c r="AD12" s="46">
        <f t="shared" si="21"/>
        <v>9.1523624411153648</v>
      </c>
      <c r="AE12" s="46">
        <f t="shared" si="21"/>
        <v>38.965795090659554</v>
      </c>
      <c r="AF12" s="47">
        <f t="shared" si="21"/>
        <v>7.3041125356615213</v>
      </c>
      <c r="AG12" s="43">
        <f t="shared" si="21"/>
        <v>2.6506538307154771E-3</v>
      </c>
      <c r="AH12" s="46">
        <f t="shared" si="21"/>
        <v>33.144114415024639</v>
      </c>
      <c r="AI12" s="44">
        <f t="shared" si="21"/>
        <v>1.8409495733747541E-3</v>
      </c>
      <c r="AJ12" s="46">
        <f t="shared" si="21"/>
        <v>33.064250429647458</v>
      </c>
      <c r="AK12" s="211">
        <f t="shared" si="21"/>
        <v>7.4418602825778626</v>
      </c>
      <c r="AL12" s="45">
        <f t="shared" si="21"/>
        <v>16.572057207512319</v>
      </c>
      <c r="AM12" s="369">
        <f t="shared" si="21"/>
        <v>16.532125214823729</v>
      </c>
      <c r="AN12" s="369">
        <f t="shared" si="21"/>
        <v>16.568903957088633</v>
      </c>
      <c r="AO12" s="369">
        <f t="shared" ref="AO12:AP12" si="22">_xlfn.STDEV.S(AO5:AO10)</f>
        <v>3.0647159329340523</v>
      </c>
      <c r="AP12" s="365" t="e">
        <f t="shared" si="22"/>
        <v>#DIV/0!</v>
      </c>
      <c r="AQ12" s="365">
        <f t="shared" ref="AQ12:AR12" si="23">_xlfn.STDEV.S(AQ5:AQ10)</f>
        <v>0.76295306150110498</v>
      </c>
      <c r="AR12" s="365">
        <f t="shared" si="23"/>
        <v>0.62014851124705628</v>
      </c>
      <c r="AS12"/>
      <c r="AT12"/>
    </row>
    <row r="13" spans="1:46" ht="15" customHeight="1" thickBot="1" x14ac:dyDescent="0.35">
      <c r="A13" s="554"/>
      <c r="B13" s="507"/>
      <c r="C13" s="510" t="s">
        <v>25</v>
      </c>
      <c r="D13" s="511"/>
      <c r="E13" s="512"/>
      <c r="F13" s="52">
        <f t="shared" ref="F13:AF13" si="24">_xlfn.STDEV.S(F5:F10)/SQRT(COUNT(F5:F10))</f>
        <v>0.33097431924546705</v>
      </c>
      <c r="G13" s="55">
        <f t="shared" si="24"/>
        <v>9.8396358133825217</v>
      </c>
      <c r="H13" s="212">
        <f t="shared" si="24"/>
        <v>1.3246174488757112</v>
      </c>
      <c r="I13" s="50">
        <f t="shared" si="24"/>
        <v>1.1854084300600054E-3</v>
      </c>
      <c r="J13" s="53">
        <f t="shared" si="24"/>
        <v>14.053617754601891</v>
      </c>
      <c r="K13" s="55">
        <f t="shared" si="24"/>
        <v>0.82790927091731259</v>
      </c>
      <c r="L13" s="55">
        <f t="shared" si="24"/>
        <v>6.7864629692193396E-2</v>
      </c>
      <c r="M13" s="55">
        <f t="shared" si="24"/>
        <v>5.2146723658693328E-2</v>
      </c>
      <c r="N13" s="55">
        <f t="shared" si="24"/>
        <v>4.1613899906864269</v>
      </c>
      <c r="O13" s="55">
        <f t="shared" si="24"/>
        <v>17.245418416554127</v>
      </c>
      <c r="P13" s="212">
        <f t="shared" si="24"/>
        <v>4.5900368581799098</v>
      </c>
      <c r="Q13" s="50">
        <f t="shared" si="24"/>
        <v>6.0521131182789112E-4</v>
      </c>
      <c r="R13" s="53">
        <f t="shared" si="24"/>
        <v>14.011106791755491</v>
      </c>
      <c r="S13" s="55">
        <f t="shared" si="24"/>
        <v>0.84309843312651955</v>
      </c>
      <c r="T13" s="55">
        <f t="shared" si="24"/>
        <v>6.7864629692193396E-2</v>
      </c>
      <c r="U13" s="55">
        <f t="shared" si="24"/>
        <v>5.064466874011446E-2</v>
      </c>
      <c r="V13" s="53">
        <f t="shared" si="24"/>
        <v>4.1281902646404882</v>
      </c>
      <c r="W13" s="53">
        <f t="shared" si="24"/>
        <v>17.303608013306256</v>
      </c>
      <c r="X13" s="54">
        <f t="shared" si="24"/>
        <v>3.965231485159471</v>
      </c>
      <c r="Y13" s="51">
        <f t="shared" si="24"/>
        <v>8.2329767784303741E-4</v>
      </c>
      <c r="Z13" s="53">
        <f t="shared" si="24"/>
        <v>13.927777176433004</v>
      </c>
      <c r="AA13" s="53">
        <f t="shared" si="24"/>
        <v>0.8591566120918428</v>
      </c>
      <c r="AB13" s="55">
        <f t="shared" si="24"/>
        <v>6.7864629692193396E-2</v>
      </c>
      <c r="AC13" s="55">
        <f t="shared" si="24"/>
        <v>4.8631712172360529E-2</v>
      </c>
      <c r="AD13" s="53">
        <f t="shared" si="24"/>
        <v>4.0930609146099739</v>
      </c>
      <c r="AE13" s="53">
        <f t="shared" si="24"/>
        <v>17.426033324008468</v>
      </c>
      <c r="AF13" s="54">
        <f t="shared" si="24"/>
        <v>3.2664984290095034</v>
      </c>
      <c r="AG13" s="50">
        <f t="shared" ref="AG13:AN13" si="25">AG12/SQRT(COUNT(AG5:AG10))</f>
        <v>1.1854084300600054E-3</v>
      </c>
      <c r="AH13" s="53">
        <f t="shared" si="25"/>
        <v>14.822498577205153</v>
      </c>
      <c r="AI13" s="51">
        <f t="shared" si="25"/>
        <v>8.2329767784303741E-4</v>
      </c>
      <c r="AJ13" s="53">
        <f t="shared" si="25"/>
        <v>14.786782317153667</v>
      </c>
      <c r="AK13" s="212">
        <f t="shared" si="25"/>
        <v>3.3281010941799787</v>
      </c>
      <c r="AL13" s="52">
        <f t="shared" si="25"/>
        <v>7.4112492886025763</v>
      </c>
      <c r="AM13" s="370">
        <f t="shared" si="25"/>
        <v>7.3933911585768337</v>
      </c>
      <c r="AN13" s="370">
        <f t="shared" si="25"/>
        <v>7.4098391121430884</v>
      </c>
      <c r="AO13" s="370">
        <f t="shared" ref="AO13:AP13" si="26">AO12/SQRT(COUNT(AO5:AO10))</f>
        <v>1.3705826315534455</v>
      </c>
      <c r="AP13" s="366" t="e">
        <f t="shared" si="26"/>
        <v>#DIV/0!</v>
      </c>
      <c r="AQ13" s="366">
        <f t="shared" ref="AQ13:AR13" si="27">AQ12/SQRT(COUNT(AQ5:AQ10))</f>
        <v>0.34120298183160969</v>
      </c>
      <c r="AR13" s="366">
        <f t="shared" si="27"/>
        <v>0.27733884545874216</v>
      </c>
      <c r="AS13"/>
      <c r="AT13"/>
    </row>
    <row r="14" spans="1:46" ht="15" customHeight="1" x14ac:dyDescent="0.3">
      <c r="A14" s="554"/>
      <c r="B14" s="505" t="s">
        <v>96</v>
      </c>
      <c r="C14" s="8">
        <v>43899</v>
      </c>
      <c r="D14" s="247" t="s">
        <v>82</v>
      </c>
      <c r="E14" s="284" t="s">
        <v>95</v>
      </c>
      <c r="F14" s="9">
        <v>2.1</v>
      </c>
      <c r="G14" s="13">
        <v>189.6</v>
      </c>
      <c r="H14" s="275">
        <v>39.072220000000002</v>
      </c>
      <c r="I14" s="12">
        <v>54.504475335387902</v>
      </c>
      <c r="J14" s="10">
        <v>215.55065062804499</v>
      </c>
      <c r="K14" s="13">
        <v>20.5728805117608</v>
      </c>
      <c r="L14" s="13">
        <v>1.46623823823824</v>
      </c>
      <c r="M14" s="13">
        <v>1.2952942647283101</v>
      </c>
      <c r="N14" s="13">
        <v>7.5099979948706901</v>
      </c>
      <c r="O14" s="13">
        <v>34.055058167435199</v>
      </c>
      <c r="P14" s="275">
        <v>30.800731133029899</v>
      </c>
      <c r="Q14" s="12">
        <v>60.0038801037186</v>
      </c>
      <c r="R14" s="10">
        <v>218.64591406906001</v>
      </c>
      <c r="S14" s="13">
        <v>20.214850962625398</v>
      </c>
      <c r="T14" s="13">
        <v>1.46623823823824</v>
      </c>
      <c r="U14" s="13">
        <v>1.31823549850024</v>
      </c>
      <c r="V14" s="10">
        <v>8.0886433764940797</v>
      </c>
      <c r="W14" s="10">
        <v>35.841668002427703</v>
      </c>
      <c r="X14" s="11">
        <v>35.263166600840698</v>
      </c>
      <c r="Y14" s="14">
        <v>38.0498708917101</v>
      </c>
      <c r="Z14" s="15">
        <v>202.197962135453</v>
      </c>
      <c r="AA14" s="15">
        <v>22.297016587894898</v>
      </c>
      <c r="AB14" s="16">
        <v>1.46623823823824</v>
      </c>
      <c r="AC14" s="16">
        <v>1.1951345163501299</v>
      </c>
      <c r="AD14" s="15">
        <v>5.6125038374192302</v>
      </c>
      <c r="AE14" s="15">
        <v>28.992796305892899</v>
      </c>
      <c r="AF14" s="17">
        <v>17.9282863378888</v>
      </c>
      <c r="AG14" s="18">
        <f>I14</f>
        <v>54.504475335387902</v>
      </c>
      <c r="AH14" s="15">
        <f>(J14-2*K14)</f>
        <v>174.40488960452339</v>
      </c>
      <c r="AI14" s="29">
        <f t="shared" ref="AI14:AI15" si="28">Y14</f>
        <v>38.0498708917101</v>
      </c>
      <c r="AJ14" s="30">
        <f t="shared" ref="AJ14:AJ15" si="29">Z14-2*AA14</f>
        <v>157.60392895966319</v>
      </c>
      <c r="AK14" s="213">
        <f>(AH14-AJ14)/(AJ14*(AG14-AI14))*7500.6</f>
        <v>48.593214987264822</v>
      </c>
      <c r="AL14" s="9">
        <f>AH14/2</f>
        <v>87.202444802261695</v>
      </c>
      <c r="AM14" s="389">
        <f>AJ14/2</f>
        <v>78.801964479831597</v>
      </c>
      <c r="AN14" s="389">
        <f>(R14-2*S14)/2</f>
        <v>89.108106071904615</v>
      </c>
      <c r="AO14" s="322">
        <f t="shared" ref="AO14:AO17" si="30">K14*P135</f>
        <v>4.6453938444507603</v>
      </c>
      <c r="AP14" s="363"/>
      <c r="AQ14" s="363">
        <f t="shared" ref="AQ14:AQ18" si="31">SQRT(AO14/(2*AL14*0.001))</f>
        <v>5.1609772153127818</v>
      </c>
      <c r="AR14" s="363">
        <f t="shared" ref="AR14:AR16" si="32">SQRT(S14*T135/(2*AN14*0.001))</f>
        <v>5.5899067244056582</v>
      </c>
      <c r="AS14"/>
      <c r="AT14"/>
    </row>
    <row r="15" spans="1:46" ht="15" customHeight="1" x14ac:dyDescent="0.3">
      <c r="A15" s="554"/>
      <c r="B15" s="506"/>
      <c r="C15" s="8">
        <v>43900</v>
      </c>
      <c r="D15" s="248" t="s">
        <v>82</v>
      </c>
      <c r="E15" s="20" t="s">
        <v>158</v>
      </c>
      <c r="F15" s="22">
        <v>2.76</v>
      </c>
      <c r="G15" s="26">
        <v>220.08600000000001</v>
      </c>
      <c r="H15" s="276">
        <v>48.171579999999999</v>
      </c>
      <c r="I15" s="25">
        <v>54.503650114881403</v>
      </c>
      <c r="J15" s="23">
        <v>268.20683672479998</v>
      </c>
      <c r="K15" s="26">
        <v>20.463503883428601</v>
      </c>
      <c r="L15" s="26">
        <v>1.6335078411745101</v>
      </c>
      <c r="M15" s="26">
        <v>1.4410852378838901</v>
      </c>
      <c r="N15" s="26">
        <v>11.561721979332701</v>
      </c>
      <c r="O15" s="26">
        <v>56.450151824738398</v>
      </c>
      <c r="P15" s="276">
        <v>40.352625136032898</v>
      </c>
      <c r="Q15" s="25">
        <v>60.005431972607198</v>
      </c>
      <c r="R15" s="23">
        <v>272.29011059656801</v>
      </c>
      <c r="S15" s="26">
        <v>20.102910245377299</v>
      </c>
      <c r="T15" s="26">
        <v>1.6335078411745101</v>
      </c>
      <c r="U15" s="26">
        <v>1.46693453842435</v>
      </c>
      <c r="V15" s="23">
        <v>12.3291000689228</v>
      </c>
      <c r="W15" s="23">
        <v>61.739213092790401</v>
      </c>
      <c r="X15" s="24">
        <v>46.178804561391303</v>
      </c>
      <c r="Y15" s="27">
        <v>38.049185816395699</v>
      </c>
      <c r="Z15" s="30">
        <v>248.93560265503501</v>
      </c>
      <c r="AA15" s="30">
        <v>22.376974542671501</v>
      </c>
      <c r="AB15" s="29">
        <v>1.6335078411745101</v>
      </c>
      <c r="AC15" s="29">
        <v>1.31785703673004</v>
      </c>
      <c r="AD15" s="30">
        <v>8.8339077863132207</v>
      </c>
      <c r="AE15" s="30">
        <v>42.090050573034503</v>
      </c>
      <c r="AF15" s="31">
        <v>23.143339500136701</v>
      </c>
      <c r="AG15" s="32">
        <f>I15</f>
        <v>54.503650114881403</v>
      </c>
      <c r="AH15" s="30">
        <f>(J15-2*K15)</f>
        <v>227.27982895794278</v>
      </c>
      <c r="AI15" s="29">
        <f t="shared" si="28"/>
        <v>38.049185816395699</v>
      </c>
      <c r="AJ15" s="30">
        <f t="shared" si="29"/>
        <v>204.181653569692</v>
      </c>
      <c r="AK15" s="112">
        <f>(AH15-AJ15)/(AJ15*(AG15-AI15))*7500.6</f>
        <v>51.56716024891913</v>
      </c>
      <c r="AL15" s="22">
        <f t="shared" ref="AL15:AL16" si="33">AH15/2</f>
        <v>113.63991447897139</v>
      </c>
      <c r="AM15" s="322">
        <f t="shared" ref="AM15:AM16" si="34">AJ15/2</f>
        <v>102.090826784846</v>
      </c>
      <c r="AN15" s="322">
        <f t="shared" ref="AN15:AN16" si="35">(R15-2*S15)/2</f>
        <v>116.0421450529067</v>
      </c>
      <c r="AO15" s="322">
        <f t="shared" si="30"/>
        <v>5.9655997348540861</v>
      </c>
      <c r="AP15" s="363"/>
      <c r="AQ15" s="363">
        <f t="shared" si="31"/>
        <v>5.1232625012658604</v>
      </c>
      <c r="AR15" s="363">
        <f t="shared" si="32"/>
        <v>5.5898969894219448</v>
      </c>
      <c r="AS15"/>
      <c r="AT15"/>
    </row>
    <row r="16" spans="1:46" ht="15" customHeight="1" x14ac:dyDescent="0.3">
      <c r="A16" s="554"/>
      <c r="B16" s="506"/>
      <c r="C16" s="8">
        <v>43901</v>
      </c>
      <c r="D16" s="248" t="s">
        <v>82</v>
      </c>
      <c r="E16" s="20" t="s">
        <v>159</v>
      </c>
      <c r="F16" s="22">
        <v>3.05</v>
      </c>
      <c r="G16" s="26">
        <v>164.09800000000001</v>
      </c>
      <c r="H16" s="276">
        <v>40.98075</v>
      </c>
      <c r="I16" s="25">
        <v>54.505356906784201</v>
      </c>
      <c r="J16" s="23">
        <v>171.647595787021</v>
      </c>
      <c r="K16" s="26">
        <v>16.8935320980478</v>
      </c>
      <c r="L16" s="26">
        <v>1.9299065732399101</v>
      </c>
      <c r="M16" s="26">
        <v>1.25696491506245</v>
      </c>
      <c r="N16" s="26">
        <v>17.963030989293401</v>
      </c>
      <c r="O16" s="26">
        <v>110.12754144467</v>
      </c>
      <c r="P16" s="276">
        <v>29.649951316152301</v>
      </c>
      <c r="Q16" s="25">
        <v>60.004915447446301</v>
      </c>
      <c r="R16" s="23">
        <v>174.07775142016499</v>
      </c>
      <c r="S16" s="26">
        <v>16.6015053542678</v>
      </c>
      <c r="T16" s="26">
        <v>1.9299065732399101</v>
      </c>
      <c r="U16" s="26">
        <v>1.2790754022356501</v>
      </c>
      <c r="V16" s="23">
        <v>18.516232987853201</v>
      </c>
      <c r="W16" s="23">
        <v>114.483077364927</v>
      </c>
      <c r="X16" s="24">
        <v>33.942028778006303</v>
      </c>
      <c r="Y16" s="27">
        <v>38.050114949943001</v>
      </c>
      <c r="Z16" s="30">
        <v>160.75610246426999</v>
      </c>
      <c r="AA16" s="30">
        <v>18.359599319476601</v>
      </c>
      <c r="AB16" s="29">
        <v>1.9299065732399101</v>
      </c>
      <c r="AC16" s="29">
        <v>1.1565926232497299</v>
      </c>
      <c r="AD16" s="30">
        <v>16.085354812374</v>
      </c>
      <c r="AE16" s="30">
        <v>97.645183441085805</v>
      </c>
      <c r="AF16" s="31">
        <v>17.1359821262084</v>
      </c>
      <c r="AG16" s="32">
        <f>I16</f>
        <v>54.505356906784201</v>
      </c>
      <c r="AH16" s="30">
        <f>(J16-2*K16)</f>
        <v>137.8605315909254</v>
      </c>
      <c r="AI16" s="29">
        <f>Y16</f>
        <v>38.050114949943001</v>
      </c>
      <c r="AJ16" s="30">
        <f>Z16-2*AA16</f>
        <v>124.03690382531678</v>
      </c>
      <c r="AK16" s="112">
        <f t="shared" ref="AK16" si="36">(AH16-AJ16)/(AJ16*(AG16-AI16))*7500.6</f>
        <v>50.799898781063369</v>
      </c>
      <c r="AL16" s="22">
        <f t="shared" si="33"/>
        <v>68.930265795462702</v>
      </c>
      <c r="AM16" s="322">
        <f t="shared" si="34"/>
        <v>62.018451912658392</v>
      </c>
      <c r="AN16" s="322">
        <f t="shared" si="35"/>
        <v>70.437370355814693</v>
      </c>
      <c r="AO16" s="322">
        <f t="shared" si="30"/>
        <v>3.7189794836437104</v>
      </c>
      <c r="AP16" s="363"/>
      <c r="AQ16" s="363">
        <f t="shared" si="31"/>
        <v>5.1938800649806254</v>
      </c>
      <c r="AR16" s="363">
        <f t="shared" si="32"/>
        <v>5.6323950983686082</v>
      </c>
      <c r="AS16"/>
      <c r="AT16"/>
    </row>
    <row r="17" spans="1:46" ht="15" customHeight="1" x14ac:dyDescent="0.3">
      <c r="A17" s="554"/>
      <c r="B17" s="506"/>
      <c r="C17" s="8">
        <v>44315</v>
      </c>
      <c r="D17" s="248" t="s">
        <v>82</v>
      </c>
      <c r="E17" s="20" t="s">
        <v>160</v>
      </c>
      <c r="F17" s="22">
        <v>2.62</v>
      </c>
      <c r="G17" s="26">
        <v>209.63300000000001</v>
      </c>
      <c r="H17" s="276">
        <v>51.477550000000001</v>
      </c>
      <c r="I17" s="25">
        <v>54.507135050033703</v>
      </c>
      <c r="J17" s="23">
        <v>215.899758561775</v>
      </c>
      <c r="K17" s="26">
        <v>28.470229456595099</v>
      </c>
      <c r="L17" s="26">
        <v>1.52571371371371</v>
      </c>
      <c r="M17" s="26">
        <v>1.1850968721291599</v>
      </c>
      <c r="N17" s="26">
        <v>4.32169580729696</v>
      </c>
      <c r="O17" s="26">
        <v>26.1932496151985</v>
      </c>
      <c r="P17" s="276">
        <v>20.286804232964499</v>
      </c>
      <c r="Q17" s="25">
        <v>60.008478115589703</v>
      </c>
      <c r="R17" s="23">
        <v>217.97107549683599</v>
      </c>
      <c r="S17" s="26">
        <v>28.1048494616224</v>
      </c>
      <c r="T17" s="26">
        <v>1.52571371371371</v>
      </c>
      <c r="U17" s="26">
        <v>1.20050384628044</v>
      </c>
      <c r="V17" s="23">
        <v>4.6010054622438297</v>
      </c>
      <c r="W17" s="23">
        <v>27.075102349276701</v>
      </c>
      <c r="X17" s="24">
        <v>23.023507820634801</v>
      </c>
      <c r="Y17" s="27">
        <v>38.051704335682899</v>
      </c>
      <c r="Z17" s="28">
        <v>208.31045788445101</v>
      </c>
      <c r="AA17" s="28">
        <v>29.911373873665401</v>
      </c>
      <c r="AB17" s="29">
        <v>1.52571371371371</v>
      </c>
      <c r="AC17" s="29">
        <v>1.1279983333535799</v>
      </c>
      <c r="AD17" s="30">
        <v>3.5252260585572399</v>
      </c>
      <c r="AE17" s="30">
        <v>23.710047820473601</v>
      </c>
      <c r="AF17" s="31">
        <v>12.5919668472109</v>
      </c>
      <c r="AG17" s="32">
        <f t="shared" ref="AG17:AG18" si="37">I17</f>
        <v>54.507135050033703</v>
      </c>
      <c r="AH17" s="30">
        <f t="shared" ref="AH17:AH18" si="38">(J17-2*K17)</f>
        <v>158.95929964858482</v>
      </c>
      <c r="AI17" s="29">
        <f t="shared" ref="AI17:AI18" si="39">Y17</f>
        <v>38.051704335682899</v>
      </c>
      <c r="AJ17" s="30">
        <f t="shared" ref="AJ17:AJ18" si="40">Z17-2*AA17</f>
        <v>148.48771013712022</v>
      </c>
      <c r="AK17" s="112">
        <f t="shared" ref="AK17:AK18" si="41">(AH17-AJ17)/(AJ17*(AG17-AI17))*7500.6</f>
        <v>32.144661057054165</v>
      </c>
      <c r="AL17" s="22">
        <f t="shared" ref="AL17:AL18" si="42">AH17/2</f>
        <v>79.479649824292409</v>
      </c>
      <c r="AM17" s="322">
        <f t="shared" ref="AM17:AM18" si="43">AJ17/2</f>
        <v>74.243855068560109</v>
      </c>
      <c r="AN17" s="322">
        <f t="shared" ref="AN17:AN18" si="44">(R17-2*S17)/2</f>
        <v>80.880688286795589</v>
      </c>
      <c r="AO17" s="322">
        <f t="shared" si="30"/>
        <v>5.6274537680507208</v>
      </c>
      <c r="AP17" s="363"/>
      <c r="AQ17" s="363">
        <f t="shared" si="31"/>
        <v>5.9499456347132353</v>
      </c>
      <c r="AR17" s="363">
        <f>SQRT(S17*T138/(2*AN17*0.001))</f>
        <v>6.2792740205037818</v>
      </c>
      <c r="AS17"/>
      <c r="AT17"/>
    </row>
    <row r="18" spans="1:46" ht="15" customHeight="1" x14ac:dyDescent="0.3">
      <c r="A18" s="554"/>
      <c r="B18" s="506"/>
      <c r="C18" s="8">
        <v>44315</v>
      </c>
      <c r="D18" s="248" t="s">
        <v>82</v>
      </c>
      <c r="E18" s="20" t="s">
        <v>161</v>
      </c>
      <c r="F18" s="22">
        <v>2.1800000000000002</v>
      </c>
      <c r="G18" s="26">
        <v>207.209</v>
      </c>
      <c r="H18" s="276">
        <v>50.873220000000003</v>
      </c>
      <c r="I18" s="25">
        <v>54.506506092640997</v>
      </c>
      <c r="J18" s="23">
        <v>190.22649112484399</v>
      </c>
      <c r="K18" s="26">
        <v>24.777524948600401</v>
      </c>
      <c r="L18" s="26">
        <v>1.9401067734401101</v>
      </c>
      <c r="M18" s="26">
        <v>1.0582923894724801</v>
      </c>
      <c r="N18" s="26">
        <v>18.025052953695401</v>
      </c>
      <c r="O18" s="26">
        <v>184.355900869159</v>
      </c>
      <c r="P18" s="276">
        <v>20.628215915734099</v>
      </c>
      <c r="Q18" s="25">
        <v>60.006247753530602</v>
      </c>
      <c r="R18" s="23">
        <v>192.21140158663599</v>
      </c>
      <c r="S18" s="26">
        <v>24.433601355512</v>
      </c>
      <c r="T18" s="26">
        <v>1.9401067734401101</v>
      </c>
      <c r="U18" s="26">
        <v>1.07318874944126</v>
      </c>
      <c r="V18" s="23">
        <v>18.343720477119302</v>
      </c>
      <c r="W18" s="23">
        <v>186.271875220038</v>
      </c>
      <c r="X18" s="24">
        <v>23.466829502178999</v>
      </c>
      <c r="Y18" s="27">
        <v>38.052003421429902</v>
      </c>
      <c r="Z18" s="28">
        <v>183.13166814821801</v>
      </c>
      <c r="AA18" s="28">
        <v>26.106792815202201</v>
      </c>
      <c r="AB18" s="29">
        <v>1.9401067734401101</v>
      </c>
      <c r="AC18" s="29">
        <v>1.0044077902897</v>
      </c>
      <c r="AD18" s="30">
        <v>17.176476133422799</v>
      </c>
      <c r="AE18" s="30">
        <v>178.92605875797</v>
      </c>
      <c r="AF18" s="31">
        <v>12.720053843513901</v>
      </c>
      <c r="AG18" s="32">
        <f t="shared" si="37"/>
        <v>54.506506092640997</v>
      </c>
      <c r="AH18" s="30">
        <f t="shared" si="38"/>
        <v>140.67144122764319</v>
      </c>
      <c r="AI18" s="29">
        <f t="shared" si="39"/>
        <v>38.052003421429902</v>
      </c>
      <c r="AJ18" s="30">
        <f t="shared" si="40"/>
        <v>130.91808251781362</v>
      </c>
      <c r="AK18" s="112">
        <f t="shared" si="41"/>
        <v>33.959853359174048</v>
      </c>
      <c r="AL18" s="22">
        <f t="shared" si="42"/>
        <v>70.335720613821593</v>
      </c>
      <c r="AM18" s="322">
        <f t="shared" si="43"/>
        <v>65.459041258906808</v>
      </c>
      <c r="AN18" s="322">
        <f t="shared" si="44"/>
        <v>71.672099437805997</v>
      </c>
      <c r="AO18" s="322">
        <f>K18*P139</f>
        <v>4.7068747692540853</v>
      </c>
      <c r="AP18" s="363"/>
      <c r="AQ18" s="363">
        <f t="shared" si="31"/>
        <v>5.7844670738241328</v>
      </c>
      <c r="AR18" s="363">
        <f>SQRT(S18*T139/(2*AN18*0.001))</f>
        <v>6.080773639039454</v>
      </c>
      <c r="AS18"/>
      <c r="AT18"/>
    </row>
    <row r="19" spans="1:46" ht="15" customHeight="1" thickBot="1" x14ac:dyDescent="0.35">
      <c r="A19" s="554"/>
      <c r="B19" s="506"/>
      <c r="C19" s="8"/>
      <c r="D19" s="249"/>
      <c r="E19" s="246"/>
      <c r="F19" s="34"/>
      <c r="G19" s="26"/>
      <c r="H19" s="276"/>
      <c r="I19" s="32"/>
      <c r="J19" s="30"/>
      <c r="K19" s="29"/>
      <c r="L19" s="26"/>
      <c r="M19" s="26"/>
      <c r="N19" s="26"/>
      <c r="O19" s="26"/>
      <c r="P19" s="276"/>
      <c r="Q19" s="32"/>
      <c r="R19" s="30"/>
      <c r="S19" s="29"/>
      <c r="T19" s="29"/>
      <c r="U19" s="29"/>
      <c r="V19" s="30"/>
      <c r="W19" s="30"/>
      <c r="X19" s="31"/>
      <c r="Y19" s="27"/>
      <c r="Z19" s="28"/>
      <c r="AA19" s="28"/>
      <c r="AB19" s="29"/>
      <c r="AC19" s="29"/>
      <c r="AD19" s="30"/>
      <c r="AE19" s="30"/>
      <c r="AF19" s="31"/>
      <c r="AG19" s="32"/>
      <c r="AH19" s="30"/>
      <c r="AI19" s="29"/>
      <c r="AJ19" s="30"/>
      <c r="AK19" s="112"/>
      <c r="AL19" s="323"/>
      <c r="AM19" s="390"/>
      <c r="AN19" s="322"/>
      <c r="AO19" s="322"/>
      <c r="AP19" s="363"/>
      <c r="AQ19" s="363"/>
      <c r="AR19" s="363"/>
      <c r="AS19"/>
      <c r="AT19"/>
    </row>
    <row r="20" spans="1:46" ht="15" customHeight="1" x14ac:dyDescent="0.3">
      <c r="A20" s="554"/>
      <c r="B20" s="506"/>
      <c r="C20" s="508" t="s">
        <v>23</v>
      </c>
      <c r="D20" s="508"/>
      <c r="E20" s="509"/>
      <c r="F20" s="393">
        <f t="shared" ref="F20:AN20" si="45">AVERAGE(F14:F19)</f>
        <v>2.5419999999999998</v>
      </c>
      <c r="G20" s="394">
        <f t="shared" si="45"/>
        <v>198.12520000000004</v>
      </c>
      <c r="H20" s="395">
        <f t="shared" si="45"/>
        <v>46.115064000000004</v>
      </c>
      <c r="I20" s="396">
        <f t="shared" si="45"/>
        <v>54.505424699945635</v>
      </c>
      <c r="J20" s="397">
        <f t="shared" si="45"/>
        <v>212.30626656529699</v>
      </c>
      <c r="K20" s="394">
        <f t="shared" si="45"/>
        <v>22.235534179686542</v>
      </c>
      <c r="L20" s="394">
        <f t="shared" si="45"/>
        <v>1.699094627961296</v>
      </c>
      <c r="M20" s="394">
        <f t="shared" si="45"/>
        <v>1.2473467358552579</v>
      </c>
      <c r="N20" s="394">
        <f t="shared" si="45"/>
        <v>11.876299944897831</v>
      </c>
      <c r="O20" s="394">
        <f t="shared" si="45"/>
        <v>82.236380384240221</v>
      </c>
      <c r="P20" s="395">
        <f t="shared" si="45"/>
        <v>28.343665546782738</v>
      </c>
      <c r="Q20" s="396">
        <f t="shared" si="45"/>
        <v>60.005790678578478</v>
      </c>
      <c r="R20" s="397">
        <f t="shared" si="45"/>
        <v>215.03925063385299</v>
      </c>
      <c r="S20" s="394">
        <f t="shared" si="45"/>
        <v>21.891543475880979</v>
      </c>
      <c r="T20" s="394">
        <f t="shared" si="45"/>
        <v>1.699094627961296</v>
      </c>
      <c r="U20" s="394">
        <f t="shared" si="45"/>
        <v>1.2675876069763881</v>
      </c>
      <c r="V20" s="397">
        <f t="shared" si="45"/>
        <v>12.375740474526642</v>
      </c>
      <c r="W20" s="397">
        <f t="shared" si="45"/>
        <v>85.082187205891955</v>
      </c>
      <c r="X20" s="398">
        <f t="shared" si="45"/>
        <v>32.374867452610417</v>
      </c>
      <c r="Y20" s="399">
        <f t="shared" si="45"/>
        <v>38.050575883032323</v>
      </c>
      <c r="Z20" s="397">
        <f t="shared" si="45"/>
        <v>200.6663586574854</v>
      </c>
      <c r="AA20" s="397">
        <f t="shared" si="45"/>
        <v>23.81035142778212</v>
      </c>
      <c r="AB20" s="394">
        <f t="shared" si="45"/>
        <v>1.699094627961296</v>
      </c>
      <c r="AC20" s="394">
        <f t="shared" si="45"/>
        <v>1.160398059994636</v>
      </c>
      <c r="AD20" s="397">
        <f t="shared" si="45"/>
        <v>10.246693725617297</v>
      </c>
      <c r="AE20" s="397">
        <f t="shared" si="45"/>
        <v>74.27282737969135</v>
      </c>
      <c r="AF20" s="398">
        <f t="shared" si="45"/>
        <v>16.703925730991738</v>
      </c>
      <c r="AG20" s="396">
        <f t="shared" si="45"/>
        <v>54.505424699945635</v>
      </c>
      <c r="AH20" s="397">
        <f t="shared" si="45"/>
        <v>167.83519820592394</v>
      </c>
      <c r="AI20" s="399">
        <f t="shared" si="45"/>
        <v>38.050575883032323</v>
      </c>
      <c r="AJ20" s="397">
        <f t="shared" si="45"/>
        <v>153.04565580192116</v>
      </c>
      <c r="AK20" s="395">
        <f t="shared" si="45"/>
        <v>43.412957686695101</v>
      </c>
      <c r="AL20" s="393">
        <f t="shared" si="45"/>
        <v>83.917599102961972</v>
      </c>
      <c r="AM20" s="400">
        <f t="shared" si="45"/>
        <v>76.522827900960579</v>
      </c>
      <c r="AN20" s="400">
        <f t="shared" si="45"/>
        <v>85.628081841045514</v>
      </c>
      <c r="AO20" s="400">
        <f t="shared" ref="AO20:AP20" si="46">AVERAGE(AO14:AO19)</f>
        <v>4.9328603200506729</v>
      </c>
      <c r="AP20" s="364" t="e">
        <f t="shared" si="46"/>
        <v>#DIV/0!</v>
      </c>
      <c r="AQ20" s="364">
        <f t="shared" ref="AQ20:AR20" si="47">AVERAGE(AQ14:AQ19)</f>
        <v>5.442506498019327</v>
      </c>
      <c r="AR20" s="364">
        <f t="shared" si="47"/>
        <v>5.8344492943478894</v>
      </c>
      <c r="AS20"/>
      <c r="AT20"/>
    </row>
    <row r="21" spans="1:46" ht="15" customHeight="1" x14ac:dyDescent="0.3">
      <c r="A21" s="554"/>
      <c r="B21" s="506"/>
      <c r="C21" s="525" t="s">
        <v>24</v>
      </c>
      <c r="D21" s="525"/>
      <c r="E21" s="526"/>
      <c r="F21" s="402">
        <f t="shared" ref="F21:AN21" si="48">_xlfn.STDEV.S(F14:F19)</f>
        <v>0.39939954932373239</v>
      </c>
      <c r="G21" s="403">
        <f t="shared" si="48"/>
        <v>21.953080619812791</v>
      </c>
      <c r="H21" s="404">
        <f t="shared" si="48"/>
        <v>5.7355992393497797</v>
      </c>
      <c r="I21" s="405">
        <f t="shared" si="48"/>
        <v>1.4273882365838555E-3</v>
      </c>
      <c r="J21" s="406">
        <f t="shared" si="48"/>
        <v>36.362607682171188</v>
      </c>
      <c r="K21" s="403">
        <f t="shared" si="48"/>
        <v>4.46583242788242</v>
      </c>
      <c r="L21" s="403">
        <f t="shared" si="48"/>
        <v>0.22357642687278145</v>
      </c>
      <c r="M21" s="403">
        <f t="shared" si="48"/>
        <v>0.14101655353603978</v>
      </c>
      <c r="N21" s="403">
        <f t="shared" si="48"/>
        <v>6.1459550531445499</v>
      </c>
      <c r="O21" s="403">
        <f t="shared" si="48"/>
        <v>65.828404259952549</v>
      </c>
      <c r="P21" s="404">
        <f t="shared" si="48"/>
        <v>8.3126385922577324</v>
      </c>
      <c r="Q21" s="405">
        <f t="shared" si="48"/>
        <v>1.7303345778289889E-3</v>
      </c>
      <c r="R21" s="406">
        <f t="shared" si="48"/>
        <v>37.074990541428178</v>
      </c>
      <c r="S21" s="403">
        <f t="shared" si="48"/>
        <v>4.445847486172755</v>
      </c>
      <c r="T21" s="403">
        <f t="shared" si="48"/>
        <v>0.22357642687278145</v>
      </c>
      <c r="U21" s="403">
        <f t="shared" si="48"/>
        <v>0.14553996375010134</v>
      </c>
      <c r="V21" s="406">
        <f t="shared" si="48"/>
        <v>6.1674612885727909</v>
      </c>
      <c r="W21" s="406">
        <f t="shared" si="48"/>
        <v>66.02671877349745</v>
      </c>
      <c r="X21" s="407">
        <f t="shared" si="48"/>
        <v>9.5935917854775852</v>
      </c>
      <c r="Y21" s="408">
        <f t="shared" si="48"/>
        <v>1.2199414527601787E-3</v>
      </c>
      <c r="Z21" s="406">
        <f t="shared" si="48"/>
        <v>32.752831553028649</v>
      </c>
      <c r="AA21" s="406">
        <f t="shared" si="48"/>
        <v>4.3746876491245166</v>
      </c>
      <c r="AB21" s="403">
        <f t="shared" si="48"/>
        <v>0.22357642687278145</v>
      </c>
      <c r="AC21" s="403">
        <f t="shared" si="48"/>
        <v>0.11335468520593993</v>
      </c>
      <c r="AD21" s="406">
        <f t="shared" si="48"/>
        <v>6.1392518912128873</v>
      </c>
      <c r="AE21" s="406">
        <f t="shared" si="48"/>
        <v>65.462151048452071</v>
      </c>
      <c r="AF21" s="407">
        <f t="shared" si="48"/>
        <v>4.3569261639475609</v>
      </c>
      <c r="AG21" s="405">
        <f t="shared" si="48"/>
        <v>1.4273882365838555E-3</v>
      </c>
      <c r="AH21" s="406">
        <f t="shared" si="48"/>
        <v>36.372918763044808</v>
      </c>
      <c r="AI21" s="408">
        <f t="shared" si="48"/>
        <v>1.2199414527601787E-3</v>
      </c>
      <c r="AJ21" s="406">
        <f t="shared" si="48"/>
        <v>31.573644789812597</v>
      </c>
      <c r="AK21" s="404">
        <f t="shared" si="48"/>
        <v>9.5423879901486313</v>
      </c>
      <c r="AL21" s="402">
        <f t="shared" si="48"/>
        <v>18.186459381522404</v>
      </c>
      <c r="AM21" s="409">
        <f t="shared" si="48"/>
        <v>15.786822394906299</v>
      </c>
      <c r="AN21" s="409">
        <f t="shared" si="48"/>
        <v>18.609075175357653</v>
      </c>
      <c r="AO21" s="409">
        <f t="shared" ref="AO21:AP21" si="49">_xlfn.STDEV.S(AO14:AO19)</f>
        <v>0.88828822541614283</v>
      </c>
      <c r="AP21" s="365" t="e">
        <f t="shared" si="49"/>
        <v>#DIV/0!</v>
      </c>
      <c r="AQ21" s="365">
        <f t="shared" ref="AQ21:AR21" si="50">_xlfn.STDEV.S(AQ14:AQ19)</f>
        <v>0.39288105151029828</v>
      </c>
      <c r="AR21" s="365">
        <f t="shared" si="50"/>
        <v>0.32364236290184972</v>
      </c>
      <c r="AS21"/>
      <c r="AT21"/>
    </row>
    <row r="22" spans="1:46" ht="15" customHeight="1" thickBot="1" x14ac:dyDescent="0.35">
      <c r="A22" s="554"/>
      <c r="B22" s="507"/>
      <c r="C22" s="510" t="s">
        <v>25</v>
      </c>
      <c r="D22" s="511"/>
      <c r="E22" s="512"/>
      <c r="F22" s="411">
        <f t="shared" ref="F22:AF22" si="51">_xlfn.STDEV.S(F14:F19)/SQRT(COUNT(F14:F19))</f>
        <v>0.17861690849412915</v>
      </c>
      <c r="G22" s="412">
        <f t="shared" si="51"/>
        <v>9.8177161162869222</v>
      </c>
      <c r="H22" s="413">
        <f t="shared" si="51"/>
        <v>2.5650379581764389</v>
      </c>
      <c r="I22" s="414">
        <f t="shared" si="51"/>
        <v>6.383474254570106E-4</v>
      </c>
      <c r="J22" s="415">
        <f t="shared" si="51"/>
        <v>16.261852523298167</v>
      </c>
      <c r="K22" s="412">
        <f t="shared" si="51"/>
        <v>1.9971809769736035</v>
      </c>
      <c r="L22" s="412">
        <f t="shared" si="51"/>
        <v>9.9986417730810004E-2</v>
      </c>
      <c r="M22" s="412">
        <f t="shared" si="51"/>
        <v>6.3064519931864654E-2</v>
      </c>
      <c r="N22" s="412">
        <f t="shared" si="51"/>
        <v>2.7485546570979089</v>
      </c>
      <c r="O22" s="412">
        <f t="shared" si="51"/>
        <v>29.439357355118126</v>
      </c>
      <c r="P22" s="413">
        <f t="shared" si="51"/>
        <v>3.7175249929352892</v>
      </c>
      <c r="Q22" s="414">
        <f t="shared" si="51"/>
        <v>7.7382914796880384E-4</v>
      </c>
      <c r="R22" s="415">
        <f t="shared" si="51"/>
        <v>16.580439823159026</v>
      </c>
      <c r="S22" s="412">
        <f t="shared" si="51"/>
        <v>1.9882434393357673</v>
      </c>
      <c r="T22" s="412">
        <f t="shared" si="51"/>
        <v>9.9986417730810004E-2</v>
      </c>
      <c r="U22" s="412">
        <f t="shared" si="51"/>
        <v>6.5087450477616354E-2</v>
      </c>
      <c r="V22" s="415">
        <f t="shared" si="51"/>
        <v>2.7581725379694415</v>
      </c>
      <c r="W22" s="415">
        <f t="shared" si="51"/>
        <v>29.528046301760366</v>
      </c>
      <c r="X22" s="416">
        <f t="shared" si="51"/>
        <v>4.2903846761422919</v>
      </c>
      <c r="Y22" s="417">
        <f t="shared" si="51"/>
        <v>5.4557440338832161E-4</v>
      </c>
      <c r="Z22" s="415">
        <f t="shared" si="51"/>
        <v>14.647511561634413</v>
      </c>
      <c r="AA22" s="415">
        <f t="shared" si="51"/>
        <v>1.9564197927542333</v>
      </c>
      <c r="AB22" s="412">
        <f t="shared" si="51"/>
        <v>9.9986417730810004E-2</v>
      </c>
      <c r="AC22" s="412">
        <f t="shared" si="51"/>
        <v>5.069375633771428E-2</v>
      </c>
      <c r="AD22" s="415">
        <f t="shared" si="51"/>
        <v>2.7455569119492318</v>
      </c>
      <c r="AE22" s="415">
        <f t="shared" si="51"/>
        <v>29.275563939539591</v>
      </c>
      <c r="AF22" s="416">
        <f t="shared" si="51"/>
        <v>1.9484766151068278</v>
      </c>
      <c r="AG22" s="414">
        <f t="shared" ref="AG22:AN22" si="52">AG21/SQRT(COUNT(AG14:AG19))</f>
        <v>6.383474254570106E-4</v>
      </c>
      <c r="AH22" s="415">
        <f t="shared" si="52"/>
        <v>16.26646377884915</v>
      </c>
      <c r="AI22" s="417">
        <f t="shared" si="52"/>
        <v>5.4557440338832161E-4</v>
      </c>
      <c r="AJ22" s="415">
        <f t="shared" si="52"/>
        <v>14.120163209490604</v>
      </c>
      <c r="AK22" s="413">
        <f t="shared" si="52"/>
        <v>4.2674856427299863</v>
      </c>
      <c r="AL22" s="411">
        <f t="shared" si="52"/>
        <v>8.1332318894245752</v>
      </c>
      <c r="AM22" s="418">
        <f t="shared" si="52"/>
        <v>7.0600816047453021</v>
      </c>
      <c r="AN22" s="418">
        <f t="shared" si="52"/>
        <v>8.3222314181007064</v>
      </c>
      <c r="AO22" s="418">
        <f t="shared" ref="AO22:AP22" si="53">AO21/SQRT(COUNT(AO14:AO19))</f>
        <v>0.39725457112863033</v>
      </c>
      <c r="AP22" s="366" t="e">
        <f t="shared" si="53"/>
        <v>#DIV/0!</v>
      </c>
      <c r="AQ22" s="366">
        <f t="shared" ref="AQ22:AR22" si="54">AQ21/SQRT(COUNT(AQ14:AQ19))</f>
        <v>0.17570174764972465</v>
      </c>
      <c r="AR22" s="366">
        <f t="shared" si="54"/>
        <v>0.14473726476943841</v>
      </c>
      <c r="AS22"/>
      <c r="AT22"/>
    </row>
    <row r="23" spans="1:46" ht="15" customHeight="1" x14ac:dyDescent="0.3">
      <c r="A23" s="554"/>
      <c r="B23" s="518" t="s">
        <v>103</v>
      </c>
      <c r="C23" s="293">
        <v>43389</v>
      </c>
      <c r="D23" s="247" t="s">
        <v>82</v>
      </c>
      <c r="E23" s="20" t="s">
        <v>114</v>
      </c>
      <c r="F23" s="292">
        <v>3.2</v>
      </c>
      <c r="G23" s="289">
        <v>212.346</v>
      </c>
      <c r="H23" s="290">
        <v>48.713999999999999</v>
      </c>
      <c r="I23" s="287">
        <v>75.605984239149606</v>
      </c>
      <c r="J23" s="288">
        <v>246.05104686806399</v>
      </c>
      <c r="K23" s="289">
        <v>19.4275112827752</v>
      </c>
      <c r="L23" s="289">
        <v>1.8105055055055099</v>
      </c>
      <c r="M23" s="289">
        <v>1.3849585385822401</v>
      </c>
      <c r="N23" s="289">
        <v>21.360402266135502</v>
      </c>
      <c r="O23" s="289">
        <v>144.034917111043</v>
      </c>
      <c r="P23" s="320">
        <v>53.7508985544751</v>
      </c>
      <c r="Q23" s="291">
        <v>60.004076124858301</v>
      </c>
      <c r="R23" s="288">
        <v>239.53779145053301</v>
      </c>
      <c r="S23" s="289">
        <v>20.060034089381102</v>
      </c>
      <c r="T23" s="289">
        <v>1.8105055055055099</v>
      </c>
      <c r="U23" s="289">
        <v>1.3412887293509299</v>
      </c>
      <c r="V23" s="288">
        <v>19.878983369900698</v>
      </c>
      <c r="W23" s="288">
        <v>122.535335802923</v>
      </c>
      <c r="X23" s="290">
        <v>39.762909032323201</v>
      </c>
      <c r="Y23" s="291">
        <v>58.803943044017601</v>
      </c>
      <c r="Z23" s="288">
        <v>238.91776332018699</v>
      </c>
      <c r="AA23" s="288">
        <v>20.122618830477201</v>
      </c>
      <c r="AB23" s="289">
        <v>1.8105055055055099</v>
      </c>
      <c r="AC23" s="289">
        <v>1.33711709500409</v>
      </c>
      <c r="AD23" s="288">
        <v>19.756786056831199</v>
      </c>
      <c r="AE23" s="288">
        <v>120.927016326626</v>
      </c>
      <c r="AF23" s="290">
        <v>38.701256892056001</v>
      </c>
      <c r="AG23" s="32">
        <f>I23</f>
        <v>75.605984239149606</v>
      </c>
      <c r="AH23" s="30">
        <f>(J23-2*K23)</f>
        <v>207.19602430251359</v>
      </c>
      <c r="AI23" s="29">
        <f t="shared" ref="AI23" si="55">Y23</f>
        <v>58.803943044017601</v>
      </c>
      <c r="AJ23" s="30">
        <f t="shared" ref="AJ23" si="56">Z23-2*AA23</f>
        <v>198.67252565923258</v>
      </c>
      <c r="AK23" s="112">
        <f>(AH23-AJ23)/(AJ23*(AG23-AI23))*7500.6</f>
        <v>19.151996067505035</v>
      </c>
      <c r="AL23" s="22">
        <f t="shared" ref="AL23:AL26" si="57">AH23/2</f>
        <v>103.5980121512568</v>
      </c>
      <c r="AM23" s="322">
        <f t="shared" ref="AM23:AM26" si="58">AJ23/2</f>
        <v>99.336262829616288</v>
      </c>
      <c r="AN23" s="322">
        <f t="shared" ref="AN23:AN26" si="59">(R23-2*S23)/2</f>
        <v>99.708861635885398</v>
      </c>
      <c r="AO23" s="322">
        <f t="shared" ref="AO23:AO26" si="60">K23*P144</f>
        <v>10.50635938855925</v>
      </c>
      <c r="AP23" s="363"/>
      <c r="AQ23" s="363">
        <f t="shared" ref="AQ23:AQ27" si="61">SQRT(AO23/(2*AL23*0.001))</f>
        <v>7.1209086965163344</v>
      </c>
      <c r="AR23" s="363">
        <f t="shared" ref="AR23:AR25" si="62">SQRT(S23*T144/(2*AN23*0.001))</f>
        <v>5.8906136569455505</v>
      </c>
      <c r="AS23"/>
      <c r="AT23"/>
    </row>
    <row r="24" spans="1:46" ht="15" customHeight="1" x14ac:dyDescent="0.3">
      <c r="A24" s="554"/>
      <c r="B24" s="519"/>
      <c r="C24" s="293">
        <v>43397</v>
      </c>
      <c r="D24" s="248" t="s">
        <v>82</v>
      </c>
      <c r="E24" s="20" t="s">
        <v>115</v>
      </c>
      <c r="F24" s="301">
        <v>3.74</v>
      </c>
      <c r="G24" s="304">
        <v>218.82599999999999</v>
      </c>
      <c r="H24" s="302">
        <v>42.887</v>
      </c>
      <c r="I24" s="303">
        <v>75.607008253910806</v>
      </c>
      <c r="J24" s="28">
        <v>262.31232228219801</v>
      </c>
      <c r="K24" s="304">
        <v>17.478926872243498</v>
      </c>
      <c r="L24" s="304">
        <v>1.7632032032031999</v>
      </c>
      <c r="M24" s="304">
        <v>1.3915811469313499</v>
      </c>
      <c r="N24" s="304">
        <v>22.052825556884901</v>
      </c>
      <c r="O24" s="304">
        <v>129.64209092050001</v>
      </c>
      <c r="P24" s="321">
        <v>65.556550261181798</v>
      </c>
      <c r="Q24" s="305">
        <v>60.004416321802204</v>
      </c>
      <c r="R24" s="28">
        <v>256.70575090803101</v>
      </c>
      <c r="S24" s="304">
        <v>17.9217402472255</v>
      </c>
      <c r="T24" s="304">
        <v>1.7632032032031999</v>
      </c>
      <c r="U24" s="304">
        <v>1.3571977256935901</v>
      </c>
      <c r="V24" s="28">
        <v>20.633017534368101</v>
      </c>
      <c r="W24" s="28">
        <v>112.824280550994</v>
      </c>
      <c r="X24" s="302">
        <v>49.293525329993201</v>
      </c>
      <c r="Y24" s="305">
        <v>58.8041957117115</v>
      </c>
      <c r="Z24" s="28">
        <v>256.14471742084601</v>
      </c>
      <c r="AA24" s="28">
        <v>17.967390378391801</v>
      </c>
      <c r="AB24" s="304">
        <v>1.7632032032031999</v>
      </c>
      <c r="AC24" s="304">
        <v>1.35374946454427</v>
      </c>
      <c r="AD24" s="28">
        <v>20.509220966926598</v>
      </c>
      <c r="AE24" s="28">
        <v>111.541163297835</v>
      </c>
      <c r="AF24" s="302">
        <v>48.042492588897503</v>
      </c>
      <c r="AG24" s="32">
        <f t="shared" ref="AG24:AG25" si="63">I24</f>
        <v>75.607008253910806</v>
      </c>
      <c r="AH24" s="30">
        <f t="shared" ref="AH24:AH25" si="64">(J24-2*K24)</f>
        <v>227.354468537711</v>
      </c>
      <c r="AI24" s="29">
        <f>Y24</f>
        <v>58.8041957117115</v>
      </c>
      <c r="AJ24" s="30">
        <f>Z24-2*AA24</f>
        <v>220.20993666406241</v>
      </c>
      <c r="AK24" s="112">
        <f>(AH24-AJ24)/(AJ24*(AG24-AI24))*7500.6</f>
        <v>14.482745176495417</v>
      </c>
      <c r="AL24" s="22">
        <f t="shared" si="57"/>
        <v>113.6772342688555</v>
      </c>
      <c r="AM24" s="322">
        <f t="shared" si="58"/>
        <v>110.10496833203121</v>
      </c>
      <c r="AN24" s="322">
        <f t="shared" si="59"/>
        <v>110.43113520679</v>
      </c>
      <c r="AO24" s="322">
        <f t="shared" si="60"/>
        <v>14.41121159474941</v>
      </c>
      <c r="AP24" s="363"/>
      <c r="AQ24" s="363">
        <f t="shared" si="61"/>
        <v>7.9615660090880249</v>
      </c>
      <c r="AR24" s="363">
        <f t="shared" si="62"/>
        <v>6.3590889529318417</v>
      </c>
      <c r="AS24"/>
      <c r="AT24"/>
    </row>
    <row r="25" spans="1:46" ht="15" customHeight="1" x14ac:dyDescent="0.3">
      <c r="A25" s="554"/>
      <c r="B25" s="519"/>
      <c r="C25" s="293">
        <v>43493</v>
      </c>
      <c r="D25" s="248" t="s">
        <v>82</v>
      </c>
      <c r="E25" s="20" t="s">
        <v>117</v>
      </c>
      <c r="F25" s="301">
        <v>3.4</v>
      </c>
      <c r="G25" s="304">
        <v>194.00800000000001</v>
      </c>
      <c r="H25" s="302">
        <v>38.432000000000002</v>
      </c>
      <c r="I25" s="303">
        <v>75.610723830636502</v>
      </c>
      <c r="J25" s="28">
        <v>215.341089908078</v>
      </c>
      <c r="K25" s="304">
        <v>17.6879291591477</v>
      </c>
      <c r="L25" s="304">
        <v>1.71023123123123</v>
      </c>
      <c r="M25" s="304">
        <v>1.2704604871505301</v>
      </c>
      <c r="N25" s="304">
        <v>16.8629642415593</v>
      </c>
      <c r="O25" s="304">
        <v>127.645629738051</v>
      </c>
      <c r="P25" s="321">
        <v>51.281453290505702</v>
      </c>
      <c r="Q25" s="305">
        <v>60.005358937760903</v>
      </c>
      <c r="R25" s="28">
        <v>210.70682441071801</v>
      </c>
      <c r="S25" s="304">
        <v>18.1567014996014</v>
      </c>
      <c r="T25" s="304">
        <v>1.71023123123123</v>
      </c>
      <c r="U25" s="304">
        <v>1.2376595548871101</v>
      </c>
      <c r="V25" s="28">
        <v>15.7034525473966</v>
      </c>
      <c r="W25" s="28">
        <v>107.31984928537</v>
      </c>
      <c r="X25" s="302">
        <v>38.419215422753801</v>
      </c>
      <c r="Y25" s="305">
        <v>58.805132959243203</v>
      </c>
      <c r="Z25" s="28">
        <v>210.24859391992501</v>
      </c>
      <c r="AA25" s="28">
        <v>18.204548306864901</v>
      </c>
      <c r="AB25" s="304">
        <v>1.71023123123123</v>
      </c>
      <c r="AC25" s="304">
        <v>1.2344066283556601</v>
      </c>
      <c r="AD25" s="28">
        <v>15.6036510449206</v>
      </c>
      <c r="AE25" s="28">
        <v>105.80543921280599</v>
      </c>
      <c r="AF25" s="302">
        <v>37.432522594107098</v>
      </c>
      <c r="AG25" s="32">
        <f t="shared" si="63"/>
        <v>75.610723830636502</v>
      </c>
      <c r="AH25" s="30">
        <f t="shared" si="64"/>
        <v>179.9652315897826</v>
      </c>
      <c r="AI25" s="29">
        <f t="shared" ref="AI25:AI26" si="65">Y25</f>
        <v>58.805132959243203</v>
      </c>
      <c r="AJ25" s="30">
        <f t="shared" ref="AJ25:AJ26" si="66">Z25-2*AA25</f>
        <v>173.8394973061952</v>
      </c>
      <c r="AK25" s="112">
        <f>(AH25-AJ25)/(AJ25*(AG25-AI25))*7500.6</f>
        <v>15.727218337021304</v>
      </c>
      <c r="AL25" s="22">
        <f t="shared" si="57"/>
        <v>89.982615794891302</v>
      </c>
      <c r="AM25" s="322">
        <f t="shared" si="58"/>
        <v>86.919748653097599</v>
      </c>
      <c r="AN25" s="322">
        <f t="shared" si="59"/>
        <v>87.19671070575761</v>
      </c>
      <c r="AO25" s="322">
        <f t="shared" si="60"/>
        <v>10.942897365403432</v>
      </c>
      <c r="AP25" s="363"/>
      <c r="AQ25" s="363">
        <f t="shared" si="61"/>
        <v>7.7977957997115936</v>
      </c>
      <c r="AR25" s="363">
        <f t="shared" si="62"/>
        <v>6.2668072925852387</v>
      </c>
      <c r="AS25"/>
      <c r="AT25"/>
    </row>
    <row r="26" spans="1:46" ht="15" customHeight="1" x14ac:dyDescent="0.3">
      <c r="A26" s="554"/>
      <c r="B26" s="519"/>
      <c r="C26" s="294">
        <v>43140</v>
      </c>
      <c r="D26" s="334" t="s">
        <v>82</v>
      </c>
      <c r="E26" s="335" t="s">
        <v>176</v>
      </c>
      <c r="F26" s="22">
        <v>3.05</v>
      </c>
      <c r="G26" s="26">
        <v>155.54</v>
      </c>
      <c r="H26" s="24">
        <v>38.273200000000003</v>
      </c>
      <c r="I26" s="25">
        <v>75.608870873753204</v>
      </c>
      <c r="J26" s="23">
        <v>253.601141982196</v>
      </c>
      <c r="K26" s="26">
        <v>11.2438598922129</v>
      </c>
      <c r="L26" s="26">
        <v>1.6470180180180201</v>
      </c>
      <c r="M26" s="26">
        <v>2.0667169402591599</v>
      </c>
      <c r="N26" s="26">
        <v>19.645159944330299</v>
      </c>
      <c r="O26" s="26">
        <v>96.022160282715404</v>
      </c>
      <c r="P26" s="276">
        <v>103.59714926575801</v>
      </c>
      <c r="Q26" s="25">
        <v>60.006625362683103</v>
      </c>
      <c r="R26" s="23">
        <v>249.07890297492099</v>
      </c>
      <c r="S26" s="26">
        <v>11.468484156672</v>
      </c>
      <c r="T26" s="26">
        <v>1.6470180180180201</v>
      </c>
      <c r="U26" s="26">
        <v>2.02623776566129</v>
      </c>
      <c r="V26" s="23">
        <v>17.856262325657099</v>
      </c>
      <c r="W26" s="23">
        <v>80.174857487076395</v>
      </c>
      <c r="X26" s="24">
        <v>78.875040881495806</v>
      </c>
      <c r="Y26" s="77">
        <v>58.8056752434412</v>
      </c>
      <c r="Z26" s="23">
        <v>248.65714886798199</v>
      </c>
      <c r="AA26" s="23">
        <v>11.4899148482305</v>
      </c>
      <c r="AB26" s="26">
        <v>1.6470180180180201</v>
      </c>
      <c r="AC26" s="26">
        <v>2.0224584794652101</v>
      </c>
      <c r="AD26" s="23">
        <v>17.7107756048871</v>
      </c>
      <c r="AE26" s="23">
        <v>79.004317324277906</v>
      </c>
      <c r="AF26" s="24">
        <v>76.993782260799406</v>
      </c>
      <c r="AG26" s="25">
        <f>I26</f>
        <v>75.608870873753204</v>
      </c>
      <c r="AH26" s="23">
        <f>(J26-2*K26)</f>
        <v>231.11342219777021</v>
      </c>
      <c r="AI26" s="26">
        <f t="shared" si="65"/>
        <v>58.8056752434412</v>
      </c>
      <c r="AJ26" s="23">
        <f t="shared" si="66"/>
        <v>225.67731917152099</v>
      </c>
      <c r="AK26" s="276">
        <f>(AH26-AJ26)/(AJ26*(AG26-AI26))*7500.6</f>
        <v>10.752362231267458</v>
      </c>
      <c r="AL26" s="22">
        <f t="shared" si="57"/>
        <v>115.5567110988851</v>
      </c>
      <c r="AM26" s="336">
        <f t="shared" si="58"/>
        <v>112.8386595857605</v>
      </c>
      <c r="AN26" s="336">
        <f t="shared" si="59"/>
        <v>113.07096733078849</v>
      </c>
      <c r="AO26" s="322">
        <f t="shared" si="60"/>
        <v>16.997028473196423</v>
      </c>
      <c r="AP26" s="367"/>
      <c r="AQ26" s="363">
        <f t="shared" si="61"/>
        <v>8.5757856378631736</v>
      </c>
      <c r="AR26" s="363">
        <f>SQRT(S26*T147/(2*AN26*0.001))</f>
        <v>7.2094691288741695</v>
      </c>
      <c r="AS26"/>
      <c r="AT26"/>
    </row>
    <row r="27" spans="1:46" ht="15" customHeight="1" x14ac:dyDescent="0.3">
      <c r="A27" s="554"/>
      <c r="B27" s="519"/>
      <c r="C27" s="294">
        <v>43203</v>
      </c>
      <c r="D27" s="334" t="s">
        <v>82</v>
      </c>
      <c r="E27" s="335" t="s">
        <v>176</v>
      </c>
      <c r="F27" s="301">
        <v>2.58</v>
      </c>
      <c r="G27" s="304">
        <v>143.61799999999999</v>
      </c>
      <c r="H27" s="302">
        <v>45.756450000000001</v>
      </c>
      <c r="I27" s="303">
        <v>75.605800094734604</v>
      </c>
      <c r="J27" s="28">
        <v>227.33563315995701</v>
      </c>
      <c r="K27" s="305">
        <v>11.1751070783061</v>
      </c>
      <c r="L27" s="304">
        <v>1.8536866866866899</v>
      </c>
      <c r="M27" s="304">
        <v>2.2088402041624202</v>
      </c>
      <c r="N27" s="305">
        <v>34.400281674237398</v>
      </c>
      <c r="O27" s="304">
        <v>220.62658553158499</v>
      </c>
      <c r="P27" s="302">
        <v>92.446761027307801</v>
      </c>
      <c r="Q27" s="305">
        <v>60.004157825956398</v>
      </c>
      <c r="R27" s="28">
        <v>220.898794316504</v>
      </c>
      <c r="S27" s="304">
        <v>11.538061571496099</v>
      </c>
      <c r="T27" s="304">
        <v>1.8536866866866899</v>
      </c>
      <c r="U27" s="304">
        <v>2.1393563942632001</v>
      </c>
      <c r="V27" s="28">
        <v>31.853383987485898</v>
      </c>
      <c r="W27" s="28">
        <v>192.04875969331599</v>
      </c>
      <c r="X27" s="302">
        <v>68.578797173873497</v>
      </c>
      <c r="Y27" s="305">
        <v>58.803983490294698</v>
      </c>
      <c r="Z27" s="28">
        <v>220.29765249543999</v>
      </c>
      <c r="AA27" s="28">
        <v>11.5732364767987</v>
      </c>
      <c r="AB27" s="304">
        <v>1.8536866866866899</v>
      </c>
      <c r="AC27" s="304">
        <v>2.13285418040733</v>
      </c>
      <c r="AD27" s="28">
        <v>31.6473948301966</v>
      </c>
      <c r="AE27" s="28">
        <v>189.904203068447</v>
      </c>
      <c r="AF27" s="302">
        <v>66.775417015739293</v>
      </c>
      <c r="AG27" s="25">
        <f>I27</f>
        <v>75.605800094734604</v>
      </c>
      <c r="AH27" s="23">
        <f>(J27-2*K27)</f>
        <v>204.98541900334482</v>
      </c>
      <c r="AI27" s="26">
        <f t="shared" ref="AI27" si="67">Y27</f>
        <v>58.803983490294698</v>
      </c>
      <c r="AJ27" s="23">
        <f t="shared" ref="AJ27" si="68">Z27-2*AA27</f>
        <v>197.15117954184259</v>
      </c>
      <c r="AK27" s="276">
        <f>(AH27-AJ27)/(AJ27*(AG27-AI27))*7500.6</f>
        <v>17.739330613585945</v>
      </c>
      <c r="AL27" s="22">
        <f t="shared" ref="AL27" si="69">AH27/2</f>
        <v>102.49270950167241</v>
      </c>
      <c r="AM27" s="336">
        <f t="shared" ref="AM27" si="70">AJ27/2</f>
        <v>98.575589770921297</v>
      </c>
      <c r="AN27" s="336">
        <f t="shared" ref="AN27" si="71">(R27-2*S27)/2</f>
        <v>98.911335586755897</v>
      </c>
      <c r="AO27" s="322">
        <f>K27*P148</f>
        <v>10.238949771047126</v>
      </c>
      <c r="AP27" s="363"/>
      <c r="AQ27" s="363">
        <f t="shared" si="61"/>
        <v>7.0675065761192073</v>
      </c>
      <c r="AR27" s="363">
        <f>SQRT(S27*T148/(2*AN27*0.001))</f>
        <v>5.9324466247212984</v>
      </c>
      <c r="AS27"/>
      <c r="AT27"/>
    </row>
    <row r="28" spans="1:46" ht="15" customHeight="1" thickBot="1" x14ac:dyDescent="0.35">
      <c r="A28" s="554"/>
      <c r="B28" s="519"/>
      <c r="C28" s="8"/>
      <c r="D28" s="249"/>
      <c r="E28" s="20"/>
      <c r="F28" s="34"/>
      <c r="G28" s="26"/>
      <c r="H28" s="276"/>
      <c r="I28" s="32"/>
      <c r="J28" s="30"/>
      <c r="K28" s="29"/>
      <c r="L28" s="26"/>
      <c r="M28" s="26"/>
      <c r="N28" s="26"/>
      <c r="O28" s="26"/>
      <c r="P28" s="276"/>
      <c r="Q28" s="32"/>
      <c r="R28" s="30"/>
      <c r="S28" s="29"/>
      <c r="T28" s="29"/>
      <c r="U28" s="29"/>
      <c r="V28" s="30"/>
      <c r="W28" s="30"/>
      <c r="X28" s="31"/>
      <c r="Y28" s="27"/>
      <c r="Z28" s="28"/>
      <c r="AA28" s="28"/>
      <c r="AB28" s="29"/>
      <c r="AC28" s="29"/>
      <c r="AD28" s="30"/>
      <c r="AE28" s="30"/>
      <c r="AF28" s="31"/>
      <c r="AG28" s="32"/>
      <c r="AH28" s="30"/>
      <c r="AI28" s="29"/>
      <c r="AJ28" s="30"/>
      <c r="AK28" s="112"/>
      <c r="AL28" s="323"/>
      <c r="AM28" s="390"/>
      <c r="AN28" s="322"/>
      <c r="AO28" s="322"/>
      <c r="AP28" s="363"/>
      <c r="AQ28" s="363"/>
      <c r="AR28" s="363"/>
      <c r="AS28"/>
      <c r="AT28"/>
    </row>
    <row r="29" spans="1:46" ht="15" customHeight="1" x14ac:dyDescent="0.3">
      <c r="A29" s="554"/>
      <c r="B29" s="519"/>
      <c r="C29" s="514" t="s">
        <v>23</v>
      </c>
      <c r="D29" s="508"/>
      <c r="E29" s="509"/>
      <c r="F29" s="38">
        <f t="shared" ref="F29:AN29" si="72">AVERAGE(F23:F28)</f>
        <v>3.194</v>
      </c>
      <c r="G29" s="41">
        <f t="shared" si="72"/>
        <v>184.86759999999998</v>
      </c>
      <c r="H29" s="210">
        <f t="shared" si="72"/>
        <v>42.812530000000002</v>
      </c>
      <c r="I29" s="36">
        <f t="shared" si="72"/>
        <v>75.607677458436953</v>
      </c>
      <c r="J29" s="39">
        <f t="shared" si="72"/>
        <v>240.92824684009861</v>
      </c>
      <c r="K29" s="41">
        <f t="shared" si="72"/>
        <v>15.402666856937079</v>
      </c>
      <c r="L29" s="41">
        <f t="shared" si="72"/>
        <v>1.7569289289289298</v>
      </c>
      <c r="M29" s="41">
        <f t="shared" si="72"/>
        <v>1.6645114634171398</v>
      </c>
      <c r="N29" s="41">
        <f t="shared" si="72"/>
        <v>22.864326736629483</v>
      </c>
      <c r="O29" s="41">
        <f t="shared" si="72"/>
        <v>143.59427671677889</v>
      </c>
      <c r="P29" s="210">
        <f t="shared" si="72"/>
        <v>73.326562479845677</v>
      </c>
      <c r="Q29" s="36">
        <f t="shared" si="72"/>
        <v>60.004926914612177</v>
      </c>
      <c r="R29" s="39">
        <f t="shared" si="72"/>
        <v>235.38561281214143</v>
      </c>
      <c r="S29" s="41">
        <f t="shared" si="72"/>
        <v>15.829004312875222</v>
      </c>
      <c r="T29" s="41">
        <f t="shared" si="72"/>
        <v>1.7569289289289298</v>
      </c>
      <c r="U29" s="41">
        <f t="shared" si="72"/>
        <v>1.6203480339712244</v>
      </c>
      <c r="V29" s="39">
        <f t="shared" si="72"/>
        <v>21.185019952961682</v>
      </c>
      <c r="W29" s="39">
        <f t="shared" si="72"/>
        <v>122.98061656393588</v>
      </c>
      <c r="X29" s="40">
        <f t="shared" si="72"/>
        <v>54.9858975680879</v>
      </c>
      <c r="Y29" s="37">
        <f t="shared" si="72"/>
        <v>58.804586089741633</v>
      </c>
      <c r="Z29" s="39">
        <f t="shared" si="72"/>
        <v>234.85317520487601</v>
      </c>
      <c r="AA29" s="39">
        <f t="shared" si="72"/>
        <v>15.871541768152621</v>
      </c>
      <c r="AB29" s="41">
        <f t="shared" si="72"/>
        <v>1.7569289289289298</v>
      </c>
      <c r="AC29" s="41">
        <f t="shared" si="72"/>
        <v>1.6161171695553123</v>
      </c>
      <c r="AD29" s="39">
        <f t="shared" si="72"/>
        <v>21.04556570075242</v>
      </c>
      <c r="AE29" s="39">
        <f t="shared" si="72"/>
        <v>121.43642784599838</v>
      </c>
      <c r="AF29" s="40">
        <f t="shared" si="72"/>
        <v>53.589094270319855</v>
      </c>
      <c r="AG29" s="36">
        <f t="shared" si="72"/>
        <v>75.607677458436953</v>
      </c>
      <c r="AH29" s="39">
        <f t="shared" si="72"/>
        <v>210.12291312622443</v>
      </c>
      <c r="AI29" s="37">
        <f t="shared" si="72"/>
        <v>58.804586089741633</v>
      </c>
      <c r="AJ29" s="39">
        <f t="shared" si="72"/>
        <v>203.11009166857076</v>
      </c>
      <c r="AK29" s="210">
        <f t="shared" si="72"/>
        <v>15.570730485175034</v>
      </c>
      <c r="AL29" s="38">
        <f t="shared" si="72"/>
        <v>105.06145656311222</v>
      </c>
      <c r="AM29" s="368">
        <f t="shared" si="72"/>
        <v>101.55504583428538</v>
      </c>
      <c r="AN29" s="368">
        <f t="shared" si="72"/>
        <v>101.86380209319549</v>
      </c>
      <c r="AO29" s="368">
        <f t="shared" ref="AO29:AP29" si="73">AVERAGE(AO23:AO28)</f>
        <v>12.619289318591127</v>
      </c>
      <c r="AP29" s="364" t="e">
        <f t="shared" si="73"/>
        <v>#DIV/0!</v>
      </c>
      <c r="AQ29" s="364">
        <f t="shared" ref="AQ29:AR29" si="74">AVERAGE(AQ23:AQ28)</f>
        <v>7.7047125438596664</v>
      </c>
      <c r="AR29" s="364">
        <f t="shared" si="74"/>
        <v>6.3316851312116196</v>
      </c>
      <c r="AS29"/>
      <c r="AT29"/>
    </row>
    <row r="30" spans="1:46" ht="15" customHeight="1" x14ac:dyDescent="0.3">
      <c r="A30" s="554"/>
      <c r="B30" s="519"/>
      <c r="C30" s="515" t="s">
        <v>24</v>
      </c>
      <c r="D30" s="516"/>
      <c r="E30" s="517"/>
      <c r="F30" s="45">
        <f t="shared" ref="F30:AN30" si="75">_xlfn.STDEV.S(F23:F28)</f>
        <v>0.42962774584516406</v>
      </c>
      <c r="G30" s="48">
        <f t="shared" si="75"/>
        <v>33.739516635541818</v>
      </c>
      <c r="H30" s="211">
        <f t="shared" si="75"/>
        <v>4.5632805863216417</v>
      </c>
      <c r="I30" s="43">
        <f t="shared" si="75"/>
        <v>2.0942746010852486E-3</v>
      </c>
      <c r="J30" s="46">
        <f t="shared" si="75"/>
        <v>19.258671945671246</v>
      </c>
      <c r="K30" s="48">
        <f t="shared" si="75"/>
        <v>3.9019414765281257</v>
      </c>
      <c r="L30" s="48">
        <f t="shared" si="75"/>
        <v>8.1444709879119837E-2</v>
      </c>
      <c r="M30" s="48">
        <f t="shared" si="75"/>
        <v>0.43760141422889282</v>
      </c>
      <c r="N30" s="48">
        <f t="shared" si="75"/>
        <v>6.7523693236906555</v>
      </c>
      <c r="O30" s="48">
        <f t="shared" si="75"/>
        <v>46.492740982487767</v>
      </c>
      <c r="P30" s="211">
        <f t="shared" si="75"/>
        <v>23.513065325606689</v>
      </c>
      <c r="Q30" s="43">
        <f t="shared" si="75"/>
        <v>1.0778932500498273E-3</v>
      </c>
      <c r="R30" s="46">
        <f t="shared" si="75"/>
        <v>19.223719583126773</v>
      </c>
      <c r="S30" s="48">
        <f t="shared" si="75"/>
        <v>4.0350234353762371</v>
      </c>
      <c r="T30" s="48">
        <f t="shared" si="75"/>
        <v>8.1444709879119837E-2</v>
      </c>
      <c r="U30" s="48">
        <f t="shared" si="75"/>
        <v>0.42652338875197732</v>
      </c>
      <c r="V30" s="46">
        <f t="shared" si="75"/>
        <v>6.264036996271817</v>
      </c>
      <c r="W30" s="46">
        <f t="shared" si="75"/>
        <v>41.687379605235364</v>
      </c>
      <c r="X30" s="47">
        <f t="shared" si="75"/>
        <v>17.986491645837269</v>
      </c>
      <c r="Y30" s="44">
        <f t="shared" si="75"/>
        <v>7.7690908993293241E-4</v>
      </c>
      <c r="Z30" s="46">
        <f t="shared" si="75"/>
        <v>19.220100135834048</v>
      </c>
      <c r="AA30" s="46">
        <f t="shared" si="75"/>
        <v>4.0491122465179084</v>
      </c>
      <c r="AB30" s="48">
        <f t="shared" si="75"/>
        <v>8.1444709879119837E-2</v>
      </c>
      <c r="AC30" s="48">
        <f t="shared" si="75"/>
        <v>0.42559111539682321</v>
      </c>
      <c r="AD30" s="46">
        <f t="shared" si="75"/>
        <v>6.2266094232507045</v>
      </c>
      <c r="AE30" s="46">
        <f t="shared" si="75"/>
        <v>41.324399007924029</v>
      </c>
      <c r="AF30" s="47">
        <f t="shared" si="75"/>
        <v>17.572036221086137</v>
      </c>
      <c r="AG30" s="43">
        <f t="shared" si="75"/>
        <v>2.0942746010852486E-3</v>
      </c>
      <c r="AH30" s="46">
        <f t="shared" si="75"/>
        <v>20.505939704657575</v>
      </c>
      <c r="AI30" s="44">
        <f t="shared" si="75"/>
        <v>7.7690908993293241E-4</v>
      </c>
      <c r="AJ30" s="46">
        <f t="shared" si="75"/>
        <v>20.6981447005993</v>
      </c>
      <c r="AK30" s="211">
        <f t="shared" si="75"/>
        <v>3.2385630609140348</v>
      </c>
      <c r="AL30" s="45">
        <f t="shared" si="75"/>
        <v>10.252969852328787</v>
      </c>
      <c r="AM30" s="369">
        <f t="shared" si="75"/>
        <v>10.34907235029965</v>
      </c>
      <c r="AN30" s="369">
        <f t="shared" si="75"/>
        <v>10.337844866746405</v>
      </c>
      <c r="AO30" s="369">
        <f t="shared" ref="AO30:AP30" si="76">_xlfn.STDEV.S(AO23:AO28)</f>
        <v>2.9713786691153805</v>
      </c>
      <c r="AP30" s="365" t="e">
        <f t="shared" si="76"/>
        <v>#DIV/0!</v>
      </c>
      <c r="AQ30" s="365">
        <f t="shared" ref="AQ30:AR30" si="77">_xlfn.STDEV.S(AQ23:AQ28)</f>
        <v>0.62854293960587637</v>
      </c>
      <c r="AR30" s="365">
        <f t="shared" si="77"/>
        <v>0.53136622973661429</v>
      </c>
      <c r="AS30"/>
      <c r="AT30"/>
    </row>
    <row r="31" spans="1:46" ht="15" customHeight="1" thickBot="1" x14ac:dyDescent="0.35">
      <c r="A31" s="554"/>
      <c r="B31" s="520"/>
      <c r="C31" s="510" t="s">
        <v>25</v>
      </c>
      <c r="D31" s="511"/>
      <c r="E31" s="512"/>
      <c r="F31" s="52">
        <f t="shared" ref="F31:AF31" si="78">_xlfn.STDEV.S(F23:F28)/SQRT(COUNT(F23:F28))</f>
        <v>0.19213536894595792</v>
      </c>
      <c r="G31" s="55">
        <f t="shared" si="78"/>
        <v>15.0887705450113</v>
      </c>
      <c r="H31" s="212">
        <f t="shared" si="78"/>
        <v>2.0407611182840575</v>
      </c>
      <c r="I31" s="50">
        <f t="shared" si="78"/>
        <v>9.3658807431557412E-4</v>
      </c>
      <c r="J31" s="53">
        <f t="shared" si="78"/>
        <v>8.6127399253778076</v>
      </c>
      <c r="K31" s="55">
        <f t="shared" si="78"/>
        <v>1.7450012771485577</v>
      </c>
      <c r="L31" s="55">
        <f t="shared" si="78"/>
        <v>3.6423181539492124E-2</v>
      </c>
      <c r="M31" s="55">
        <f t="shared" si="78"/>
        <v>0.19570130185316961</v>
      </c>
      <c r="N31" s="55">
        <f t="shared" si="78"/>
        <v>3.0197513633913173</v>
      </c>
      <c r="O31" s="55">
        <f t="shared" si="78"/>
        <v>20.792185859426599</v>
      </c>
      <c r="P31" s="212">
        <f t="shared" si="78"/>
        <v>10.515362485489955</v>
      </c>
      <c r="Q31" s="50">
        <f t="shared" si="78"/>
        <v>4.8204851591991844E-4</v>
      </c>
      <c r="R31" s="53">
        <f t="shared" si="78"/>
        <v>8.5971087536530764</v>
      </c>
      <c r="S31" s="55">
        <f t="shared" si="78"/>
        <v>1.804517338461199</v>
      </c>
      <c r="T31" s="55">
        <f t="shared" si="78"/>
        <v>3.6423181539492124E-2</v>
      </c>
      <c r="U31" s="55">
        <f t="shared" si="78"/>
        <v>0.19074705824859808</v>
      </c>
      <c r="V31" s="53">
        <f t="shared" si="78"/>
        <v>2.8013625074474757</v>
      </c>
      <c r="W31" s="53">
        <f t="shared" si="78"/>
        <v>18.643162920228924</v>
      </c>
      <c r="X31" s="54">
        <f t="shared" si="78"/>
        <v>8.0438035993648409</v>
      </c>
      <c r="Y31" s="51">
        <f t="shared" si="78"/>
        <v>3.4744430748550687E-4</v>
      </c>
      <c r="Z31" s="53">
        <f t="shared" si="78"/>
        <v>8.5954900876155751</v>
      </c>
      <c r="AA31" s="53">
        <f t="shared" si="78"/>
        <v>1.8108180463481858</v>
      </c>
      <c r="AB31" s="55">
        <f t="shared" si="78"/>
        <v>3.6423181539492124E-2</v>
      </c>
      <c r="AC31" s="55">
        <f t="shared" si="78"/>
        <v>0.19033013292945081</v>
      </c>
      <c r="AD31" s="53">
        <f t="shared" si="78"/>
        <v>2.784624387945867</v>
      </c>
      <c r="AE31" s="53">
        <f t="shared" si="78"/>
        <v>18.4808330622086</v>
      </c>
      <c r="AF31" s="54">
        <f t="shared" si="78"/>
        <v>7.8584534986874246</v>
      </c>
      <c r="AG31" s="50">
        <f t="shared" ref="AG31:AP31" si="79">AG30/SQRT(COUNT(AG23:AG28))</f>
        <v>9.3658807431557412E-4</v>
      </c>
      <c r="AH31" s="53">
        <f t="shared" si="79"/>
        <v>9.1705350244252593</v>
      </c>
      <c r="AI31" s="51">
        <f t="shared" si="79"/>
        <v>3.4744430748550687E-4</v>
      </c>
      <c r="AJ31" s="53">
        <f t="shared" si="79"/>
        <v>9.256491711733414</v>
      </c>
      <c r="AK31" s="212">
        <f t="shared" si="79"/>
        <v>1.4483294307247148</v>
      </c>
      <c r="AL31" s="52">
        <f t="shared" si="79"/>
        <v>4.5852675122126296</v>
      </c>
      <c r="AM31" s="370">
        <f t="shared" si="79"/>
        <v>4.628245855866707</v>
      </c>
      <c r="AN31" s="370">
        <f t="shared" si="79"/>
        <v>4.6232247725784434</v>
      </c>
      <c r="AO31" s="370">
        <f t="shared" ref="AO31" si="80">AO30/SQRT(COUNT(AO23:AO28))</f>
        <v>1.328840938206969</v>
      </c>
      <c r="AP31" s="366" t="e">
        <f t="shared" si="79"/>
        <v>#DIV/0!</v>
      </c>
      <c r="AQ31" s="366">
        <f t="shared" ref="AQ31:AR31" si="81">AQ30/SQRT(COUNT(AQ23:AQ28))</f>
        <v>0.28109294794725687</v>
      </c>
      <c r="AR31" s="366">
        <f t="shared" si="81"/>
        <v>0.23763420212776792</v>
      </c>
      <c r="AS31"/>
      <c r="AT31"/>
    </row>
    <row r="32" spans="1:46" ht="15" customHeight="1" x14ac:dyDescent="0.3">
      <c r="A32" s="554"/>
      <c r="B32" s="519" t="s">
        <v>102</v>
      </c>
      <c r="C32" s="293">
        <v>43887</v>
      </c>
      <c r="D32" s="248" t="s">
        <v>82</v>
      </c>
      <c r="E32" s="20" t="s">
        <v>162</v>
      </c>
      <c r="F32" s="301">
        <v>3.5</v>
      </c>
      <c r="G32" s="304">
        <v>172.541</v>
      </c>
      <c r="H32" s="302">
        <v>43.458680000000001</v>
      </c>
      <c r="I32" s="303">
        <v>60.605366088062297</v>
      </c>
      <c r="J32" s="28">
        <v>186.290462431077</v>
      </c>
      <c r="K32" s="304">
        <v>19.432778327608101</v>
      </c>
      <c r="L32" s="304">
        <v>1.7300640640640601</v>
      </c>
      <c r="M32" s="304">
        <v>1.2926455311887</v>
      </c>
      <c r="N32" s="304">
        <v>13.9298979408417</v>
      </c>
      <c r="O32" s="304">
        <v>98.764267378555203</v>
      </c>
      <c r="P32" s="321">
        <v>30.648720632030798</v>
      </c>
      <c r="Q32" s="305">
        <v>60.005270415888901</v>
      </c>
      <c r="R32" s="28">
        <v>186.06296576684301</v>
      </c>
      <c r="S32" s="304">
        <v>19.462818222116301</v>
      </c>
      <c r="T32" s="304">
        <v>1.7300640640640601</v>
      </c>
      <c r="U32" s="304">
        <v>1.29065039693063</v>
      </c>
      <c r="V32" s="28">
        <v>13.8828738086732</v>
      </c>
      <c r="W32" s="28">
        <v>98.242409503509705</v>
      </c>
      <c r="X32" s="302">
        <v>30.239308038544198</v>
      </c>
      <c r="Y32" s="305">
        <v>43.803181257554598</v>
      </c>
      <c r="Z32" s="28">
        <v>178.149239943071</v>
      </c>
      <c r="AA32" s="28">
        <v>20.578054104094299</v>
      </c>
      <c r="AB32" s="304">
        <v>1.7300640640640601</v>
      </c>
      <c r="AC32" s="304">
        <v>1.2207030818703699</v>
      </c>
      <c r="AD32" s="28">
        <v>12.529848288599</v>
      </c>
      <c r="AE32" s="28">
        <v>84.494295642855505</v>
      </c>
      <c r="AF32" s="302">
        <v>19.438620958597699</v>
      </c>
      <c r="AG32" s="32">
        <f t="shared" ref="AG32:AG34" si="82">I32</f>
        <v>60.605366088062297</v>
      </c>
      <c r="AH32" s="30">
        <f t="shared" ref="AH32:AH34" si="83">(J32-2*K32)</f>
        <v>147.42490577586079</v>
      </c>
      <c r="AI32" s="29">
        <f t="shared" ref="AI32:AI34" si="84">Y32</f>
        <v>43.803181257554598</v>
      </c>
      <c r="AJ32" s="30">
        <f t="shared" ref="AJ32:AJ34" si="85">Z32-2*AA32</f>
        <v>136.99313173488241</v>
      </c>
      <c r="AK32" s="112">
        <f t="shared" ref="AK32:AK34" si="86">(AH32-AJ32)/(AJ32*(AG32-AI32))*7500.6</f>
        <v>33.993010245069414</v>
      </c>
      <c r="AL32" s="22">
        <f t="shared" ref="AL32:AL34" si="87">AH32/2</f>
        <v>73.712452887930397</v>
      </c>
      <c r="AM32" s="322">
        <f t="shared" ref="AM32:AM34" si="88">AJ32/2</f>
        <v>68.496565867441205</v>
      </c>
      <c r="AN32" s="322">
        <f t="shared" ref="AN32:AN34" si="89">(R32-2*S32)/2</f>
        <v>73.568664661305206</v>
      </c>
      <c r="AO32" s="322">
        <f t="shared" ref="AO32:AO35" si="90">K32*P153</f>
        <v>5.1520057745958585</v>
      </c>
      <c r="AP32" s="363"/>
      <c r="AQ32" s="363">
        <f t="shared" ref="AQ32:AQ36" si="91">SQRT(AO32/(2*AL32*0.001))</f>
        <v>5.911568701586071</v>
      </c>
      <c r="AR32" s="363">
        <f t="shared" ref="AR32:AR34" si="92">SQRT(S32*T153/(2*AN32*0.001))</f>
        <v>5.8657482929072904</v>
      </c>
      <c r="AS32"/>
      <c r="AT32"/>
    </row>
    <row r="33" spans="1:46" x14ac:dyDescent="0.3">
      <c r="A33" s="554"/>
      <c r="B33" s="519"/>
      <c r="C33" s="293">
        <v>43889</v>
      </c>
      <c r="D33" s="248" t="s">
        <v>82</v>
      </c>
      <c r="E33" s="20" t="s">
        <v>164</v>
      </c>
      <c r="F33" s="301">
        <v>3.96</v>
      </c>
      <c r="G33" s="304">
        <v>193.49299999999999</v>
      </c>
      <c r="H33" s="302">
        <v>42.336669999999998</v>
      </c>
      <c r="I33" s="303">
        <v>60.604653386671103</v>
      </c>
      <c r="J33" s="28">
        <v>227.75999770155701</v>
      </c>
      <c r="K33" s="304">
        <v>18.112604894368101</v>
      </c>
      <c r="L33" s="304">
        <v>1.6852822822822799</v>
      </c>
      <c r="M33" s="304">
        <v>1.38695741559212</v>
      </c>
      <c r="N33" s="304">
        <v>15.718491331336701</v>
      </c>
      <c r="O33" s="304">
        <v>86.874247503429302</v>
      </c>
      <c r="P33" s="321">
        <v>42.720667773235903</v>
      </c>
      <c r="Q33" s="305">
        <v>60.004553418955702</v>
      </c>
      <c r="R33" s="28">
        <v>227.49633154247499</v>
      </c>
      <c r="S33" s="304">
        <v>18.137576277866401</v>
      </c>
      <c r="T33" s="304">
        <v>1.6852822822822799</v>
      </c>
      <c r="U33" s="304">
        <v>1.38504788562019</v>
      </c>
      <c r="V33" s="28">
        <v>15.6600145618483</v>
      </c>
      <c r="W33" s="28">
        <v>86.435292516836299</v>
      </c>
      <c r="X33" s="302">
        <v>42.170257883174898</v>
      </c>
      <c r="Y33" s="305">
        <v>43.802331488344102</v>
      </c>
      <c r="Z33" s="28">
        <v>217.25143292127899</v>
      </c>
      <c r="AA33" s="28">
        <v>19.170219795894202</v>
      </c>
      <c r="AB33" s="304">
        <v>1.6852822822822799</v>
      </c>
      <c r="AC33" s="304">
        <v>1.3104394180871199</v>
      </c>
      <c r="AD33" s="28">
        <v>13.791672723270301</v>
      </c>
      <c r="AE33" s="28">
        <v>74.558828120985396</v>
      </c>
      <c r="AF33" s="302">
        <v>27.250374272501801</v>
      </c>
      <c r="AG33" s="32">
        <f t="shared" ref="AG33" si="93">I33</f>
        <v>60.604653386671103</v>
      </c>
      <c r="AH33" s="30">
        <f t="shared" ref="AH33" si="94">(J33-2*K33)</f>
        <v>191.5347879128208</v>
      </c>
      <c r="AI33" s="29">
        <f t="shared" ref="AI33" si="95">Y33</f>
        <v>43.802331488344102</v>
      </c>
      <c r="AJ33" s="30">
        <f t="shared" ref="AJ33" si="96">Z33-2*AA33</f>
        <v>178.91099332949059</v>
      </c>
      <c r="AK33" s="112">
        <f t="shared" si="86"/>
        <v>31.497754736404445</v>
      </c>
      <c r="AL33" s="22">
        <f t="shared" ref="AL33" si="97">AH33/2</f>
        <v>95.767393956410402</v>
      </c>
      <c r="AM33" s="322">
        <f t="shared" ref="AM33" si="98">AJ33/2</f>
        <v>89.455496664745297</v>
      </c>
      <c r="AN33" s="322">
        <f t="shared" ref="AN33" si="99">(R33-2*S33)/2</f>
        <v>95.610589493371094</v>
      </c>
      <c r="AO33" s="322">
        <f t="shared" si="90"/>
        <v>7.2439782730342506</v>
      </c>
      <c r="AP33" s="363"/>
      <c r="AQ33" s="363">
        <f t="shared" si="91"/>
        <v>6.1498530284880388</v>
      </c>
      <c r="AR33" s="363">
        <f t="shared" si="92"/>
        <v>6.0905736048988244</v>
      </c>
      <c r="AS33"/>
      <c r="AT33"/>
    </row>
    <row r="34" spans="1:46" ht="15" customHeight="1" x14ac:dyDescent="0.3">
      <c r="A34" s="554"/>
      <c r="B34" s="519"/>
      <c r="C34" s="339">
        <v>43892</v>
      </c>
      <c r="D34" s="248" t="s">
        <v>82</v>
      </c>
      <c r="E34" s="20" t="s">
        <v>163</v>
      </c>
      <c r="F34" s="340">
        <v>2.74</v>
      </c>
      <c r="G34" s="225">
        <v>227.96</v>
      </c>
      <c r="H34" s="331">
        <v>55.045499999999997</v>
      </c>
      <c r="I34" s="341">
        <v>60.603545455013801</v>
      </c>
      <c r="J34" s="361">
        <v>272.40957958587302</v>
      </c>
      <c r="K34" s="225">
        <v>22.114881350202602</v>
      </c>
      <c r="L34" s="225">
        <v>1.71955855855856</v>
      </c>
      <c r="M34" s="225">
        <v>1.4475055489023201</v>
      </c>
      <c r="N34" s="225">
        <v>19.601233474966499</v>
      </c>
      <c r="O34" s="225">
        <v>90.775306232710804</v>
      </c>
      <c r="P34" s="342">
        <v>41.682710795455897</v>
      </c>
      <c r="Q34" s="362">
        <v>60.003608049705697</v>
      </c>
      <c r="R34" s="361">
        <v>272.02418056441002</v>
      </c>
      <c r="S34" s="225">
        <v>22.1523030486604</v>
      </c>
      <c r="T34" s="225">
        <v>1.71955855855856</v>
      </c>
      <c r="U34" s="225">
        <v>1.4450602900031499</v>
      </c>
      <c r="V34" s="361">
        <v>19.531239650939</v>
      </c>
      <c r="W34" s="361">
        <v>90.246919217045104</v>
      </c>
      <c r="X34" s="331">
        <v>41.117258890111998</v>
      </c>
      <c r="Y34" s="362">
        <v>43.801644827672099</v>
      </c>
      <c r="Z34" s="361">
        <v>256.01968039611802</v>
      </c>
      <c r="AA34" s="361">
        <v>23.8403550622191</v>
      </c>
      <c r="AB34" s="225">
        <v>1.71955855855856</v>
      </c>
      <c r="AC34" s="225">
        <v>1.34274063386181</v>
      </c>
      <c r="AD34" s="361">
        <v>17.1696710998139</v>
      </c>
      <c r="AE34" s="361">
        <v>76.174534714931895</v>
      </c>
      <c r="AF34" s="331">
        <v>25.516054596869601</v>
      </c>
      <c r="AG34" s="25">
        <f t="shared" si="82"/>
        <v>60.603545455013801</v>
      </c>
      <c r="AH34" s="23">
        <f t="shared" si="83"/>
        <v>228.1798168854678</v>
      </c>
      <c r="AI34" s="26">
        <f t="shared" si="84"/>
        <v>43.801644827672099</v>
      </c>
      <c r="AJ34" s="23">
        <f t="shared" si="85"/>
        <v>208.33897027167981</v>
      </c>
      <c r="AK34" s="276">
        <f t="shared" si="86"/>
        <v>42.513541076154112</v>
      </c>
      <c r="AL34" s="22">
        <f t="shared" si="87"/>
        <v>114.0899084427339</v>
      </c>
      <c r="AM34" s="336">
        <f t="shared" si="88"/>
        <v>104.16948513583991</v>
      </c>
      <c r="AN34" s="336">
        <f t="shared" si="89"/>
        <v>113.85978723354461</v>
      </c>
      <c r="AO34" s="322">
        <f t="shared" si="90"/>
        <v>7.4089210468874054</v>
      </c>
      <c r="AP34" s="363"/>
      <c r="AQ34" s="363">
        <f t="shared" si="91"/>
        <v>5.6982155000470724</v>
      </c>
      <c r="AR34" s="363">
        <f t="shared" si="92"/>
        <v>5.6381853870852687</v>
      </c>
      <c r="AS34"/>
      <c r="AT34"/>
    </row>
    <row r="35" spans="1:46" ht="15" customHeight="1" x14ac:dyDescent="0.3">
      <c r="A35" s="554"/>
      <c r="B35" s="519"/>
      <c r="C35" s="293">
        <v>43418</v>
      </c>
      <c r="D35" s="248" t="s">
        <v>82</v>
      </c>
      <c r="E35" s="20" t="s">
        <v>110</v>
      </c>
      <c r="F35" s="301">
        <v>3.96</v>
      </c>
      <c r="G35" s="317">
        <v>199.798</v>
      </c>
      <c r="H35" s="302">
        <v>27.882000000000001</v>
      </c>
      <c r="I35" s="303">
        <v>60.605388883672497</v>
      </c>
      <c r="J35" s="57">
        <v>177.36333886869801</v>
      </c>
      <c r="K35" s="317">
        <v>16.741925708514401</v>
      </c>
      <c r="L35" s="317">
        <v>1.7825075075075101</v>
      </c>
      <c r="M35" s="317">
        <v>0.93430171223262404</v>
      </c>
      <c r="N35" s="317">
        <v>17.918356866989502</v>
      </c>
      <c r="O35" s="317">
        <v>141.167235243335</v>
      </c>
      <c r="P35" s="321">
        <v>34.719225071895501</v>
      </c>
      <c r="Q35" s="318">
        <v>60.005353698362903</v>
      </c>
      <c r="R35" s="57">
        <v>177.13931850529499</v>
      </c>
      <c r="S35" s="317">
        <v>16.768038283440301</v>
      </c>
      <c r="T35" s="317">
        <v>1.7825075075075101</v>
      </c>
      <c r="U35" s="317">
        <v>0.93284674039562898</v>
      </c>
      <c r="V35" s="57">
        <v>17.859934544291399</v>
      </c>
      <c r="W35" s="57">
        <v>140.56256708521599</v>
      </c>
      <c r="X35" s="302">
        <v>34.256051036980899</v>
      </c>
      <c r="Y35" s="318">
        <v>43.804480276789597</v>
      </c>
      <c r="Z35" s="57">
        <v>170.48022570932201</v>
      </c>
      <c r="AA35" s="57">
        <v>17.588320024382298</v>
      </c>
      <c r="AB35" s="317">
        <v>1.7825075075075101</v>
      </c>
      <c r="AC35" s="317">
        <v>0.88934075760801301</v>
      </c>
      <c r="AD35" s="57">
        <v>16.527716007046902</v>
      </c>
      <c r="AE35" s="57">
        <v>125.15723089356</v>
      </c>
      <c r="AF35" s="302">
        <v>22.4630533251852</v>
      </c>
      <c r="AG35" s="32">
        <f>I35</f>
        <v>60.605388883672497</v>
      </c>
      <c r="AH35" s="30">
        <f>(J35-2*K35)</f>
        <v>143.87948745166921</v>
      </c>
      <c r="AI35" s="29">
        <f t="shared" ref="AI35" si="100">Y35</f>
        <v>43.804480276789597</v>
      </c>
      <c r="AJ35" s="30">
        <f t="shared" ref="AJ35" si="101">Z35-2*AA35</f>
        <v>135.30358566055742</v>
      </c>
      <c r="AK35" s="112">
        <f t="shared" ref="AK35:AK36" si="102">(AH35-AJ35)/(AJ35*(AG35-AI35))*7500.6</f>
        <v>28.29656569975598</v>
      </c>
      <c r="AL35" s="22">
        <f t="shared" ref="AL35:AL36" si="103">AH35/2</f>
        <v>71.939743725834603</v>
      </c>
      <c r="AM35" s="322">
        <f t="shared" ref="AM35:AM36" si="104">AJ35/2</f>
        <v>67.651792830278708</v>
      </c>
      <c r="AN35" s="322">
        <f t="shared" ref="AN35:AN36" si="105">(R35-2*S35)/2</f>
        <v>71.801620969207193</v>
      </c>
      <c r="AO35" s="322">
        <f t="shared" si="90"/>
        <v>4.8061131711580449</v>
      </c>
      <c r="AP35" s="363"/>
      <c r="AQ35" s="363">
        <f t="shared" si="91"/>
        <v>5.7795969805793863</v>
      </c>
      <c r="AR35" s="363">
        <f>SQRT(S35*T156/(2*AN35*0.001))</f>
        <v>5.7514395834083674</v>
      </c>
      <c r="AS35"/>
      <c r="AT35"/>
    </row>
    <row r="36" spans="1:46" ht="15" customHeight="1" x14ac:dyDescent="0.3">
      <c r="A36" s="554"/>
      <c r="B36" s="519"/>
      <c r="C36" s="339">
        <v>43419</v>
      </c>
      <c r="D36" s="248" t="s">
        <v>82</v>
      </c>
      <c r="E36" s="20" t="s">
        <v>111</v>
      </c>
      <c r="F36" s="340">
        <v>5.09</v>
      </c>
      <c r="G36" s="330">
        <v>200.995</v>
      </c>
      <c r="H36" s="331">
        <v>32.209000000000003</v>
      </c>
      <c r="I36" s="341">
        <v>60.607399804397197</v>
      </c>
      <c r="J36" s="329">
        <v>222.231937833697</v>
      </c>
      <c r="K36" s="330">
        <v>15.2585384704189</v>
      </c>
      <c r="L36" s="330">
        <v>1.7214174174174199</v>
      </c>
      <c r="M36" s="330">
        <v>1.2262474338113201</v>
      </c>
      <c r="N36" s="330">
        <v>13.394682367062501</v>
      </c>
      <c r="O36" s="330">
        <v>118.29258555678599</v>
      </c>
      <c r="P36" s="342">
        <v>50.761424764149197</v>
      </c>
      <c r="Q36" s="328">
        <v>60.008213629072998</v>
      </c>
      <c r="R36" s="329">
        <v>222.05228229768599</v>
      </c>
      <c r="S36" s="330">
        <v>15.2728516916924</v>
      </c>
      <c r="T36" s="330">
        <v>1.7214174174174199</v>
      </c>
      <c r="U36" s="330">
        <v>1.22509823448623</v>
      </c>
      <c r="V36" s="329">
        <v>13.3473718337461</v>
      </c>
      <c r="W36" s="329">
        <v>117.315637436716</v>
      </c>
      <c r="X36" s="331">
        <v>50.157926120820697</v>
      </c>
      <c r="Y36" s="328">
        <v>43.805881739506901</v>
      </c>
      <c r="Z36" s="329">
        <v>215.79531857122001</v>
      </c>
      <c r="AA36" s="329">
        <v>15.7901498047015</v>
      </c>
      <c r="AB36" s="330">
        <v>1.7214174174174199</v>
      </c>
      <c r="AC36" s="330">
        <v>1.1849630228011701</v>
      </c>
      <c r="AD36" s="329">
        <v>11.9700599200055</v>
      </c>
      <c r="AE36" s="329">
        <v>91.538148723549099</v>
      </c>
      <c r="AF36" s="331">
        <v>34.067206306665597</v>
      </c>
      <c r="AG36" s="25">
        <f t="shared" ref="AG36" si="106">I36</f>
        <v>60.607399804397197</v>
      </c>
      <c r="AH36" s="23">
        <f t="shared" ref="AH36" si="107">(J36-2*K36)</f>
        <v>191.71486089285921</v>
      </c>
      <c r="AI36" s="26">
        <f>Y36</f>
        <v>43.805881739506901</v>
      </c>
      <c r="AJ36" s="23">
        <f>Z36-2*AA36</f>
        <v>184.21501896181701</v>
      </c>
      <c r="AK36" s="276">
        <f t="shared" si="102"/>
        <v>18.175005768169886</v>
      </c>
      <c r="AL36" s="22">
        <f t="shared" si="103"/>
        <v>95.857430446429603</v>
      </c>
      <c r="AM36" s="336">
        <f t="shared" si="104"/>
        <v>92.107509480908504</v>
      </c>
      <c r="AN36" s="336">
        <f t="shared" si="105"/>
        <v>95.753289457150601</v>
      </c>
      <c r="AO36" s="322">
        <f>K36*P157</f>
        <v>9.8280860038813298</v>
      </c>
      <c r="AP36" s="363"/>
      <c r="AQ36" s="363">
        <f t="shared" si="91"/>
        <v>7.1598938677601867</v>
      </c>
      <c r="AR36" s="363">
        <f>SQRT(S36*T157/(2*AN36*0.001))</f>
        <v>7.1052493704790001</v>
      </c>
      <c r="AS36"/>
      <c r="AT36"/>
    </row>
    <row r="37" spans="1:46" ht="15" customHeight="1" thickBot="1" x14ac:dyDescent="0.35">
      <c r="A37" s="554"/>
      <c r="B37" s="519"/>
      <c r="C37" s="8"/>
      <c r="D37" s="249"/>
      <c r="E37" s="20"/>
      <c r="F37" s="34"/>
      <c r="G37" s="26"/>
      <c r="H37" s="276"/>
      <c r="I37" s="32"/>
      <c r="J37" s="30"/>
      <c r="K37" s="29"/>
      <c r="L37" s="26"/>
      <c r="M37" s="26"/>
      <c r="N37" s="26"/>
      <c r="O37" s="26"/>
      <c r="P37" s="276"/>
      <c r="Q37" s="32"/>
      <c r="R37" s="30"/>
      <c r="S37" s="29"/>
      <c r="T37" s="29"/>
      <c r="U37" s="29"/>
      <c r="V37" s="30"/>
      <c r="W37" s="30"/>
      <c r="X37" s="31"/>
      <c r="Y37" s="27"/>
      <c r="Z37" s="28"/>
      <c r="AA37" s="28"/>
      <c r="AB37" s="29"/>
      <c r="AC37" s="29"/>
      <c r="AD37" s="30"/>
      <c r="AE37" s="30"/>
      <c r="AF37" s="31"/>
      <c r="AG37" s="32"/>
      <c r="AH37" s="30"/>
      <c r="AI37" s="29"/>
      <c r="AJ37" s="30"/>
      <c r="AK37" s="112"/>
      <c r="AL37" s="323"/>
      <c r="AM37" s="390"/>
      <c r="AN37" s="322"/>
      <c r="AO37" s="322"/>
      <c r="AP37" s="363"/>
      <c r="AQ37" s="363"/>
      <c r="AR37" s="363"/>
      <c r="AS37"/>
      <c r="AT37"/>
    </row>
    <row r="38" spans="1:46" ht="15" customHeight="1" x14ac:dyDescent="0.3">
      <c r="A38" s="554"/>
      <c r="B38" s="519"/>
      <c r="C38" s="514" t="s">
        <v>23</v>
      </c>
      <c r="D38" s="508"/>
      <c r="E38" s="509"/>
      <c r="F38" s="393">
        <f t="shared" ref="F38:AP38" si="108">AVERAGE(F32:F37)</f>
        <v>3.85</v>
      </c>
      <c r="G38" s="394">
        <f t="shared" si="108"/>
        <v>198.95740000000001</v>
      </c>
      <c r="H38" s="395">
        <f t="shared" si="108"/>
        <v>40.186369999999997</v>
      </c>
      <c r="I38" s="396">
        <f t="shared" si="108"/>
        <v>60.605270723563379</v>
      </c>
      <c r="J38" s="397">
        <f t="shared" si="108"/>
        <v>217.2110632841804</v>
      </c>
      <c r="K38" s="394">
        <f t="shared" si="108"/>
        <v>18.33214575022242</v>
      </c>
      <c r="L38" s="394">
        <f t="shared" si="108"/>
        <v>1.7277659659659661</v>
      </c>
      <c r="M38" s="394">
        <f t="shared" si="108"/>
        <v>1.2575315283454169</v>
      </c>
      <c r="N38" s="394">
        <f t="shared" si="108"/>
        <v>16.112532396239381</v>
      </c>
      <c r="O38" s="394">
        <f t="shared" si="108"/>
        <v>107.17472838296325</v>
      </c>
      <c r="P38" s="395">
        <f t="shared" si="108"/>
        <v>40.10654980735346</v>
      </c>
      <c r="Q38" s="396">
        <f t="shared" si="108"/>
        <v>60.005399842397239</v>
      </c>
      <c r="R38" s="397">
        <f t="shared" si="108"/>
        <v>216.95501573534179</v>
      </c>
      <c r="S38" s="394">
        <f t="shared" si="108"/>
        <v>18.358717504755159</v>
      </c>
      <c r="T38" s="394">
        <f t="shared" si="108"/>
        <v>1.7277659659659661</v>
      </c>
      <c r="U38" s="394">
        <f t="shared" si="108"/>
        <v>1.2557407094871658</v>
      </c>
      <c r="V38" s="397">
        <f t="shared" si="108"/>
        <v>16.056286879899599</v>
      </c>
      <c r="W38" s="397">
        <f t="shared" si="108"/>
        <v>106.56056515186461</v>
      </c>
      <c r="X38" s="398">
        <f t="shared" si="108"/>
        <v>39.588160393926536</v>
      </c>
      <c r="Y38" s="399">
        <f t="shared" si="108"/>
        <v>43.803503917973458</v>
      </c>
      <c r="Z38" s="397">
        <f t="shared" si="108"/>
        <v>207.53917950820201</v>
      </c>
      <c r="AA38" s="397">
        <f t="shared" si="108"/>
        <v>19.393419758258283</v>
      </c>
      <c r="AB38" s="394">
        <f t="shared" si="108"/>
        <v>1.7277659659659661</v>
      </c>
      <c r="AC38" s="394">
        <f t="shared" si="108"/>
        <v>1.1896373828456965</v>
      </c>
      <c r="AD38" s="397">
        <f t="shared" si="108"/>
        <v>14.397793607747122</v>
      </c>
      <c r="AE38" s="397">
        <f t="shared" si="108"/>
        <v>90.384607619176379</v>
      </c>
      <c r="AF38" s="398">
        <f t="shared" si="108"/>
        <v>25.747061891963984</v>
      </c>
      <c r="AG38" s="396">
        <f t="shared" si="108"/>
        <v>60.605270723563379</v>
      </c>
      <c r="AH38" s="397">
        <f t="shared" si="108"/>
        <v>180.54677178373555</v>
      </c>
      <c r="AI38" s="399">
        <f t="shared" si="108"/>
        <v>43.803503917973458</v>
      </c>
      <c r="AJ38" s="397">
        <f t="shared" si="108"/>
        <v>168.75233999168546</v>
      </c>
      <c r="AK38" s="395">
        <f t="shared" si="108"/>
        <v>30.895175505110767</v>
      </c>
      <c r="AL38" s="393">
        <f t="shared" si="108"/>
        <v>90.273385891867775</v>
      </c>
      <c r="AM38" s="400">
        <f t="shared" si="108"/>
        <v>84.37616999584273</v>
      </c>
      <c r="AN38" s="400">
        <f t="shared" si="108"/>
        <v>90.118790362915732</v>
      </c>
      <c r="AO38" s="400">
        <f t="shared" si="108"/>
        <v>6.8878208539113785</v>
      </c>
      <c r="AP38" s="364" t="e">
        <f t="shared" si="108"/>
        <v>#DIV/0!</v>
      </c>
      <c r="AQ38" s="364">
        <f t="shared" ref="AQ38:AR38" si="109">AVERAGE(AQ32:AQ37)</f>
        <v>6.1398256156921516</v>
      </c>
      <c r="AR38" s="364">
        <f t="shared" si="109"/>
        <v>6.0902392477557505</v>
      </c>
      <c r="AS38"/>
      <c r="AT38"/>
    </row>
    <row r="39" spans="1:46" ht="15" customHeight="1" x14ac:dyDescent="0.3">
      <c r="A39" s="554"/>
      <c r="B39" s="519"/>
      <c r="C39" s="515" t="s">
        <v>24</v>
      </c>
      <c r="D39" s="516"/>
      <c r="E39" s="517"/>
      <c r="F39" s="402">
        <f t="shared" ref="F39:AP39" si="110">_xlfn.STDEV.S(F32:F37)</f>
        <v>0.85387352693475571</v>
      </c>
      <c r="G39" s="403">
        <f t="shared" si="110"/>
        <v>19.834912939057741</v>
      </c>
      <c r="H39" s="404">
        <f t="shared" si="110"/>
        <v>10.620281309795894</v>
      </c>
      <c r="I39" s="405">
        <f t="shared" si="110"/>
        <v>1.4065647694558965E-3</v>
      </c>
      <c r="J39" s="406">
        <f t="shared" si="110"/>
        <v>37.839430818596874</v>
      </c>
      <c r="K39" s="403">
        <f t="shared" si="110"/>
        <v>2.6241446400999111</v>
      </c>
      <c r="L39" s="403">
        <f t="shared" si="110"/>
        <v>3.505155706089582E-2</v>
      </c>
      <c r="M39" s="403">
        <f t="shared" si="110"/>
        <v>0.1997062784234355</v>
      </c>
      <c r="N39" s="403">
        <f t="shared" si="110"/>
        <v>2.6333394931003125</v>
      </c>
      <c r="O39" s="403">
        <f t="shared" si="110"/>
        <v>22.532663490470469</v>
      </c>
      <c r="P39" s="404">
        <f t="shared" si="110"/>
        <v>7.7672076233962564</v>
      </c>
      <c r="Q39" s="405">
        <f t="shared" si="110"/>
        <v>1.7221519707541128E-3</v>
      </c>
      <c r="R39" s="406">
        <f t="shared" si="110"/>
        <v>37.780030695776979</v>
      </c>
      <c r="S39" s="403">
        <f t="shared" si="110"/>
        <v>2.63211233216719</v>
      </c>
      <c r="T39" s="403">
        <f t="shared" si="110"/>
        <v>3.505155706089582E-2</v>
      </c>
      <c r="U39" s="403">
        <f t="shared" si="110"/>
        <v>0.19936173917875788</v>
      </c>
      <c r="V39" s="406">
        <f t="shared" si="110"/>
        <v>2.6242817357197303</v>
      </c>
      <c r="W39" s="406">
        <f t="shared" si="110"/>
        <v>22.428559199373208</v>
      </c>
      <c r="X39" s="407">
        <f t="shared" si="110"/>
        <v>7.690216962700271</v>
      </c>
      <c r="Y39" s="408">
        <f t="shared" si="110"/>
        <v>1.6986928440021764E-3</v>
      </c>
      <c r="Z39" s="406">
        <f t="shared" si="110"/>
        <v>34.460068446103243</v>
      </c>
      <c r="AA39" s="406">
        <f t="shared" si="110"/>
        <v>3.0606514731993881</v>
      </c>
      <c r="AB39" s="403">
        <f t="shared" si="110"/>
        <v>3.505155706089582E-2</v>
      </c>
      <c r="AC39" s="403">
        <f t="shared" si="110"/>
        <v>0.17972112258790848</v>
      </c>
      <c r="AD39" s="406">
        <f t="shared" si="110"/>
        <v>2.3436279226120389</v>
      </c>
      <c r="AE39" s="406">
        <f t="shared" si="110"/>
        <v>20.600626387985006</v>
      </c>
      <c r="AF39" s="407">
        <f t="shared" si="110"/>
        <v>5.5253790558160585</v>
      </c>
      <c r="AG39" s="405">
        <f t="shared" si="110"/>
        <v>1.4065647694558965E-3</v>
      </c>
      <c r="AH39" s="406">
        <f t="shared" si="110"/>
        <v>35.199138649256163</v>
      </c>
      <c r="AI39" s="408">
        <f t="shared" si="110"/>
        <v>1.6986928440021764E-3</v>
      </c>
      <c r="AJ39" s="406">
        <f t="shared" si="110"/>
        <v>31.768146195911054</v>
      </c>
      <c r="AK39" s="404">
        <f t="shared" si="110"/>
        <v>8.852988074734407</v>
      </c>
      <c r="AL39" s="402">
        <f t="shared" si="110"/>
        <v>17.599569324628082</v>
      </c>
      <c r="AM39" s="409">
        <f t="shared" si="110"/>
        <v>15.884073097955527</v>
      </c>
      <c r="AN39" s="409">
        <f t="shared" si="110"/>
        <v>17.571053792248392</v>
      </c>
      <c r="AO39" s="409">
        <f t="shared" si="110"/>
        <v>2.0242352590828623</v>
      </c>
      <c r="AP39" s="365" t="e">
        <f t="shared" si="110"/>
        <v>#DIV/0!</v>
      </c>
      <c r="AQ39" s="365">
        <f t="shared" ref="AQ39:AR39" si="111">_xlfn.STDEV.S(AQ32:AQ37)</f>
        <v>0.59529933027784687</v>
      </c>
      <c r="AR39" s="365">
        <f t="shared" si="111"/>
        <v>0.59156144130240718</v>
      </c>
      <c r="AS39"/>
      <c r="AT39"/>
    </row>
    <row r="40" spans="1:46" ht="15" thickBot="1" x14ac:dyDescent="0.35">
      <c r="A40" s="554"/>
      <c r="B40" s="520"/>
      <c r="C40" s="510" t="s">
        <v>25</v>
      </c>
      <c r="D40" s="511"/>
      <c r="E40" s="512"/>
      <c r="F40" s="411">
        <f t="shared" ref="F40:AF40" si="112">_xlfn.STDEV.S(F32:F37)/SQRT(COUNT(F32:F37))</f>
        <v>0.38186385008272228</v>
      </c>
      <c r="G40" s="412">
        <f t="shared" si="112"/>
        <v>8.8704427319046495</v>
      </c>
      <c r="H40" s="413">
        <f t="shared" si="112"/>
        <v>4.749534189774824</v>
      </c>
      <c r="I40" s="414">
        <f t="shared" si="112"/>
        <v>6.2903488785194083E-4</v>
      </c>
      <c r="J40" s="415">
        <f t="shared" si="112"/>
        <v>16.922307908056624</v>
      </c>
      <c r="K40" s="412">
        <f t="shared" si="112"/>
        <v>1.1735531596110242</v>
      </c>
      <c r="L40" s="412">
        <f t="shared" si="112"/>
        <v>1.5675532861075158E-2</v>
      </c>
      <c r="M40" s="412">
        <f t="shared" si="112"/>
        <v>8.931136281766025E-2</v>
      </c>
      <c r="N40" s="412">
        <f t="shared" si="112"/>
        <v>1.1776652228814273</v>
      </c>
      <c r="O40" s="412">
        <f t="shared" si="112"/>
        <v>10.076913455763931</v>
      </c>
      <c r="P40" s="413">
        <f t="shared" si="112"/>
        <v>3.4736008482537231</v>
      </c>
      <c r="Q40" s="414">
        <f t="shared" si="112"/>
        <v>7.7016977483828513E-4</v>
      </c>
      <c r="R40" s="415">
        <f t="shared" si="112"/>
        <v>16.895743365557198</v>
      </c>
      <c r="S40" s="412">
        <f t="shared" si="112"/>
        <v>1.1771164198282686</v>
      </c>
      <c r="T40" s="412">
        <f t="shared" si="112"/>
        <v>1.5675532861075158E-2</v>
      </c>
      <c r="U40" s="412">
        <f t="shared" si="112"/>
        <v>8.9157280183257137E-2</v>
      </c>
      <c r="V40" s="415">
        <f t="shared" si="112"/>
        <v>1.1736144706360909</v>
      </c>
      <c r="W40" s="415">
        <f t="shared" si="112"/>
        <v>10.030356601435349</v>
      </c>
      <c r="X40" s="416">
        <f t="shared" si="112"/>
        <v>3.4391695780639542</v>
      </c>
      <c r="Y40" s="417">
        <f t="shared" si="112"/>
        <v>7.596785344162624E-4</v>
      </c>
      <c r="Z40" s="415">
        <f t="shared" si="112"/>
        <v>15.41101111095648</v>
      </c>
      <c r="AA40" s="415">
        <f t="shared" si="112"/>
        <v>1.3687649499017414</v>
      </c>
      <c r="AB40" s="412">
        <f t="shared" si="112"/>
        <v>1.5675532861075158E-2</v>
      </c>
      <c r="AC40" s="412">
        <f t="shared" si="112"/>
        <v>8.0373729419827261E-2</v>
      </c>
      <c r="AD40" s="415">
        <f t="shared" si="112"/>
        <v>1.048102269785427</v>
      </c>
      <c r="AE40" s="415">
        <f t="shared" si="112"/>
        <v>9.2128801965220859</v>
      </c>
      <c r="AF40" s="416">
        <f t="shared" si="112"/>
        <v>2.4710246340516622</v>
      </c>
      <c r="AG40" s="414">
        <f t="shared" ref="AG40:AP40" si="113">AG39/SQRT(COUNT(AG32:AG37))</f>
        <v>6.2903488785194083E-4</v>
      </c>
      <c r="AH40" s="415">
        <f t="shared" si="113"/>
        <v>15.741533353835381</v>
      </c>
      <c r="AI40" s="417">
        <f t="shared" si="113"/>
        <v>7.596785344162624E-4</v>
      </c>
      <c r="AJ40" s="415">
        <f t="shared" si="113"/>
        <v>14.207146882641693</v>
      </c>
      <c r="AK40" s="413">
        <f t="shared" si="113"/>
        <v>3.9591766278202245</v>
      </c>
      <c r="AL40" s="411">
        <f t="shared" si="113"/>
        <v>7.8707666769176905</v>
      </c>
      <c r="AM40" s="418">
        <f t="shared" si="113"/>
        <v>7.1035734413208464</v>
      </c>
      <c r="AN40" s="418">
        <f t="shared" si="113"/>
        <v>7.8580141431545742</v>
      </c>
      <c r="AO40" s="418">
        <f t="shared" si="113"/>
        <v>0.90526552835223573</v>
      </c>
      <c r="AP40" s="366" t="e">
        <f t="shared" si="113"/>
        <v>#DIV/0!</v>
      </c>
      <c r="AQ40" s="366">
        <f t="shared" ref="AQ40:AR40" si="114">AQ39/SQRT(COUNT(AQ32:AQ37))</f>
        <v>0.26622595389227288</v>
      </c>
      <c r="AR40" s="366">
        <f t="shared" si="114"/>
        <v>0.2645543191239868</v>
      </c>
      <c r="AS40"/>
      <c r="AT40"/>
    </row>
    <row r="41" spans="1:46" ht="15" customHeight="1" x14ac:dyDescent="0.3">
      <c r="A41" s="554"/>
      <c r="B41" s="518" t="s">
        <v>119</v>
      </c>
      <c r="C41" s="8">
        <v>43152</v>
      </c>
      <c r="D41" s="248" t="s">
        <v>82</v>
      </c>
      <c r="E41" s="20">
        <v>2</v>
      </c>
      <c r="F41" s="22">
        <v>5.1100000000000003</v>
      </c>
      <c r="G41" s="26">
        <v>176.53899999999999</v>
      </c>
      <c r="H41" s="276">
        <v>42.186</v>
      </c>
      <c r="I41" s="25">
        <v>75.608646008861299</v>
      </c>
      <c r="J41" s="23">
        <v>267.25470376885198</v>
      </c>
      <c r="K41" s="26">
        <v>12.994254840475</v>
      </c>
      <c r="L41" s="26">
        <v>1.7154794794794801</v>
      </c>
      <c r="M41" s="26">
        <v>1.89248062141059</v>
      </c>
      <c r="N41" s="26">
        <v>22.022105559292701</v>
      </c>
      <c r="O41" s="26">
        <v>106.879626353977</v>
      </c>
      <c r="P41" s="276">
        <v>93.579746360197205</v>
      </c>
      <c r="Q41" s="25">
        <v>60.005166449782898</v>
      </c>
      <c r="R41" s="23">
        <v>262.29818064298797</v>
      </c>
      <c r="S41" s="26">
        <v>13.2671204409118</v>
      </c>
      <c r="T41" s="26">
        <v>1.7154794794794801</v>
      </c>
      <c r="U41" s="26">
        <v>1.85355786772216</v>
      </c>
      <c r="V41" s="23">
        <v>20.3277483259923</v>
      </c>
      <c r="W41" s="23">
        <v>90.329764032646096</v>
      </c>
      <c r="X41" s="24">
        <v>71.081185530707302</v>
      </c>
      <c r="Y41" s="77">
        <v>58.805093299150897</v>
      </c>
      <c r="Z41" s="23">
        <v>261.82471791090597</v>
      </c>
      <c r="AA41" s="23">
        <v>13.293820203891899</v>
      </c>
      <c r="AB41" s="26">
        <v>1.7154794794794801</v>
      </c>
      <c r="AC41" s="26">
        <v>1.8498351187321</v>
      </c>
      <c r="AD41" s="23">
        <v>20.186579996019699</v>
      </c>
      <c r="AE41" s="23">
        <v>89.101392202888604</v>
      </c>
      <c r="AF41" s="24">
        <v>69.364335026948893</v>
      </c>
      <c r="AG41" s="25">
        <f t="shared" ref="AG41:AG43" si="115">I41</f>
        <v>75.608646008861299</v>
      </c>
      <c r="AH41" s="23">
        <f t="shared" ref="AH41:AH43" si="116">(J41-2*K41)</f>
        <v>241.26619408790199</v>
      </c>
      <c r="AI41" s="26">
        <f>Y41</f>
        <v>58.805093299150897</v>
      </c>
      <c r="AJ41" s="23">
        <f>Z41-2*AA41</f>
        <v>235.23707750312218</v>
      </c>
      <c r="AK41" s="276">
        <f>(AH41-AJ41)/(AJ41*(AG41-AI41))*7500.6</f>
        <v>11.440441891256908</v>
      </c>
      <c r="AL41" s="22">
        <f t="shared" ref="AL41:AL43" si="117">AH41/2</f>
        <v>120.633097043951</v>
      </c>
      <c r="AM41" s="336">
        <f t="shared" ref="AM41:AM43" si="118">AJ41/2</f>
        <v>117.61853875156109</v>
      </c>
      <c r="AN41" s="336">
        <f t="shared" ref="AN41:AN43" si="119">(R41-2*S41)/2</f>
        <v>117.88196988058219</v>
      </c>
      <c r="AO41" s="322">
        <f t="shared" ref="AO41:AO44" si="120">K41*P162</f>
        <v>17.322501869333028</v>
      </c>
      <c r="AP41" s="367"/>
      <c r="AQ41" s="363">
        <f t="shared" ref="AQ41:AQ45" si="121">SQRT(AO41/(2*AL41*0.001))</f>
        <v>8.4733875777088432</v>
      </c>
      <c r="AR41" s="363">
        <f t="shared" ref="AR41:AR43" si="122">SQRT(S41*T162/(2*AN41*0.001))</f>
        <v>6.9955390121897674</v>
      </c>
      <c r="AS41"/>
      <c r="AT41"/>
    </row>
    <row r="42" spans="1:46" ht="15" customHeight="1" x14ac:dyDescent="0.3">
      <c r="A42" s="554"/>
      <c r="B42" s="519"/>
      <c r="C42" s="8">
        <v>43157</v>
      </c>
      <c r="D42" s="248" t="s">
        <v>82</v>
      </c>
      <c r="E42" s="20">
        <v>3</v>
      </c>
      <c r="F42" s="22">
        <v>4.66</v>
      </c>
      <c r="G42" s="26">
        <v>191.904</v>
      </c>
      <c r="H42" s="276">
        <v>44.545999999999999</v>
      </c>
      <c r="I42" s="25">
        <v>75.620387921936597</v>
      </c>
      <c r="J42" s="23">
        <v>283.53916584406397</v>
      </c>
      <c r="K42" s="26">
        <v>14.548770044078401</v>
      </c>
      <c r="L42" s="26">
        <v>1.67733333333333</v>
      </c>
      <c r="M42" s="26">
        <v>1.82542105484592</v>
      </c>
      <c r="N42" s="26">
        <v>16.023068665588799</v>
      </c>
      <c r="O42" s="26">
        <v>85.450903627996595</v>
      </c>
      <c r="P42" s="276">
        <v>88.158885767970006</v>
      </c>
      <c r="Q42" s="25">
        <v>60.008065484314699</v>
      </c>
      <c r="R42" s="23">
        <v>279.38288309323201</v>
      </c>
      <c r="S42" s="26">
        <v>14.790603163473</v>
      </c>
      <c r="T42" s="26">
        <v>1.67733333333333</v>
      </c>
      <c r="U42" s="26">
        <v>1.7955745865834201</v>
      </c>
      <c r="V42" s="23">
        <v>14.750016782304</v>
      </c>
      <c r="W42" s="23">
        <v>71.161914191435798</v>
      </c>
      <c r="X42" s="24">
        <v>67.559184707946699</v>
      </c>
      <c r="Y42" s="27">
        <v>58.809718871427599</v>
      </c>
      <c r="Z42" s="30">
        <v>278.99862921627602</v>
      </c>
      <c r="AA42" s="30">
        <v>14.813391731573301</v>
      </c>
      <c r="AB42" s="29">
        <v>1.67733333333333</v>
      </c>
      <c r="AC42" s="29">
        <v>1.7928123175172199</v>
      </c>
      <c r="AD42" s="30">
        <v>14.6472165810875</v>
      </c>
      <c r="AE42" s="30">
        <v>70.0887607223831</v>
      </c>
      <c r="AF42" s="31">
        <v>65.994436476112497</v>
      </c>
      <c r="AG42" s="32">
        <f t="shared" si="115"/>
        <v>75.620387921936597</v>
      </c>
      <c r="AH42" s="30">
        <f t="shared" si="116"/>
        <v>254.44162575590718</v>
      </c>
      <c r="AI42" s="29">
        <f t="shared" ref="AI42:AI43" si="123">Y42</f>
        <v>58.809718871427599</v>
      </c>
      <c r="AJ42" s="30">
        <f t="shared" ref="AJ42:AJ43" si="124">Z42-2*AA42</f>
        <v>249.37184575312941</v>
      </c>
      <c r="AK42" s="112">
        <f>(AH42-AJ42)/(AJ42*(AG42-AI42))*7500.6</f>
        <v>9.070948504701331</v>
      </c>
      <c r="AL42" s="22">
        <f t="shared" si="117"/>
        <v>127.22081287795359</v>
      </c>
      <c r="AM42" s="322">
        <f t="shared" si="118"/>
        <v>124.6859228765647</v>
      </c>
      <c r="AN42" s="322">
        <f t="shared" si="119"/>
        <v>124.90083838314301</v>
      </c>
      <c r="AO42" s="322">
        <f t="shared" si="120"/>
        <v>21.790411189486971</v>
      </c>
      <c r="AP42" s="363"/>
      <c r="AQ42" s="363">
        <f t="shared" si="121"/>
        <v>9.2541946877683952</v>
      </c>
      <c r="AR42" s="363">
        <f t="shared" si="122"/>
        <v>7.8186902007204591</v>
      </c>
      <c r="AS42"/>
      <c r="AT42"/>
    </row>
    <row r="43" spans="1:46" ht="15" customHeight="1" x14ac:dyDescent="0.3">
      <c r="A43" s="554"/>
      <c r="B43" s="519"/>
      <c r="C43" s="8">
        <v>43164</v>
      </c>
      <c r="D43" s="248" t="s">
        <v>82</v>
      </c>
      <c r="E43" s="20">
        <v>4</v>
      </c>
      <c r="F43" s="22">
        <v>4.53</v>
      </c>
      <c r="G43" s="26">
        <v>174</v>
      </c>
      <c r="H43" s="276">
        <v>39.716999999999999</v>
      </c>
      <c r="I43" s="25">
        <v>75.605854506262801</v>
      </c>
      <c r="J43" s="23">
        <v>253.44055659857401</v>
      </c>
      <c r="K43" s="26">
        <v>13.3048812663614</v>
      </c>
      <c r="L43" s="26">
        <v>1.6692822822822799</v>
      </c>
      <c r="M43" s="26">
        <v>1.7882805368677499</v>
      </c>
      <c r="N43" s="26">
        <v>21.750112104275399</v>
      </c>
      <c r="O43" s="26">
        <v>112.20763563437499</v>
      </c>
      <c r="P43" s="276">
        <v>85.923457698373994</v>
      </c>
      <c r="Q43" s="25">
        <v>60.004017756682302</v>
      </c>
      <c r="R43" s="23">
        <v>247.02052798944499</v>
      </c>
      <c r="S43" s="26">
        <v>13.693103842342699</v>
      </c>
      <c r="T43" s="26">
        <v>1.6692822822822799</v>
      </c>
      <c r="U43" s="26">
        <v>1.73757976919716</v>
      </c>
      <c r="V43" s="23">
        <v>19.6143252304824</v>
      </c>
      <c r="W43" s="23">
        <v>93.763105066887604</v>
      </c>
      <c r="X43" s="24">
        <v>64.156984484552098</v>
      </c>
      <c r="Y43" s="27">
        <v>58.803883543094997</v>
      </c>
      <c r="Z43" s="30">
        <v>246.412363790233</v>
      </c>
      <c r="AA43" s="30">
        <v>13.731131728149499</v>
      </c>
      <c r="AB43" s="29">
        <v>1.6692822822822799</v>
      </c>
      <c r="AC43" s="29">
        <v>1.7327676032117501</v>
      </c>
      <c r="AD43" s="30">
        <v>19.438704815409899</v>
      </c>
      <c r="AE43" s="30">
        <v>92.417478467087307</v>
      </c>
      <c r="AF43" s="31">
        <v>62.504334165811002</v>
      </c>
      <c r="AG43" s="32">
        <f t="shared" si="115"/>
        <v>75.605854506262801</v>
      </c>
      <c r="AH43" s="30">
        <f t="shared" si="116"/>
        <v>226.83079406585119</v>
      </c>
      <c r="AI43" s="29">
        <f t="shared" si="123"/>
        <v>58.803883543094997</v>
      </c>
      <c r="AJ43" s="30">
        <f t="shared" si="124"/>
        <v>218.95010033393402</v>
      </c>
      <c r="AK43" s="112">
        <f>(AH43-AJ43)/(AJ43*(AG43-AI43))*7500.6</f>
        <v>16.067750411361224</v>
      </c>
      <c r="AL43" s="22">
        <f t="shared" si="117"/>
        <v>113.4153970329256</v>
      </c>
      <c r="AM43" s="322">
        <f t="shared" si="118"/>
        <v>109.47505016696701</v>
      </c>
      <c r="AN43" s="322">
        <f t="shared" si="119"/>
        <v>109.8171601523798</v>
      </c>
      <c r="AO43" s="322">
        <f t="shared" si="120"/>
        <v>12.432369127736848</v>
      </c>
      <c r="AP43" s="363"/>
      <c r="AQ43" s="363">
        <f t="shared" si="121"/>
        <v>7.4033101109303177</v>
      </c>
      <c r="AR43" s="363">
        <f t="shared" si="122"/>
        <v>6.149235654330182</v>
      </c>
      <c r="AS43"/>
      <c r="AT43"/>
    </row>
    <row r="44" spans="1:46" s="338" customFormat="1" ht="15" customHeight="1" x14ac:dyDescent="0.3">
      <c r="A44" s="554"/>
      <c r="B44" s="519"/>
      <c r="C44" s="8">
        <v>43388</v>
      </c>
      <c r="D44" s="248" t="s">
        <v>82</v>
      </c>
      <c r="E44" s="20" t="s">
        <v>182</v>
      </c>
      <c r="F44" s="22">
        <v>2.58</v>
      </c>
      <c r="G44" s="26">
        <v>185.54300000000001</v>
      </c>
      <c r="H44" s="276">
        <v>45.097999999999999</v>
      </c>
      <c r="I44" s="25">
        <v>75.617883821286</v>
      </c>
      <c r="J44" s="23">
        <v>306.18929839434702</v>
      </c>
      <c r="K44" s="26">
        <v>12.2436391980428</v>
      </c>
      <c r="L44" s="26">
        <v>1.75989189189189</v>
      </c>
      <c r="M44" s="26">
        <v>2.0929592309893899</v>
      </c>
      <c r="N44" s="26">
        <v>24.5227968098154</v>
      </c>
      <c r="O44" s="26">
        <v>154.17720254639801</v>
      </c>
      <c r="P44" s="276">
        <v>115.97630467469099</v>
      </c>
      <c r="Q44" s="25">
        <v>60.017135361112402</v>
      </c>
      <c r="R44" s="23">
        <v>302.45751781085301</v>
      </c>
      <c r="S44" s="26">
        <v>12.408108694280999</v>
      </c>
      <c r="T44" s="26">
        <v>1.75989189189189</v>
      </c>
      <c r="U44" s="26">
        <v>2.0652170537688899</v>
      </c>
      <c r="V44" s="23">
        <v>23.164015004403801</v>
      </c>
      <c r="W44" s="23">
        <v>126.098178383525</v>
      </c>
      <c r="X44" s="24">
        <v>89.519789551856803</v>
      </c>
      <c r="Y44" s="27">
        <v>58.814343452697003</v>
      </c>
      <c r="Z44" s="30">
        <v>302.09911628955803</v>
      </c>
      <c r="AA44" s="30">
        <v>12.4241477010131</v>
      </c>
      <c r="AB44" s="29">
        <v>1.75989189189189</v>
      </c>
      <c r="AC44" s="29">
        <v>2.0625509529605499</v>
      </c>
      <c r="AD44" s="30">
        <v>23.049694316252999</v>
      </c>
      <c r="AE44" s="30">
        <v>124.014089195469</v>
      </c>
      <c r="AF44" s="31">
        <v>87.489270958960802</v>
      </c>
      <c r="AG44" s="32">
        <f t="shared" ref="AG44" si="125">I44</f>
        <v>75.617883821286</v>
      </c>
      <c r="AH44" s="30">
        <f t="shared" ref="AH44" si="126">(J44-2*K44)</f>
        <v>281.70201999826145</v>
      </c>
      <c r="AI44" s="29">
        <f t="shared" ref="AI44" si="127">Y44</f>
        <v>58.814343452697003</v>
      </c>
      <c r="AJ44" s="30">
        <f t="shared" ref="AJ44" si="128">Z44-2*AA44</f>
        <v>277.2508208875318</v>
      </c>
      <c r="AK44" s="112">
        <f>(AH44-AJ44)/(AJ44*(AG44-AI44))*7500.6</f>
        <v>7.1663727343272967</v>
      </c>
      <c r="AL44" s="22">
        <f t="shared" ref="AL44" si="129">AH44/2</f>
        <v>140.85100999913072</v>
      </c>
      <c r="AM44" s="322">
        <f t="shared" ref="AM44" si="130">AJ44/2</f>
        <v>138.6254104437659</v>
      </c>
      <c r="AN44" s="322">
        <f t="shared" ref="AN44" si="131">(R44-2*S44)/2</f>
        <v>138.82065021114551</v>
      </c>
      <c r="AO44" s="322">
        <f t="shared" si="120"/>
        <v>29.76579059856309</v>
      </c>
      <c r="AP44" s="363"/>
      <c r="AQ44" s="363">
        <f t="shared" si="121"/>
        <v>10.279304483512588</v>
      </c>
      <c r="AR44" s="363">
        <f>SQRT(S44*T165/(2*AN44*0.001))</f>
        <v>8.46057489236496</v>
      </c>
    </row>
    <row r="45" spans="1:46" ht="15" customHeight="1" x14ac:dyDescent="0.3">
      <c r="A45" s="554"/>
      <c r="B45" s="519"/>
      <c r="C45" s="8">
        <v>43390</v>
      </c>
      <c r="D45" s="248" t="s">
        <v>82</v>
      </c>
      <c r="E45" s="20" t="s">
        <v>166</v>
      </c>
      <c r="F45" s="22">
        <v>4.18</v>
      </c>
      <c r="G45" s="26">
        <v>175.24299999999999</v>
      </c>
      <c r="H45" s="276">
        <v>45.941000000000003</v>
      </c>
      <c r="I45" s="25">
        <v>75.603402056972897</v>
      </c>
      <c r="J45" s="23">
        <v>272.95243165606303</v>
      </c>
      <c r="K45" s="26">
        <v>13.3480614734361</v>
      </c>
      <c r="L45" s="26">
        <v>1.7142552552552599</v>
      </c>
      <c r="M45" s="26">
        <v>2.0077366953537199</v>
      </c>
      <c r="N45" s="26">
        <v>23.439397950380801</v>
      </c>
      <c r="O45" s="26">
        <v>104.251301458318</v>
      </c>
      <c r="P45" s="276">
        <v>92.977061235860106</v>
      </c>
      <c r="Q45" s="25">
        <v>60.002401756880602</v>
      </c>
      <c r="R45" s="23">
        <v>262.00000463003101</v>
      </c>
      <c r="S45" s="26">
        <v>13.971007982142099</v>
      </c>
      <c r="T45" s="26">
        <v>1.7142552552552599</v>
      </c>
      <c r="U45" s="26">
        <v>1.9182146961987301</v>
      </c>
      <c r="V45" s="23">
        <v>19.834273910917702</v>
      </c>
      <c r="W45" s="23">
        <v>83.928647616890103</v>
      </c>
      <c r="X45" s="24">
        <v>67.008465359750204</v>
      </c>
      <c r="Y45" s="27">
        <v>58.802341339184501</v>
      </c>
      <c r="Z45" s="30">
        <v>260.982097223062</v>
      </c>
      <c r="AA45" s="30">
        <v>14.032048633999899</v>
      </c>
      <c r="AB45" s="29">
        <v>1.7142552552552599</v>
      </c>
      <c r="AC45" s="29">
        <v>1.9098702927183</v>
      </c>
      <c r="AD45" s="30">
        <v>19.5464112583504</v>
      </c>
      <c r="AE45" s="30">
        <v>82.505443073483804</v>
      </c>
      <c r="AF45" s="31">
        <v>65.064170752854807</v>
      </c>
      <c r="AG45" s="32">
        <f t="shared" ref="AG45" si="132">I45</f>
        <v>75.603402056972897</v>
      </c>
      <c r="AH45" s="30">
        <f t="shared" ref="AH45" si="133">(J45-2*K45)</f>
        <v>246.25630870919082</v>
      </c>
      <c r="AI45" s="29">
        <f t="shared" ref="AI45" si="134">Y45</f>
        <v>58.802341339184501</v>
      </c>
      <c r="AJ45" s="30">
        <f t="shared" ref="AJ45" si="135">Z45-2*AA45</f>
        <v>232.91799995506221</v>
      </c>
      <c r="AK45" s="112">
        <f>(AH45-AJ45)/(AJ45*(AG45-AI45))*7500.6</f>
        <v>25.565660549662951</v>
      </c>
      <c r="AL45" s="22">
        <f t="shared" ref="AL45" si="136">AH45/2</f>
        <v>123.12815435459541</v>
      </c>
      <c r="AM45" s="322">
        <f t="shared" ref="AM45" si="137">AJ45/2</f>
        <v>116.45899997753111</v>
      </c>
      <c r="AN45" s="322">
        <f t="shared" ref="AN45" si="138">(R45-2*S45)/2</f>
        <v>117.02899433287341</v>
      </c>
      <c r="AO45" s="322">
        <f>K45*P166</f>
        <v>9.4441456322123489</v>
      </c>
      <c r="AP45" s="363"/>
      <c r="AQ45" s="363">
        <f t="shared" si="121"/>
        <v>6.1928085647384448</v>
      </c>
      <c r="AR45" s="363">
        <f>SQRT(S45*T166/(2*AN45*0.001))</f>
        <v>5.2077081655409536</v>
      </c>
      <c r="AS45"/>
      <c r="AT45"/>
    </row>
    <row r="46" spans="1:46" ht="15" customHeight="1" thickBot="1" x14ac:dyDescent="0.35">
      <c r="A46" s="554"/>
      <c r="B46" s="519"/>
      <c r="C46" s="8"/>
      <c r="D46" s="249"/>
      <c r="E46" s="20"/>
      <c r="F46" s="34"/>
      <c r="G46" s="26"/>
      <c r="H46" s="276"/>
      <c r="I46" s="32"/>
      <c r="J46" s="30"/>
      <c r="K46" s="29"/>
      <c r="L46" s="26"/>
      <c r="M46" s="26"/>
      <c r="N46" s="26"/>
      <c r="O46" s="26"/>
      <c r="P46" s="276"/>
      <c r="Q46" s="32"/>
      <c r="R46" s="30"/>
      <c r="S46" s="29"/>
      <c r="T46" s="29"/>
      <c r="U46" s="29"/>
      <c r="V46" s="30"/>
      <c r="W46" s="30"/>
      <c r="X46" s="31"/>
      <c r="Y46" s="27"/>
      <c r="Z46" s="28"/>
      <c r="AA46" s="28"/>
      <c r="AB46" s="29"/>
      <c r="AC46" s="29"/>
      <c r="AD46" s="30"/>
      <c r="AE46" s="30"/>
      <c r="AF46" s="31"/>
      <c r="AG46" s="32"/>
      <c r="AH46" s="30"/>
      <c r="AI46" s="29"/>
      <c r="AJ46" s="30"/>
      <c r="AK46" s="112"/>
      <c r="AL46" s="323"/>
      <c r="AM46" s="390"/>
      <c r="AN46" s="322"/>
      <c r="AO46" s="322"/>
      <c r="AP46" s="363"/>
      <c r="AQ46" s="363"/>
      <c r="AR46" s="363"/>
      <c r="AS46"/>
      <c r="AT46"/>
    </row>
    <row r="47" spans="1:46" ht="15" customHeight="1" x14ac:dyDescent="0.3">
      <c r="A47" s="554"/>
      <c r="B47" s="519"/>
      <c r="C47" s="514" t="s">
        <v>23</v>
      </c>
      <c r="D47" s="508"/>
      <c r="E47" s="509"/>
      <c r="F47" s="38">
        <f t="shared" ref="F47:AP47" si="139">AVERAGE(F41:F46)</f>
        <v>4.2120000000000006</v>
      </c>
      <c r="G47" s="41">
        <f t="shared" si="139"/>
        <v>180.64580000000001</v>
      </c>
      <c r="H47" s="210">
        <f t="shared" si="139"/>
        <v>43.497599999999998</v>
      </c>
      <c r="I47" s="36">
        <f t="shared" si="139"/>
        <v>75.611234863063913</v>
      </c>
      <c r="J47" s="39">
        <f t="shared" si="139"/>
        <v>276.67523125238</v>
      </c>
      <c r="K47" s="41">
        <f t="shared" si="139"/>
        <v>13.28792136447874</v>
      </c>
      <c r="L47" s="41">
        <f t="shared" si="139"/>
        <v>1.707248448448448</v>
      </c>
      <c r="M47" s="41">
        <f t="shared" si="139"/>
        <v>1.9213756278934739</v>
      </c>
      <c r="N47" s="41">
        <f t="shared" si="139"/>
        <v>21.551496217870618</v>
      </c>
      <c r="O47" s="41">
        <f t="shared" si="139"/>
        <v>112.59333392421293</v>
      </c>
      <c r="P47" s="210">
        <f t="shared" si="139"/>
        <v>95.323091147418467</v>
      </c>
      <c r="Q47" s="36">
        <f t="shared" si="139"/>
        <v>60.007357361754586</v>
      </c>
      <c r="R47" s="39">
        <f t="shared" si="139"/>
        <v>270.6318228333098</v>
      </c>
      <c r="S47" s="41">
        <f t="shared" si="139"/>
        <v>13.625988824630118</v>
      </c>
      <c r="T47" s="41">
        <f t="shared" si="139"/>
        <v>1.707248448448448</v>
      </c>
      <c r="U47" s="41">
        <f t="shared" si="139"/>
        <v>1.8740287946940719</v>
      </c>
      <c r="V47" s="39">
        <f t="shared" si="139"/>
        <v>19.538075850820039</v>
      </c>
      <c r="W47" s="39">
        <f t="shared" si="139"/>
        <v>93.056321858276917</v>
      </c>
      <c r="X47" s="40">
        <f t="shared" si="139"/>
        <v>71.865121926962615</v>
      </c>
      <c r="Y47" s="37">
        <f t="shared" si="139"/>
        <v>58.807076101111001</v>
      </c>
      <c r="Z47" s="39">
        <f t="shared" si="139"/>
        <v>270.06338488600699</v>
      </c>
      <c r="AA47" s="39">
        <f t="shared" si="139"/>
        <v>13.658907999725539</v>
      </c>
      <c r="AB47" s="41">
        <f t="shared" si="139"/>
        <v>1.707248448448448</v>
      </c>
      <c r="AC47" s="41">
        <f t="shared" si="139"/>
        <v>1.869567257027984</v>
      </c>
      <c r="AD47" s="39">
        <f t="shared" si="139"/>
        <v>19.373721393424098</v>
      </c>
      <c r="AE47" s="39">
        <f t="shared" si="139"/>
        <v>91.625432732262354</v>
      </c>
      <c r="AF47" s="40">
        <f t="shared" si="139"/>
        <v>70.0833094761376</v>
      </c>
      <c r="AG47" s="36">
        <f t="shared" si="139"/>
        <v>75.611234863063913</v>
      </c>
      <c r="AH47" s="39">
        <f t="shared" si="139"/>
        <v>250.09938852342253</v>
      </c>
      <c r="AI47" s="37">
        <f t="shared" si="139"/>
        <v>58.807076101111001</v>
      </c>
      <c r="AJ47" s="39">
        <f t="shared" si="139"/>
        <v>242.74556888655593</v>
      </c>
      <c r="AK47" s="210">
        <f t="shared" si="139"/>
        <v>13.862234818261943</v>
      </c>
      <c r="AL47" s="38">
        <f t="shared" si="139"/>
        <v>125.04969426171127</v>
      </c>
      <c r="AM47" s="368">
        <f t="shared" si="139"/>
        <v>121.37278444327796</v>
      </c>
      <c r="AN47" s="368">
        <f t="shared" si="139"/>
        <v>121.68992259202477</v>
      </c>
      <c r="AO47" s="368">
        <f t="shared" ref="AO47" si="140">AVERAGE(AO41:AO46)</f>
        <v>18.151043683466458</v>
      </c>
      <c r="AP47" s="364" t="e">
        <f t="shared" si="139"/>
        <v>#DIV/0!</v>
      </c>
      <c r="AQ47" s="364">
        <f t="shared" ref="AQ47:AR47" si="141">AVERAGE(AQ41:AQ46)</f>
        <v>8.3206010849317167</v>
      </c>
      <c r="AR47" s="364">
        <f t="shared" si="141"/>
        <v>6.926349585029266</v>
      </c>
      <c r="AS47"/>
      <c r="AT47"/>
    </row>
    <row r="48" spans="1:46" ht="15" customHeight="1" x14ac:dyDescent="0.3">
      <c r="A48" s="554"/>
      <c r="B48" s="519"/>
      <c r="C48" s="515" t="s">
        <v>24</v>
      </c>
      <c r="D48" s="516"/>
      <c r="E48" s="517"/>
      <c r="F48" s="45">
        <f t="shared" ref="F48:AP48" si="142">_xlfn.STDEV.S(F41:F46)</f>
        <v>0.9711693981999201</v>
      </c>
      <c r="G48" s="48">
        <f t="shared" si="142"/>
        <v>7.7613199070776639</v>
      </c>
      <c r="H48" s="211">
        <f t="shared" si="142"/>
        <v>2.5319882108730294</v>
      </c>
      <c r="I48" s="43">
        <f t="shared" si="142"/>
        <v>7.4998398118727404E-3</v>
      </c>
      <c r="J48" s="46">
        <f t="shared" si="142"/>
        <v>19.752527930051841</v>
      </c>
      <c r="K48" s="48">
        <f t="shared" si="142"/>
        <v>0.83222730282688706</v>
      </c>
      <c r="L48" s="48">
        <f t="shared" si="142"/>
        <v>3.6140424861754603E-2</v>
      </c>
      <c r="M48" s="48">
        <f t="shared" si="142"/>
        <v>0.12713739769220148</v>
      </c>
      <c r="N48" s="48">
        <f t="shared" si="142"/>
        <v>3.2869907507742382</v>
      </c>
      <c r="O48" s="48">
        <f t="shared" si="142"/>
        <v>25.339269795137614</v>
      </c>
      <c r="P48" s="211">
        <f t="shared" si="142"/>
        <v>11.987256609536271</v>
      </c>
      <c r="Q48" s="43">
        <f t="shared" si="142"/>
        <v>5.8442661210616875E-3</v>
      </c>
      <c r="R48" s="46">
        <f t="shared" si="142"/>
        <v>21.159554805873711</v>
      </c>
      <c r="S48" s="48">
        <f t="shared" si="142"/>
        <v>0.87918822382113715</v>
      </c>
      <c r="T48" s="48">
        <f t="shared" si="142"/>
        <v>3.6140424861754603E-2</v>
      </c>
      <c r="U48" s="48">
        <f t="shared" si="142"/>
        <v>0.1261921178999057</v>
      </c>
      <c r="V48" s="46">
        <f t="shared" si="142"/>
        <v>3.0327410978288114</v>
      </c>
      <c r="W48" s="46">
        <f t="shared" si="142"/>
        <v>20.386131725110797</v>
      </c>
      <c r="X48" s="47">
        <f t="shared" si="142"/>
        <v>10.171595700723534</v>
      </c>
      <c r="Y48" s="44">
        <f t="shared" si="142"/>
        <v>4.9076607161666948E-3</v>
      </c>
      <c r="Z48" s="46">
        <f t="shared" si="142"/>
        <v>21.306354074656895</v>
      </c>
      <c r="AA48" s="46">
        <f t="shared" si="142"/>
        <v>0.88532550241964147</v>
      </c>
      <c r="AB48" s="48">
        <f t="shared" si="142"/>
        <v>3.6140424861754603E-2</v>
      </c>
      <c r="AC48" s="48">
        <f t="shared" si="142"/>
        <v>0.12635452592499244</v>
      </c>
      <c r="AD48" s="46">
        <f t="shared" si="142"/>
        <v>3.0227226308746586</v>
      </c>
      <c r="AE48" s="46">
        <f t="shared" si="142"/>
        <v>20.018901300826592</v>
      </c>
      <c r="AF48" s="47">
        <f t="shared" si="142"/>
        <v>10.035386416184181</v>
      </c>
      <c r="AG48" s="43">
        <f t="shared" si="142"/>
        <v>7.4998398118727404E-3</v>
      </c>
      <c r="AH48" s="46">
        <f t="shared" si="142"/>
        <v>20.321192230912789</v>
      </c>
      <c r="AI48" s="44">
        <f t="shared" si="142"/>
        <v>4.9076607161666948E-3</v>
      </c>
      <c r="AJ48" s="46">
        <f t="shared" si="142"/>
        <v>22.100355417733184</v>
      </c>
      <c r="AK48" s="211">
        <f t="shared" si="142"/>
        <v>7.3397981485988755</v>
      </c>
      <c r="AL48" s="45">
        <f t="shared" si="142"/>
        <v>10.160596115456395</v>
      </c>
      <c r="AM48" s="369">
        <f t="shared" si="142"/>
        <v>11.050177708866592</v>
      </c>
      <c r="AN48" s="369">
        <f t="shared" si="142"/>
        <v>10.965389334354954</v>
      </c>
      <c r="AO48" s="369">
        <f t="shared" ref="AO48" si="143">_xlfn.STDEV.S(AO41:AO46)</f>
        <v>8.0210213756209701</v>
      </c>
      <c r="AP48" s="365" t="e">
        <f t="shared" si="142"/>
        <v>#DIV/0!</v>
      </c>
      <c r="AQ48" s="365">
        <f t="shared" ref="AQ48:AR48" si="144">_xlfn.STDEV.S(AQ41:AQ46)</f>
        <v>1.5890550235297054</v>
      </c>
      <c r="AR48" s="365">
        <f t="shared" si="144"/>
        <v>1.2954285618068231</v>
      </c>
      <c r="AS48"/>
      <c r="AT48"/>
    </row>
    <row r="49" spans="1:46" ht="15" customHeight="1" thickBot="1" x14ac:dyDescent="0.35">
      <c r="A49" s="554"/>
      <c r="B49" s="520"/>
      <c r="C49" s="510" t="s">
        <v>25</v>
      </c>
      <c r="D49" s="511"/>
      <c r="E49" s="512"/>
      <c r="F49" s="52">
        <f t="shared" ref="F49:AF49" si="145">_xlfn.STDEV.S(F41:F46)/SQRT(COUNT(F41:F46))</f>
        <v>0.43432015840851662</v>
      </c>
      <c r="G49" s="55">
        <f t="shared" si="145"/>
        <v>3.4709677814696014</v>
      </c>
      <c r="H49" s="212">
        <f t="shared" si="145"/>
        <v>1.132339551548033</v>
      </c>
      <c r="I49" s="50">
        <f t="shared" si="145"/>
        <v>3.354030327941336E-3</v>
      </c>
      <c r="J49" s="53">
        <f t="shared" si="145"/>
        <v>8.8335990358118242</v>
      </c>
      <c r="K49" s="55">
        <f t="shared" si="145"/>
        <v>0.37218336437044447</v>
      </c>
      <c r="L49" s="55">
        <f t="shared" si="145"/>
        <v>1.6162489345321347E-2</v>
      </c>
      <c r="M49" s="55">
        <f t="shared" si="145"/>
        <v>5.6857572744437472E-2</v>
      </c>
      <c r="N49" s="55">
        <f t="shared" si="145"/>
        <v>1.4699869520288531</v>
      </c>
      <c r="O49" s="55">
        <f t="shared" si="145"/>
        <v>11.332065952426975</v>
      </c>
      <c r="P49" s="212">
        <f t="shared" si="145"/>
        <v>5.3608641285313512</v>
      </c>
      <c r="Q49" s="50">
        <f t="shared" si="145"/>
        <v>2.6136352650585897E-3</v>
      </c>
      <c r="R49" s="53">
        <f t="shared" si="145"/>
        <v>9.4628405839131968</v>
      </c>
      <c r="S49" s="55">
        <f t="shared" si="145"/>
        <v>0.39318492669627247</v>
      </c>
      <c r="T49" s="55">
        <f t="shared" si="145"/>
        <v>1.6162489345321347E-2</v>
      </c>
      <c r="U49" s="55">
        <f t="shared" si="145"/>
        <v>5.6434830769771425E-2</v>
      </c>
      <c r="V49" s="53">
        <f t="shared" si="145"/>
        <v>1.3562830505805124</v>
      </c>
      <c r="W49" s="53">
        <f t="shared" si="145"/>
        <v>9.1169552671225595</v>
      </c>
      <c r="X49" s="54">
        <f t="shared" si="145"/>
        <v>4.5488758852924853</v>
      </c>
      <c r="Y49" s="51">
        <f t="shared" si="145"/>
        <v>2.1947725943708063E-3</v>
      </c>
      <c r="Z49" s="53">
        <f t="shared" si="145"/>
        <v>9.5284912127224892</v>
      </c>
      <c r="AA49" s="53">
        <f t="shared" si="145"/>
        <v>0.39592960112489456</v>
      </c>
      <c r="AB49" s="55">
        <f t="shared" si="145"/>
        <v>1.6162489345321347E-2</v>
      </c>
      <c r="AC49" s="55">
        <f t="shared" si="145"/>
        <v>5.6507461846608514E-2</v>
      </c>
      <c r="AD49" s="53">
        <f t="shared" si="145"/>
        <v>1.3518026559525482</v>
      </c>
      <c r="AE49" s="53">
        <f t="shared" si="145"/>
        <v>8.9527248287014451</v>
      </c>
      <c r="AF49" s="54">
        <f t="shared" si="145"/>
        <v>4.4879612414131644</v>
      </c>
      <c r="AG49" s="50">
        <f t="shared" ref="AG49:AP49" si="146">AG48/SQRT(COUNT(AG41:AG46))</f>
        <v>3.354030327941336E-3</v>
      </c>
      <c r="AH49" s="53">
        <f t="shared" si="146"/>
        <v>9.0879134424323187</v>
      </c>
      <c r="AI49" s="51">
        <f t="shared" si="146"/>
        <v>2.1947725943708063E-3</v>
      </c>
      <c r="AJ49" s="53">
        <f t="shared" si="146"/>
        <v>9.8835794081914319</v>
      </c>
      <c r="AK49" s="212">
        <f t="shared" si="146"/>
        <v>3.2824575202788373</v>
      </c>
      <c r="AL49" s="52">
        <f t="shared" si="146"/>
        <v>4.5439567212161593</v>
      </c>
      <c r="AM49" s="370">
        <f t="shared" si="146"/>
        <v>4.9417897040957159</v>
      </c>
      <c r="AN49" s="370">
        <f t="shared" si="146"/>
        <v>4.9038711902737697</v>
      </c>
      <c r="AO49" s="370">
        <f t="shared" ref="AO49" si="147">AO48/SQRT(COUNT(AO41:AO46))</f>
        <v>3.5871098089734725</v>
      </c>
      <c r="AP49" s="366" t="e">
        <f t="shared" si="146"/>
        <v>#DIV/0!</v>
      </c>
      <c r="AQ49" s="366">
        <f t="shared" ref="AQ49:AR49" si="148">AQ48/SQRT(COUNT(AQ41:AQ46))</f>
        <v>0.7106470105199898</v>
      </c>
      <c r="AR49" s="366">
        <f t="shared" si="148"/>
        <v>0.57933326483896885</v>
      </c>
      <c r="AS49"/>
      <c r="AT49"/>
    </row>
    <row r="50" spans="1:46" ht="15" customHeight="1" x14ac:dyDescent="0.3">
      <c r="A50" s="554"/>
      <c r="B50" s="519" t="s">
        <v>118</v>
      </c>
      <c r="C50" s="8">
        <v>43771</v>
      </c>
      <c r="D50" s="248" t="s">
        <v>82</v>
      </c>
      <c r="E50" s="20" t="s">
        <v>165</v>
      </c>
      <c r="F50" s="22">
        <v>11.5</v>
      </c>
      <c r="G50" s="26">
        <v>222.899</v>
      </c>
      <c r="H50" s="276">
        <v>34.300919999999998</v>
      </c>
      <c r="I50" s="25">
        <v>60.606034980924001</v>
      </c>
      <c r="J50" s="23">
        <v>237.27261425711299</v>
      </c>
      <c r="K50" s="26">
        <v>27.04664226461</v>
      </c>
      <c r="L50" s="26">
        <v>1.1377407407407401</v>
      </c>
      <c r="M50" s="26">
        <v>1.1146771589217801</v>
      </c>
      <c r="N50" s="26">
        <v>3.002360308429</v>
      </c>
      <c r="O50" s="26">
        <v>37.746534516494101</v>
      </c>
      <c r="P50" s="276">
        <v>27.3617764437729</v>
      </c>
      <c r="Q50" s="25">
        <v>60.005950678632701</v>
      </c>
      <c r="R50" s="23">
        <v>237.070003628938</v>
      </c>
      <c r="S50" s="26">
        <v>27.076595990045</v>
      </c>
      <c r="T50" s="26">
        <v>1.1377407407407401</v>
      </c>
      <c r="U50" s="26">
        <v>1.1134440373883601</v>
      </c>
      <c r="V50" s="23">
        <v>2.9722630777962902</v>
      </c>
      <c r="W50" s="23">
        <v>37.223084893823597</v>
      </c>
      <c r="X50" s="24">
        <v>27.022105665007501</v>
      </c>
      <c r="Y50" s="27">
        <v>43.803740627133003</v>
      </c>
      <c r="Z50" s="30">
        <v>229.70300794510101</v>
      </c>
      <c r="AA50" s="30">
        <v>28.220324218690202</v>
      </c>
      <c r="AB50" s="29">
        <v>1.1377407407407401</v>
      </c>
      <c r="AC50" s="29">
        <v>1.06831778842293</v>
      </c>
      <c r="AD50" s="30">
        <v>2.06065830648435</v>
      </c>
      <c r="AE50" s="30">
        <v>25.991773537390401</v>
      </c>
      <c r="AF50" s="31">
        <v>17.927458814357198</v>
      </c>
      <c r="AG50" s="32">
        <f t="shared" ref="AG50" si="149">I50</f>
        <v>60.606034980924001</v>
      </c>
      <c r="AH50" s="30">
        <f t="shared" ref="AH50" si="150">(J50-2*K50)</f>
        <v>183.17932972789299</v>
      </c>
      <c r="AI50" s="29">
        <f t="shared" ref="AI50" si="151">Y50</f>
        <v>43.803740627133003</v>
      </c>
      <c r="AJ50" s="30">
        <f t="shared" ref="AJ50" si="152">Z50-2*AA50</f>
        <v>173.26235950772059</v>
      </c>
      <c r="AK50" s="112">
        <f t="shared" ref="AK50" si="153">(AH50-AJ50)/(AJ50*(AG50-AI50))*7500.6</f>
        <v>25.550664628771916</v>
      </c>
      <c r="AL50" s="22">
        <f t="shared" ref="AL50" si="154">AH50/2</f>
        <v>91.589664863946496</v>
      </c>
      <c r="AM50" s="322">
        <f t="shared" ref="AM50" si="155">AJ50/2</f>
        <v>86.631179753860295</v>
      </c>
      <c r="AN50" s="322">
        <f t="shared" ref="AN50" si="156">(R50-2*S50)/2</f>
        <v>91.458405824424005</v>
      </c>
      <c r="AO50" s="322">
        <f t="shared" ref="AO50:AO53" si="157">K50*P171</f>
        <v>7.2041627692750749</v>
      </c>
      <c r="AP50" s="363"/>
      <c r="AQ50" s="363">
        <f t="shared" ref="AQ50:AQ54" si="158">SQRT(AO50/(2*AL50*0.001))</f>
        <v>6.2712415019013017</v>
      </c>
      <c r="AR50" s="363">
        <f t="shared" ref="AR50:AR52" si="159">SQRT(S50*T171/(2*AN50*0.001))</f>
        <v>6.1911453488032757</v>
      </c>
      <c r="AS50"/>
      <c r="AT50"/>
    </row>
    <row r="51" spans="1:46" ht="15" customHeight="1" x14ac:dyDescent="0.3">
      <c r="A51" s="554"/>
      <c r="B51" s="519"/>
      <c r="C51" s="8">
        <v>43777</v>
      </c>
      <c r="D51" s="248" t="s">
        <v>82</v>
      </c>
      <c r="E51" s="20" t="s">
        <v>121</v>
      </c>
      <c r="F51" s="22">
        <v>3.92</v>
      </c>
      <c r="G51" s="26">
        <v>223.36099999999999</v>
      </c>
      <c r="H51" s="276">
        <v>40.873190000000001</v>
      </c>
      <c r="I51" s="25">
        <v>60.602017423350198</v>
      </c>
      <c r="J51" s="23">
        <v>236.09207610185899</v>
      </c>
      <c r="K51" s="26">
        <v>19.578006228675701</v>
      </c>
      <c r="L51" s="26">
        <v>1.75961561561562</v>
      </c>
      <c r="M51" s="26">
        <v>1.18645771393269</v>
      </c>
      <c r="N51" s="26">
        <v>15.2020848350666</v>
      </c>
      <c r="O51" s="26">
        <v>105.732657646343</v>
      </c>
      <c r="P51" s="276">
        <v>40.635834410674903</v>
      </c>
      <c r="Q51" s="25">
        <v>60.001999112788901</v>
      </c>
      <c r="R51" s="23">
        <v>235.49355080620199</v>
      </c>
      <c r="S51" s="26">
        <v>19.637706967735699</v>
      </c>
      <c r="T51" s="26">
        <v>1.75961561561562</v>
      </c>
      <c r="U51" s="26">
        <v>1.18285075500915</v>
      </c>
      <c r="V51" s="23">
        <v>15.0793838072504</v>
      </c>
      <c r="W51" s="23">
        <v>105.411860549088</v>
      </c>
      <c r="X51" s="24">
        <v>39.964961780669697</v>
      </c>
      <c r="Y51" s="27">
        <v>43.801534014957497</v>
      </c>
      <c r="Z51" s="30">
        <v>216.87267338489201</v>
      </c>
      <c r="AA51" s="30">
        <v>21.721140177046198</v>
      </c>
      <c r="AB51" s="29">
        <v>1.75961561561562</v>
      </c>
      <c r="AC51" s="29">
        <v>1.06939489935161</v>
      </c>
      <c r="AD51" s="30">
        <v>11.9694261877277</v>
      </c>
      <c r="AE51" s="30">
        <v>96.757740182115299</v>
      </c>
      <c r="AF51" s="31">
        <v>23.312949338533802</v>
      </c>
      <c r="AG51" s="32">
        <f t="shared" ref="AG51" si="160">I51</f>
        <v>60.602017423350198</v>
      </c>
      <c r="AH51" s="30">
        <f t="shared" ref="AH51" si="161">(J51-2*K51)</f>
        <v>196.93606364450758</v>
      </c>
      <c r="AI51" s="29">
        <f>Y51</f>
        <v>43.801534014957497</v>
      </c>
      <c r="AJ51" s="30">
        <f>Z51-2*AA51</f>
        <v>173.43039303079962</v>
      </c>
      <c r="AK51" s="112">
        <f>(AH51-AJ51)/(AJ51*(AG51-AI51))*7500.6</f>
        <v>60.509235409960503</v>
      </c>
      <c r="AL51" s="22">
        <f t="shared" ref="AL51" si="162">AH51/2</f>
        <v>98.468031822253792</v>
      </c>
      <c r="AM51" s="322">
        <f t="shared" ref="AM51" si="163">AJ51/2</f>
        <v>86.715196515399811</v>
      </c>
      <c r="AN51" s="322">
        <f t="shared" ref="AN51" si="164">(R51-2*S51)/2</f>
        <v>98.109068435365302</v>
      </c>
      <c r="AO51" s="322">
        <f t="shared" si="157"/>
        <v>4.3535130966676325</v>
      </c>
      <c r="AP51" s="363"/>
      <c r="AQ51" s="363">
        <f t="shared" si="158"/>
        <v>4.7017258350874602</v>
      </c>
      <c r="AR51" s="363">
        <f t="shared" si="159"/>
        <v>4.6744062648933751</v>
      </c>
      <c r="AS51"/>
      <c r="AT51"/>
    </row>
    <row r="52" spans="1:46" ht="15" customHeight="1" x14ac:dyDescent="0.3">
      <c r="A52" s="554"/>
      <c r="B52" s="519"/>
      <c r="C52" s="8">
        <v>43796</v>
      </c>
      <c r="D52" s="248" t="s">
        <v>82</v>
      </c>
      <c r="E52" s="20" t="s">
        <v>122</v>
      </c>
      <c r="F52" s="22">
        <v>5.18</v>
      </c>
      <c r="G52" s="26">
        <v>247.624</v>
      </c>
      <c r="H52" s="276">
        <v>47.310290000000002</v>
      </c>
      <c r="I52" s="25">
        <v>60.614533871847797</v>
      </c>
      <c r="J52" s="23">
        <v>236.15356194777499</v>
      </c>
      <c r="K52" s="26">
        <v>46.766118465904597</v>
      </c>
      <c r="L52" s="26">
        <v>1.07</v>
      </c>
      <c r="M52" s="26">
        <v>0.945454225184437</v>
      </c>
      <c r="N52" s="26">
        <v>1.25703731692668</v>
      </c>
      <c r="O52" s="26">
        <v>86.653467894044795</v>
      </c>
      <c r="P52" s="276">
        <v>12.322397677450301</v>
      </c>
      <c r="Q52" s="25">
        <v>60.008426897538001</v>
      </c>
      <c r="R52" s="23">
        <v>118.19172528743</v>
      </c>
      <c r="S52" s="26">
        <v>23.8127561565931</v>
      </c>
      <c r="T52" s="26">
        <v>1.915</v>
      </c>
      <c r="U52" s="26">
        <v>0.88218618866107001</v>
      </c>
      <c r="V52" s="23">
        <v>24.119399246298499</v>
      </c>
      <c r="W52" s="23">
        <v>280.56140252449899</v>
      </c>
      <c r="X52" s="24">
        <v>11.853993851345701</v>
      </c>
      <c r="Y52" s="77">
        <v>43.8073889217683</v>
      </c>
      <c r="Z52" s="23">
        <v>114.04417846426701</v>
      </c>
      <c r="AA52" s="23">
        <v>25.334626692918501</v>
      </c>
      <c r="AB52" s="26">
        <v>1.915</v>
      </c>
      <c r="AC52" s="26">
        <v>0.82919258491273495</v>
      </c>
      <c r="AD52" s="23">
        <v>23.535774767611802</v>
      </c>
      <c r="AE52" s="23">
        <v>262.37846361473902</v>
      </c>
      <c r="AF52" s="24">
        <v>7.3049227458469703</v>
      </c>
      <c r="AG52" s="25">
        <f>I52</f>
        <v>60.614533871847797</v>
      </c>
      <c r="AH52" s="23">
        <f>(J52-2*K52)</f>
        <v>142.62132501596579</v>
      </c>
      <c r="AI52" s="26">
        <f>Y52</f>
        <v>43.8073889217683</v>
      </c>
      <c r="AJ52" s="23">
        <f>Z52-2*AA52</f>
        <v>63.374925078430003</v>
      </c>
      <c r="AK52" s="276">
        <f>(AH52-AJ52)/(AJ52*(AG52-AI52))*7500.6</f>
        <v>558.03847467430785</v>
      </c>
      <c r="AL52" s="22">
        <f>AH52/2</f>
        <v>71.310662507982897</v>
      </c>
      <c r="AM52" s="336">
        <f>AJ52/2</f>
        <v>31.687462539215002</v>
      </c>
      <c r="AN52" s="336">
        <f>(R52-2*S52)/2</f>
        <v>35.283106487121898</v>
      </c>
      <c r="AO52" s="322">
        <f t="shared" si="157"/>
        <v>4.0561833802398608</v>
      </c>
      <c r="AP52" s="367"/>
      <c r="AQ52" s="363">
        <f t="shared" si="158"/>
        <v>5.332938276246395</v>
      </c>
      <c r="AR52" s="363">
        <f t="shared" si="159"/>
        <v>5.3670590439518797</v>
      </c>
      <c r="AS52"/>
      <c r="AT52"/>
    </row>
    <row r="53" spans="1:46" ht="15" customHeight="1" x14ac:dyDescent="0.3">
      <c r="A53" s="554"/>
      <c r="B53" s="519"/>
      <c r="C53" s="8">
        <v>43801</v>
      </c>
      <c r="D53" s="248" t="s">
        <v>82</v>
      </c>
      <c r="E53" s="20" t="s">
        <v>123</v>
      </c>
      <c r="F53" s="22">
        <v>5.07</v>
      </c>
      <c r="G53" s="26">
        <v>182.38399999999999</v>
      </c>
      <c r="H53" s="276">
        <v>35.083970000000001</v>
      </c>
      <c r="I53" s="25">
        <v>60.603620729859799</v>
      </c>
      <c r="J53" s="23">
        <v>220.90548496472101</v>
      </c>
      <c r="K53" s="26">
        <v>16.173826738114201</v>
      </c>
      <c r="L53" s="26">
        <v>1.56067967967968</v>
      </c>
      <c r="M53" s="26">
        <v>1.3898955636778001</v>
      </c>
      <c r="N53" s="26">
        <v>15.389468642130799</v>
      </c>
      <c r="O53" s="26">
        <v>40.444997135034697</v>
      </c>
      <c r="P53" s="276">
        <v>47.097263009983102</v>
      </c>
      <c r="Q53" s="25">
        <v>60.003816612766201</v>
      </c>
      <c r="R53" s="23">
        <v>220.410600279996</v>
      </c>
      <c r="S53" s="26">
        <v>16.2163975451539</v>
      </c>
      <c r="T53" s="26">
        <v>1.56067967967968</v>
      </c>
      <c r="U53" s="26">
        <v>1.3862468509669801</v>
      </c>
      <c r="V53" s="23">
        <v>15.266634038099699</v>
      </c>
      <c r="W53" s="23">
        <v>40.364558751191197</v>
      </c>
      <c r="X53" s="24">
        <v>46.365652543538197</v>
      </c>
      <c r="Y53" s="27">
        <v>43.801017357697297</v>
      </c>
      <c r="Z53" s="30">
        <v>198.73115449491999</v>
      </c>
      <c r="AA53" s="30">
        <v>18.358024675141198</v>
      </c>
      <c r="AB53" s="29">
        <v>1.56067967967968</v>
      </c>
      <c r="AC53" s="29">
        <v>1.2245288057292301</v>
      </c>
      <c r="AD53" s="30">
        <v>10.995448534034701</v>
      </c>
      <c r="AE53" s="30">
        <v>38.349006953421899</v>
      </c>
      <c r="AF53" s="31">
        <v>25.767902286402901</v>
      </c>
      <c r="AG53" s="32">
        <f>I53</f>
        <v>60.603620729859799</v>
      </c>
      <c r="AH53" s="30">
        <f>(J53-2*K53)</f>
        <v>188.55783148849261</v>
      </c>
      <c r="AI53" s="29">
        <f>Y53</f>
        <v>43.801017357697297</v>
      </c>
      <c r="AJ53" s="30">
        <f>Z53-2*AA53</f>
        <v>162.0151051446376</v>
      </c>
      <c r="AK53" s="112">
        <f>(AH53-AJ53)/(AJ53*(AG53-AI53))*7500.6</f>
        <v>73.132337049861164</v>
      </c>
      <c r="AL53" s="22">
        <f>AH53/2</f>
        <v>94.278915744246305</v>
      </c>
      <c r="AM53" s="322">
        <f>AJ53/2</f>
        <v>81.007552572318801</v>
      </c>
      <c r="AN53" s="322">
        <f>(R53-2*S53)/2</f>
        <v>93.988902594844106</v>
      </c>
      <c r="AO53" s="322">
        <f t="shared" si="157"/>
        <v>4.4471813361155847</v>
      </c>
      <c r="AP53" s="363"/>
      <c r="AQ53" s="363">
        <f t="shared" si="158"/>
        <v>4.8564635301419949</v>
      </c>
      <c r="AR53" s="363">
        <f>SQRT(S53*T174/(2*AN53*0.001))</f>
        <v>4.7964654503879256</v>
      </c>
      <c r="AS53"/>
      <c r="AT53"/>
    </row>
    <row r="54" spans="1:46" ht="15" customHeight="1" x14ac:dyDescent="0.3">
      <c r="A54" s="554"/>
      <c r="B54" s="519"/>
      <c r="C54" s="8">
        <v>43803</v>
      </c>
      <c r="D54" s="248" t="s">
        <v>82</v>
      </c>
      <c r="E54" s="20" t="s">
        <v>124</v>
      </c>
      <c r="F54" s="22">
        <v>5.08</v>
      </c>
      <c r="G54" s="26">
        <v>209.97499999999999</v>
      </c>
      <c r="H54" s="276">
        <v>49.700879999999998</v>
      </c>
      <c r="I54" s="25">
        <v>60.604229717326703</v>
      </c>
      <c r="J54" s="23">
        <v>228.64348494972401</v>
      </c>
      <c r="K54" s="26">
        <v>24.065146450861601</v>
      </c>
      <c r="L54" s="26">
        <v>1.6180030030029999</v>
      </c>
      <c r="M54" s="26">
        <v>1.27642777573112</v>
      </c>
      <c r="N54" s="26">
        <v>11.762574481658801</v>
      </c>
      <c r="O54" s="26">
        <v>77.604420736592004</v>
      </c>
      <c r="P54" s="276">
        <v>30.303213249155199</v>
      </c>
      <c r="Q54" s="25">
        <v>60.007919226902501</v>
      </c>
      <c r="R54" s="23">
        <v>228.35817342871499</v>
      </c>
      <c r="S54" s="26">
        <v>24.103251074183099</v>
      </c>
      <c r="T54" s="26">
        <v>1.6180030030029999</v>
      </c>
      <c r="U54" s="26">
        <v>1.2744098819855101</v>
      </c>
      <c r="V54" s="23">
        <v>11.7149526284747</v>
      </c>
      <c r="W54" s="23">
        <v>77.113677211620697</v>
      </c>
      <c r="X54" s="24">
        <v>29.8976152022544</v>
      </c>
      <c r="Y54" s="27">
        <v>43.8018495090936</v>
      </c>
      <c r="Z54" s="30">
        <v>216.713549637233</v>
      </c>
      <c r="AA54" s="30">
        <v>25.785696513659701</v>
      </c>
      <c r="AB54" s="29">
        <v>1.6180030030029999</v>
      </c>
      <c r="AC54" s="29">
        <v>1.1912581589814599</v>
      </c>
      <c r="AD54" s="30">
        <v>10.128824326804001</v>
      </c>
      <c r="AE54" s="30">
        <v>64.150116846306901</v>
      </c>
      <c r="AF54" s="31">
        <v>18.699794889294399</v>
      </c>
      <c r="AG54" s="32">
        <f t="shared" ref="AG54" si="165">I54</f>
        <v>60.604229717326703</v>
      </c>
      <c r="AH54" s="30">
        <f t="shared" ref="AH54" si="166">(J54-2*K54)</f>
        <v>180.5131920480008</v>
      </c>
      <c r="AI54" s="29">
        <f t="shared" ref="AI54" si="167">Y54</f>
        <v>43.8018495090936</v>
      </c>
      <c r="AJ54" s="30">
        <f t="shared" ref="AJ54" si="168">Z54-2*AA54</f>
        <v>165.1421566099136</v>
      </c>
      <c r="AK54" s="112">
        <f>(AH54-AJ54)/(AJ54*(AG54-AI54))*7500.6</f>
        <v>41.549937016796243</v>
      </c>
      <c r="AL54" s="22">
        <f t="shared" ref="AL54" si="169">AH54/2</f>
        <v>90.256596024000402</v>
      </c>
      <c r="AM54" s="322">
        <f t="shared" ref="AM54" si="170">AJ54/2</f>
        <v>82.571078304956799</v>
      </c>
      <c r="AN54" s="322">
        <f t="shared" ref="AN54" si="171">(R54-2*S54)/2</f>
        <v>90.075835640174404</v>
      </c>
      <c r="AO54" s="322">
        <f>K54*P175</f>
        <v>6.1118894576442386</v>
      </c>
      <c r="AP54" s="363"/>
      <c r="AQ54" s="363">
        <f t="shared" si="158"/>
        <v>5.8187978862900422</v>
      </c>
      <c r="AR54" s="363">
        <f>SQRT(S54*T175/(2*AN54*0.001))</f>
        <v>5.7577730550491761</v>
      </c>
      <c r="AS54"/>
      <c r="AT54"/>
    </row>
    <row r="55" spans="1:46" ht="15" customHeight="1" thickBot="1" x14ac:dyDescent="0.35">
      <c r="A55" s="554"/>
      <c r="B55" s="519"/>
      <c r="C55" s="8"/>
      <c r="D55" s="249"/>
      <c r="E55" s="20"/>
      <c r="F55" s="34"/>
      <c r="G55" s="26"/>
      <c r="H55" s="276"/>
      <c r="I55" s="32"/>
      <c r="J55" s="30"/>
      <c r="K55" s="29"/>
      <c r="L55" s="26"/>
      <c r="M55" s="26"/>
      <c r="N55" s="26"/>
      <c r="O55" s="26"/>
      <c r="P55" s="276"/>
      <c r="Q55" s="32"/>
      <c r="R55" s="30"/>
      <c r="S55" s="29"/>
      <c r="T55" s="29"/>
      <c r="U55" s="29"/>
      <c r="V55" s="30"/>
      <c r="W55" s="30"/>
      <c r="X55" s="31"/>
      <c r="Y55" s="27"/>
      <c r="Z55" s="28"/>
      <c r="AA55" s="28"/>
      <c r="AB55" s="29"/>
      <c r="AC55" s="29"/>
      <c r="AD55" s="30"/>
      <c r="AE55" s="30"/>
      <c r="AF55" s="31"/>
      <c r="AG55" s="32"/>
      <c r="AH55" s="30"/>
      <c r="AI55" s="29"/>
      <c r="AJ55" s="30"/>
      <c r="AK55" s="112"/>
      <c r="AL55" s="323"/>
      <c r="AM55" s="390"/>
      <c r="AN55" s="322"/>
      <c r="AO55" s="322"/>
      <c r="AP55" s="363"/>
      <c r="AQ55" s="363"/>
      <c r="AR55" s="363"/>
      <c r="AS55"/>
      <c r="AT55"/>
    </row>
    <row r="56" spans="1:46" ht="15" customHeight="1" x14ac:dyDescent="0.3">
      <c r="A56" s="554"/>
      <c r="B56" s="519"/>
      <c r="C56" s="514" t="s">
        <v>23</v>
      </c>
      <c r="D56" s="508"/>
      <c r="E56" s="509"/>
      <c r="F56" s="393">
        <f t="shared" ref="F56:AP56" si="172">AVERAGE(F50:F55)</f>
        <v>6.15</v>
      </c>
      <c r="G56" s="394">
        <f t="shared" si="172"/>
        <v>217.24859999999998</v>
      </c>
      <c r="H56" s="395">
        <f t="shared" si="172"/>
        <v>41.453850000000003</v>
      </c>
      <c r="I56" s="396">
        <f t="shared" si="172"/>
        <v>60.606087344661695</v>
      </c>
      <c r="J56" s="397">
        <f t="shared" si="172"/>
        <v>231.8134444442384</v>
      </c>
      <c r="K56" s="394">
        <f t="shared" si="172"/>
        <v>26.725948029633219</v>
      </c>
      <c r="L56" s="394">
        <f t="shared" si="172"/>
        <v>1.4292078078078081</v>
      </c>
      <c r="M56" s="394">
        <f t="shared" si="172"/>
        <v>1.1825824874895656</v>
      </c>
      <c r="N56" s="394">
        <f t="shared" si="172"/>
        <v>9.3227051168423767</v>
      </c>
      <c r="O56" s="394">
        <f t="shared" si="172"/>
        <v>69.636415585701727</v>
      </c>
      <c r="P56" s="395">
        <f t="shared" si="172"/>
        <v>31.54409695820728</v>
      </c>
      <c r="Q56" s="396">
        <f t="shared" si="172"/>
        <v>60.005622505725661</v>
      </c>
      <c r="R56" s="397">
        <f t="shared" si="172"/>
        <v>207.90481068625618</v>
      </c>
      <c r="S56" s="394">
        <f t="shared" si="172"/>
        <v>22.169341546742157</v>
      </c>
      <c r="T56" s="394">
        <f t="shared" si="172"/>
        <v>1.5982078078078079</v>
      </c>
      <c r="U56" s="394">
        <f t="shared" si="172"/>
        <v>1.167827542802214</v>
      </c>
      <c r="V56" s="397">
        <f t="shared" si="172"/>
        <v>13.83052655958392</v>
      </c>
      <c r="W56" s="397">
        <f t="shared" si="172"/>
        <v>108.1349167860445</v>
      </c>
      <c r="X56" s="398">
        <f t="shared" si="172"/>
        <v>31.020865808563098</v>
      </c>
      <c r="Y56" s="399">
        <f t="shared" si="172"/>
        <v>43.803106086129944</v>
      </c>
      <c r="Z56" s="397">
        <f t="shared" si="172"/>
        <v>195.21291278528261</v>
      </c>
      <c r="AA56" s="397">
        <f t="shared" si="172"/>
        <v>23.883962455491162</v>
      </c>
      <c r="AB56" s="394">
        <f t="shared" si="172"/>
        <v>1.5982078078078079</v>
      </c>
      <c r="AC56" s="394">
        <f t="shared" si="172"/>
        <v>1.0765384474795929</v>
      </c>
      <c r="AD56" s="397">
        <f t="shared" si="172"/>
        <v>11.73802642453251</v>
      </c>
      <c r="AE56" s="397">
        <f t="shared" si="172"/>
        <v>97.525420226794708</v>
      </c>
      <c r="AF56" s="398">
        <f t="shared" si="172"/>
        <v>18.602605614887054</v>
      </c>
      <c r="AG56" s="396">
        <f t="shared" si="172"/>
        <v>60.606087344661695</v>
      </c>
      <c r="AH56" s="397">
        <f t="shared" si="172"/>
        <v>178.36154838497197</v>
      </c>
      <c r="AI56" s="399">
        <f t="shared" si="172"/>
        <v>43.803106086129944</v>
      </c>
      <c r="AJ56" s="397">
        <f t="shared" si="172"/>
        <v>147.4449878743003</v>
      </c>
      <c r="AK56" s="395">
        <f t="shared" si="172"/>
        <v>151.75612975593953</v>
      </c>
      <c r="AL56" s="393">
        <f t="shared" si="172"/>
        <v>89.180774192485984</v>
      </c>
      <c r="AM56" s="400">
        <f t="shared" si="172"/>
        <v>73.722493937150148</v>
      </c>
      <c r="AN56" s="400">
        <f t="shared" si="172"/>
        <v>81.78306379638596</v>
      </c>
      <c r="AO56" s="400">
        <f t="shared" si="172"/>
        <v>5.2345860079884776</v>
      </c>
      <c r="AP56" s="364" t="e">
        <f t="shared" si="172"/>
        <v>#DIV/0!</v>
      </c>
      <c r="AQ56" s="364">
        <f t="shared" ref="AQ56:AR56" si="173">AVERAGE(AQ50:AQ55)</f>
        <v>5.3962334059334385</v>
      </c>
      <c r="AR56" s="364">
        <f t="shared" si="173"/>
        <v>5.3573698326171266</v>
      </c>
      <c r="AS56"/>
      <c r="AT56"/>
    </row>
    <row r="57" spans="1:46" ht="15" customHeight="1" x14ac:dyDescent="0.3">
      <c r="A57" s="554"/>
      <c r="B57" s="519"/>
      <c r="C57" s="515" t="s">
        <v>24</v>
      </c>
      <c r="D57" s="516"/>
      <c r="E57" s="517"/>
      <c r="F57" s="402">
        <f t="shared" ref="F57:AP57" si="174">_xlfn.STDEV.S(F50:F55)</f>
        <v>3.0351112005987524</v>
      </c>
      <c r="G57" s="403">
        <f t="shared" si="174"/>
        <v>23.771826650470093</v>
      </c>
      <c r="H57" s="404">
        <f t="shared" si="174"/>
        <v>6.9711609171177491</v>
      </c>
      <c r="I57" s="405">
        <f t="shared" si="174"/>
        <v>4.9357317300734293E-3</v>
      </c>
      <c r="J57" s="406">
        <f t="shared" si="174"/>
        <v>6.9996083293201874</v>
      </c>
      <c r="K57" s="403">
        <f t="shared" si="174"/>
        <v>11.950224649452741</v>
      </c>
      <c r="L57" s="403">
        <f t="shared" si="174"/>
        <v>0.30662725688424181</v>
      </c>
      <c r="M57" s="403">
        <f t="shared" si="174"/>
        <v>0.16781061758385729</v>
      </c>
      <c r="N57" s="403">
        <f t="shared" si="174"/>
        <v>6.7514339887175225</v>
      </c>
      <c r="O57" s="403">
        <f t="shared" si="174"/>
        <v>29.686323837838387</v>
      </c>
      <c r="P57" s="404">
        <f t="shared" si="174"/>
        <v>13.351647694605132</v>
      </c>
      <c r="Q57" s="405">
        <f t="shared" si="174"/>
        <v>2.7220150997638803E-3</v>
      </c>
      <c r="R57" s="406">
        <f t="shared" si="174"/>
        <v>50.583889662135412</v>
      </c>
      <c r="S57" s="403">
        <f t="shared" si="174"/>
        <v>4.2534891483105097</v>
      </c>
      <c r="T57" s="403">
        <f t="shared" si="174"/>
        <v>0.29165043436545079</v>
      </c>
      <c r="U57" s="403">
        <f t="shared" si="174"/>
        <v>0.1896319032801832</v>
      </c>
      <c r="V57" s="406">
        <f t="shared" si="174"/>
        <v>7.6134829279415701</v>
      </c>
      <c r="W57" s="406">
        <f t="shared" si="174"/>
        <v>100.40161185782783</v>
      </c>
      <c r="X57" s="407">
        <f t="shared" si="174"/>
        <v>13.229513293530026</v>
      </c>
      <c r="Y57" s="408">
        <f t="shared" si="174"/>
        <v>2.6056910539524352E-3</v>
      </c>
      <c r="Z57" s="406">
        <f t="shared" si="174"/>
        <v>46.695103422115423</v>
      </c>
      <c r="AA57" s="406">
        <f t="shared" si="174"/>
        <v>3.8645452856552196</v>
      </c>
      <c r="AB57" s="403">
        <f t="shared" si="174"/>
        <v>0.29165043436545079</v>
      </c>
      <c r="AC57" s="403">
        <f t="shared" si="174"/>
        <v>0.15520981250073457</v>
      </c>
      <c r="AD57" s="406">
        <f t="shared" si="174"/>
        <v>7.6816798101724126</v>
      </c>
      <c r="AE57" s="406">
        <f t="shared" si="174"/>
        <v>96.059794684409439</v>
      </c>
      <c r="AF57" s="407">
        <f t="shared" si="174"/>
        <v>7.0998542511882174</v>
      </c>
      <c r="AG57" s="405">
        <f t="shared" si="174"/>
        <v>4.9357317300734293E-3</v>
      </c>
      <c r="AH57" s="406">
        <f t="shared" si="174"/>
        <v>20.941471773977302</v>
      </c>
      <c r="AI57" s="408">
        <f t="shared" si="174"/>
        <v>2.6056910539524352E-3</v>
      </c>
      <c r="AJ57" s="406">
        <f t="shared" si="174"/>
        <v>47.262647821073415</v>
      </c>
      <c r="AK57" s="404">
        <f t="shared" si="174"/>
        <v>227.84109849062827</v>
      </c>
      <c r="AL57" s="402">
        <f t="shared" si="174"/>
        <v>10.470735886988651</v>
      </c>
      <c r="AM57" s="409">
        <f t="shared" si="174"/>
        <v>23.631323910536707</v>
      </c>
      <c r="AN57" s="409">
        <f t="shared" si="174"/>
        <v>26.173217543043588</v>
      </c>
      <c r="AO57" s="409">
        <f t="shared" si="174"/>
        <v>1.3632518390610735</v>
      </c>
      <c r="AP57" s="365" t="e">
        <f t="shared" si="174"/>
        <v>#DIV/0!</v>
      </c>
      <c r="AQ57" s="365">
        <f t="shared" ref="AQ57:AR57" si="175">_xlfn.STDEV.S(AQ50:AQ55)</f>
        <v>0.65610564436772068</v>
      </c>
      <c r="AR57" s="365">
        <f t="shared" si="175"/>
        <v>0.63965834505295882</v>
      </c>
      <c r="AS57"/>
      <c r="AT57"/>
    </row>
    <row r="58" spans="1:46" ht="15" thickBot="1" x14ac:dyDescent="0.35">
      <c r="A58" s="554"/>
      <c r="B58" s="520"/>
      <c r="C58" s="510" t="s">
        <v>25</v>
      </c>
      <c r="D58" s="511"/>
      <c r="E58" s="512"/>
      <c r="F58" s="411">
        <f t="shared" ref="F58:AF58" si="176">_xlfn.STDEV.S(F50:F55)/SQRT(COUNT(F50:F55))</f>
        <v>1.357342992761962</v>
      </c>
      <c r="G58" s="412">
        <f t="shared" si="176"/>
        <v>10.631084067958451</v>
      </c>
      <c r="H58" s="413">
        <f t="shared" si="176"/>
        <v>3.1175979385530126</v>
      </c>
      <c r="I58" s="414">
        <f t="shared" si="176"/>
        <v>2.2073263334293661E-3</v>
      </c>
      <c r="J58" s="415">
        <f t="shared" si="176"/>
        <v>3.1303200080467346</v>
      </c>
      <c r="K58" s="412">
        <f t="shared" si="176"/>
        <v>5.3443029325139841</v>
      </c>
      <c r="L58" s="412">
        <f t="shared" si="176"/>
        <v>0.137127878029491</v>
      </c>
      <c r="M58" s="412">
        <f t="shared" si="176"/>
        <v>7.5047189652745275E-2</v>
      </c>
      <c r="N58" s="412">
        <f t="shared" si="176"/>
        <v>3.0193330688749858</v>
      </c>
      <c r="O58" s="412">
        <f t="shared" si="176"/>
        <v>13.276127620695815</v>
      </c>
      <c r="P58" s="413">
        <f t="shared" si="176"/>
        <v>5.9710383713530852</v>
      </c>
      <c r="Q58" s="414">
        <f t="shared" si="176"/>
        <v>1.2173221597705816E-3</v>
      </c>
      <c r="R58" s="415">
        <f t="shared" si="176"/>
        <v>22.621803170176729</v>
      </c>
      <c r="S58" s="412">
        <f t="shared" si="176"/>
        <v>1.9022181754359968</v>
      </c>
      <c r="T58" s="412">
        <f t="shared" si="176"/>
        <v>0.13043003938169773</v>
      </c>
      <c r="U58" s="412">
        <f t="shared" si="176"/>
        <v>8.4805965287430993E-2</v>
      </c>
      <c r="V58" s="415">
        <f t="shared" si="176"/>
        <v>3.4048530744822965</v>
      </c>
      <c r="W58" s="415">
        <f t="shared" si="176"/>
        <v>44.900965832930396</v>
      </c>
      <c r="X58" s="416">
        <f t="shared" si="176"/>
        <v>5.9164182067140532</v>
      </c>
      <c r="Y58" s="417">
        <f t="shared" si="176"/>
        <v>1.1653004650001434E-3</v>
      </c>
      <c r="Z58" s="415">
        <f t="shared" si="176"/>
        <v>20.882685093646629</v>
      </c>
      <c r="AA58" s="415">
        <f t="shared" si="176"/>
        <v>1.7282771921702826</v>
      </c>
      <c r="AB58" s="412">
        <f t="shared" si="176"/>
        <v>0.13043003938169773</v>
      </c>
      <c r="AC58" s="412">
        <f t="shared" si="176"/>
        <v>6.9411938305327825E-2</v>
      </c>
      <c r="AD58" s="415">
        <f t="shared" si="176"/>
        <v>3.4353516473866388</v>
      </c>
      <c r="AE58" s="415">
        <f t="shared" si="176"/>
        <v>42.95924616380249</v>
      </c>
      <c r="AF58" s="416">
        <f t="shared" si="176"/>
        <v>3.1751513471995443</v>
      </c>
      <c r="AG58" s="414">
        <f t="shared" ref="AG58:AP58" si="177">AG57/SQRT(COUNT(AG50:AG55))</f>
        <v>2.2073263334293661E-3</v>
      </c>
      <c r="AH58" s="415">
        <f t="shared" si="177"/>
        <v>9.3653108871012716</v>
      </c>
      <c r="AI58" s="417">
        <f t="shared" si="177"/>
        <v>1.1653004650001434E-3</v>
      </c>
      <c r="AJ58" s="415">
        <f t="shared" si="177"/>
        <v>21.136498664910494</v>
      </c>
      <c r="AK58" s="413">
        <f t="shared" si="177"/>
        <v>101.89363685865391</v>
      </c>
      <c r="AL58" s="411">
        <f t="shared" si="177"/>
        <v>4.6826554435506358</v>
      </c>
      <c r="AM58" s="418">
        <f t="shared" si="177"/>
        <v>10.568249332455247</v>
      </c>
      <c r="AN58" s="418">
        <f t="shared" si="177"/>
        <v>11.705018723227097</v>
      </c>
      <c r="AO58" s="418">
        <f t="shared" si="177"/>
        <v>0.60966475651843266</v>
      </c>
      <c r="AP58" s="366" t="e">
        <f t="shared" si="177"/>
        <v>#DIV/0!</v>
      </c>
      <c r="AQ58" s="366">
        <f t="shared" ref="AQ58:AR58" si="178">AQ57/SQRT(COUNT(AQ50:AQ55))</f>
        <v>0.29341936424550508</v>
      </c>
      <c r="AR58" s="366">
        <f t="shared" si="178"/>
        <v>0.28606390838268642</v>
      </c>
      <c r="AS58"/>
      <c r="AT58"/>
    </row>
    <row r="59" spans="1:46" ht="15" customHeight="1" x14ac:dyDescent="0.3">
      <c r="A59" s="554"/>
      <c r="B59" s="518" t="s">
        <v>127</v>
      </c>
      <c r="C59" s="8">
        <v>44029</v>
      </c>
      <c r="D59" s="247" t="s">
        <v>82</v>
      </c>
      <c r="E59" s="20" t="s">
        <v>133</v>
      </c>
      <c r="F59" s="22">
        <v>3.71</v>
      </c>
      <c r="G59" s="26">
        <v>253.98</v>
      </c>
      <c r="H59" s="276">
        <v>54.834870000000002</v>
      </c>
      <c r="I59" s="25">
        <v>75.605853093126797</v>
      </c>
      <c r="J59" s="23">
        <v>326.68024351162802</v>
      </c>
      <c r="K59" s="26">
        <v>20.0866675931712</v>
      </c>
      <c r="L59" s="26">
        <v>1.77319119119119</v>
      </c>
      <c r="M59" s="26">
        <v>1.5395484485031401</v>
      </c>
      <c r="N59" s="26">
        <v>21.668721928328502</v>
      </c>
      <c r="O59" s="26">
        <v>117.778648005978</v>
      </c>
      <c r="P59" s="276">
        <v>71.886598280904593</v>
      </c>
      <c r="Q59" s="25">
        <v>60.006408308753599</v>
      </c>
      <c r="R59" s="23">
        <v>319.47513742838601</v>
      </c>
      <c r="S59" s="26">
        <v>20.605805219850001</v>
      </c>
      <c r="T59" s="26">
        <v>1.77319119119119</v>
      </c>
      <c r="U59" s="26">
        <v>1.50076144070677</v>
      </c>
      <c r="V59" s="23">
        <v>20.0806437774967</v>
      </c>
      <c r="W59" s="23">
        <v>100.647907676868</v>
      </c>
      <c r="X59" s="24">
        <v>54.016897601754998</v>
      </c>
      <c r="Y59" s="27">
        <v>58.8033102378254</v>
      </c>
      <c r="Z59" s="30">
        <v>318.762955767356</v>
      </c>
      <c r="AA59" s="30">
        <v>20.6586886718488</v>
      </c>
      <c r="AB59" s="29">
        <v>1.77319119119119</v>
      </c>
      <c r="AC59" s="29">
        <v>1.49691969417232</v>
      </c>
      <c r="AD59" s="30">
        <v>19.943964252470401</v>
      </c>
      <c r="AE59" s="30">
        <v>99.378477207626403</v>
      </c>
      <c r="AF59" s="31">
        <v>52.643183083692499</v>
      </c>
      <c r="AG59" s="32">
        <f>I59</f>
        <v>75.605853093126797</v>
      </c>
      <c r="AH59" s="30">
        <f>(J59-2*K59)</f>
        <v>286.50690832528562</v>
      </c>
      <c r="AI59" s="29">
        <f t="shared" ref="AI59" si="179">Y59</f>
        <v>58.8033102378254</v>
      </c>
      <c r="AJ59" s="30">
        <f t="shared" ref="AJ59" si="180">Z59-2*AA59</f>
        <v>277.44557842365839</v>
      </c>
      <c r="AK59" s="112">
        <f>(AH59-AJ59)/(AJ59*(AG59-AI59))*7500.6</f>
        <v>14.579248154018742</v>
      </c>
      <c r="AL59" s="22">
        <f t="shared" ref="AL59:AL63" si="181">AH59/2</f>
        <v>143.25345416264281</v>
      </c>
      <c r="AM59" s="322">
        <f t="shared" ref="AM59:AM63" si="182">AJ59/2</f>
        <v>138.72278921182919</v>
      </c>
      <c r="AN59" s="322">
        <f t="shared" ref="AN59:AN63" si="183">(R59-2*S59)/2</f>
        <v>139.13176349434301</v>
      </c>
      <c r="AO59" s="322">
        <f t="shared" ref="AO59:AO62" si="184">K59*P180</f>
        <v>17.754301257717042</v>
      </c>
      <c r="AP59" s="363">
        <v>4.9192554182143997</v>
      </c>
      <c r="AQ59" s="363">
        <f t="shared" ref="AQ59:AQ63" si="185">SQRT(AO59/(2*AL59*0.001))</f>
        <v>7.871984735159689</v>
      </c>
      <c r="AR59" s="363">
        <f t="shared" ref="AR59:AR61" si="186">SQRT(S59*T180/(2*AN59*0.001))</f>
        <v>6.3549571250063792</v>
      </c>
      <c r="AS59"/>
      <c r="AT59"/>
    </row>
    <row r="60" spans="1:46" ht="15" customHeight="1" x14ac:dyDescent="0.3">
      <c r="A60" s="554"/>
      <c r="B60" s="519"/>
      <c r="C60" s="8">
        <v>44067</v>
      </c>
      <c r="D60" s="248" t="s">
        <v>82</v>
      </c>
      <c r="E60" s="20" t="s">
        <v>134</v>
      </c>
      <c r="F60" s="22">
        <v>2.2200000000000002</v>
      </c>
      <c r="G60" s="26">
        <v>219.52500000000001</v>
      </c>
      <c r="H60" s="276">
        <v>49.361150000000002</v>
      </c>
      <c r="I60" s="25">
        <v>75.6199745238833</v>
      </c>
      <c r="J60" s="23">
        <v>273.42152789929997</v>
      </c>
      <c r="K60" s="26">
        <v>20.456125240009602</v>
      </c>
      <c r="L60" s="26">
        <v>1.6231851851851899</v>
      </c>
      <c r="M60" s="26">
        <v>1.4865989612910799</v>
      </c>
      <c r="N60" s="26">
        <v>13.886103990272201</v>
      </c>
      <c r="O60" s="26">
        <v>96.794432463470301</v>
      </c>
      <c r="P60" s="276">
        <v>57.295267127988502</v>
      </c>
      <c r="Q60" s="25">
        <v>60.006499782763001</v>
      </c>
      <c r="R60" s="23">
        <v>268.76262827181301</v>
      </c>
      <c r="S60" s="26">
        <v>20.875166149529601</v>
      </c>
      <c r="T60" s="26">
        <v>1.6231851851851899</v>
      </c>
      <c r="U60" s="26">
        <v>1.45675748475533</v>
      </c>
      <c r="V60" s="23">
        <v>12.875695696268799</v>
      </c>
      <c r="W60" s="23">
        <v>79.648008685963106</v>
      </c>
      <c r="X60" s="24">
        <v>43.499377745716401</v>
      </c>
      <c r="Y60" s="27">
        <v>58.805443635851098</v>
      </c>
      <c r="Z60" s="30">
        <v>268.29627668693098</v>
      </c>
      <c r="AA60" s="30">
        <v>20.918146456025799</v>
      </c>
      <c r="AB60" s="29">
        <v>1.6231851851851899</v>
      </c>
      <c r="AC60" s="29">
        <v>1.4537642997082201</v>
      </c>
      <c r="AD60" s="30">
        <v>12.7873264030152</v>
      </c>
      <c r="AE60" s="30">
        <v>78.395444862340796</v>
      </c>
      <c r="AF60" s="31">
        <v>42.437629075344397</v>
      </c>
      <c r="AG60" s="32">
        <f t="shared" ref="AG60:AG63" si="187">I60</f>
        <v>75.6199745238833</v>
      </c>
      <c r="AH60" s="30">
        <f t="shared" ref="AH60:AH63" si="188">(J60-2*K60)</f>
        <v>232.50927741928078</v>
      </c>
      <c r="AI60" s="29">
        <f>Y60</f>
        <v>58.805443635851098</v>
      </c>
      <c r="AJ60" s="30">
        <f>Z60-2*AA60</f>
        <v>226.45998377487939</v>
      </c>
      <c r="AK60" s="112">
        <f>(AH60-AJ60)/(AJ60*(AG60-AI60))*7500.6</f>
        <v>11.915834012330839</v>
      </c>
      <c r="AL60" s="22">
        <f t="shared" si="181"/>
        <v>116.25463870964039</v>
      </c>
      <c r="AM60" s="322">
        <f t="shared" si="182"/>
        <v>113.2299918874397</v>
      </c>
      <c r="AN60" s="322">
        <f t="shared" si="183"/>
        <v>113.5061479863769</v>
      </c>
      <c r="AO60" s="322">
        <f t="shared" si="184"/>
        <v>17.694354187771427</v>
      </c>
      <c r="AP60" s="363">
        <v>5.23418602332546</v>
      </c>
      <c r="AQ60" s="363">
        <f t="shared" si="185"/>
        <v>8.7236295495234053</v>
      </c>
      <c r="AR60" s="363">
        <f t="shared" si="186"/>
        <v>6.9518564871215176</v>
      </c>
      <c r="AS60"/>
      <c r="AT60"/>
    </row>
    <row r="61" spans="1:46" ht="15" customHeight="1" x14ac:dyDescent="0.3">
      <c r="A61" s="554"/>
      <c r="B61" s="519"/>
      <c r="C61" s="8">
        <v>44068</v>
      </c>
      <c r="D61" s="248" t="s">
        <v>82</v>
      </c>
      <c r="E61" s="20" t="s">
        <v>135</v>
      </c>
      <c r="F61" s="22">
        <v>2.2999999999999998</v>
      </c>
      <c r="G61" s="26">
        <v>226.12200000000001</v>
      </c>
      <c r="H61" s="276">
        <v>51.983719999999998</v>
      </c>
      <c r="I61" s="25">
        <v>75.605042978180407</v>
      </c>
      <c r="J61" s="23">
        <v>268.85819534758502</v>
      </c>
      <c r="K61" s="26">
        <v>20.732635161752501</v>
      </c>
      <c r="L61" s="26">
        <v>1.7596876876876899</v>
      </c>
      <c r="M61" s="26">
        <v>1.42487659913623</v>
      </c>
      <c r="N61" s="26">
        <v>18.7162125061541</v>
      </c>
      <c r="O61" s="26">
        <v>111.076821966803</v>
      </c>
      <c r="P61" s="276">
        <v>55.276242921933701</v>
      </c>
      <c r="Q61" s="25">
        <v>60.0031993445157</v>
      </c>
      <c r="R61" s="23">
        <v>260.86875433825901</v>
      </c>
      <c r="S61" s="26">
        <v>21.490217005032601</v>
      </c>
      <c r="T61" s="26">
        <v>1.7596876876876899</v>
      </c>
      <c r="U61" s="26">
        <v>1.3746462715333301</v>
      </c>
      <c r="V61" s="23">
        <v>17.017332040865099</v>
      </c>
      <c r="W61" s="23">
        <v>95.815274772037597</v>
      </c>
      <c r="X61" s="24">
        <v>40.5539224873067</v>
      </c>
      <c r="Y61" s="27">
        <v>58.803072746722201</v>
      </c>
      <c r="Z61" s="30">
        <v>260.098681353176</v>
      </c>
      <c r="AA61" s="30">
        <v>21.566465084276601</v>
      </c>
      <c r="AB61" s="29">
        <v>1.7596876876876899</v>
      </c>
      <c r="AC61" s="29">
        <v>1.36978621971515</v>
      </c>
      <c r="AD61" s="30">
        <v>16.875696234906499</v>
      </c>
      <c r="AE61" s="30">
        <v>94.703060420504102</v>
      </c>
      <c r="AF61" s="31">
        <v>39.434609783662701</v>
      </c>
      <c r="AG61" s="32">
        <f t="shared" si="187"/>
        <v>75.605042978180407</v>
      </c>
      <c r="AH61" s="30">
        <f t="shared" si="188"/>
        <v>227.39292502408003</v>
      </c>
      <c r="AI61" s="29">
        <f t="shared" ref="AI61:AI63" si="189">Y61</f>
        <v>58.803072746722201</v>
      </c>
      <c r="AJ61" s="30">
        <f t="shared" ref="AJ61:AJ63" si="190">Z61-2*AA61</f>
        <v>216.9657511846228</v>
      </c>
      <c r="AK61" s="112">
        <f>(AH61-AJ61)/(AJ61*(AG61-AI61))*7500.6</f>
        <v>21.45414563475428</v>
      </c>
      <c r="AL61" s="22">
        <f t="shared" si="181"/>
        <v>113.69646251204001</v>
      </c>
      <c r="AM61" s="322">
        <f t="shared" si="182"/>
        <v>108.4828755923114</v>
      </c>
      <c r="AN61" s="322">
        <f>(R61-2*S61)/2</f>
        <v>108.9441601640969</v>
      </c>
      <c r="AO61" s="322">
        <f t="shared" si="184"/>
        <v>10.671436861080453</v>
      </c>
      <c r="AP61" s="363">
        <v>4.58605689520083</v>
      </c>
      <c r="AQ61" s="363">
        <f>SQRT(AO61/(2*AL61*0.001))</f>
        <v>6.8505111179935634</v>
      </c>
      <c r="AR61" s="363">
        <f t="shared" si="186"/>
        <v>5.6173187989064468</v>
      </c>
      <c r="AS61"/>
      <c r="AT61"/>
    </row>
    <row r="62" spans="1:46" ht="15" customHeight="1" x14ac:dyDescent="0.3">
      <c r="A62" s="554"/>
      <c r="B62" s="519"/>
      <c r="C62" s="8">
        <v>44077</v>
      </c>
      <c r="D62" s="248" t="s">
        <v>82</v>
      </c>
      <c r="E62" s="20" t="s">
        <v>136</v>
      </c>
      <c r="F62" s="22">
        <v>2.72</v>
      </c>
      <c r="G62" s="26">
        <v>206.07400000000001</v>
      </c>
      <c r="H62" s="276">
        <v>48.74915</v>
      </c>
      <c r="I62" s="25">
        <v>75.604771911855394</v>
      </c>
      <c r="J62" s="23">
        <v>268.30693919804202</v>
      </c>
      <c r="K62" s="26">
        <v>17.540532398798199</v>
      </c>
      <c r="L62" s="26">
        <v>1.74362162162162</v>
      </c>
      <c r="M62" s="26">
        <v>1.59394022495012</v>
      </c>
      <c r="N62" s="26">
        <v>17.618162054431298</v>
      </c>
      <c r="O62" s="26">
        <v>84.342092183271404</v>
      </c>
      <c r="P62" s="276">
        <v>67.011366733250597</v>
      </c>
      <c r="Q62" s="25">
        <v>60.0043213759647</v>
      </c>
      <c r="R62" s="23">
        <v>258.97384585833998</v>
      </c>
      <c r="S62" s="26">
        <v>18.274122736600098</v>
      </c>
      <c r="T62" s="26">
        <v>1.74362162162162</v>
      </c>
      <c r="U62" s="26">
        <v>1.52995361585751</v>
      </c>
      <c r="V62" s="23">
        <v>15.277914615706999</v>
      </c>
      <c r="W62" s="23">
        <v>70.349664027748105</v>
      </c>
      <c r="X62" s="24">
        <v>48.685100603316997</v>
      </c>
      <c r="Y62" s="27">
        <v>58.803806527221703</v>
      </c>
      <c r="Z62" s="30">
        <v>258.07434466118099</v>
      </c>
      <c r="AA62" s="30">
        <v>18.348349226890601</v>
      </c>
      <c r="AB62" s="29">
        <v>1.74362162162162</v>
      </c>
      <c r="AC62" s="29">
        <v>1.5237643349686301</v>
      </c>
      <c r="AD62" s="30">
        <v>15.083403982350699</v>
      </c>
      <c r="AE62" s="30">
        <v>69.321392671623002</v>
      </c>
      <c r="AF62" s="31">
        <v>47.294160113061302</v>
      </c>
      <c r="AG62" s="32">
        <f t="shared" si="187"/>
        <v>75.604771911855394</v>
      </c>
      <c r="AH62" s="30">
        <f t="shared" si="188"/>
        <v>233.2258744004456</v>
      </c>
      <c r="AI62" s="29">
        <f t="shared" si="189"/>
        <v>58.803806527221703</v>
      </c>
      <c r="AJ62" s="30">
        <f>Z62-2*AA62</f>
        <v>221.37764620739978</v>
      </c>
      <c r="AK62" s="112">
        <f>(AH62-AJ62)/(AJ62*(AG62-AI62))*7500.6</f>
        <v>23.893590319148611</v>
      </c>
      <c r="AL62" s="22">
        <f>AH62/2</f>
        <v>116.6129372002228</v>
      </c>
      <c r="AM62" s="322">
        <f t="shared" si="182"/>
        <v>110.68882310369989</v>
      </c>
      <c r="AN62" s="322">
        <f t="shared" si="183"/>
        <v>111.21280019256989</v>
      </c>
      <c r="AO62" s="322">
        <f t="shared" si="184"/>
        <v>9.8933228840013658</v>
      </c>
      <c r="AP62" s="363">
        <v>5.4841044203838702</v>
      </c>
      <c r="AQ62" s="363">
        <f t="shared" si="185"/>
        <v>6.5130247210295016</v>
      </c>
      <c r="AR62" s="363">
        <f>SQRT(S62*T183/(2*AN62*0.001))</f>
        <v>5.3515892948024533</v>
      </c>
      <c r="AS62"/>
      <c r="AT62"/>
    </row>
    <row r="63" spans="1:46" ht="15" customHeight="1" x14ac:dyDescent="0.3">
      <c r="A63" s="554"/>
      <c r="B63" s="519"/>
      <c r="C63" s="8">
        <v>44078</v>
      </c>
      <c r="D63" s="248" t="s">
        <v>82</v>
      </c>
      <c r="E63" s="20" t="s">
        <v>137</v>
      </c>
      <c r="F63" s="22">
        <v>2.3199999999999998</v>
      </c>
      <c r="G63" s="26">
        <v>217.29400000000001</v>
      </c>
      <c r="H63" s="276">
        <v>44.889600000000002</v>
      </c>
      <c r="I63" s="25">
        <v>75.607272396539202</v>
      </c>
      <c r="J63" s="23">
        <v>271.71125414648702</v>
      </c>
      <c r="K63" s="26">
        <v>16.446716316121901</v>
      </c>
      <c r="L63" s="26">
        <v>1.8434204204204201</v>
      </c>
      <c r="M63" s="26">
        <v>1.4806149833204101</v>
      </c>
      <c r="N63" s="26">
        <v>22.669512947354999</v>
      </c>
      <c r="O63" s="26">
        <v>136.58151027282199</v>
      </c>
      <c r="P63" s="276">
        <v>73.184045175303893</v>
      </c>
      <c r="Q63" s="25">
        <v>60.004827228527297</v>
      </c>
      <c r="R63" s="23">
        <v>266.451963081923</v>
      </c>
      <c r="S63" s="26">
        <v>16.817654011138199</v>
      </c>
      <c r="T63" s="26">
        <v>1.8434204204204201</v>
      </c>
      <c r="U63" s="26">
        <v>1.44795787735571</v>
      </c>
      <c r="V63" s="23">
        <v>21.250768469866401</v>
      </c>
      <c r="W63" s="23">
        <v>118.63836302340999</v>
      </c>
      <c r="X63" s="24">
        <v>55.373264868810203</v>
      </c>
      <c r="Y63" s="27">
        <v>58.803806527221703</v>
      </c>
      <c r="Z63" s="30">
        <v>258.07434466118099</v>
      </c>
      <c r="AA63" s="30">
        <v>18.348349226890601</v>
      </c>
      <c r="AB63" s="29">
        <v>1.74362162162162</v>
      </c>
      <c r="AC63" s="29">
        <v>1.5237643349686301</v>
      </c>
      <c r="AD63" s="30">
        <v>15.083403982350699</v>
      </c>
      <c r="AE63" s="30">
        <v>69.321392671623002</v>
      </c>
      <c r="AF63" s="31">
        <v>47.294160113061302</v>
      </c>
      <c r="AG63" s="32">
        <f t="shared" si="187"/>
        <v>75.607272396539202</v>
      </c>
      <c r="AH63" s="30">
        <f t="shared" si="188"/>
        <v>238.81782151424324</v>
      </c>
      <c r="AI63" s="29">
        <f t="shared" si="189"/>
        <v>58.803806527221703</v>
      </c>
      <c r="AJ63" s="30">
        <f t="shared" si="190"/>
        <v>221.37764620739978</v>
      </c>
      <c r="AK63" s="112">
        <f>(AH63-AJ63)/(AJ63*(AG63-AI63))*7500.6</f>
        <v>35.165291187737601</v>
      </c>
      <c r="AL63" s="22">
        <f t="shared" si="181"/>
        <v>119.40891075712162</v>
      </c>
      <c r="AM63" s="322">
        <f t="shared" si="182"/>
        <v>110.68882310369989</v>
      </c>
      <c r="AN63" s="322">
        <f t="shared" si="183"/>
        <v>116.4083275298233</v>
      </c>
      <c r="AO63" s="322">
        <f>K63*P184</f>
        <v>16.336301330730794</v>
      </c>
      <c r="AP63" s="363">
        <v>5.4694398163863998</v>
      </c>
      <c r="AQ63" s="363">
        <f t="shared" si="185"/>
        <v>8.2707234903409717</v>
      </c>
      <c r="AR63" s="363">
        <f>SQRT(S63*T184/(2*AN63*0.001))</f>
        <v>6.756948190816142</v>
      </c>
      <c r="AS63"/>
      <c r="AT63"/>
    </row>
    <row r="64" spans="1:46" ht="15" customHeight="1" thickBot="1" x14ac:dyDescent="0.35">
      <c r="A64" s="554"/>
      <c r="B64" s="519"/>
      <c r="C64" s="8"/>
      <c r="D64" s="249"/>
      <c r="E64" s="20"/>
      <c r="F64" s="34"/>
      <c r="G64" s="26"/>
      <c r="H64" s="276"/>
      <c r="I64" s="32"/>
      <c r="J64" s="30"/>
      <c r="K64" s="29"/>
      <c r="L64" s="26"/>
      <c r="M64" s="26"/>
      <c r="N64" s="26"/>
      <c r="O64" s="26"/>
      <c r="P64" s="276"/>
      <c r="Q64" s="32"/>
      <c r="R64" s="30"/>
      <c r="S64" s="29"/>
      <c r="T64" s="29"/>
      <c r="U64" s="29"/>
      <c r="V64" s="30"/>
      <c r="W64" s="30"/>
      <c r="X64" s="31"/>
      <c r="Y64" s="27"/>
      <c r="Z64" s="28"/>
      <c r="AA64" s="28"/>
      <c r="AB64" s="29"/>
      <c r="AC64" s="29"/>
      <c r="AD64" s="30"/>
      <c r="AE64" s="30"/>
      <c r="AF64" s="31"/>
      <c r="AG64" s="32"/>
      <c r="AH64" s="30"/>
      <c r="AI64" s="29"/>
      <c r="AJ64" s="30"/>
      <c r="AK64" s="112"/>
      <c r="AL64" s="323"/>
      <c r="AM64" s="390"/>
      <c r="AN64" s="322"/>
      <c r="AO64" s="322"/>
      <c r="AP64" s="363"/>
      <c r="AQ64" s="363"/>
      <c r="AR64" s="363"/>
      <c r="AS64"/>
      <c r="AT64"/>
    </row>
    <row r="65" spans="1:46" ht="15" customHeight="1" x14ac:dyDescent="0.3">
      <c r="A65" s="554"/>
      <c r="B65" s="519"/>
      <c r="C65" s="514" t="s">
        <v>23</v>
      </c>
      <c r="D65" s="508"/>
      <c r="E65" s="509"/>
      <c r="F65" s="38">
        <f t="shared" ref="F65:AN65" si="191">AVERAGE(F59:F64)</f>
        <v>2.6540000000000004</v>
      </c>
      <c r="G65" s="41">
        <f t="shared" si="191"/>
        <v>224.59900000000002</v>
      </c>
      <c r="H65" s="210">
        <f t="shared" si="191"/>
        <v>49.963698000000008</v>
      </c>
      <c r="I65" s="36">
        <f t="shared" si="191"/>
        <v>75.608582980717017</v>
      </c>
      <c r="J65" s="39">
        <f t="shared" si="191"/>
        <v>281.79563202060842</v>
      </c>
      <c r="K65" s="41">
        <f t="shared" si="191"/>
        <v>19.052535341970678</v>
      </c>
      <c r="L65" s="41">
        <f t="shared" si="191"/>
        <v>1.748621221221222</v>
      </c>
      <c r="M65" s="41">
        <f t="shared" si="191"/>
        <v>1.5051158434401959</v>
      </c>
      <c r="N65" s="41">
        <f t="shared" si="191"/>
        <v>18.911742685308219</v>
      </c>
      <c r="O65" s="41">
        <f t="shared" si="191"/>
        <v>109.31470097846893</v>
      </c>
      <c r="P65" s="210">
        <f t="shared" si="191"/>
        <v>64.930704047876262</v>
      </c>
      <c r="Q65" s="36">
        <f t="shared" si="191"/>
        <v>60.005051208104859</v>
      </c>
      <c r="R65" s="39">
        <f>AVERAGE(R59:R64)</f>
        <v>274.90646579574417</v>
      </c>
      <c r="S65" s="41">
        <f t="shared" si="191"/>
        <v>19.612593024430105</v>
      </c>
      <c r="T65" s="41">
        <f t="shared" si="191"/>
        <v>1.748621221221222</v>
      </c>
      <c r="U65" s="41">
        <f t="shared" si="191"/>
        <v>1.46201533804173</v>
      </c>
      <c r="V65" s="39">
        <f t="shared" si="191"/>
        <v>17.300470920040802</v>
      </c>
      <c r="W65" s="39">
        <f t="shared" si="191"/>
        <v>93.019843637205355</v>
      </c>
      <c r="X65" s="40">
        <f t="shared" si="191"/>
        <v>48.425712661381063</v>
      </c>
      <c r="Y65" s="37">
        <f t="shared" si="191"/>
        <v>58.803887934968415</v>
      </c>
      <c r="Z65" s="39">
        <f t="shared" si="191"/>
        <v>272.661320625965</v>
      </c>
      <c r="AA65" s="39">
        <f t="shared" si="191"/>
        <v>19.967999733186481</v>
      </c>
      <c r="AB65" s="41">
        <f t="shared" si="191"/>
        <v>1.7286614614614622</v>
      </c>
      <c r="AC65" s="41">
        <f t="shared" si="191"/>
        <v>1.4735997767065903</v>
      </c>
      <c r="AD65" s="39">
        <f t="shared" si="191"/>
        <v>15.9547589710187</v>
      </c>
      <c r="AE65" s="39">
        <f t="shared" si="191"/>
        <v>82.223953566743461</v>
      </c>
      <c r="AF65" s="40">
        <f t="shared" si="191"/>
        <v>45.820748433764443</v>
      </c>
      <c r="AG65" s="36">
        <f t="shared" si="191"/>
        <v>75.608582980717017</v>
      </c>
      <c r="AH65" s="39">
        <f t="shared" si="191"/>
        <v>243.69056133666703</v>
      </c>
      <c r="AI65" s="37">
        <f t="shared" si="191"/>
        <v>58.803887934968415</v>
      </c>
      <c r="AJ65" s="39">
        <f t="shared" si="191"/>
        <v>232.72532115959203</v>
      </c>
      <c r="AK65" s="210">
        <f t="shared" si="191"/>
        <v>21.401621861598016</v>
      </c>
      <c r="AL65" s="38">
        <f t="shared" si="191"/>
        <v>121.84528066833352</v>
      </c>
      <c r="AM65" s="368">
        <f t="shared" si="191"/>
        <v>116.36266057979601</v>
      </c>
      <c r="AN65" s="368">
        <f t="shared" si="191"/>
        <v>117.840639873442</v>
      </c>
      <c r="AO65" s="368">
        <f t="shared" ref="AO65:AP65" si="192">AVERAGE(AO59:AO64)</f>
        <v>14.469943304260216</v>
      </c>
      <c r="AP65" s="364">
        <f t="shared" si="192"/>
        <v>5.1386085147021916</v>
      </c>
      <c r="AQ65" s="364">
        <f t="shared" ref="AQ65:AR65" si="193">AVERAGE(AQ59:AQ64)</f>
        <v>7.6459747228094255</v>
      </c>
      <c r="AR65" s="364">
        <f t="shared" si="193"/>
        <v>6.2065339793305876</v>
      </c>
      <c r="AS65"/>
      <c r="AT65"/>
    </row>
    <row r="66" spans="1:46" ht="15" customHeight="1" x14ac:dyDescent="0.3">
      <c r="A66" s="554"/>
      <c r="B66" s="519"/>
      <c r="C66" s="515" t="s">
        <v>24</v>
      </c>
      <c r="D66" s="516"/>
      <c r="E66" s="517"/>
      <c r="F66" s="45">
        <f t="shared" ref="F66:AN66" si="194">_xlfn.STDEV.S(F59:F64)</f>
        <v>0.62143382592195429</v>
      </c>
      <c r="G66" s="48">
        <f t="shared" si="194"/>
        <v>17.943291336875731</v>
      </c>
      <c r="H66" s="211">
        <f t="shared" si="194"/>
        <v>3.7213393752881503</v>
      </c>
      <c r="I66" s="43">
        <f t="shared" si="194"/>
        <v>6.4419142473125038E-3</v>
      </c>
      <c r="J66" s="46">
        <f t="shared" si="194"/>
        <v>25.178218500185821</v>
      </c>
      <c r="K66" s="48">
        <f t="shared" si="194"/>
        <v>1.9325291210560451</v>
      </c>
      <c r="L66" s="48">
        <f t="shared" si="194"/>
        <v>7.9800114983903533E-2</v>
      </c>
      <c r="M66" s="48">
        <f t="shared" si="194"/>
        <v>6.4142182765412503E-2</v>
      </c>
      <c r="N66" s="48">
        <f t="shared" si="194"/>
        <v>3.4889253030607779</v>
      </c>
      <c r="O66" s="48">
        <f t="shared" si="194"/>
        <v>19.99131481720412</v>
      </c>
      <c r="P66" s="211">
        <f t="shared" si="194"/>
        <v>8.2513601628306397</v>
      </c>
      <c r="Q66" s="43">
        <f t="shared" si="194"/>
        <v>1.409992133652549E-3</v>
      </c>
      <c r="R66" s="46">
        <f t="shared" si="194"/>
        <v>25.231416764572032</v>
      </c>
      <c r="S66" s="48">
        <f t="shared" si="194"/>
        <v>1.981742918071915</v>
      </c>
      <c r="T66" s="48">
        <f t="shared" si="194"/>
        <v>7.9800114983903533E-2</v>
      </c>
      <c r="U66" s="48">
        <f t="shared" si="194"/>
        <v>5.9108969431409975E-2</v>
      </c>
      <c r="V66" s="46">
        <f t="shared" si="194"/>
        <v>3.430879962178083</v>
      </c>
      <c r="W66" s="46">
        <f t="shared" si="194"/>
        <v>18.808597404195602</v>
      </c>
      <c r="X66" s="47">
        <f t="shared" si="194"/>
        <v>6.4387686917373497</v>
      </c>
      <c r="Y66" s="44">
        <f t="shared" si="194"/>
        <v>9.2624585621811357E-4</v>
      </c>
      <c r="Z66" s="46">
        <f t="shared" si="194"/>
        <v>26.114143736643122</v>
      </c>
      <c r="AA66" s="46">
        <f t="shared" si="194"/>
        <v>1.5150459571113211</v>
      </c>
      <c r="AB66" s="48">
        <f t="shared" si="194"/>
        <v>6.0246122665253983E-2</v>
      </c>
      <c r="AC66" s="48">
        <f t="shared" si="194"/>
        <v>6.4706037440156031E-2</v>
      </c>
      <c r="AD66" s="46">
        <f t="shared" si="194"/>
        <v>2.6604995925099297</v>
      </c>
      <c r="AE66" s="46">
        <f t="shared" si="194"/>
        <v>14.121043015810249</v>
      </c>
      <c r="AF66" s="47">
        <f t="shared" si="194"/>
        <v>5.0772965729203641</v>
      </c>
      <c r="AG66" s="43">
        <f t="shared" si="194"/>
        <v>6.4419142473125038E-3</v>
      </c>
      <c r="AH66" s="46">
        <f t="shared" si="194"/>
        <v>24.275125617174989</v>
      </c>
      <c r="AI66" s="44">
        <f t="shared" si="194"/>
        <v>9.2624585621811357E-4</v>
      </c>
      <c r="AJ66" s="46">
        <f t="shared" si="194"/>
        <v>25.224290682523328</v>
      </c>
      <c r="AK66" s="211">
        <f t="shared" si="194"/>
        <v>9.1128509944290066</v>
      </c>
      <c r="AL66" s="45">
        <f t="shared" si="194"/>
        <v>12.137562808587495</v>
      </c>
      <c r="AM66" s="369">
        <f t="shared" si="194"/>
        <v>12.612145341261664</v>
      </c>
      <c r="AN66" s="369">
        <f t="shared" si="194"/>
        <v>12.21911303719849</v>
      </c>
      <c r="AO66" s="369">
        <f t="shared" ref="AO66:AP66" si="195">_xlfn.STDEV.S(AO59:AO64)</f>
        <v>3.874313831671369</v>
      </c>
      <c r="AP66" s="365">
        <f t="shared" si="195"/>
        <v>0.38450647079206024</v>
      </c>
      <c r="AQ66" s="365">
        <f t="shared" ref="AQ66:AR66" si="196">_xlfn.STDEV.S(AQ59:AQ64)</f>
        <v>0.93795915780945505</v>
      </c>
      <c r="AR66" s="365">
        <f t="shared" si="196"/>
        <v>0.6997492081886425</v>
      </c>
      <c r="AS66"/>
      <c r="AT66"/>
    </row>
    <row r="67" spans="1:46" ht="15" thickBot="1" x14ac:dyDescent="0.35">
      <c r="A67" s="554"/>
      <c r="B67" s="520"/>
      <c r="C67" s="510" t="s">
        <v>25</v>
      </c>
      <c r="D67" s="511"/>
      <c r="E67" s="512"/>
      <c r="F67" s="52">
        <f t="shared" ref="F67:AF67" si="197">_xlfn.STDEV.S(F59:F64)/SQRT(COUNT(F59:F64))</f>
        <v>0.27791365565585213</v>
      </c>
      <c r="G67" s="55">
        <f t="shared" si="197"/>
        <v>8.0244838338674427</v>
      </c>
      <c r="H67" s="212">
        <f t="shared" si="197"/>
        <v>1.664233562098181</v>
      </c>
      <c r="I67" s="50">
        <f t="shared" si="197"/>
        <v>2.8809116324430301E-3</v>
      </c>
      <c r="J67" s="53">
        <f t="shared" si="197"/>
        <v>11.260041623751659</v>
      </c>
      <c r="K67" s="55">
        <f t="shared" si="197"/>
        <v>0.86425329663584738</v>
      </c>
      <c r="L67" s="55">
        <f t="shared" si="197"/>
        <v>3.5687696343261563E-2</v>
      </c>
      <c r="M67" s="55">
        <f t="shared" si="197"/>
        <v>2.8685256177735558E-2</v>
      </c>
      <c r="N67" s="55">
        <f t="shared" si="197"/>
        <v>1.5602948292125909</v>
      </c>
      <c r="O67" s="55">
        <f t="shared" si="197"/>
        <v>8.940387778173438</v>
      </c>
      <c r="P67" s="212">
        <f t="shared" si="197"/>
        <v>3.6901204461846087</v>
      </c>
      <c r="Q67" s="50">
        <f t="shared" si="197"/>
        <v>6.3056765171741361E-4</v>
      </c>
      <c r="R67" s="53">
        <f t="shared" si="197"/>
        <v>11.283832610842174</v>
      </c>
      <c r="S67" s="55">
        <f t="shared" si="197"/>
        <v>0.88626237574751965</v>
      </c>
      <c r="T67" s="55">
        <f t="shared" si="197"/>
        <v>3.5687696343261563E-2</v>
      </c>
      <c r="U67" s="55">
        <f t="shared" si="197"/>
        <v>2.6434334745717956E-2</v>
      </c>
      <c r="V67" s="53">
        <f t="shared" si="197"/>
        <v>1.5343361636144202</v>
      </c>
      <c r="W67" s="53">
        <f t="shared" si="197"/>
        <v>8.4114604714414902</v>
      </c>
      <c r="X67" s="54">
        <f t="shared" si="197"/>
        <v>2.8795048972244204</v>
      </c>
      <c r="Y67" s="51">
        <f t="shared" si="197"/>
        <v>4.1422973967623965E-4</v>
      </c>
      <c r="Z67" s="53">
        <f t="shared" si="197"/>
        <v>11.678600113866876</v>
      </c>
      <c r="AA67" s="53">
        <f t="shared" si="197"/>
        <v>0.67754914982742898</v>
      </c>
      <c r="AB67" s="55">
        <f t="shared" si="197"/>
        <v>2.6942885132059741E-2</v>
      </c>
      <c r="AC67" s="55">
        <f t="shared" si="197"/>
        <v>2.893741965416707E-2</v>
      </c>
      <c r="AD67" s="53">
        <f t="shared" si="197"/>
        <v>1.1898115885925387</v>
      </c>
      <c r="AE67" s="53">
        <f t="shared" si="197"/>
        <v>6.3151224193100708</v>
      </c>
      <c r="AF67" s="54">
        <f t="shared" si="197"/>
        <v>2.2706360557953302</v>
      </c>
      <c r="AG67" s="50">
        <f t="shared" ref="AG67:AP67" si="198">AG66/SQRT(COUNT(AG59:AG64))</f>
        <v>2.8809116324430301E-3</v>
      </c>
      <c r="AH67" s="53">
        <f t="shared" si="198"/>
        <v>10.856166208469961</v>
      </c>
      <c r="AI67" s="51">
        <f t="shared" si="198"/>
        <v>4.1422973967623965E-4</v>
      </c>
      <c r="AJ67" s="53">
        <f t="shared" si="198"/>
        <v>11.280645730067345</v>
      </c>
      <c r="AK67" s="212">
        <f t="shared" si="198"/>
        <v>4.0753908584739627</v>
      </c>
      <c r="AL67" s="52">
        <f t="shared" si="198"/>
        <v>5.4280831042349806</v>
      </c>
      <c r="AM67" s="370">
        <f t="shared" si="198"/>
        <v>5.6403228650336725</v>
      </c>
      <c r="AN67" s="370">
        <f t="shared" si="198"/>
        <v>5.4645534751859479</v>
      </c>
      <c r="AO67" s="370">
        <f t="shared" ref="AO67" si="199">AO66/SQRT(COUNT(AO59:AO64))</f>
        <v>1.7326458187569718</v>
      </c>
      <c r="AP67" s="366">
        <f t="shared" si="198"/>
        <v>0.17195652129591682</v>
      </c>
      <c r="AQ67" s="366">
        <f t="shared" ref="AQ67:AR67" si="200">AQ66/SQRT(COUNT(AQ59:AQ64))</f>
        <v>0.41946808739607883</v>
      </c>
      <c r="AR67" s="366">
        <f t="shared" si="200"/>
        <v>0.31293735934229139</v>
      </c>
      <c r="AS67"/>
      <c r="AT67"/>
    </row>
    <row r="68" spans="1:46" ht="15" customHeight="1" x14ac:dyDescent="0.3">
      <c r="A68" s="554"/>
      <c r="B68" s="518" t="s">
        <v>126</v>
      </c>
      <c r="C68" s="8">
        <v>43830</v>
      </c>
      <c r="D68" s="247" t="s">
        <v>82</v>
      </c>
      <c r="E68" s="20" t="s">
        <v>128</v>
      </c>
      <c r="F68" s="22">
        <v>3.7</v>
      </c>
      <c r="G68" s="26">
        <v>241.80500000000001</v>
      </c>
      <c r="H68" s="276">
        <v>68.129980000000003</v>
      </c>
      <c r="I68" s="25">
        <v>60.605744070700403</v>
      </c>
      <c r="J68" s="23">
        <v>257.01861980219098</v>
      </c>
      <c r="K68" s="26">
        <v>40.151938322468403</v>
      </c>
      <c r="L68" s="26">
        <v>1.35886486486487</v>
      </c>
      <c r="M68" s="26">
        <v>1.2486924226623</v>
      </c>
      <c r="N68" s="26">
        <v>3.82934112821316</v>
      </c>
      <c r="O68" s="26">
        <v>23.723349938267798</v>
      </c>
      <c r="P68" s="276">
        <v>17.780557140153299</v>
      </c>
      <c r="Q68" s="25">
        <v>60.005823563869299</v>
      </c>
      <c r="R68" s="23">
        <v>256.80535440023402</v>
      </c>
      <c r="S68" s="26">
        <v>40.200466948983099</v>
      </c>
      <c r="T68" s="26">
        <v>1.35886486486487</v>
      </c>
      <c r="U68" s="26">
        <v>1.24718504394731</v>
      </c>
      <c r="V68" s="23">
        <v>3.8080023135371999</v>
      </c>
      <c r="W68" s="23">
        <v>23.680157267965999</v>
      </c>
      <c r="X68" s="24">
        <v>17.552422988393801</v>
      </c>
      <c r="Y68" s="27">
        <v>43.803250869004302</v>
      </c>
      <c r="Z68" s="30">
        <v>249.20213739592299</v>
      </c>
      <c r="AA68" s="30">
        <v>42.031045676880098</v>
      </c>
      <c r="AB68" s="29">
        <v>1.35886486486487</v>
      </c>
      <c r="AC68" s="29">
        <v>1.1928663760570899</v>
      </c>
      <c r="AD68" s="30">
        <v>3.1760814153655899</v>
      </c>
      <c r="AE68" s="30">
        <v>22.3074294190803</v>
      </c>
      <c r="AF68" s="31">
        <v>11.472388852471299</v>
      </c>
      <c r="AG68" s="32">
        <f>I68</f>
        <v>60.605744070700403</v>
      </c>
      <c r="AH68" s="30">
        <f>(J68-2*K68)</f>
        <v>176.71474315725419</v>
      </c>
      <c r="AI68" s="29">
        <f t="shared" ref="AI68" si="201">Y68</f>
        <v>43.803250869004302</v>
      </c>
      <c r="AJ68" s="30">
        <f t="shared" ref="AJ68" si="202">Z68-2*AA68</f>
        <v>165.14004604216279</v>
      </c>
      <c r="AK68" s="112">
        <f>(AH68-AJ68)/(AJ68*(AG68-AI68))*7500.6</f>
        <v>31.288123064747506</v>
      </c>
      <c r="AL68" s="22">
        <f t="shared" ref="AL68:AL72" si="203">AH68/2</f>
        <v>88.357371578627095</v>
      </c>
      <c r="AM68" s="322">
        <f t="shared" ref="AM68:AM72" si="204">AJ68/2</f>
        <v>82.570023021081397</v>
      </c>
      <c r="AN68" s="322">
        <f t="shared" ref="AN68:AN72" si="205">(R68-2*S68)/2</f>
        <v>88.20221025113392</v>
      </c>
      <c r="AO68" s="322">
        <f t="shared" ref="AO68:AO71" si="206">K68*P189</f>
        <v>7.5053102159486613</v>
      </c>
      <c r="AP68" s="363">
        <v>6.3969409586473001</v>
      </c>
      <c r="AQ68" s="363">
        <f t="shared" ref="AQ68:AQ72" si="207">SQRT(AO68/(2*AL68*0.001))</f>
        <v>6.5170031644833477</v>
      </c>
      <c r="AR68" s="363">
        <f t="shared" ref="AR68:AR70" si="208">SQRT(S68*T189/(2*AN68*0.001))</f>
        <v>6.4616418117793595</v>
      </c>
      <c r="AS68"/>
      <c r="AT68"/>
    </row>
    <row r="69" spans="1:46" ht="15" customHeight="1" x14ac:dyDescent="0.3">
      <c r="A69" s="554"/>
      <c r="B69" s="519"/>
      <c r="C69" s="8">
        <v>43851</v>
      </c>
      <c r="D69" s="248" t="s">
        <v>82</v>
      </c>
      <c r="E69" s="20" t="s">
        <v>129</v>
      </c>
      <c r="F69" s="22">
        <v>4.58</v>
      </c>
      <c r="G69" s="26">
        <v>222.761</v>
      </c>
      <c r="H69" s="276">
        <v>57.863500000000002</v>
      </c>
      <c r="I69" s="25">
        <v>60.6251817733026</v>
      </c>
      <c r="J69" s="23">
        <v>221.943607802543</v>
      </c>
      <c r="K69" s="26">
        <v>32.291711034755203</v>
      </c>
      <c r="L69" s="26">
        <v>1.5580110110110099</v>
      </c>
      <c r="M69" s="26">
        <v>1.15011990338112</v>
      </c>
      <c r="N69" s="26">
        <v>4.1025537563871799</v>
      </c>
      <c r="O69" s="26">
        <v>32.901346635816502</v>
      </c>
      <c r="P69" s="276">
        <v>19.693466340206498</v>
      </c>
      <c r="Q69" s="25">
        <v>60.014547558930303</v>
      </c>
      <c r="R69" s="23">
        <v>221.81980470046099</v>
      </c>
      <c r="S69" s="26">
        <v>32.317140649682997</v>
      </c>
      <c r="T69" s="26">
        <v>1.5580110110110099</v>
      </c>
      <c r="U69" s="26">
        <v>1.14921490047319</v>
      </c>
      <c r="V69" s="23">
        <v>4.0871442424500302</v>
      </c>
      <c r="W69" s="23">
        <v>32.730186179628902</v>
      </c>
      <c r="X69" s="24">
        <v>19.458146230966001</v>
      </c>
      <c r="Y69" s="27">
        <v>43.806186254070802</v>
      </c>
      <c r="Z69" s="30">
        <v>217.40493789429499</v>
      </c>
      <c r="AA69" s="30">
        <v>33.256842781100303</v>
      </c>
      <c r="AB69" s="29">
        <v>1.5580110110110099</v>
      </c>
      <c r="AC69" s="29">
        <v>1.1167427954528999</v>
      </c>
      <c r="AD69" s="30">
        <v>3.62777745692755</v>
      </c>
      <c r="AE69" s="30">
        <v>27.568193422095199</v>
      </c>
      <c r="AF69" s="31">
        <v>13.2490213622951</v>
      </c>
      <c r="AG69" s="32">
        <f t="shared" ref="AG69:AG72" si="209">I69</f>
        <v>60.6251817733026</v>
      </c>
      <c r="AH69" s="30">
        <f t="shared" ref="AH69:AH72" si="210">(J69-2*K69)</f>
        <v>157.36018573303261</v>
      </c>
      <c r="AI69" s="29">
        <f>Y69</f>
        <v>43.806186254070802</v>
      </c>
      <c r="AJ69" s="30">
        <f>Z69-2*AA69</f>
        <v>150.89125233209438</v>
      </c>
      <c r="AK69" s="112">
        <f>(AH69-AJ69)/(AJ69*(AG69-AI69))*7500.6</f>
        <v>19.118973343591787</v>
      </c>
      <c r="AL69" s="22">
        <f t="shared" si="203"/>
        <v>78.680092866516304</v>
      </c>
      <c r="AM69" s="322">
        <f t="shared" si="204"/>
        <v>75.445626166047191</v>
      </c>
      <c r="AN69" s="322">
        <f t="shared" si="205"/>
        <v>78.592761700547499</v>
      </c>
      <c r="AO69" s="322">
        <f t="shared" si="206"/>
        <v>9.6250233161851213</v>
      </c>
      <c r="AP69" s="363">
        <v>7.9871149987924497</v>
      </c>
      <c r="AQ69" s="363">
        <f t="shared" si="207"/>
        <v>7.8208411570572078</v>
      </c>
      <c r="AR69" s="363">
        <f t="shared" si="208"/>
        <v>7.7511225341379726</v>
      </c>
      <c r="AS69"/>
      <c r="AT69"/>
    </row>
    <row r="70" spans="1:46" ht="15" customHeight="1" x14ac:dyDescent="0.3">
      <c r="A70" s="554"/>
      <c r="B70" s="519"/>
      <c r="C70" s="8">
        <v>43878</v>
      </c>
      <c r="D70" s="248" t="s">
        <v>82</v>
      </c>
      <c r="E70" s="20" t="s">
        <v>130</v>
      </c>
      <c r="F70" s="22">
        <v>4.4800000000000004</v>
      </c>
      <c r="G70" s="26">
        <v>246.767</v>
      </c>
      <c r="H70" s="276">
        <v>63.335189999999997</v>
      </c>
      <c r="I70" s="25">
        <v>60.603524542714702</v>
      </c>
      <c r="J70" s="23">
        <v>247.69040592699201</v>
      </c>
      <c r="K70" s="26">
        <v>45.217508051065202</v>
      </c>
      <c r="L70" s="26">
        <v>1.2689549549549599</v>
      </c>
      <c r="M70" s="26">
        <v>1.10380472108914</v>
      </c>
      <c r="N70" s="26">
        <v>1.49679115778664</v>
      </c>
      <c r="O70" s="26">
        <v>10.132586062218399</v>
      </c>
      <c r="P70" s="276">
        <v>14.0495400481835</v>
      </c>
      <c r="Q70" s="25">
        <v>60.003526282614203</v>
      </c>
      <c r="R70" s="23">
        <v>247.35002085236999</v>
      </c>
      <c r="S70" s="26">
        <v>45.315656714648199</v>
      </c>
      <c r="T70" s="26">
        <v>1.2689549549549599</v>
      </c>
      <c r="U70" s="26">
        <v>1.10141400304408</v>
      </c>
      <c r="V70" s="23">
        <v>1.4415571823640401</v>
      </c>
      <c r="W70" s="23">
        <v>10.046179465169301</v>
      </c>
      <c r="X70" s="24">
        <v>13.8329448642715</v>
      </c>
      <c r="Y70" s="27">
        <v>43.803612031837403</v>
      </c>
      <c r="Z70" s="30">
        <v>238.25441237651501</v>
      </c>
      <c r="AA70" s="30">
        <v>48.162627950996203</v>
      </c>
      <c r="AB70" s="29">
        <v>1.2689549549549599</v>
      </c>
      <c r="AC70" s="29">
        <v>1.03630763075128</v>
      </c>
      <c r="AD70" s="30">
        <v>0.77874947722155996</v>
      </c>
      <c r="AE70" s="30">
        <v>7.7650941939836704</v>
      </c>
      <c r="AF70" s="31">
        <v>8.6047187341607803</v>
      </c>
      <c r="AG70" s="32">
        <f t="shared" si="209"/>
        <v>60.603524542714702</v>
      </c>
      <c r="AH70" s="30">
        <f t="shared" si="210"/>
        <v>157.2553898248616</v>
      </c>
      <c r="AI70" s="29">
        <f t="shared" ref="AI70:AI72" si="211">Y70</f>
        <v>43.803612031837403</v>
      </c>
      <c r="AJ70" s="30">
        <f t="shared" ref="AJ70:AJ72" si="212">Z70-2*AA70</f>
        <v>141.92915647452259</v>
      </c>
      <c r="AK70" s="112">
        <f>(AH70-AJ70)/(AJ70*(AG70-AI70))*7500.6</f>
        <v>48.21173908024484</v>
      </c>
      <c r="AL70" s="22">
        <f t="shared" si="203"/>
        <v>78.627694912430798</v>
      </c>
      <c r="AM70" s="322">
        <f t="shared" si="204"/>
        <v>70.964578237261293</v>
      </c>
      <c r="AN70" s="322">
        <f t="shared" si="205"/>
        <v>78.359353711536798</v>
      </c>
      <c r="AO70" s="322">
        <f t="shared" si="206"/>
        <v>4.5409362731417033</v>
      </c>
      <c r="AP70" s="363">
        <v>7.1603635254273597</v>
      </c>
      <c r="AQ70" s="363">
        <f t="shared" si="207"/>
        <v>5.3736568983629924</v>
      </c>
      <c r="AR70" s="363">
        <f t="shared" si="208"/>
        <v>5.3602347083407267</v>
      </c>
      <c r="AS70"/>
      <c r="AT70"/>
    </row>
    <row r="71" spans="1:46" ht="15" customHeight="1" x14ac:dyDescent="0.3">
      <c r="A71" s="554"/>
      <c r="B71" s="519"/>
      <c r="C71" s="8">
        <v>44064</v>
      </c>
      <c r="D71" s="248" t="s">
        <v>82</v>
      </c>
      <c r="E71" s="20" t="s">
        <v>131</v>
      </c>
      <c r="F71" s="22">
        <v>2.2799999999999998</v>
      </c>
      <c r="G71" s="26">
        <v>189.988</v>
      </c>
      <c r="H71" s="276">
        <v>44.100659999999998</v>
      </c>
      <c r="I71" s="25">
        <v>60.604802740710703</v>
      </c>
      <c r="J71" s="23">
        <v>211.257065109298</v>
      </c>
      <c r="K71" s="26">
        <v>21.542014246589499</v>
      </c>
      <c r="L71" s="26">
        <v>1.5742532532532501</v>
      </c>
      <c r="M71" s="26">
        <v>1.3004216189198401</v>
      </c>
      <c r="N71" s="26">
        <v>10.6223565122359</v>
      </c>
      <c r="O71" s="26">
        <v>70.972912022441093</v>
      </c>
      <c r="P71" s="276">
        <v>31.5385998245069</v>
      </c>
      <c r="Q71" s="25">
        <v>60.004572161696402</v>
      </c>
      <c r="R71" s="23">
        <v>210.995157083973</v>
      </c>
      <c r="S71" s="26">
        <v>21.575622238849199</v>
      </c>
      <c r="T71" s="26">
        <v>1.5742532532532501</v>
      </c>
      <c r="U71" s="26">
        <v>1.2983959735308299</v>
      </c>
      <c r="V71" s="23">
        <v>10.5735213084187</v>
      </c>
      <c r="W71" s="23">
        <v>70.679637014140098</v>
      </c>
      <c r="X71" s="24">
        <v>31.116584307312198</v>
      </c>
      <c r="Y71" s="27">
        <v>43.802220936162499</v>
      </c>
      <c r="Z71" s="30">
        <v>200.514909141754</v>
      </c>
      <c r="AA71" s="30">
        <v>23.025900989749701</v>
      </c>
      <c r="AB71" s="29">
        <v>1.5742532532532501</v>
      </c>
      <c r="AC71" s="29">
        <v>1.2166169329840699</v>
      </c>
      <c r="AD71" s="30">
        <v>8.9756787159350999</v>
      </c>
      <c r="AE71" s="30">
        <v>62.228092462221703</v>
      </c>
      <c r="AF71" s="31">
        <v>19.5870744767068</v>
      </c>
      <c r="AG71" s="32">
        <f t="shared" si="209"/>
        <v>60.604802740710703</v>
      </c>
      <c r="AH71" s="30">
        <f t="shared" si="210"/>
        <v>168.17303661611899</v>
      </c>
      <c r="AI71" s="29">
        <f t="shared" si="211"/>
        <v>43.802220936162499</v>
      </c>
      <c r="AJ71" s="30">
        <f t="shared" si="212"/>
        <v>154.4631071622546</v>
      </c>
      <c r="AK71" s="112">
        <f>(AH71-AJ71)/(AJ71*(AG71-AI71))*7500.6</f>
        <v>39.621456867840436</v>
      </c>
      <c r="AL71" s="22">
        <f t="shared" si="203"/>
        <v>84.086518308059496</v>
      </c>
      <c r="AM71" s="322">
        <f t="shared" si="204"/>
        <v>77.231553581127301</v>
      </c>
      <c r="AN71" s="322">
        <f t="shared" si="205"/>
        <v>83.921956303137307</v>
      </c>
      <c r="AO71" s="322">
        <f t="shared" si="206"/>
        <v>5.7910136564369337</v>
      </c>
      <c r="AP71" s="363">
        <v>6.6262385100292702</v>
      </c>
      <c r="AQ71" s="363">
        <f t="shared" si="207"/>
        <v>5.8681216909161247</v>
      </c>
      <c r="AR71" s="363">
        <f>SQRT(S71*T192/(2*AN71*0.001))</f>
        <v>5.8067100748124414</v>
      </c>
      <c r="AS71"/>
      <c r="AT71"/>
    </row>
    <row r="72" spans="1:46" ht="15" customHeight="1" x14ac:dyDescent="0.3">
      <c r="A72" s="554"/>
      <c r="B72" s="519"/>
      <c r="C72" s="8">
        <v>44065</v>
      </c>
      <c r="D72" s="248" t="s">
        <v>82</v>
      </c>
      <c r="E72" s="20" t="s">
        <v>132</v>
      </c>
      <c r="F72" s="22">
        <v>2.1800000000000002</v>
      </c>
      <c r="G72" s="26">
        <v>221.291</v>
      </c>
      <c r="H72" s="276">
        <v>42.198189999999997</v>
      </c>
      <c r="I72" s="25">
        <v>60.612548161654502</v>
      </c>
      <c r="J72" s="23">
        <v>231.05876254844301</v>
      </c>
      <c r="K72" s="26">
        <v>36.579001082182202</v>
      </c>
      <c r="L72" s="26">
        <v>1.06234534534535</v>
      </c>
      <c r="M72" s="26">
        <v>1.0859160759511299</v>
      </c>
      <c r="N72" s="26">
        <v>0.919361037296063</v>
      </c>
      <c r="O72" s="26">
        <v>27.2901701712644</v>
      </c>
      <c r="P72" s="276">
        <v>17.441355392760101</v>
      </c>
      <c r="Q72" s="25">
        <v>60.012890862503198</v>
      </c>
      <c r="R72" s="23">
        <v>230.962659220136</v>
      </c>
      <c r="S72" s="26">
        <v>36.601280907165403</v>
      </c>
      <c r="T72" s="26">
        <v>1.06234534534535</v>
      </c>
      <c r="U72" s="26">
        <v>1.0852550602839399</v>
      </c>
      <c r="V72" s="23">
        <v>0.90887148332063805</v>
      </c>
      <c r="W72" s="23">
        <v>27.020470869765301</v>
      </c>
      <c r="X72" s="24">
        <v>17.242917022736201</v>
      </c>
      <c r="Y72" s="27">
        <v>43.810560019333302</v>
      </c>
      <c r="Z72" s="30">
        <v>228.03026831262201</v>
      </c>
      <c r="AA72" s="30">
        <v>37.297630211352597</v>
      </c>
      <c r="AB72" s="29">
        <v>1.06234534534535</v>
      </c>
      <c r="AC72" s="29">
        <v>1.0649932741647701</v>
      </c>
      <c r="AD72" s="30">
        <v>0.63511315765764198</v>
      </c>
      <c r="AE72" s="30">
        <v>20.3756862727681</v>
      </c>
      <c r="AF72" s="31">
        <v>12.0139919109749</v>
      </c>
      <c r="AG72" s="32">
        <f t="shared" si="209"/>
        <v>60.612548161654502</v>
      </c>
      <c r="AH72" s="30">
        <f t="shared" si="210"/>
        <v>157.90076038407861</v>
      </c>
      <c r="AI72" s="29">
        <f t="shared" si="211"/>
        <v>43.810560019333302</v>
      </c>
      <c r="AJ72" s="30">
        <f t="shared" si="212"/>
        <v>153.43500788991682</v>
      </c>
      <c r="AK72" s="112">
        <f>(AH72-AJ72)/(AJ72*(AG72-AI72))*7500.6</f>
        <v>12.99288280455926</v>
      </c>
      <c r="AL72" s="22">
        <f t="shared" si="203"/>
        <v>78.950380192039304</v>
      </c>
      <c r="AM72" s="322">
        <f t="shared" si="204"/>
        <v>76.717503944958409</v>
      </c>
      <c r="AN72" s="322">
        <f t="shared" si="205"/>
        <v>78.880048702902599</v>
      </c>
      <c r="AO72" s="322">
        <f>K72*P193</f>
        <v>11.986299199078353</v>
      </c>
      <c r="AP72" s="363">
        <v>14.932193028650801</v>
      </c>
      <c r="AQ72" s="363">
        <f t="shared" si="207"/>
        <v>8.7126535768405908</v>
      </c>
      <c r="AR72" s="363">
        <f>SQRT(S72*T193/(2*AN72*0.001))</f>
        <v>8.6716336278052317</v>
      </c>
      <c r="AS72"/>
      <c r="AT72"/>
    </row>
    <row r="73" spans="1:46" ht="15" customHeight="1" thickBot="1" x14ac:dyDescent="0.35">
      <c r="A73" s="554"/>
      <c r="B73" s="519"/>
      <c r="C73" s="8"/>
      <c r="D73" s="249"/>
      <c r="E73" s="20"/>
      <c r="F73" s="34"/>
      <c r="G73" s="26"/>
      <c r="H73" s="276"/>
      <c r="I73" s="32"/>
      <c r="J73" s="30"/>
      <c r="K73" s="29"/>
      <c r="L73" s="26"/>
      <c r="M73" s="26"/>
      <c r="N73" s="26"/>
      <c r="O73" s="26"/>
      <c r="P73" s="276"/>
      <c r="Q73" s="32"/>
      <c r="R73" s="30"/>
      <c r="S73" s="29"/>
      <c r="T73" s="29"/>
      <c r="U73" s="29"/>
      <c r="V73" s="30"/>
      <c r="W73" s="30"/>
      <c r="X73" s="31"/>
      <c r="Y73" s="27"/>
      <c r="Z73" s="28"/>
      <c r="AA73" s="28"/>
      <c r="AB73" s="29"/>
      <c r="AC73" s="29"/>
      <c r="AD73" s="30"/>
      <c r="AE73" s="30"/>
      <c r="AF73" s="31"/>
      <c r="AG73" s="32"/>
      <c r="AH73" s="30"/>
      <c r="AI73" s="29"/>
      <c r="AJ73" s="30"/>
      <c r="AK73" s="112"/>
      <c r="AL73" s="323"/>
      <c r="AM73" s="390"/>
      <c r="AN73" s="322"/>
      <c r="AO73" s="322"/>
      <c r="AP73" s="363"/>
      <c r="AQ73" s="363"/>
      <c r="AR73" s="363"/>
      <c r="AS73"/>
      <c r="AT73"/>
    </row>
    <row r="74" spans="1:46" ht="15" customHeight="1" x14ac:dyDescent="0.3">
      <c r="A74" s="554"/>
      <c r="B74" s="519"/>
      <c r="C74" s="514" t="s">
        <v>23</v>
      </c>
      <c r="D74" s="508"/>
      <c r="E74" s="509"/>
      <c r="F74" s="393">
        <f t="shared" ref="F74:AN74" si="213">AVERAGE(F68:F73)</f>
        <v>3.4440000000000004</v>
      </c>
      <c r="G74" s="394">
        <f t="shared" si="213"/>
        <v>224.5224</v>
      </c>
      <c r="H74" s="395">
        <f t="shared" si="213"/>
        <v>55.125503999999999</v>
      </c>
      <c r="I74" s="396">
        <f t="shared" si="213"/>
        <v>60.610360257816581</v>
      </c>
      <c r="J74" s="397">
        <f t="shared" si="213"/>
        <v>233.7936922378934</v>
      </c>
      <c r="K74" s="394">
        <f t="shared" si="213"/>
        <v>35.156434547412104</v>
      </c>
      <c r="L74" s="394">
        <f t="shared" si="213"/>
        <v>1.3644858858858879</v>
      </c>
      <c r="M74" s="394">
        <f t="shared" si="213"/>
        <v>1.1777909484007059</v>
      </c>
      <c r="N74" s="394">
        <f t="shared" si="213"/>
        <v>4.1940807183837894</v>
      </c>
      <c r="O74" s="394">
        <f t="shared" si="213"/>
        <v>33.004072966001637</v>
      </c>
      <c r="P74" s="395">
        <f t="shared" si="213"/>
        <v>20.100703749162058</v>
      </c>
      <c r="Q74" s="396">
        <f t="shared" si="213"/>
        <v>60.008272085922684</v>
      </c>
      <c r="R74" s="397">
        <f t="shared" si="213"/>
        <v>233.58659925143479</v>
      </c>
      <c r="S74" s="394">
        <f t="shared" si="213"/>
        <v>35.202033491865777</v>
      </c>
      <c r="T74" s="394">
        <f t="shared" si="213"/>
        <v>1.3644858858858879</v>
      </c>
      <c r="U74" s="394">
        <f t="shared" si="213"/>
        <v>1.1762929962558697</v>
      </c>
      <c r="V74" s="397">
        <f t="shared" si="213"/>
        <v>4.1638193060181212</v>
      </c>
      <c r="W74" s="397">
        <f t="shared" si="213"/>
        <v>32.831326159333919</v>
      </c>
      <c r="X74" s="398">
        <f t="shared" si="213"/>
        <v>19.840603082735942</v>
      </c>
      <c r="Y74" s="399">
        <f t="shared" si="213"/>
        <v>43.805166022081664</v>
      </c>
      <c r="Z74" s="397">
        <f t="shared" si="213"/>
        <v>226.6813330242218</v>
      </c>
      <c r="AA74" s="397">
        <f t="shared" si="213"/>
        <v>36.754809522015783</v>
      </c>
      <c r="AB74" s="394">
        <f t="shared" si="213"/>
        <v>1.3644858858858879</v>
      </c>
      <c r="AC74" s="394">
        <f t="shared" si="213"/>
        <v>1.1255054018820219</v>
      </c>
      <c r="AD74" s="397">
        <f t="shared" si="213"/>
        <v>3.4386800446214885</v>
      </c>
      <c r="AE74" s="397">
        <f t="shared" si="213"/>
        <v>28.048899154029794</v>
      </c>
      <c r="AF74" s="398">
        <f t="shared" si="213"/>
        <v>12.985439067321774</v>
      </c>
      <c r="AG74" s="396">
        <f t="shared" si="213"/>
        <v>60.610360257816581</v>
      </c>
      <c r="AH74" s="397">
        <f t="shared" si="213"/>
        <v>163.48082314306919</v>
      </c>
      <c r="AI74" s="399">
        <f t="shared" si="213"/>
        <v>43.805166022081664</v>
      </c>
      <c r="AJ74" s="397">
        <f t="shared" si="213"/>
        <v>153.17171398019025</v>
      </c>
      <c r="AK74" s="395">
        <f t="shared" si="213"/>
        <v>30.246635032196764</v>
      </c>
      <c r="AL74" s="393">
        <f t="shared" si="213"/>
        <v>81.740411571534594</v>
      </c>
      <c r="AM74" s="400">
        <f t="shared" si="213"/>
        <v>76.585856990095124</v>
      </c>
      <c r="AN74" s="400">
        <f t="shared" si="213"/>
        <v>81.591266133851633</v>
      </c>
      <c r="AO74" s="400">
        <f t="shared" ref="AO74:AP74" si="214">AVERAGE(AO68:AO73)</f>
        <v>7.8897165321581557</v>
      </c>
      <c r="AP74" s="364">
        <f t="shared" si="214"/>
        <v>8.6205702043094359</v>
      </c>
      <c r="AQ74" s="364">
        <f t="shared" ref="AQ74:AR74" si="215">AVERAGE(AQ68:AQ73)</f>
        <v>6.8584552975320516</v>
      </c>
      <c r="AR74" s="364">
        <f t="shared" si="215"/>
        <v>6.8102685513751453</v>
      </c>
      <c r="AS74"/>
      <c r="AT74"/>
    </row>
    <row r="75" spans="1:46" ht="15" customHeight="1" x14ac:dyDescent="0.3">
      <c r="A75" s="554"/>
      <c r="B75" s="519"/>
      <c r="C75" s="515" t="s">
        <v>24</v>
      </c>
      <c r="D75" s="516"/>
      <c r="E75" s="517"/>
      <c r="F75" s="402">
        <f t="shared" ref="F75:AN75" si="216">_xlfn.STDEV.S(F68:F73)</f>
        <v>1.1599482747088323</v>
      </c>
      <c r="G75" s="403">
        <f t="shared" si="216"/>
        <v>22.358889458110394</v>
      </c>
      <c r="H75" s="404">
        <f t="shared" si="216"/>
        <v>11.539872126979143</v>
      </c>
      <c r="I75" s="405">
        <f t="shared" si="216"/>
        <v>8.9914740912439648E-3</v>
      </c>
      <c r="J75" s="406">
        <f t="shared" si="216"/>
        <v>18.630081961629717</v>
      </c>
      <c r="K75" s="403">
        <f t="shared" si="216"/>
        <v>8.9688772219517503</v>
      </c>
      <c r="L75" s="403">
        <f t="shared" si="216"/>
        <v>0.21324925752913138</v>
      </c>
      <c r="M75" s="403">
        <f t="shared" si="216"/>
        <v>9.3201315919278258E-2</v>
      </c>
      <c r="N75" s="403">
        <f t="shared" si="216"/>
        <v>3.8556225761426912</v>
      </c>
      <c r="O75" s="403">
        <f t="shared" si="216"/>
        <v>22.822843327726815</v>
      </c>
      <c r="P75" s="404">
        <f t="shared" si="216"/>
        <v>6.7093797224794756</v>
      </c>
      <c r="Q75" s="405">
        <f t="shared" si="216"/>
        <v>5.0725242024803685E-3</v>
      </c>
      <c r="R75" s="406">
        <f t="shared" si="216"/>
        <v>18.602809863858138</v>
      </c>
      <c r="S75" s="403">
        <f t="shared" si="216"/>
        <v>8.9892893961935272</v>
      </c>
      <c r="T75" s="403">
        <f t="shared" si="216"/>
        <v>0.21324925752913138</v>
      </c>
      <c r="U75" s="403">
        <f t="shared" si="216"/>
        <v>9.2955381994469954E-2</v>
      </c>
      <c r="V75" s="406">
        <f t="shared" si="216"/>
        <v>3.8477968032191505</v>
      </c>
      <c r="W75" s="406">
        <f t="shared" si="216"/>
        <v>22.744107506158514</v>
      </c>
      <c r="X75" s="407">
        <f t="shared" si="216"/>
        <v>6.6213617198580419</v>
      </c>
      <c r="Y75" s="408">
        <f t="shared" si="216"/>
        <v>3.3500861079452196E-3</v>
      </c>
      <c r="Z75" s="406">
        <f t="shared" si="216"/>
        <v>18.799439267294073</v>
      </c>
      <c r="AA75" s="406">
        <f t="shared" si="216"/>
        <v>9.4735202588469409</v>
      </c>
      <c r="AB75" s="403">
        <f t="shared" si="216"/>
        <v>0.21324925752913138</v>
      </c>
      <c r="AC75" s="403">
        <f t="shared" si="216"/>
        <v>7.8315954933472126E-2</v>
      </c>
      <c r="AD75" s="406">
        <f t="shared" si="216"/>
        <v>3.3800254463030783</v>
      </c>
      <c r="AE75" s="406">
        <f t="shared" si="216"/>
        <v>20.443359236529346</v>
      </c>
      <c r="AF75" s="407">
        <f t="shared" si="216"/>
        <v>4.0643205727487031</v>
      </c>
      <c r="AG75" s="405">
        <f t="shared" si="216"/>
        <v>8.9914740912439648E-3</v>
      </c>
      <c r="AH75" s="406">
        <f t="shared" si="216"/>
        <v>8.7250906716976093</v>
      </c>
      <c r="AI75" s="408">
        <f t="shared" si="216"/>
        <v>3.3500861079452196E-3</v>
      </c>
      <c r="AJ75" s="406">
        <f t="shared" si="216"/>
        <v>8.3152510030651197</v>
      </c>
      <c r="AK75" s="404">
        <f t="shared" si="216"/>
        <v>14.432894424005481</v>
      </c>
      <c r="AL75" s="402">
        <f t="shared" si="216"/>
        <v>4.3625453358488047</v>
      </c>
      <c r="AM75" s="409">
        <f t="shared" si="216"/>
        <v>4.1576255015325598</v>
      </c>
      <c r="AN75" s="409">
        <f t="shared" si="216"/>
        <v>4.3567099251319661</v>
      </c>
      <c r="AO75" s="409">
        <f t="shared" ref="AO75:AP75" si="217">_xlfn.STDEV.S(AO68:AO73)</f>
        <v>2.9816073845025901</v>
      </c>
      <c r="AP75" s="365">
        <f t="shared" si="217"/>
        <v>3.5809194925385279</v>
      </c>
      <c r="AQ75" s="365">
        <f t="shared" ref="AQ75:AR75" si="218">_xlfn.STDEV.S(AQ68:AQ73)</f>
        <v>1.3843964659135934</v>
      </c>
      <c r="AR75" s="365">
        <f t="shared" si="218"/>
        <v>1.3766948218488333</v>
      </c>
      <c r="AS75"/>
      <c r="AT75"/>
    </row>
    <row r="76" spans="1:46" ht="15" thickBot="1" x14ac:dyDescent="0.35">
      <c r="A76" s="554"/>
      <c r="B76" s="520"/>
      <c r="C76" s="510" t="s">
        <v>25</v>
      </c>
      <c r="D76" s="511"/>
      <c r="E76" s="512"/>
      <c r="F76" s="411">
        <f t="shared" ref="F76:AF76" si="219">_xlfn.STDEV.S(F68:F73)/SQRT(COUNT(F68:F73))</f>
        <v>0.51874463852650976</v>
      </c>
      <c r="G76" s="412">
        <f t="shared" si="219"/>
        <v>9.9991993459476554</v>
      </c>
      <c r="H76" s="413">
        <f t="shared" si="219"/>
        <v>5.1607877055160891</v>
      </c>
      <c r="I76" s="414">
        <f t="shared" si="219"/>
        <v>4.0211094571899302E-3</v>
      </c>
      <c r="J76" s="415">
        <f t="shared" si="219"/>
        <v>8.3316259385193341</v>
      </c>
      <c r="K76" s="412">
        <f t="shared" si="219"/>
        <v>4.0110038300267163</v>
      </c>
      <c r="L76" s="412">
        <f t="shared" si="219"/>
        <v>9.5367967197299314E-2</v>
      </c>
      <c r="M76" s="412">
        <f t="shared" si="219"/>
        <v>4.1680895597587898E-2</v>
      </c>
      <c r="N76" s="412">
        <f t="shared" si="219"/>
        <v>1.7242868351675833</v>
      </c>
      <c r="O76" s="412">
        <f t="shared" si="219"/>
        <v>10.206685824124934</v>
      </c>
      <c r="P76" s="413">
        <f t="shared" si="219"/>
        <v>3.0005258292645562</v>
      </c>
      <c r="Q76" s="414">
        <f t="shared" si="219"/>
        <v>2.2685017868518021E-3</v>
      </c>
      <c r="R76" s="415">
        <f t="shared" si="219"/>
        <v>8.3194294856180804</v>
      </c>
      <c r="S76" s="412">
        <f t="shared" si="219"/>
        <v>4.0201324318613532</v>
      </c>
      <c r="T76" s="412">
        <f t="shared" si="219"/>
        <v>9.5367967197299314E-2</v>
      </c>
      <c r="U76" s="412">
        <f t="shared" si="219"/>
        <v>4.1570910602818957E-2</v>
      </c>
      <c r="V76" s="415">
        <f t="shared" si="219"/>
        <v>1.7207870431208803</v>
      </c>
      <c r="W76" s="415">
        <f t="shared" si="219"/>
        <v>10.171474094266729</v>
      </c>
      <c r="X76" s="416">
        <f t="shared" si="219"/>
        <v>2.9611629818435001</v>
      </c>
      <c r="Y76" s="417">
        <f t="shared" si="219"/>
        <v>1.4982040535686419E-3</v>
      </c>
      <c r="Z76" s="415">
        <f t="shared" si="219"/>
        <v>8.4073648281096762</v>
      </c>
      <c r="AA76" s="415">
        <f t="shared" si="219"/>
        <v>4.2366870570006325</v>
      </c>
      <c r="AB76" s="412">
        <f t="shared" si="219"/>
        <v>9.5367967197299314E-2</v>
      </c>
      <c r="AC76" s="412">
        <f t="shared" si="219"/>
        <v>3.5023959790810737E-2</v>
      </c>
      <c r="AD76" s="415">
        <f t="shared" si="219"/>
        <v>1.5115933327225497</v>
      </c>
      <c r="AE76" s="415">
        <f t="shared" si="219"/>
        <v>9.1425481882655628</v>
      </c>
      <c r="AF76" s="416">
        <f t="shared" si="219"/>
        <v>1.8176194166033959</v>
      </c>
      <c r="AG76" s="414">
        <f t="shared" ref="AG76:AP76" si="220">AG75/SQRT(COUNT(AG68:AG73))</f>
        <v>4.0211094571899302E-3</v>
      </c>
      <c r="AH76" s="415">
        <f t="shared" si="220"/>
        <v>3.9019791703530307</v>
      </c>
      <c r="AI76" s="417">
        <f t="shared" si="220"/>
        <v>1.4982040535686419E-3</v>
      </c>
      <c r="AJ76" s="415">
        <f t="shared" si="220"/>
        <v>3.7186932985653836</v>
      </c>
      <c r="AK76" s="413">
        <f t="shared" si="220"/>
        <v>6.4545866088307848</v>
      </c>
      <c r="AL76" s="411">
        <f t="shared" si="220"/>
        <v>1.9509895851765153</v>
      </c>
      <c r="AM76" s="418">
        <f t="shared" si="220"/>
        <v>1.8593466492826918</v>
      </c>
      <c r="AN76" s="418">
        <f t="shared" si="220"/>
        <v>1.948379910168619</v>
      </c>
      <c r="AO76" s="418">
        <f t="shared" ref="AO76" si="221">AO75/SQRT(COUNT(AO68:AO73))</f>
        <v>1.3334153587926287</v>
      </c>
      <c r="AP76" s="366">
        <f t="shared" si="220"/>
        <v>1.6014358814540397</v>
      </c>
      <c r="AQ76" s="366">
        <f t="shared" ref="AQ76:AR76" si="222">AQ75/SQRT(COUNT(AQ68:AQ73))</f>
        <v>0.61912092111865302</v>
      </c>
      <c r="AR76" s="366">
        <f t="shared" si="222"/>
        <v>0.61567664118519072</v>
      </c>
      <c r="AS76"/>
      <c r="AT76"/>
    </row>
    <row r="77" spans="1:46" ht="15" customHeight="1" x14ac:dyDescent="0.3">
      <c r="A77" s="554"/>
      <c r="B77" s="518" t="s">
        <v>86</v>
      </c>
      <c r="C77" s="8">
        <v>44124</v>
      </c>
      <c r="D77" s="247" t="s">
        <v>82</v>
      </c>
      <c r="E77" s="20" t="s">
        <v>142</v>
      </c>
      <c r="F77" s="22">
        <v>3.9</v>
      </c>
      <c r="G77" s="26">
        <v>221.58099999999999</v>
      </c>
      <c r="H77" s="276">
        <v>50.100999999999999</v>
      </c>
      <c r="I77" s="25">
        <v>60.604054028319702</v>
      </c>
      <c r="J77" s="23">
        <v>250.409284517304</v>
      </c>
      <c r="K77" s="26">
        <v>22.588552707673902</v>
      </c>
      <c r="L77" s="26">
        <v>1.66946846846847</v>
      </c>
      <c r="M77" s="26">
        <v>1.3285557021788601</v>
      </c>
      <c r="N77" s="26">
        <v>12.1684846522603</v>
      </c>
      <c r="O77" s="26">
        <v>73.810057544212</v>
      </c>
      <c r="P77" s="276">
        <v>36.704899280577301</v>
      </c>
      <c r="Q77" s="25">
        <v>60.003984543550999</v>
      </c>
      <c r="R77" s="23">
        <v>250.11004540289801</v>
      </c>
      <c r="S77" s="26">
        <v>22.6215413856347</v>
      </c>
      <c r="T77" s="26">
        <v>1.66946846846847</v>
      </c>
      <c r="U77" s="26">
        <v>1.32661828794765</v>
      </c>
      <c r="V77" s="23">
        <v>12.115271590442999</v>
      </c>
      <c r="W77" s="23">
        <v>73.485918010037494</v>
      </c>
      <c r="X77" s="24">
        <v>36.223894049448099</v>
      </c>
      <c r="Y77" s="27">
        <v>43.802624535813301</v>
      </c>
      <c r="Z77" s="30">
        <v>238.76143219095101</v>
      </c>
      <c r="AA77" s="30">
        <v>23.957371115927302</v>
      </c>
      <c r="AB77" s="29">
        <v>1.66946846846847</v>
      </c>
      <c r="AC77" s="29">
        <v>1.2526478952357301</v>
      </c>
      <c r="AD77" s="30">
        <v>10.454952897833801</v>
      </c>
      <c r="AE77" s="30">
        <v>64.588908224097693</v>
      </c>
      <c r="AF77" s="31">
        <v>23.260064456831799</v>
      </c>
      <c r="AG77" s="32">
        <f>I77</f>
        <v>60.604054028319702</v>
      </c>
      <c r="AH77" s="30">
        <f>(J77-2*K77)</f>
        <v>205.23217910195621</v>
      </c>
      <c r="AI77" s="29">
        <f t="shared" ref="AI77" si="223">Y77</f>
        <v>43.802624535813301</v>
      </c>
      <c r="AJ77" s="30">
        <f t="shared" ref="AJ77" si="224">Z77-2*AA77</f>
        <v>190.84668995909641</v>
      </c>
      <c r="AK77" s="112">
        <f>(AH77-AJ77)/(AJ77*(AG77-AI77))*7500.6</f>
        <v>33.650364543925939</v>
      </c>
      <c r="AL77" s="22">
        <f t="shared" ref="AL77:AL80" si="225">AH77/2</f>
        <v>102.6160895509781</v>
      </c>
      <c r="AM77" s="322">
        <f t="shared" ref="AM77:AM80" si="226">AJ77/2</f>
        <v>95.423344979548204</v>
      </c>
      <c r="AN77" s="322">
        <f t="shared" ref="AN77:AN80" si="227">(R77-2*S77)/2</f>
        <v>102.4334813158143</v>
      </c>
      <c r="AO77" s="322">
        <f t="shared" ref="AO77:AO80" si="228">K77*P198</f>
        <v>7.4353910186611163</v>
      </c>
      <c r="AP77" s="363">
        <v>5.7667809315117502</v>
      </c>
      <c r="AQ77" s="363">
        <f t="shared" ref="AQ77:AQ79" si="229">SQRT(AO77/(2*AL77*0.001))</f>
        <v>6.0190670061621878</v>
      </c>
      <c r="AR77" s="363">
        <f t="shared" ref="AR77:AR79" si="230">SQRT(S77*T198/(2*AN77*0.001))</f>
        <v>5.9628763068133352</v>
      </c>
      <c r="AS77"/>
      <c r="AT77"/>
    </row>
    <row r="78" spans="1:46" ht="15" customHeight="1" x14ac:dyDescent="0.3">
      <c r="A78" s="554"/>
      <c r="B78" s="519"/>
      <c r="C78" s="8">
        <v>44125</v>
      </c>
      <c r="D78" s="248" t="s">
        <v>82</v>
      </c>
      <c r="E78" s="20" t="s">
        <v>143</v>
      </c>
      <c r="F78" s="22">
        <v>1.82</v>
      </c>
      <c r="G78" s="26">
        <v>224.22</v>
      </c>
      <c r="H78" s="276">
        <v>48.697960000000002</v>
      </c>
      <c r="I78" s="25">
        <v>60.604251370540901</v>
      </c>
      <c r="J78" s="23">
        <v>232.03982236987801</v>
      </c>
      <c r="K78" s="26">
        <v>28.8610967984058</v>
      </c>
      <c r="L78" s="26">
        <v>1.45764364364364</v>
      </c>
      <c r="M78" s="26">
        <v>1.1575681639267199</v>
      </c>
      <c r="N78" s="26">
        <v>4.5224183448271402</v>
      </c>
      <c r="O78" s="26">
        <v>40.810880756440802</v>
      </c>
      <c r="P78" s="276">
        <v>24.4003962088366</v>
      </c>
      <c r="Q78" s="25">
        <v>60.004225582131198</v>
      </c>
      <c r="R78" s="23">
        <v>231.75628162087401</v>
      </c>
      <c r="S78" s="26">
        <v>28.908130740364602</v>
      </c>
      <c r="T78" s="26">
        <v>1.45764364364364</v>
      </c>
      <c r="U78" s="26">
        <v>1.1556847839764699</v>
      </c>
      <c r="V78" s="23">
        <v>4.4829580924198202</v>
      </c>
      <c r="W78" s="23">
        <v>40.631931651829603</v>
      </c>
      <c r="X78" s="24">
        <v>24.067260029965801</v>
      </c>
      <c r="Y78" s="27">
        <v>43.8039263831174</v>
      </c>
      <c r="Z78" s="30">
        <v>223.07777385911601</v>
      </c>
      <c r="AA78" s="30">
        <v>30.440413260877001</v>
      </c>
      <c r="AB78" s="29">
        <v>1.45764364364364</v>
      </c>
      <c r="AC78" s="29">
        <v>1.09751094847256</v>
      </c>
      <c r="AD78" s="30">
        <v>3.4752438248061801</v>
      </c>
      <c r="AE78" s="30">
        <v>35.958917125630201</v>
      </c>
      <c r="AF78" s="31">
        <v>15.558598791098101</v>
      </c>
      <c r="AG78" s="32">
        <f t="shared" ref="AG78:AG80" si="231">I78</f>
        <v>60.604251370540901</v>
      </c>
      <c r="AH78" s="30">
        <f t="shared" ref="AH78:AH80" si="232">(J78-2*K78)</f>
        <v>174.31762877306642</v>
      </c>
      <c r="AI78" s="29">
        <f>Y78</f>
        <v>43.8039263831174</v>
      </c>
      <c r="AJ78" s="30">
        <f>Z78-2*AA78</f>
        <v>162.19694733736202</v>
      </c>
      <c r="AK78" s="112">
        <f>(AH78-AJ78)/(AJ78*(AG78-AI78))*7500.6</f>
        <v>33.362814705553227</v>
      </c>
      <c r="AL78" s="22">
        <f t="shared" si="225"/>
        <v>87.158814386533209</v>
      </c>
      <c r="AM78" s="322">
        <f t="shared" si="226"/>
        <v>81.098473668681009</v>
      </c>
      <c r="AN78" s="322">
        <f t="shared" si="227"/>
        <v>86.970010070072405</v>
      </c>
      <c r="AO78" s="322">
        <f t="shared" si="228"/>
        <v>5.9396493761538727</v>
      </c>
      <c r="AP78" s="363">
        <v>7.29118695361419</v>
      </c>
      <c r="AQ78" s="363">
        <f t="shared" si="229"/>
        <v>5.8372695669637507</v>
      </c>
      <c r="AR78" s="363">
        <f t="shared" si="230"/>
        <v>5.8068675451946001</v>
      </c>
      <c r="AS78"/>
      <c r="AT78"/>
    </row>
    <row r="79" spans="1:46" ht="15" customHeight="1" x14ac:dyDescent="0.3">
      <c r="A79" s="554"/>
      <c r="B79" s="519"/>
      <c r="C79" s="8">
        <v>44126</v>
      </c>
      <c r="D79" s="248" t="s">
        <v>82</v>
      </c>
      <c r="E79" s="20" t="s">
        <v>144</v>
      </c>
      <c r="F79" s="22">
        <v>2.6</v>
      </c>
      <c r="G79" s="26">
        <v>243.28200000000001</v>
      </c>
      <c r="H79" s="276">
        <v>51.649520000000003</v>
      </c>
      <c r="I79" s="25">
        <v>60.609673617871998</v>
      </c>
      <c r="J79" s="23">
        <v>266.78903760653702</v>
      </c>
      <c r="K79" s="26">
        <v>25.902420224813302</v>
      </c>
      <c r="L79" s="26">
        <v>1.5862892892892899</v>
      </c>
      <c r="M79" s="26">
        <v>1.25702395221167</v>
      </c>
      <c r="N79" s="26">
        <v>11.3126595953322</v>
      </c>
      <c r="O79" s="26">
        <v>39.522682606274799</v>
      </c>
      <c r="P79" s="276">
        <v>33.533080171397202</v>
      </c>
      <c r="Q79" s="25">
        <v>60.0039896893528</v>
      </c>
      <c r="R79" s="23">
        <v>266.48814853763997</v>
      </c>
      <c r="S79" s="26">
        <v>25.938729864174402</v>
      </c>
      <c r="T79" s="26">
        <v>1.5862892892892899</v>
      </c>
      <c r="U79" s="26">
        <v>1.25526434074988</v>
      </c>
      <c r="V79" s="23">
        <v>11.2659953714621</v>
      </c>
      <c r="W79" s="23">
        <v>39.438615040972003</v>
      </c>
      <c r="X79" s="24">
        <v>33.093909830863602</v>
      </c>
      <c r="Y79" s="27">
        <v>43.801395170758497</v>
      </c>
      <c r="Z79" s="30">
        <v>252.75379256388399</v>
      </c>
      <c r="AA79" s="30">
        <v>27.728158206376602</v>
      </c>
      <c r="AB79" s="29">
        <v>1.5862892892892899</v>
      </c>
      <c r="AC79" s="29">
        <v>1.1742562344207399</v>
      </c>
      <c r="AD79" s="30">
        <v>9.5383873602817904</v>
      </c>
      <c r="AE79" s="30">
        <v>36.822130470809199</v>
      </c>
      <c r="AF79" s="31">
        <v>20.775608833694299</v>
      </c>
      <c r="AG79" s="32">
        <f t="shared" si="231"/>
        <v>60.609673617871998</v>
      </c>
      <c r="AH79" s="30">
        <f t="shared" si="232"/>
        <v>214.98419715691043</v>
      </c>
      <c r="AI79" s="29">
        <f t="shared" ref="AI79:AI80" si="233">Y79</f>
        <v>43.801395170758497</v>
      </c>
      <c r="AJ79" s="30">
        <f t="shared" ref="AJ79:AJ80" si="234">Z79-2*AA79</f>
        <v>197.29747615113078</v>
      </c>
      <c r="AK79" s="112">
        <f>(AH79-AJ79)/(AJ79*(AG79-AI79))*7500.6</f>
        <v>40.003553110085335</v>
      </c>
      <c r="AL79" s="22">
        <f t="shared" si="225"/>
        <v>107.49209857845521</v>
      </c>
      <c r="AM79" s="322">
        <f t="shared" si="226"/>
        <v>98.64873807556539</v>
      </c>
      <c r="AN79" s="322">
        <f t="shared" si="227"/>
        <v>107.30534440464558</v>
      </c>
      <c r="AO79" s="322">
        <f t="shared" si="228"/>
        <v>8.0310964152732165</v>
      </c>
      <c r="AP79" s="363">
        <v>6.8165765344831</v>
      </c>
      <c r="AQ79" s="363">
        <f t="shared" si="229"/>
        <v>6.1120113376046028</v>
      </c>
      <c r="AR79" s="363">
        <f t="shared" si="230"/>
        <v>6.0330130923924781</v>
      </c>
      <c r="AS79"/>
      <c r="AT79"/>
    </row>
    <row r="80" spans="1:46" ht="15" customHeight="1" x14ac:dyDescent="0.3">
      <c r="A80" s="554"/>
      <c r="B80" s="519"/>
      <c r="C80" s="8">
        <v>44127</v>
      </c>
      <c r="D80" s="248" t="s">
        <v>82</v>
      </c>
      <c r="E80" s="20" t="s">
        <v>145</v>
      </c>
      <c r="F80" s="22">
        <v>3.42</v>
      </c>
      <c r="G80" s="26">
        <v>212.191</v>
      </c>
      <c r="H80" s="276">
        <v>48.907980000000002</v>
      </c>
      <c r="I80" s="25">
        <v>60.605632879435703</v>
      </c>
      <c r="J80" s="23">
        <v>224.09218878381199</v>
      </c>
      <c r="K80" s="26">
        <v>26.478298024382099</v>
      </c>
      <c r="L80" s="26">
        <v>1.5262062062062101</v>
      </c>
      <c r="M80" s="26">
        <v>1.21025377139295</v>
      </c>
      <c r="N80" s="26">
        <v>6.9976983081427697</v>
      </c>
      <c r="O80" s="26">
        <v>50.929981372986099</v>
      </c>
      <c r="P80" s="276">
        <v>26.111304984594501</v>
      </c>
      <c r="Q80" s="25">
        <v>60.005463744388798</v>
      </c>
      <c r="R80" s="23">
        <v>223.86463006736599</v>
      </c>
      <c r="S80" s="26">
        <v>26.513560327741601</v>
      </c>
      <c r="T80" s="26">
        <v>1.5262062062062101</v>
      </c>
      <c r="U80" s="26">
        <v>1.20864416728466</v>
      </c>
      <c r="V80" s="23">
        <v>6.9631734924695898</v>
      </c>
      <c r="W80" s="23">
        <v>50.698669870064002</v>
      </c>
      <c r="X80" s="24">
        <v>25.7733746608492</v>
      </c>
      <c r="Y80" s="27">
        <v>43.8030207602365</v>
      </c>
      <c r="Z80" s="30">
        <v>215.71381001737799</v>
      </c>
      <c r="AA80" s="30">
        <v>27.852952201546501</v>
      </c>
      <c r="AB80" s="29">
        <v>1.5262062062062101</v>
      </c>
      <c r="AC80" s="29">
        <v>1.15052292526088</v>
      </c>
      <c r="AD80" s="30">
        <v>5.9385774699715004</v>
      </c>
      <c r="AE80" s="30">
        <v>44.308911434146303</v>
      </c>
      <c r="AF80" s="31">
        <v>16.774113512879801</v>
      </c>
      <c r="AG80" s="32">
        <f t="shared" si="231"/>
        <v>60.605632879435703</v>
      </c>
      <c r="AH80" s="30">
        <f t="shared" si="232"/>
        <v>171.13559273504779</v>
      </c>
      <c r="AI80" s="29">
        <f t="shared" si="233"/>
        <v>43.8030207602365</v>
      </c>
      <c r="AJ80" s="30">
        <f t="shared" si="234"/>
        <v>160.00790561428499</v>
      </c>
      <c r="AK80" s="112">
        <f>(AH80-AJ80)/(AJ80*(AG80-AI80))*7500.6</f>
        <v>31.044356991072881</v>
      </c>
      <c r="AL80" s="22">
        <f t="shared" si="225"/>
        <v>85.567796367523897</v>
      </c>
      <c r="AM80" s="322">
        <f t="shared" si="226"/>
        <v>80.003952807142497</v>
      </c>
      <c r="AN80" s="322">
        <f t="shared" si="227"/>
        <v>85.418754705941396</v>
      </c>
      <c r="AO80" s="322">
        <f t="shared" si="228"/>
        <v>6.6594702080844321</v>
      </c>
      <c r="AP80" s="363">
        <v>7.2018453996777501</v>
      </c>
      <c r="AQ80" s="363">
        <f>SQRT(AO80/(2*AL80*0.001))</f>
        <v>6.2380617359216943</v>
      </c>
      <c r="AR80" s="363">
        <f>SQRT(S80*T201/(2*AN80*0.001))</f>
        <v>6.1845414506716425</v>
      </c>
      <c r="AS80"/>
      <c r="AT80"/>
    </row>
    <row r="81" spans="1:46" ht="15" customHeight="1" x14ac:dyDescent="0.3">
      <c r="A81" s="554"/>
      <c r="B81" s="519"/>
      <c r="C81" s="8"/>
      <c r="D81" s="248"/>
      <c r="E81" s="20"/>
      <c r="F81" s="22"/>
      <c r="G81" s="26"/>
      <c r="H81" s="276"/>
      <c r="I81" s="25"/>
      <c r="J81" s="23"/>
      <c r="K81" s="26"/>
      <c r="L81" s="26"/>
      <c r="M81" s="26"/>
      <c r="N81" s="26"/>
      <c r="O81" s="26"/>
      <c r="P81" s="276"/>
      <c r="Q81" s="25"/>
      <c r="R81" s="23"/>
      <c r="S81" s="26"/>
      <c r="T81" s="26"/>
      <c r="U81" s="26"/>
      <c r="V81" s="23"/>
      <c r="W81" s="23"/>
      <c r="X81" s="24"/>
      <c r="Y81" s="27"/>
      <c r="Z81" s="30"/>
      <c r="AA81" s="30"/>
      <c r="AB81" s="29"/>
      <c r="AC81" s="29"/>
      <c r="AD81" s="30"/>
      <c r="AE81" s="30"/>
      <c r="AF81" s="31"/>
      <c r="AG81" s="32"/>
      <c r="AH81" s="30"/>
      <c r="AI81" s="29"/>
      <c r="AJ81" s="30"/>
      <c r="AK81" s="112"/>
      <c r="AL81" s="22"/>
      <c r="AM81" s="322"/>
      <c r="AN81" s="322"/>
      <c r="AO81" s="322"/>
      <c r="AP81" s="363"/>
      <c r="AQ81" s="363"/>
      <c r="AR81" s="363"/>
      <c r="AS81"/>
      <c r="AT81"/>
    </row>
    <row r="82" spans="1:46" ht="15" customHeight="1" thickBot="1" x14ac:dyDescent="0.35">
      <c r="A82" s="554"/>
      <c r="B82" s="519"/>
      <c r="C82" s="8"/>
      <c r="D82" s="249"/>
      <c r="E82" s="20"/>
      <c r="F82" s="34"/>
      <c r="G82" s="26"/>
      <c r="H82" s="276"/>
      <c r="I82" s="32"/>
      <c r="J82" s="30"/>
      <c r="K82" s="29"/>
      <c r="L82" s="26"/>
      <c r="M82" s="26"/>
      <c r="N82" s="26"/>
      <c r="O82" s="26"/>
      <c r="P82" s="276"/>
      <c r="Q82" s="32"/>
      <c r="R82" s="30"/>
      <c r="S82" s="29"/>
      <c r="T82" s="29"/>
      <c r="U82" s="29"/>
      <c r="V82" s="30"/>
      <c r="W82" s="30"/>
      <c r="X82" s="31"/>
      <c r="Y82" s="27"/>
      <c r="Z82" s="28"/>
      <c r="AA82" s="28"/>
      <c r="AB82" s="29"/>
      <c r="AC82" s="29"/>
      <c r="AD82" s="30"/>
      <c r="AE82" s="30"/>
      <c r="AF82" s="31"/>
      <c r="AG82" s="32"/>
      <c r="AH82" s="30"/>
      <c r="AI82" s="29"/>
      <c r="AJ82" s="30"/>
      <c r="AK82" s="112"/>
      <c r="AL82" s="323"/>
      <c r="AM82" s="390"/>
      <c r="AN82" s="322"/>
      <c r="AO82" s="322"/>
      <c r="AP82" s="363"/>
      <c r="AQ82" s="363"/>
      <c r="AR82" s="363"/>
      <c r="AS82"/>
      <c r="AT82"/>
    </row>
    <row r="83" spans="1:46" ht="15" customHeight="1" x14ac:dyDescent="0.3">
      <c r="A83" s="554"/>
      <c r="B83" s="519"/>
      <c r="C83" s="514" t="s">
        <v>23</v>
      </c>
      <c r="D83" s="508"/>
      <c r="E83" s="509"/>
      <c r="F83" s="38">
        <f t="shared" ref="F83:AN83" si="235">AVERAGE(F77:F82)</f>
        <v>2.9350000000000001</v>
      </c>
      <c r="G83" s="41">
        <f t="shared" si="235"/>
        <v>225.3185</v>
      </c>
      <c r="H83" s="210">
        <f t="shared" si="235"/>
        <v>49.839115</v>
      </c>
      <c r="I83" s="36">
        <f t="shared" si="235"/>
        <v>60.605902974042081</v>
      </c>
      <c r="J83" s="39">
        <f t="shared" si="235"/>
        <v>243.33258331938276</v>
      </c>
      <c r="K83" s="41">
        <f t="shared" si="235"/>
        <v>25.957591938818776</v>
      </c>
      <c r="L83" s="41">
        <f t="shared" si="235"/>
        <v>1.5599019019019025</v>
      </c>
      <c r="M83" s="41">
        <f t="shared" si="235"/>
        <v>1.23835039742755</v>
      </c>
      <c r="N83" s="41">
        <f t="shared" si="235"/>
        <v>8.7503152251406036</v>
      </c>
      <c r="O83" s="41">
        <f t="shared" si="235"/>
        <v>51.268400569978425</v>
      </c>
      <c r="P83" s="210">
        <f t="shared" si="235"/>
        <v>30.187420161351401</v>
      </c>
      <c r="Q83" s="36">
        <f t="shared" si="235"/>
        <v>60.004415889855949</v>
      </c>
      <c r="R83" s="39">
        <f t="shared" si="235"/>
        <v>243.05477640719448</v>
      </c>
      <c r="S83" s="41">
        <f t="shared" si="235"/>
        <v>25.995490579478826</v>
      </c>
      <c r="T83" s="41">
        <f t="shared" si="235"/>
        <v>1.5599019019019025</v>
      </c>
      <c r="U83" s="41">
        <f t="shared" si="235"/>
        <v>1.2365528949896651</v>
      </c>
      <c r="V83" s="39">
        <f t="shared" si="235"/>
        <v>8.7068496366986281</v>
      </c>
      <c r="W83" s="39">
        <f t="shared" si="235"/>
        <v>51.063783643225776</v>
      </c>
      <c r="X83" s="40">
        <f t="shared" si="235"/>
        <v>29.789609642781674</v>
      </c>
      <c r="Y83" s="37">
        <f t="shared" si="235"/>
        <v>43.802741712481428</v>
      </c>
      <c r="Z83" s="39">
        <f t="shared" si="235"/>
        <v>232.57670215783224</v>
      </c>
      <c r="AA83" s="39">
        <f t="shared" si="235"/>
        <v>27.49472369618185</v>
      </c>
      <c r="AB83" s="41">
        <f t="shared" si="235"/>
        <v>1.5599019019019025</v>
      </c>
      <c r="AC83" s="41">
        <f t="shared" si="235"/>
        <v>1.1687345008474774</v>
      </c>
      <c r="AD83" s="39">
        <f t="shared" si="235"/>
        <v>7.3517903882233178</v>
      </c>
      <c r="AE83" s="39">
        <f t="shared" si="235"/>
        <v>45.419716813670846</v>
      </c>
      <c r="AF83" s="40">
        <f t="shared" si="235"/>
        <v>19.092096398625998</v>
      </c>
      <c r="AG83" s="36">
        <f t="shared" si="235"/>
        <v>60.605902974042081</v>
      </c>
      <c r="AH83" s="39">
        <f t="shared" si="235"/>
        <v>191.4173994417452</v>
      </c>
      <c r="AI83" s="37">
        <f t="shared" si="235"/>
        <v>43.802741712481428</v>
      </c>
      <c r="AJ83" s="39">
        <f t="shared" si="235"/>
        <v>177.58725476546857</v>
      </c>
      <c r="AK83" s="210">
        <f t="shared" si="235"/>
        <v>34.515272337659347</v>
      </c>
      <c r="AL83" s="38">
        <f t="shared" si="235"/>
        <v>95.708699720872602</v>
      </c>
      <c r="AM83" s="368">
        <f t="shared" si="235"/>
        <v>88.793627382734286</v>
      </c>
      <c r="AN83" s="368">
        <f t="shared" si="235"/>
        <v>95.531897624118415</v>
      </c>
      <c r="AO83" s="368">
        <f t="shared" ref="AO83:AP83" si="236">AVERAGE(AO77:AO82)</f>
        <v>7.0164017545431596</v>
      </c>
      <c r="AP83" s="364">
        <f t="shared" si="236"/>
        <v>6.769097454821698</v>
      </c>
      <c r="AQ83" s="364">
        <f t="shared" ref="AQ83:AR83" si="237">AVERAGE(AQ77:AQ82)</f>
        <v>6.0516024116630591</v>
      </c>
      <c r="AR83" s="364">
        <f t="shared" si="237"/>
        <v>5.996824598768014</v>
      </c>
      <c r="AS83"/>
      <c r="AT83"/>
    </row>
    <row r="84" spans="1:46" ht="15" customHeight="1" x14ac:dyDescent="0.3">
      <c r="A84" s="554"/>
      <c r="B84" s="519"/>
      <c r="C84" s="515" t="s">
        <v>24</v>
      </c>
      <c r="D84" s="516"/>
      <c r="E84" s="517"/>
      <c r="F84" s="45">
        <f t="shared" ref="F84:AN84" si="238">_xlfn.STDEV.S(F77:F82)</f>
        <v>0.91686058554904171</v>
      </c>
      <c r="G84" s="48">
        <f t="shared" si="238"/>
        <v>13.040886945807538</v>
      </c>
      <c r="H84" s="211">
        <f t="shared" si="238"/>
        <v>1.3559003330505774</v>
      </c>
      <c r="I84" s="43">
        <f t="shared" si="238"/>
        <v>2.6100511104766022E-3</v>
      </c>
      <c r="J84" s="46">
        <f t="shared" si="238"/>
        <v>19.13116287907506</v>
      </c>
      <c r="K84" s="48">
        <f t="shared" si="238"/>
        <v>2.5855331207965402</v>
      </c>
      <c r="L84" s="48">
        <f t="shared" si="238"/>
        <v>8.9987551014475212E-2</v>
      </c>
      <c r="M84" s="48">
        <f t="shared" si="238"/>
        <v>7.2573843537606708E-2</v>
      </c>
      <c r="N84" s="48">
        <f t="shared" si="238"/>
        <v>3.6146124269995901</v>
      </c>
      <c r="O84" s="48">
        <f t="shared" si="238"/>
        <v>15.869913230494879</v>
      </c>
      <c r="P84" s="211">
        <f t="shared" si="238"/>
        <v>5.8814775959088585</v>
      </c>
      <c r="Q84" s="43">
        <f t="shared" si="238"/>
        <v>7.0755981037925314E-4</v>
      </c>
      <c r="R84" s="46">
        <f t="shared" si="238"/>
        <v>19.103380599483945</v>
      </c>
      <c r="S84" s="48">
        <f t="shared" si="238"/>
        <v>2.5909215807194337</v>
      </c>
      <c r="T84" s="48">
        <f t="shared" si="238"/>
        <v>8.9987551014475212E-2</v>
      </c>
      <c r="U84" s="48">
        <f t="shared" si="238"/>
        <v>7.2526872426865091E-2</v>
      </c>
      <c r="V84" s="46">
        <f t="shared" si="238"/>
        <v>3.6077801753205572</v>
      </c>
      <c r="W84" s="46">
        <f t="shared" si="238"/>
        <v>15.778186404357289</v>
      </c>
      <c r="X84" s="47">
        <f t="shared" si="238"/>
        <v>5.8078637518517908</v>
      </c>
      <c r="Y84" s="44">
        <f t="shared" si="238"/>
        <v>1.0501138269242876E-3</v>
      </c>
      <c r="Z84" s="46">
        <f t="shared" si="238"/>
        <v>16.532318177852861</v>
      </c>
      <c r="AA84" s="46">
        <f t="shared" si="238"/>
        <v>2.6691302966317871</v>
      </c>
      <c r="AB84" s="48">
        <f t="shared" si="238"/>
        <v>8.9987551014475212E-2</v>
      </c>
      <c r="AC84" s="48">
        <f t="shared" si="238"/>
        <v>6.4488766974467412E-2</v>
      </c>
      <c r="AD84" s="46">
        <f t="shared" si="238"/>
        <v>3.2370566821276792</v>
      </c>
      <c r="AE84" s="46">
        <f t="shared" si="238"/>
        <v>13.318120607915564</v>
      </c>
      <c r="AF84" s="47">
        <f t="shared" si="238"/>
        <v>3.5620603520187344</v>
      </c>
      <c r="AG84" s="43">
        <f t="shared" si="238"/>
        <v>2.6100511104766022E-3</v>
      </c>
      <c r="AH84" s="46">
        <f t="shared" si="238"/>
        <v>21.984812422950377</v>
      </c>
      <c r="AI84" s="44">
        <f t="shared" si="238"/>
        <v>1.0501138269242876E-3</v>
      </c>
      <c r="AJ84" s="46">
        <f t="shared" si="238"/>
        <v>19.23712147590939</v>
      </c>
      <c r="AK84" s="211">
        <f t="shared" si="238"/>
        <v>3.8403430083613919</v>
      </c>
      <c r="AL84" s="45">
        <f t="shared" si="238"/>
        <v>10.992406211475188</v>
      </c>
      <c r="AM84" s="369">
        <f t="shared" si="238"/>
        <v>9.6185607379546951</v>
      </c>
      <c r="AN84" s="369">
        <f t="shared" si="238"/>
        <v>10.982220247882333</v>
      </c>
      <c r="AO84" s="369">
        <f t="shared" ref="AO84:AP84" si="239">_xlfn.STDEV.S(AO77:AO82)</f>
        <v>0.91140058356805664</v>
      </c>
      <c r="AP84" s="365">
        <f t="shared" si="239"/>
        <v>0.69922359428921044</v>
      </c>
      <c r="AQ84" s="365">
        <f t="shared" ref="AQ84:AR84" si="240">_xlfn.STDEV.S(AQ77:AQ82)</f>
        <v>0.16873395120168888</v>
      </c>
      <c r="AR84" s="365">
        <f t="shared" si="240"/>
        <v>0.1568262226036084</v>
      </c>
      <c r="AS84"/>
      <c r="AT84"/>
    </row>
    <row r="85" spans="1:46" ht="15" thickBot="1" x14ac:dyDescent="0.35">
      <c r="A85" s="554"/>
      <c r="B85" s="520"/>
      <c r="C85" s="510" t="s">
        <v>25</v>
      </c>
      <c r="D85" s="511"/>
      <c r="E85" s="512"/>
      <c r="F85" s="52">
        <f t="shared" ref="F85:AF85" si="241">_xlfn.STDEV.S(F77:F82)/SQRT(COUNT(F77:F82))</f>
        <v>0.45843029277452085</v>
      </c>
      <c r="G85" s="55">
        <f t="shared" si="241"/>
        <v>6.5204434729037688</v>
      </c>
      <c r="H85" s="212">
        <f t="shared" si="241"/>
        <v>0.67795016652528872</v>
      </c>
      <c r="I85" s="50">
        <f t="shared" si="241"/>
        <v>1.3050255552383011E-3</v>
      </c>
      <c r="J85" s="53">
        <f t="shared" si="241"/>
        <v>9.5655814395375298</v>
      </c>
      <c r="K85" s="55">
        <f t="shared" si="241"/>
        <v>1.2927665603982701</v>
      </c>
      <c r="L85" s="55">
        <f t="shared" si="241"/>
        <v>4.4993775507237606E-2</v>
      </c>
      <c r="M85" s="55">
        <f t="shared" si="241"/>
        <v>3.6286921768803354E-2</v>
      </c>
      <c r="N85" s="55">
        <f t="shared" si="241"/>
        <v>1.807306213499795</v>
      </c>
      <c r="O85" s="55">
        <f t="shared" si="241"/>
        <v>7.9349566152474393</v>
      </c>
      <c r="P85" s="212">
        <f t="shared" si="241"/>
        <v>2.9407387979544293</v>
      </c>
      <c r="Q85" s="50">
        <f t="shared" si="241"/>
        <v>3.5377990518962657E-4</v>
      </c>
      <c r="R85" s="53">
        <f t="shared" si="241"/>
        <v>9.5516902997419724</v>
      </c>
      <c r="S85" s="55">
        <f t="shared" si="241"/>
        <v>1.2954607903597168</v>
      </c>
      <c r="T85" s="55">
        <f t="shared" si="241"/>
        <v>4.4993775507237606E-2</v>
      </c>
      <c r="U85" s="55">
        <f t="shared" si="241"/>
        <v>3.6263436213432546E-2</v>
      </c>
      <c r="V85" s="53">
        <f t="shared" si="241"/>
        <v>1.8038900876602786</v>
      </c>
      <c r="W85" s="53">
        <f t="shared" si="241"/>
        <v>7.8890932021786444</v>
      </c>
      <c r="X85" s="54">
        <f t="shared" si="241"/>
        <v>2.9039318759258954</v>
      </c>
      <c r="Y85" s="51">
        <f t="shared" si="241"/>
        <v>5.250569134621438E-4</v>
      </c>
      <c r="Z85" s="53">
        <f t="shared" si="241"/>
        <v>8.2661590889264307</v>
      </c>
      <c r="AA85" s="53">
        <f t="shared" si="241"/>
        <v>1.3345651483158936</v>
      </c>
      <c r="AB85" s="55">
        <f t="shared" si="241"/>
        <v>4.4993775507237606E-2</v>
      </c>
      <c r="AC85" s="55">
        <f t="shared" si="241"/>
        <v>3.2244383487233706E-2</v>
      </c>
      <c r="AD85" s="53">
        <f t="shared" si="241"/>
        <v>1.6185283410638396</v>
      </c>
      <c r="AE85" s="53">
        <f t="shared" si="241"/>
        <v>6.6590603039577818</v>
      </c>
      <c r="AF85" s="54">
        <f t="shared" si="241"/>
        <v>1.7810301760093672</v>
      </c>
      <c r="AG85" s="50">
        <f t="shared" ref="AG85:AP85" si="242">AG84/SQRT(COUNT(AG77:AG82))</f>
        <v>1.3050255552383011E-3</v>
      </c>
      <c r="AH85" s="53">
        <f t="shared" si="242"/>
        <v>10.992406211475188</v>
      </c>
      <c r="AI85" s="51">
        <f t="shared" si="242"/>
        <v>5.250569134621438E-4</v>
      </c>
      <c r="AJ85" s="53">
        <f t="shared" si="242"/>
        <v>9.6185607379546951</v>
      </c>
      <c r="AK85" s="212">
        <f t="shared" si="242"/>
        <v>1.9201715041806959</v>
      </c>
      <c r="AL85" s="52">
        <f t="shared" si="242"/>
        <v>5.4962031057375942</v>
      </c>
      <c r="AM85" s="370">
        <f t="shared" si="242"/>
        <v>4.8092803689773476</v>
      </c>
      <c r="AN85" s="370">
        <f t="shared" si="242"/>
        <v>5.4911101239411666</v>
      </c>
      <c r="AO85" s="370">
        <f t="shared" ref="AO85" si="243">AO84/SQRT(COUNT(AO77:AO82))</f>
        <v>0.45570029178402832</v>
      </c>
      <c r="AP85" s="366">
        <f t="shared" si="242"/>
        <v>0.34961179714460522</v>
      </c>
      <c r="AQ85" s="366">
        <f t="shared" ref="AQ85:AR85" si="244">AQ84/SQRT(COUNT(AQ77:AQ82))</f>
        <v>8.436697560084444E-2</v>
      </c>
      <c r="AR85" s="366">
        <f t="shared" si="244"/>
        <v>7.84131113018042E-2</v>
      </c>
      <c r="AS85"/>
      <c r="AT85"/>
    </row>
    <row r="86" spans="1:46" ht="15" customHeight="1" x14ac:dyDescent="0.3">
      <c r="A86" s="554"/>
      <c r="B86" s="518" t="s">
        <v>87</v>
      </c>
      <c r="C86" s="8">
        <v>44224</v>
      </c>
      <c r="D86" s="247" t="s">
        <v>82</v>
      </c>
      <c r="E86" s="20" t="s">
        <v>146</v>
      </c>
      <c r="F86" s="22">
        <v>4.5</v>
      </c>
      <c r="G86" s="26">
        <v>154.39599999999999</v>
      </c>
      <c r="H86" s="276">
        <v>46.373620000000003</v>
      </c>
      <c r="I86" s="25">
        <v>60.603075043747602</v>
      </c>
      <c r="J86" s="23">
        <v>157.10096924337199</v>
      </c>
      <c r="K86" s="26">
        <v>25.712699969318301</v>
      </c>
      <c r="L86" s="26">
        <v>1.48279279279279</v>
      </c>
      <c r="M86" s="26">
        <v>1.2163060032009401</v>
      </c>
      <c r="N86" s="26">
        <v>5.8300304148495101</v>
      </c>
      <c r="O86" s="26">
        <v>23.836964556756801</v>
      </c>
      <c r="P86" s="276">
        <v>16.603012099237699</v>
      </c>
      <c r="Q86" s="25">
        <v>60.002874918270798</v>
      </c>
      <c r="R86" s="23">
        <v>156.664069602154</v>
      </c>
      <c r="S86" s="26">
        <v>25.819555058206401</v>
      </c>
      <c r="T86" s="26">
        <v>1.48279279279279</v>
      </c>
      <c r="U86" s="26">
        <v>1.2112722802807001</v>
      </c>
      <c r="V86" s="23">
        <v>5.7618695957964396</v>
      </c>
      <c r="W86" s="23">
        <v>23.7833456730202</v>
      </c>
      <c r="X86" s="24">
        <v>16.269759653522598</v>
      </c>
      <c r="Y86" s="27">
        <v>43.802709008713698</v>
      </c>
      <c r="Z86" s="30">
        <v>144.045995412417</v>
      </c>
      <c r="AA86" s="30">
        <v>29.491067920966401</v>
      </c>
      <c r="AB86" s="29">
        <v>1.48279279279279</v>
      </c>
      <c r="AC86" s="29">
        <v>1.0604740192861</v>
      </c>
      <c r="AD86" s="30">
        <v>4.1680132808680703</v>
      </c>
      <c r="AE86" s="30">
        <v>22.2522850262879</v>
      </c>
      <c r="AF86" s="31">
        <v>8.4221091284534904</v>
      </c>
      <c r="AG86" s="32">
        <f>I86</f>
        <v>60.603075043747602</v>
      </c>
      <c r="AH86" s="30">
        <f>(J86-2*K86)</f>
        <v>105.67556930473539</v>
      </c>
      <c r="AI86" s="29">
        <f t="shared" ref="AI86" si="245">Y86</f>
        <v>43.802709008713698</v>
      </c>
      <c r="AJ86" s="30">
        <f t="shared" ref="AJ86" si="246">Z86-2*AA86</f>
        <v>85.063859570484198</v>
      </c>
      <c r="AK86" s="112">
        <f>(AH86-AJ86)/(AJ86*(AG86-AI86))*7500.6</f>
        <v>108.1798053228141</v>
      </c>
      <c r="AL86" s="22">
        <f t="shared" ref="AL86:AL90" si="247">AH86/2</f>
        <v>52.837784652367695</v>
      </c>
      <c r="AM86" s="322">
        <f t="shared" ref="AM86:AM90" si="248">AJ86/2</f>
        <v>42.531929785242099</v>
      </c>
      <c r="AN86" s="322">
        <f t="shared" ref="AN86:AN90" si="249">(R86-2*S86)/2</f>
        <v>52.512479742870596</v>
      </c>
      <c r="AO86" s="322">
        <f t="shared" ref="AO86:AO89" si="250">K86*P207</f>
        <v>1.9265652171216341</v>
      </c>
      <c r="AP86" s="363">
        <v>7.4713662207948399</v>
      </c>
      <c r="AQ86" s="363">
        <f t="shared" ref="AQ86:AQ90" si="251">SQRT(AO86/(2*AL86*0.001))</f>
        <v>4.2697707667246707</v>
      </c>
      <c r="AR86" s="363">
        <f t="shared" ref="AR86:AR88" si="252">SQRT(S86*T207/(2*AN86*0.001))</f>
        <v>4.2328119531530985</v>
      </c>
      <c r="AS86"/>
      <c r="AT86"/>
    </row>
    <row r="87" spans="1:46" ht="15" customHeight="1" x14ac:dyDescent="0.3">
      <c r="A87" s="554"/>
      <c r="B87" s="519"/>
      <c r="C87" s="8">
        <v>44225</v>
      </c>
      <c r="D87" s="248" t="s">
        <v>82</v>
      </c>
      <c r="E87" s="20" t="s">
        <v>147</v>
      </c>
      <c r="F87" s="22">
        <v>6.01</v>
      </c>
      <c r="G87" s="26">
        <v>162.17599999999999</v>
      </c>
      <c r="H87" s="276">
        <v>54.001330000000003</v>
      </c>
      <c r="I87" s="25">
        <v>60.6061897100019</v>
      </c>
      <c r="J87" s="23">
        <v>158.18301587749599</v>
      </c>
      <c r="K87" s="26">
        <v>37.402714931243501</v>
      </c>
      <c r="L87" s="26">
        <v>1.2930960960961</v>
      </c>
      <c r="M87" s="26">
        <v>1.11653033881456</v>
      </c>
      <c r="N87" s="26">
        <v>2.2960699833529099</v>
      </c>
      <c r="O87" s="26">
        <v>18.9873806663411</v>
      </c>
      <c r="P87" s="276">
        <v>9.0059281972736098</v>
      </c>
      <c r="Q87" s="25">
        <v>60.006201272125999</v>
      </c>
      <c r="R87" s="23">
        <v>157.989339950253</v>
      </c>
      <c r="S87" s="26">
        <v>37.489890504845299</v>
      </c>
      <c r="T87" s="26">
        <v>1.2930960960961</v>
      </c>
      <c r="U87" s="26">
        <v>1.11393406095353</v>
      </c>
      <c r="V87" s="23">
        <v>2.2752616542730602</v>
      </c>
      <c r="W87" s="23">
        <v>18.930107267270699</v>
      </c>
      <c r="X87" s="24">
        <v>8.8567702304064699</v>
      </c>
      <c r="Y87" s="27">
        <v>43.806665191980599</v>
      </c>
      <c r="Z87" s="30">
        <v>152.92965028113699</v>
      </c>
      <c r="AA87" s="30">
        <v>40.004458738470497</v>
      </c>
      <c r="AB87" s="29">
        <v>1.2930960960961</v>
      </c>
      <c r="AC87" s="29">
        <v>1.0439152857380301</v>
      </c>
      <c r="AD87" s="30">
        <v>1.82122851980311</v>
      </c>
      <c r="AE87" s="30">
        <v>17.4519479994362</v>
      </c>
      <c r="AF87" s="31">
        <v>5.3228978082601204</v>
      </c>
      <c r="AG87" s="32">
        <f t="shared" ref="AG87:AG90" si="253">I87</f>
        <v>60.6061897100019</v>
      </c>
      <c r="AH87" s="30">
        <f t="shared" ref="AH87:AH90" si="254">(J87-2*K87)</f>
        <v>83.377586015008987</v>
      </c>
      <c r="AI87" s="29">
        <f>Y87</f>
        <v>43.806665191980599</v>
      </c>
      <c r="AJ87" s="30">
        <f>Z87-2*AA87</f>
        <v>72.920732804195993</v>
      </c>
      <c r="AK87" s="112">
        <f>(AH87-AJ87)/(AJ87*(AG87-AI87))*7500.6</f>
        <v>64.024913864098863</v>
      </c>
      <c r="AL87" s="22">
        <f t="shared" si="247"/>
        <v>41.688793007504493</v>
      </c>
      <c r="AM87" s="322">
        <f t="shared" si="248"/>
        <v>36.460366402097996</v>
      </c>
      <c r="AN87" s="322">
        <f t="shared" si="249"/>
        <v>41.5047794702812</v>
      </c>
      <c r="AO87" s="322">
        <f t="shared" si="250"/>
        <v>2.4101734117428673</v>
      </c>
      <c r="AP87" s="363">
        <v>10.9989949200819</v>
      </c>
      <c r="AQ87" s="363">
        <f t="shared" si="251"/>
        <v>5.3764979807285034</v>
      </c>
      <c r="AR87" s="363">
        <f t="shared" si="252"/>
        <v>5.3638668633587825</v>
      </c>
      <c r="AS87"/>
      <c r="AT87"/>
    </row>
    <row r="88" spans="1:46" ht="15" customHeight="1" x14ac:dyDescent="0.3">
      <c r="A88" s="554"/>
      <c r="B88" s="519"/>
      <c r="C88" s="8">
        <v>44225</v>
      </c>
      <c r="D88" s="248" t="s">
        <v>82</v>
      </c>
      <c r="E88" s="20" t="s">
        <v>148</v>
      </c>
      <c r="F88" s="22">
        <v>4.6500000000000004</v>
      </c>
      <c r="G88" s="26">
        <v>208.20599999999999</v>
      </c>
      <c r="H88" s="276">
        <v>58.657049999999998</v>
      </c>
      <c r="I88" s="25">
        <v>60.604336910709797</v>
      </c>
      <c r="J88" s="23">
        <v>234.22997166211999</v>
      </c>
      <c r="K88" s="26">
        <v>31.2185016230355</v>
      </c>
      <c r="L88" s="26">
        <v>1.38411111111111</v>
      </c>
      <c r="M88" s="26">
        <v>1.3574917780371201</v>
      </c>
      <c r="N88" s="26">
        <v>3.9847825568909001</v>
      </c>
      <c r="O88" s="26">
        <v>21.878334394783099</v>
      </c>
      <c r="P88" s="276">
        <v>22.23117116593</v>
      </c>
      <c r="Q88" s="25">
        <v>60.004269850305903</v>
      </c>
      <c r="R88" s="23">
        <v>233.95064842639201</v>
      </c>
      <c r="S88" s="26">
        <v>31.269358447256799</v>
      </c>
      <c r="T88" s="26">
        <v>1.38411111111111</v>
      </c>
      <c r="U88" s="26">
        <v>1.35528393866446</v>
      </c>
      <c r="V88" s="23">
        <v>3.9488448543429899</v>
      </c>
      <c r="W88" s="23">
        <v>21.750080757280699</v>
      </c>
      <c r="X88" s="24">
        <v>21.9265115779261</v>
      </c>
      <c r="Y88" s="27">
        <v>43.802865850178101</v>
      </c>
      <c r="Z88" s="30">
        <v>224.26563344191101</v>
      </c>
      <c r="AA88" s="30">
        <v>33.164122424636801</v>
      </c>
      <c r="AB88" s="29">
        <v>1.38411111111111</v>
      </c>
      <c r="AC88" s="29">
        <v>1.27785257614496</v>
      </c>
      <c r="AD88" s="30">
        <v>2.9192874080712001</v>
      </c>
      <c r="AE88" s="30">
        <v>18.3208648078873</v>
      </c>
      <c r="AF88" s="31">
        <v>13.905425358273</v>
      </c>
      <c r="AG88" s="32">
        <f t="shared" si="253"/>
        <v>60.604336910709797</v>
      </c>
      <c r="AH88" s="30">
        <f t="shared" si="254"/>
        <v>171.79296841604901</v>
      </c>
      <c r="AI88" s="29">
        <f t="shared" ref="AI88:AI90" si="255">Y88</f>
        <v>43.802865850178101</v>
      </c>
      <c r="AJ88" s="30">
        <f t="shared" ref="AJ88:AJ90" si="256">Z88-2*AA88</f>
        <v>157.9373885926374</v>
      </c>
      <c r="AK88" s="112">
        <f>(AH88-AJ88)/(AJ88*(AG88-AI88))*7500.6</f>
        <v>39.164126899722568</v>
      </c>
      <c r="AL88" s="22">
        <f t="shared" si="247"/>
        <v>85.896484208024503</v>
      </c>
      <c r="AM88" s="322">
        <f t="shared" si="248"/>
        <v>78.968694296318702</v>
      </c>
      <c r="AN88" s="322">
        <f t="shared" si="249"/>
        <v>85.705965765939197</v>
      </c>
      <c r="AO88" s="322">
        <f t="shared" si="250"/>
        <v>5.8194037782330827</v>
      </c>
      <c r="AP88" s="363">
        <v>6.5139639047223001</v>
      </c>
      <c r="AQ88" s="363">
        <f t="shared" si="251"/>
        <v>5.8201818445787765</v>
      </c>
      <c r="AR88" s="363">
        <f t="shared" si="252"/>
        <v>5.7744359633700579</v>
      </c>
      <c r="AS88"/>
      <c r="AT88"/>
    </row>
    <row r="89" spans="1:46" ht="15" customHeight="1" x14ac:dyDescent="0.3">
      <c r="A89" s="554"/>
      <c r="B89" s="519"/>
      <c r="C89" s="8">
        <v>44226</v>
      </c>
      <c r="D89" s="248" t="s">
        <v>82</v>
      </c>
      <c r="E89" s="20" t="s">
        <v>149</v>
      </c>
      <c r="F89" s="22">
        <v>4.68</v>
      </c>
      <c r="G89" s="26">
        <v>134.88999999999999</v>
      </c>
      <c r="H89" s="276">
        <v>45.126159999999999</v>
      </c>
      <c r="I89" s="25">
        <v>60.6026903125776</v>
      </c>
      <c r="J89" s="23">
        <v>147.17000341158899</v>
      </c>
      <c r="K89" s="26">
        <v>18.558150257523799</v>
      </c>
      <c r="L89" s="26">
        <v>1.6971261261261299</v>
      </c>
      <c r="M89" s="26">
        <v>1.43278020586091</v>
      </c>
      <c r="N89" s="26">
        <v>14.055238340684699</v>
      </c>
      <c r="O89" s="26">
        <v>109.202435592622</v>
      </c>
      <c r="P89" s="276">
        <v>23.956710580177301</v>
      </c>
      <c r="Q89" s="25">
        <v>60.0026564481036</v>
      </c>
      <c r="R89" s="23">
        <v>146.721072623439</v>
      </c>
      <c r="S89" s="26">
        <v>18.634215476024799</v>
      </c>
      <c r="T89" s="26">
        <v>1.6971261261261299</v>
      </c>
      <c r="U89" s="26">
        <v>1.42693157007782</v>
      </c>
      <c r="V89" s="23">
        <v>13.959278395054699</v>
      </c>
      <c r="W89" s="23">
        <v>108.96802623575699</v>
      </c>
      <c r="X89" s="24">
        <v>23.493673127153901</v>
      </c>
      <c r="Y89" s="27">
        <v>43.801930547412802</v>
      </c>
      <c r="Z89" s="30">
        <v>132.24758789201999</v>
      </c>
      <c r="AA89" s="30">
        <v>21.564193071645601</v>
      </c>
      <c r="AB89" s="29">
        <v>1.6971261261261299</v>
      </c>
      <c r="AC89" s="29">
        <v>1.2330510238908501</v>
      </c>
      <c r="AD89" s="30">
        <v>11.4633188942997</v>
      </c>
      <c r="AE89" s="30">
        <v>103.174299250648</v>
      </c>
      <c r="AF89" s="31">
        <v>12.066925676782899</v>
      </c>
      <c r="AG89" s="32">
        <f t="shared" si="253"/>
        <v>60.6026903125776</v>
      </c>
      <c r="AH89" s="30">
        <f t="shared" si="254"/>
        <v>110.0537028965414</v>
      </c>
      <c r="AI89" s="29">
        <f t="shared" si="255"/>
        <v>43.801930547412802</v>
      </c>
      <c r="AJ89" s="30">
        <f t="shared" si="256"/>
        <v>89.119201748728784</v>
      </c>
      <c r="AK89" s="112">
        <f t="shared" ref="AK89:AK90" si="257">(AH89-AJ89)/(AJ89*(AG89-AI89))*7500.6</f>
        <v>104.87172517185286</v>
      </c>
      <c r="AL89" s="22">
        <f t="shared" si="247"/>
        <v>55.026851448270698</v>
      </c>
      <c r="AM89" s="322">
        <f t="shared" si="248"/>
        <v>44.559600874364392</v>
      </c>
      <c r="AN89" s="322">
        <f t="shared" si="249"/>
        <v>54.7263208356947</v>
      </c>
      <c r="AO89" s="322">
        <f t="shared" si="250"/>
        <v>2.103083109097927</v>
      </c>
      <c r="AP89" s="363">
        <v>8.1581343478018997</v>
      </c>
      <c r="AQ89" s="363">
        <f t="shared" si="251"/>
        <v>4.3714537500828872</v>
      </c>
      <c r="AR89" s="363">
        <f>SQRT(S89*T210/(2*AN89*0.001))</f>
        <v>4.3414473505030635</v>
      </c>
      <c r="AS89"/>
      <c r="AT89"/>
    </row>
    <row r="90" spans="1:46" ht="15" customHeight="1" x14ac:dyDescent="0.3">
      <c r="A90" s="554"/>
      <c r="B90" s="519"/>
      <c r="C90" s="8">
        <v>44228</v>
      </c>
      <c r="D90" s="248" t="s">
        <v>82</v>
      </c>
      <c r="E90" s="20" t="s">
        <v>150</v>
      </c>
      <c r="F90" s="22">
        <v>4.8499999999999996</v>
      </c>
      <c r="G90" s="26">
        <v>176.02</v>
      </c>
      <c r="H90" s="276">
        <v>50.717880000000001</v>
      </c>
      <c r="I90" s="25">
        <v>60.603523467606898</v>
      </c>
      <c r="J90" s="23">
        <v>225.237693412054</v>
      </c>
      <c r="K90" s="26">
        <v>20.585361987209701</v>
      </c>
      <c r="L90" s="26">
        <v>1.5084964964965</v>
      </c>
      <c r="M90" s="26">
        <v>1.63327110047973</v>
      </c>
      <c r="N90" s="26">
        <v>9.5727525373092401</v>
      </c>
      <c r="O90" s="26">
        <v>44.4732308289447</v>
      </c>
      <c r="P90" s="276">
        <v>36.122727720034099</v>
      </c>
      <c r="Q90" s="25">
        <v>60.003468604985997</v>
      </c>
      <c r="R90" s="23">
        <v>224.88988704362299</v>
      </c>
      <c r="S90" s="26">
        <v>20.624341260028501</v>
      </c>
      <c r="T90" s="26">
        <v>1.5084964964965</v>
      </c>
      <c r="U90" s="26">
        <v>1.63018427608084</v>
      </c>
      <c r="V90" s="23">
        <v>9.5048990020792594</v>
      </c>
      <c r="W90" s="23">
        <v>44.305149379742303</v>
      </c>
      <c r="X90" s="24">
        <v>35.614898597643197</v>
      </c>
      <c r="Y90" s="27">
        <v>43.802479954226897</v>
      </c>
      <c r="Z90" s="30">
        <v>213.49294411449901</v>
      </c>
      <c r="AA90" s="30">
        <v>21.9999855651103</v>
      </c>
      <c r="AB90" s="29">
        <v>1.5084964964965</v>
      </c>
      <c r="AC90" s="29">
        <v>1.52824994939741</v>
      </c>
      <c r="AD90" s="30">
        <v>7.6677040902807398</v>
      </c>
      <c r="AE90" s="30">
        <v>39.926188581443498</v>
      </c>
      <c r="AF90" s="31">
        <v>22.4953787910475</v>
      </c>
      <c r="AG90" s="32">
        <f t="shared" si="253"/>
        <v>60.603523467606898</v>
      </c>
      <c r="AH90" s="30">
        <f t="shared" si="254"/>
        <v>184.06696943763461</v>
      </c>
      <c r="AI90" s="29">
        <f t="shared" si="255"/>
        <v>43.802479954226897</v>
      </c>
      <c r="AJ90" s="30">
        <f t="shared" si="256"/>
        <v>169.49297298427842</v>
      </c>
      <c r="AK90" s="112">
        <f t="shared" si="257"/>
        <v>38.387224357180664</v>
      </c>
      <c r="AL90" s="22">
        <f t="shared" si="247"/>
        <v>92.033484718817306</v>
      </c>
      <c r="AM90" s="322">
        <f t="shared" si="248"/>
        <v>84.746486492139212</v>
      </c>
      <c r="AN90" s="322">
        <f t="shared" si="249"/>
        <v>91.820602261782994</v>
      </c>
      <c r="AO90" s="322">
        <f>K90*P211</f>
        <v>5.5652874232035119</v>
      </c>
      <c r="AP90" s="363">
        <v>5.98615304312289</v>
      </c>
      <c r="AQ90" s="363">
        <f t="shared" si="251"/>
        <v>5.4986473603658865</v>
      </c>
      <c r="AR90" s="363">
        <f>SQRT(S90*T211/(2*AN90*0.001))</f>
        <v>5.4624979154354678</v>
      </c>
      <c r="AS90"/>
      <c r="AT90"/>
    </row>
    <row r="91" spans="1:46" ht="15" customHeight="1" thickBot="1" x14ac:dyDescent="0.35">
      <c r="A91" s="554"/>
      <c r="B91" s="519"/>
      <c r="C91" s="8"/>
      <c r="D91" s="249"/>
      <c r="E91" s="20"/>
      <c r="F91" s="34"/>
      <c r="G91" s="26"/>
      <c r="H91" s="276"/>
      <c r="I91" s="32"/>
      <c r="J91" s="30"/>
      <c r="K91" s="29"/>
      <c r="L91" s="26"/>
      <c r="M91" s="26"/>
      <c r="N91" s="26"/>
      <c r="O91" s="26"/>
      <c r="P91" s="276"/>
      <c r="Q91" s="32"/>
      <c r="R91" s="30"/>
      <c r="S91" s="29"/>
      <c r="T91" s="29"/>
      <c r="U91" s="29"/>
      <c r="V91" s="30"/>
      <c r="W91" s="30"/>
      <c r="X91" s="31"/>
      <c r="Y91" s="27"/>
      <c r="Z91" s="28"/>
      <c r="AA91" s="28"/>
      <c r="AB91" s="29"/>
      <c r="AC91" s="29"/>
      <c r="AD91" s="30"/>
      <c r="AE91" s="30"/>
      <c r="AF91" s="31"/>
      <c r="AG91" s="32"/>
      <c r="AH91" s="30"/>
      <c r="AI91" s="29"/>
      <c r="AJ91" s="30"/>
      <c r="AK91" s="112"/>
      <c r="AL91" s="323"/>
      <c r="AM91" s="390"/>
      <c r="AN91" s="322"/>
      <c r="AO91" s="322"/>
      <c r="AP91" s="363"/>
      <c r="AQ91" s="363"/>
      <c r="AR91" s="363"/>
      <c r="AS91"/>
      <c r="AT91"/>
    </row>
    <row r="92" spans="1:46" ht="15" customHeight="1" x14ac:dyDescent="0.3">
      <c r="A92" s="554"/>
      <c r="B92" s="519"/>
      <c r="C92" s="514" t="s">
        <v>23</v>
      </c>
      <c r="D92" s="508"/>
      <c r="E92" s="509"/>
      <c r="F92" s="38">
        <f t="shared" ref="F92:AM92" si="258">AVERAGE(F86:F91)</f>
        <v>4.9379999999999997</v>
      </c>
      <c r="G92" s="41">
        <f t="shared" si="258"/>
        <v>167.13759999999999</v>
      </c>
      <c r="H92" s="210">
        <f t="shared" si="258"/>
        <v>50.975208000000002</v>
      </c>
      <c r="I92" s="36">
        <f t="shared" si="258"/>
        <v>60.603963088928765</v>
      </c>
      <c r="J92" s="39">
        <f t="shared" si="258"/>
        <v>184.38433072132619</v>
      </c>
      <c r="K92" s="41">
        <f t="shared" si="258"/>
        <v>26.695485753666162</v>
      </c>
      <c r="L92" s="41">
        <f t="shared" si="258"/>
        <v>1.4731245245245259</v>
      </c>
      <c r="M92" s="41">
        <f t="shared" si="258"/>
        <v>1.3512758852786519</v>
      </c>
      <c r="N92" s="41">
        <f t="shared" si="258"/>
        <v>7.1477747666174523</v>
      </c>
      <c r="O92" s="41">
        <f t="shared" si="258"/>
        <v>43.675669207889541</v>
      </c>
      <c r="P92" s="210">
        <f t="shared" si="258"/>
        <v>21.58390995253054</v>
      </c>
      <c r="Q92" s="36">
        <f t="shared" si="258"/>
        <v>60.003894218758454</v>
      </c>
      <c r="R92" s="39">
        <f t="shared" si="258"/>
        <v>184.04300352917221</v>
      </c>
      <c r="S92" s="41">
        <f t="shared" si="258"/>
        <v>26.767472149272358</v>
      </c>
      <c r="T92" s="41">
        <f t="shared" si="258"/>
        <v>1.4731245245245259</v>
      </c>
      <c r="U92" s="41">
        <f t="shared" si="258"/>
        <v>1.3475212252114699</v>
      </c>
      <c r="V92" s="39">
        <f t="shared" si="258"/>
        <v>7.0900307003092902</v>
      </c>
      <c r="W92" s="39">
        <f t="shared" si="258"/>
        <v>43.547341862614175</v>
      </c>
      <c r="X92" s="40">
        <f t="shared" si="258"/>
        <v>21.232322637330451</v>
      </c>
      <c r="Y92" s="37">
        <f t="shared" si="258"/>
        <v>43.803330110502422</v>
      </c>
      <c r="Z92" s="39">
        <f t="shared" si="258"/>
        <v>173.39636222839678</v>
      </c>
      <c r="AA92" s="39">
        <f t="shared" si="258"/>
        <v>29.244765544165922</v>
      </c>
      <c r="AB92" s="41">
        <f t="shared" si="258"/>
        <v>1.4731245245245259</v>
      </c>
      <c r="AC92" s="41">
        <f t="shared" si="258"/>
        <v>1.22870857089147</v>
      </c>
      <c r="AD92" s="39">
        <f t="shared" si="258"/>
        <v>5.6079104386645646</v>
      </c>
      <c r="AE92" s="39">
        <f t="shared" si="258"/>
        <v>40.225117133140579</v>
      </c>
      <c r="AF92" s="40">
        <f t="shared" si="258"/>
        <v>12.442547352563402</v>
      </c>
      <c r="AG92" s="36">
        <f t="shared" si="258"/>
        <v>60.603963088928765</v>
      </c>
      <c r="AH92" s="39">
        <f t="shared" si="258"/>
        <v>130.99335921399387</v>
      </c>
      <c r="AI92" s="37">
        <f t="shared" si="258"/>
        <v>43.803330110502422</v>
      </c>
      <c r="AJ92" s="39">
        <f t="shared" si="258"/>
        <v>114.90683114006497</v>
      </c>
      <c r="AK92" s="210">
        <f t="shared" si="258"/>
        <v>70.925559123133809</v>
      </c>
      <c r="AL92" s="38">
        <f t="shared" si="258"/>
        <v>65.496679606996935</v>
      </c>
      <c r="AM92" s="368">
        <f t="shared" si="258"/>
        <v>57.453415570032483</v>
      </c>
      <c r="AN92" s="368">
        <f>AVERAGE(AN86:AN91)</f>
        <v>65.25402961531374</v>
      </c>
      <c r="AO92" s="368">
        <f>AVERAGE(AO86:AO91)</f>
        <v>3.5649025878798044</v>
      </c>
      <c r="AP92" s="364">
        <f>AVERAGE(AP86:AP91)</f>
        <v>7.8257224873047662</v>
      </c>
      <c r="AQ92" s="364">
        <f>AVERAGE(AQ86:AQ91)</f>
        <v>5.067310340496145</v>
      </c>
      <c r="AR92" s="364">
        <f>AVERAGE(AR86:AR91)</f>
        <v>5.0350120091640935</v>
      </c>
      <c r="AS92"/>
      <c r="AT92"/>
    </row>
    <row r="93" spans="1:46" ht="15" customHeight="1" x14ac:dyDescent="0.3">
      <c r="A93" s="554"/>
      <c r="B93" s="519"/>
      <c r="C93" s="515" t="s">
        <v>24</v>
      </c>
      <c r="D93" s="516"/>
      <c r="E93" s="517"/>
      <c r="F93" s="45">
        <f t="shared" ref="F93:AM93" si="259">_xlfn.STDEV.S(F86:F91)</f>
        <v>0.61202124146144565</v>
      </c>
      <c r="G93" s="48">
        <f t="shared" si="259"/>
        <v>27.351343930417777</v>
      </c>
      <c r="H93" s="211">
        <f t="shared" si="259"/>
        <v>5.5592333823891575</v>
      </c>
      <c r="I93" s="43">
        <f t="shared" si="259"/>
        <v>1.3873927812459203E-3</v>
      </c>
      <c r="J93" s="46">
        <f t="shared" si="259"/>
        <v>41.741412392662291</v>
      </c>
      <c r="K93" s="48">
        <f t="shared" si="259"/>
        <v>7.739801976340229</v>
      </c>
      <c r="L93" s="48">
        <f t="shared" si="259"/>
        <v>0.15153794256100808</v>
      </c>
      <c r="M93" s="48">
        <f t="shared" si="259"/>
        <v>0.19970305058101823</v>
      </c>
      <c r="N93" s="48">
        <f t="shared" si="259"/>
        <v>4.7136392366931936</v>
      </c>
      <c r="O93" s="48">
        <f t="shared" si="259"/>
        <v>37.988823407941219</v>
      </c>
      <c r="P93" s="211">
        <f t="shared" si="259"/>
        <v>10.005514984673736</v>
      </c>
      <c r="Q93" s="43">
        <f t="shared" si="259"/>
        <v>1.433160062728175E-3</v>
      </c>
      <c r="R93" s="46">
        <f t="shared" si="259"/>
        <v>41.774893319510532</v>
      </c>
      <c r="S93" s="48">
        <f t="shared" si="259"/>
        <v>7.7463491994414886</v>
      </c>
      <c r="T93" s="48">
        <f t="shared" si="259"/>
        <v>0.15153794256100808</v>
      </c>
      <c r="U93" s="48">
        <f t="shared" si="259"/>
        <v>0.19961926336124261</v>
      </c>
      <c r="V93" s="46">
        <f t="shared" si="259"/>
        <v>4.6859154444933946</v>
      </c>
      <c r="W93" s="46">
        <f t="shared" si="259"/>
        <v>37.921578923753728</v>
      </c>
      <c r="X93" s="47">
        <f t="shared" si="259"/>
        <v>9.8771886729223013</v>
      </c>
      <c r="Y93" s="44">
        <f t="shared" si="259"/>
        <v>1.8977365518834111E-3</v>
      </c>
      <c r="Z93" s="46">
        <f t="shared" si="259"/>
        <v>42.334886890996039</v>
      </c>
      <c r="AA93" s="46">
        <f t="shared" si="259"/>
        <v>7.7889513303049762</v>
      </c>
      <c r="AB93" s="48">
        <f t="shared" si="259"/>
        <v>0.15153794256100808</v>
      </c>
      <c r="AC93" s="48">
        <f t="shared" si="259"/>
        <v>0.19660267685061239</v>
      </c>
      <c r="AD93" s="46">
        <f t="shared" si="259"/>
        <v>3.9423823904417703</v>
      </c>
      <c r="AE93" s="46">
        <f t="shared" si="259"/>
        <v>36.345993877606105</v>
      </c>
      <c r="AF93" s="47">
        <f t="shared" si="259"/>
        <v>6.5229183802394228</v>
      </c>
      <c r="AG93" s="43">
        <f t="shared" si="259"/>
        <v>1.3873927812459203E-3</v>
      </c>
      <c r="AH93" s="46">
        <f t="shared" si="259"/>
        <v>44.238381986491426</v>
      </c>
      <c r="AI93" s="44">
        <f t="shared" si="259"/>
        <v>1.8977365518834111E-3</v>
      </c>
      <c r="AJ93" s="46">
        <f t="shared" si="259"/>
        <v>45.137880409121685</v>
      </c>
      <c r="AK93" s="211">
        <f t="shared" si="259"/>
        <v>34.115142387685495</v>
      </c>
      <c r="AL93" s="45">
        <f t="shared" si="259"/>
        <v>22.119190993245713</v>
      </c>
      <c r="AM93" s="369">
        <f t="shared" si="259"/>
        <v>22.568940204560842</v>
      </c>
      <c r="AN93" s="369">
        <f>_xlfn.STDEV.S(AN86:AN91)</f>
        <v>22.143120276065083</v>
      </c>
      <c r="AO93" s="369">
        <f>_xlfn.STDEV.S(AO86:AO91)</f>
        <v>1.9518440066952221</v>
      </c>
      <c r="AP93" s="365">
        <f>_xlfn.STDEV.S(AP86:AP91)</f>
        <v>1.9628073173508147</v>
      </c>
      <c r="AQ93" s="365">
        <f>_xlfn.STDEV.S(AQ86:AQ91)</f>
        <v>0.70156074031321869</v>
      </c>
      <c r="AR93" s="365">
        <f>_xlfn.STDEV.S(AR86:AR91)</f>
        <v>0.7003917412508025</v>
      </c>
      <c r="AS93"/>
      <c r="AT93"/>
    </row>
    <row r="94" spans="1:46" ht="15" thickBot="1" x14ac:dyDescent="0.35">
      <c r="A94" s="554"/>
      <c r="B94" s="520"/>
      <c r="C94" s="510" t="s">
        <v>25</v>
      </c>
      <c r="D94" s="511"/>
      <c r="E94" s="512"/>
      <c r="F94" s="52">
        <f t="shared" ref="F94:AF94" si="260">_xlfn.STDEV.S(F86:F91)/SQRT(COUNT(F86:F91))</f>
        <v>0.27370421991632105</v>
      </c>
      <c r="G94" s="55">
        <f t="shared" si="260"/>
        <v>12.231892860878085</v>
      </c>
      <c r="H94" s="212">
        <f t="shared" si="260"/>
        <v>2.4861647491616474</v>
      </c>
      <c r="I94" s="50">
        <f t="shared" si="260"/>
        <v>6.2046091407167456E-4</v>
      </c>
      <c r="J94" s="53">
        <f t="shared" si="260"/>
        <v>18.667327117369005</v>
      </c>
      <c r="K94" s="55">
        <f t="shared" si="260"/>
        <v>3.461344670296794</v>
      </c>
      <c r="L94" s="55">
        <f t="shared" si="260"/>
        <v>6.776982814737452E-2</v>
      </c>
      <c r="M94" s="55">
        <f t="shared" si="260"/>
        <v>8.9309919282647116E-2</v>
      </c>
      <c r="N94" s="55">
        <f t="shared" si="260"/>
        <v>2.1080035509312403</v>
      </c>
      <c r="O94" s="55">
        <f t="shared" si="260"/>
        <v>16.989118305078357</v>
      </c>
      <c r="P94" s="212">
        <f t="shared" si="260"/>
        <v>4.4746023311246477</v>
      </c>
      <c r="Q94" s="50">
        <f t="shared" si="260"/>
        <v>6.409286645796124E-4</v>
      </c>
      <c r="R94" s="53">
        <f t="shared" si="260"/>
        <v>18.682300243045479</v>
      </c>
      <c r="S94" s="55">
        <f t="shared" si="260"/>
        <v>3.4642726774804489</v>
      </c>
      <c r="T94" s="55">
        <f t="shared" si="260"/>
        <v>6.776982814737452E-2</v>
      </c>
      <c r="U94" s="55">
        <f t="shared" si="260"/>
        <v>8.9272448498834325E-2</v>
      </c>
      <c r="V94" s="53">
        <f t="shared" si="260"/>
        <v>2.0956050941406743</v>
      </c>
      <c r="W94" s="53">
        <f t="shared" si="260"/>
        <v>16.95904565752733</v>
      </c>
      <c r="X94" s="54">
        <f t="shared" si="260"/>
        <v>4.4172130598490398</v>
      </c>
      <c r="Y94" s="51">
        <f t="shared" si="260"/>
        <v>8.4869358667947266E-4</v>
      </c>
      <c r="Z94" s="53">
        <f t="shared" si="260"/>
        <v>18.932736981606375</v>
      </c>
      <c r="AA94" s="53">
        <f t="shared" si="260"/>
        <v>3.4833249295998687</v>
      </c>
      <c r="AB94" s="55">
        <f t="shared" si="260"/>
        <v>6.776982814737452E-2</v>
      </c>
      <c r="AC94" s="55">
        <f t="shared" si="260"/>
        <v>8.7923389999278706E-2</v>
      </c>
      <c r="AD94" s="53">
        <f t="shared" si="260"/>
        <v>1.7630870036651831</v>
      </c>
      <c r="AE94" s="53">
        <f t="shared" si="260"/>
        <v>16.254422604023684</v>
      </c>
      <c r="AF94" s="54">
        <f t="shared" si="260"/>
        <v>2.9171377819796338</v>
      </c>
      <c r="AG94" s="50">
        <f t="shared" ref="AG94:AM94" si="261">AG93/SQRT(COUNT(AG86:AG91))</f>
        <v>6.2046091407167456E-4</v>
      </c>
      <c r="AH94" s="53">
        <f t="shared" si="261"/>
        <v>19.784005867279401</v>
      </c>
      <c r="AI94" s="51">
        <f t="shared" si="261"/>
        <v>8.4869358667947266E-4</v>
      </c>
      <c r="AJ94" s="53">
        <f t="shared" si="261"/>
        <v>20.186273791010422</v>
      </c>
      <c r="AK94" s="212">
        <f t="shared" si="261"/>
        <v>15.25675548818985</v>
      </c>
      <c r="AL94" s="52">
        <f t="shared" si="261"/>
        <v>9.8920029336397004</v>
      </c>
      <c r="AM94" s="370">
        <f t="shared" si="261"/>
        <v>10.093136895505211</v>
      </c>
      <c r="AN94" s="370">
        <f>AN93/SQRT(COUNT(AN86:AN91))</f>
        <v>9.9027044342470862</v>
      </c>
      <c r="AO94" s="370">
        <f>AO93/SQRT(COUNT(AO86:AO91))</f>
        <v>0.87289117608921418</v>
      </c>
      <c r="AP94" s="366">
        <f>AP93/SQRT(COUNT(AP86:AP91))</f>
        <v>0.87779411766608473</v>
      </c>
      <c r="AQ94" s="366">
        <f>AQ93/SQRT(COUNT(AQ86:AQ91))</f>
        <v>0.31374750113708683</v>
      </c>
      <c r="AR94" s="366">
        <f>AR93/SQRT(COUNT(AR86:AR91))</f>
        <v>0.3132247088632476</v>
      </c>
      <c r="AS94"/>
      <c r="AT94"/>
    </row>
    <row r="95" spans="1:46" ht="15" customHeight="1" x14ac:dyDescent="0.3">
      <c r="A95" s="554"/>
      <c r="B95" s="518" t="s">
        <v>85</v>
      </c>
      <c r="C95" s="8">
        <v>44096</v>
      </c>
      <c r="D95" s="247" t="s">
        <v>82</v>
      </c>
      <c r="E95" s="20" t="s">
        <v>138</v>
      </c>
      <c r="F95" s="22">
        <v>2.96</v>
      </c>
      <c r="G95" s="26">
        <v>211.89</v>
      </c>
      <c r="H95" s="276">
        <v>55.826189999999997</v>
      </c>
      <c r="I95" s="25">
        <v>60.601900213848999</v>
      </c>
      <c r="J95" s="23">
        <v>238.07655830396001</v>
      </c>
      <c r="K95" s="26">
        <v>23.030336197543299</v>
      </c>
      <c r="L95" s="26">
        <v>1.7591711711711699</v>
      </c>
      <c r="M95" s="26">
        <v>1.3779377942036499</v>
      </c>
      <c r="N95" s="26">
        <v>19.202757788266801</v>
      </c>
      <c r="O95" s="26">
        <v>109.547670165513</v>
      </c>
      <c r="P95" s="276">
        <v>33.681268059557098</v>
      </c>
      <c r="Q95" s="25">
        <v>60.001937080578799</v>
      </c>
      <c r="R95" s="23">
        <v>237.39904144863999</v>
      </c>
      <c r="S95" s="26">
        <v>23.111919922432801</v>
      </c>
      <c r="T95" s="26">
        <v>1.7591711711711699</v>
      </c>
      <c r="U95" s="26">
        <v>1.3730737544226801</v>
      </c>
      <c r="V95" s="23">
        <v>19.0815526352674</v>
      </c>
      <c r="W95" s="23">
        <v>109.187872644685</v>
      </c>
      <c r="X95" s="24">
        <v>33.0846171391185</v>
      </c>
      <c r="Y95" s="27">
        <v>43.801275807474703</v>
      </c>
      <c r="Z95" s="30">
        <v>215.58772780633001</v>
      </c>
      <c r="AA95" s="30">
        <v>26.1425913959241</v>
      </c>
      <c r="AB95" s="29">
        <v>1.7591711711711699</v>
      </c>
      <c r="AC95" s="29">
        <v>1.2138953701720201</v>
      </c>
      <c r="AD95" s="30">
        <v>16.019457617508699</v>
      </c>
      <c r="AE95" s="30">
        <v>100.315705975816</v>
      </c>
      <c r="AF95" s="31">
        <v>18.2388053271453</v>
      </c>
      <c r="AG95" s="32">
        <f>I95</f>
        <v>60.601900213848999</v>
      </c>
      <c r="AH95" s="30">
        <f>(J95-2*K95)</f>
        <v>192.01588590887343</v>
      </c>
      <c r="AI95" s="29">
        <f t="shared" ref="AI95" si="262">Y95</f>
        <v>43.801275807474703</v>
      </c>
      <c r="AJ95" s="30">
        <f t="shared" ref="AJ95" si="263">Z95-2*AA95</f>
        <v>163.30254501448181</v>
      </c>
      <c r="AK95" s="112">
        <f>(AH95-AJ95)/(AJ95*(AG95-AI95))*7500.6</f>
        <v>78.498499746019021</v>
      </c>
      <c r="AL95" s="22">
        <f t="shared" ref="AL95:AL98" si="264">AH95/2</f>
        <v>96.007942954436714</v>
      </c>
      <c r="AM95" s="322">
        <f t="shared" ref="AM95:AM98" si="265">AJ95/2</f>
        <v>81.651272507240904</v>
      </c>
      <c r="AN95" s="322">
        <f t="shared" ref="AN95:AN98" si="266">(R95-2*S95)/2</f>
        <v>95.587600801887191</v>
      </c>
      <c r="AO95" s="322"/>
      <c r="AP95" s="363"/>
      <c r="AQ95" s="363"/>
      <c r="AR95" s="363"/>
      <c r="AS95"/>
      <c r="AT95"/>
    </row>
    <row r="96" spans="1:46" ht="15" customHeight="1" x14ac:dyDescent="0.3">
      <c r="A96" s="554"/>
      <c r="B96" s="519"/>
      <c r="C96" s="8">
        <v>44097</v>
      </c>
      <c r="D96" s="248" t="s">
        <v>82</v>
      </c>
      <c r="E96" s="20" t="s">
        <v>139</v>
      </c>
      <c r="F96" s="22">
        <v>2.58</v>
      </c>
      <c r="G96" s="26">
        <v>270.19099999999997</v>
      </c>
      <c r="H96" s="276">
        <v>55.457650000000001</v>
      </c>
      <c r="I96" s="25">
        <v>60.6030534992193</v>
      </c>
      <c r="J96" s="23">
        <v>274.44939569363203</v>
      </c>
      <c r="K96" s="26">
        <v>31.111626554890201</v>
      </c>
      <c r="L96" s="26">
        <v>1.573</v>
      </c>
      <c r="M96" s="26">
        <v>1.13320902011142</v>
      </c>
      <c r="N96" s="26">
        <v>6.2615756745759699</v>
      </c>
      <c r="O96" s="26">
        <v>50.077992518780697</v>
      </c>
      <c r="P96" s="276">
        <v>27.557256545288599</v>
      </c>
      <c r="Q96" s="25">
        <v>60.002965369060497</v>
      </c>
      <c r="R96" s="23">
        <v>274.04478151494499</v>
      </c>
      <c r="S96" s="26">
        <v>31.171071593520399</v>
      </c>
      <c r="T96" s="26">
        <v>1.573</v>
      </c>
      <c r="U96" s="26">
        <v>1.13104792488649</v>
      </c>
      <c r="V96" s="23">
        <v>6.2093477960504204</v>
      </c>
      <c r="W96" s="23">
        <v>49.737282015719302</v>
      </c>
      <c r="X96" s="24">
        <v>27.165178370406501</v>
      </c>
      <c r="Y96" s="27">
        <v>43.8017897967556</v>
      </c>
      <c r="Z96" s="30">
        <v>259.70439564958099</v>
      </c>
      <c r="AA96" s="30">
        <v>33.462574525475297</v>
      </c>
      <c r="AB96" s="29">
        <v>1.573</v>
      </c>
      <c r="AC96" s="29">
        <v>1.05359424199411</v>
      </c>
      <c r="AD96" s="30">
        <v>4.6892191945953696</v>
      </c>
      <c r="AE96" s="30">
        <v>39.9029003761257</v>
      </c>
      <c r="AF96" s="31">
        <v>16.8212433319271</v>
      </c>
      <c r="AG96" s="32">
        <f t="shared" ref="AG96:AG98" si="267">I96</f>
        <v>60.6030534992193</v>
      </c>
      <c r="AH96" s="30">
        <f t="shared" ref="AH96:AH98" si="268">(J96-2*K96)</f>
        <v>212.22614258385164</v>
      </c>
      <c r="AI96" s="29">
        <f>Y96</f>
        <v>43.8017897967556</v>
      </c>
      <c r="AJ96" s="30">
        <f>Z96-2*AA96</f>
        <v>192.77924659863038</v>
      </c>
      <c r="AK96" s="112">
        <f>(AH96-AJ96)/(AJ96*(AG96-AI96))*7500.6</f>
        <v>45.034367746562992</v>
      </c>
      <c r="AL96" s="22">
        <f t="shared" si="264"/>
        <v>106.11307129192582</v>
      </c>
      <c r="AM96" s="322">
        <f t="shared" si="265"/>
        <v>96.38962329931519</v>
      </c>
      <c r="AN96" s="322">
        <f t="shared" si="266"/>
        <v>105.8513191639521</v>
      </c>
      <c r="AO96" s="322"/>
      <c r="AP96" s="363"/>
      <c r="AQ96" s="363"/>
      <c r="AR96" s="363"/>
      <c r="AS96"/>
      <c r="AT96"/>
    </row>
    <row r="97" spans="1:46" ht="15" customHeight="1" x14ac:dyDescent="0.3">
      <c r="A97" s="554"/>
      <c r="B97" s="519"/>
      <c r="C97" s="8">
        <v>44098</v>
      </c>
      <c r="D97" s="248" t="s">
        <v>82</v>
      </c>
      <c r="E97" s="20" t="s">
        <v>140</v>
      </c>
      <c r="F97" s="22">
        <v>2.2200000000000002</v>
      </c>
      <c r="G97" s="26">
        <v>218.78100000000001</v>
      </c>
      <c r="H97" s="276">
        <v>51.590699999999998</v>
      </c>
      <c r="I97" s="25">
        <v>60.603378939458899</v>
      </c>
      <c r="J97" s="23">
        <v>247.43203310701099</v>
      </c>
      <c r="K97" s="26">
        <v>23.535753419632499</v>
      </c>
      <c r="L97" s="26">
        <v>1.63684484484485</v>
      </c>
      <c r="M97" s="26">
        <v>1.33917027296069</v>
      </c>
      <c r="N97" s="26">
        <v>12.891949009531</v>
      </c>
      <c r="O97" s="26">
        <v>77.623735996442306</v>
      </c>
      <c r="P97" s="276">
        <v>34.3911110582821</v>
      </c>
      <c r="Q97" s="25">
        <v>60.0033364488202</v>
      </c>
      <c r="R97" s="23">
        <v>247.072465974115</v>
      </c>
      <c r="S97" s="26">
        <v>23.578075589387701</v>
      </c>
      <c r="T97" s="26">
        <v>1.63684484484485</v>
      </c>
      <c r="U97" s="26">
        <v>1.3367664893521201</v>
      </c>
      <c r="V97" s="23">
        <v>12.8305920895312</v>
      </c>
      <c r="W97" s="23">
        <v>77.261922687185006</v>
      </c>
      <c r="X97" s="24">
        <v>33.914122997331802</v>
      </c>
      <c r="Y97" s="27">
        <v>43.8019921625542</v>
      </c>
      <c r="Z97" s="30">
        <v>234.44625264100799</v>
      </c>
      <c r="AA97" s="30">
        <v>25.181322154909701</v>
      </c>
      <c r="AB97" s="29">
        <v>1.63684484484485</v>
      </c>
      <c r="AC97" s="29">
        <v>1.2516571265563801</v>
      </c>
      <c r="AD97" s="30">
        <v>11.057450341527201</v>
      </c>
      <c r="AE97" s="30">
        <v>67.047479476006899</v>
      </c>
      <c r="AF97" s="31">
        <v>21.344980476408502</v>
      </c>
      <c r="AG97" s="32">
        <f t="shared" si="267"/>
        <v>60.603378939458899</v>
      </c>
      <c r="AH97" s="30">
        <f t="shared" si="268"/>
        <v>200.360526267746</v>
      </c>
      <c r="AI97" s="29">
        <f t="shared" ref="AI97:AI98" si="269">Y97</f>
        <v>43.8019921625542</v>
      </c>
      <c r="AJ97" s="30">
        <f t="shared" ref="AJ97:AJ98" si="270">Z97-2*AA97</f>
        <v>184.0836083311886</v>
      </c>
      <c r="AK97" s="112">
        <f>(AH97-AJ97)/(AJ97*(AG97-AI97))*7500.6</f>
        <v>39.473708641644727</v>
      </c>
      <c r="AL97" s="22">
        <f t="shared" si="264"/>
        <v>100.180263133873</v>
      </c>
      <c r="AM97" s="322">
        <f t="shared" si="265"/>
        <v>92.0418041655943</v>
      </c>
      <c r="AN97" s="322">
        <f t="shared" si="266"/>
        <v>99.958157397669794</v>
      </c>
      <c r="AO97" s="322"/>
      <c r="AP97" s="363"/>
      <c r="AQ97" s="363"/>
      <c r="AR97" s="363"/>
      <c r="AS97"/>
      <c r="AT97"/>
    </row>
    <row r="98" spans="1:46" ht="15" customHeight="1" x14ac:dyDescent="0.3">
      <c r="A98" s="554"/>
      <c r="B98" s="519"/>
      <c r="C98" s="8">
        <v>44099</v>
      </c>
      <c r="D98" s="248" t="s">
        <v>82</v>
      </c>
      <c r="E98" s="20" t="s">
        <v>141</v>
      </c>
      <c r="F98" s="22">
        <v>2.2000000000000002</v>
      </c>
      <c r="G98" s="26">
        <v>241.678</v>
      </c>
      <c r="H98" s="276">
        <v>56.966290000000001</v>
      </c>
      <c r="I98" s="25">
        <v>60.6021804825264</v>
      </c>
      <c r="J98" s="23">
        <v>286.85539426526498</v>
      </c>
      <c r="K98" s="26">
        <v>25.388446797728399</v>
      </c>
      <c r="L98" s="26">
        <v>1.5851101101101099</v>
      </c>
      <c r="M98" s="26">
        <v>1.4155407227161501</v>
      </c>
      <c r="N98" s="26">
        <v>10.6177981162178</v>
      </c>
      <c r="O98" s="26">
        <v>65.477716254461498</v>
      </c>
      <c r="P98" s="276">
        <v>37.564175895747198</v>
      </c>
      <c r="Q98" s="25">
        <v>60.002158160296098</v>
      </c>
      <c r="R98" s="23">
        <v>286.301895525426</v>
      </c>
      <c r="S98" s="26">
        <v>25.448126385232801</v>
      </c>
      <c r="T98" s="26">
        <v>1.5851101101101099</v>
      </c>
      <c r="U98" s="26">
        <v>1.4122210721788799</v>
      </c>
      <c r="V98" s="23">
        <v>10.530266204962899</v>
      </c>
      <c r="W98" s="23">
        <v>65.085135844130605</v>
      </c>
      <c r="X98" s="24">
        <v>36.999276907982498</v>
      </c>
      <c r="Y98" s="27">
        <v>43.801624107767999</v>
      </c>
      <c r="Z98" s="30">
        <v>268.94085949891399</v>
      </c>
      <c r="AA98" s="30">
        <v>27.493531346766002</v>
      </c>
      <c r="AB98" s="29">
        <v>1.5851101101101099</v>
      </c>
      <c r="AC98" s="29">
        <v>1.30715766830456</v>
      </c>
      <c r="AD98" s="30">
        <v>8.2697533892708606</v>
      </c>
      <c r="AE98" s="30">
        <v>55.037723347839901</v>
      </c>
      <c r="AF98" s="31">
        <v>22.721918387596599</v>
      </c>
      <c r="AG98" s="32">
        <f t="shared" si="267"/>
        <v>60.6021804825264</v>
      </c>
      <c r="AH98" s="30">
        <f t="shared" si="268"/>
        <v>236.07850066980819</v>
      </c>
      <c r="AI98" s="29">
        <f t="shared" si="269"/>
        <v>43.801624107767999</v>
      </c>
      <c r="AJ98" s="30">
        <f t="shared" si="270"/>
        <v>213.95379680538198</v>
      </c>
      <c r="AK98" s="112">
        <f>(AH98-AJ98)/(AJ98*(AG98-AI98))*7500.6</f>
        <v>46.166803928316909</v>
      </c>
      <c r="AL98" s="22">
        <f t="shared" si="264"/>
        <v>118.0392503349041</v>
      </c>
      <c r="AM98" s="322">
        <f t="shared" si="265"/>
        <v>106.97689840269099</v>
      </c>
      <c r="AN98" s="322">
        <f t="shared" si="266"/>
        <v>117.70282137748021</v>
      </c>
      <c r="AO98" s="322"/>
      <c r="AP98" s="363"/>
      <c r="AQ98" s="363"/>
      <c r="AR98" s="363"/>
      <c r="AS98"/>
      <c r="AT98"/>
    </row>
    <row r="99" spans="1:46" ht="15" customHeight="1" x14ac:dyDescent="0.3">
      <c r="A99" s="554"/>
      <c r="B99" s="519"/>
      <c r="C99" s="8"/>
      <c r="D99" s="248"/>
      <c r="E99" s="20"/>
      <c r="F99" s="22"/>
      <c r="G99" s="26"/>
      <c r="H99" s="276"/>
      <c r="I99" s="25"/>
      <c r="J99" s="23"/>
      <c r="K99" s="26"/>
      <c r="L99" s="26"/>
      <c r="M99" s="26"/>
      <c r="N99" s="26"/>
      <c r="O99" s="26"/>
      <c r="P99" s="276"/>
      <c r="Q99" s="25"/>
      <c r="R99" s="23"/>
      <c r="S99" s="26"/>
      <c r="T99" s="26"/>
      <c r="U99" s="26"/>
      <c r="V99" s="23"/>
      <c r="W99" s="23"/>
      <c r="X99" s="24"/>
      <c r="Y99" s="27"/>
      <c r="Z99" s="30"/>
      <c r="AA99" s="30"/>
      <c r="AB99" s="29"/>
      <c r="AC99" s="29"/>
      <c r="AD99" s="30"/>
      <c r="AE99" s="30"/>
      <c r="AF99" s="31"/>
      <c r="AG99" s="32"/>
      <c r="AH99" s="30"/>
      <c r="AI99" s="29"/>
      <c r="AJ99" s="30"/>
      <c r="AK99" s="112"/>
      <c r="AL99" s="22"/>
      <c r="AM99" s="322"/>
      <c r="AN99" s="322"/>
      <c r="AO99" s="322"/>
      <c r="AP99" s="363"/>
      <c r="AQ99" s="363"/>
      <c r="AR99" s="363"/>
      <c r="AS99"/>
      <c r="AT99"/>
    </row>
    <row r="100" spans="1:46" ht="15" customHeight="1" thickBot="1" x14ac:dyDescent="0.35">
      <c r="A100" s="554"/>
      <c r="B100" s="519"/>
      <c r="C100" s="8"/>
      <c r="D100" s="249"/>
      <c r="E100" s="20"/>
      <c r="F100" s="34"/>
      <c r="G100" s="26"/>
      <c r="H100" s="276"/>
      <c r="I100" s="32"/>
      <c r="J100" s="30"/>
      <c r="K100" s="29"/>
      <c r="L100" s="26"/>
      <c r="M100" s="26"/>
      <c r="N100" s="26"/>
      <c r="O100" s="26"/>
      <c r="P100" s="276"/>
      <c r="Q100" s="32"/>
      <c r="R100" s="30"/>
      <c r="S100" s="29"/>
      <c r="T100" s="29"/>
      <c r="U100" s="29"/>
      <c r="V100" s="30"/>
      <c r="W100" s="30"/>
      <c r="X100" s="31"/>
      <c r="Y100" s="27"/>
      <c r="Z100" s="28"/>
      <c r="AA100" s="28"/>
      <c r="AB100" s="29"/>
      <c r="AC100" s="29"/>
      <c r="AD100" s="30"/>
      <c r="AE100" s="30"/>
      <c r="AF100" s="31"/>
      <c r="AG100" s="32"/>
      <c r="AH100" s="30"/>
      <c r="AI100" s="29"/>
      <c r="AJ100" s="30"/>
      <c r="AK100" s="112"/>
      <c r="AL100" s="323"/>
      <c r="AM100" s="390"/>
      <c r="AN100" s="322"/>
      <c r="AO100" s="322"/>
      <c r="AP100" s="363"/>
      <c r="AQ100" s="363"/>
      <c r="AR100" s="363"/>
      <c r="AS100"/>
      <c r="AT100"/>
    </row>
    <row r="101" spans="1:46" ht="15" customHeight="1" x14ac:dyDescent="0.3">
      <c r="A101" s="554"/>
      <c r="B101" s="519"/>
      <c r="C101" s="514" t="s">
        <v>23</v>
      </c>
      <c r="D101" s="508"/>
      <c r="E101" s="509"/>
      <c r="F101" s="38">
        <f t="shared" ref="F101:AN101" si="271">AVERAGE(F95:F100)</f>
        <v>2.4900000000000002</v>
      </c>
      <c r="G101" s="41">
        <f t="shared" si="271"/>
        <v>235.63499999999999</v>
      </c>
      <c r="H101" s="210">
        <f t="shared" si="271"/>
        <v>54.960207499999996</v>
      </c>
      <c r="I101" s="36">
        <f t="shared" si="271"/>
        <v>60.602628283763401</v>
      </c>
      <c r="J101" s="39">
        <f t="shared" si="271"/>
        <v>261.703345342467</v>
      </c>
      <c r="K101" s="41">
        <f t="shared" si="271"/>
        <v>25.766540742448598</v>
      </c>
      <c r="L101" s="41">
        <f t="shared" si="271"/>
        <v>1.6385315315315325</v>
      </c>
      <c r="M101" s="41">
        <f t="shared" si="271"/>
        <v>1.3164644524979774</v>
      </c>
      <c r="N101" s="41">
        <f t="shared" si="271"/>
        <v>12.243520147147892</v>
      </c>
      <c r="O101" s="41">
        <f t="shared" si="271"/>
        <v>75.681778733799376</v>
      </c>
      <c r="P101" s="210">
        <f t="shared" si="271"/>
        <v>33.298452889718746</v>
      </c>
      <c r="Q101" s="36">
        <f t="shared" si="271"/>
        <v>60.002599264688897</v>
      </c>
      <c r="R101" s="39">
        <f t="shared" si="271"/>
        <v>261.20454611578151</v>
      </c>
      <c r="S101" s="41">
        <f t="shared" si="271"/>
        <v>25.827298372643426</v>
      </c>
      <c r="T101" s="41">
        <f t="shared" si="271"/>
        <v>1.6385315315315325</v>
      </c>
      <c r="U101" s="41">
        <f t="shared" si="271"/>
        <v>1.3132773102100426</v>
      </c>
      <c r="V101" s="39">
        <f t="shared" si="271"/>
        <v>12.162939681452979</v>
      </c>
      <c r="W101" s="39">
        <f t="shared" si="271"/>
        <v>75.318053297929978</v>
      </c>
      <c r="X101" s="40">
        <f t="shared" si="271"/>
        <v>32.790798853709823</v>
      </c>
      <c r="Y101" s="37">
        <f t="shared" si="271"/>
        <v>43.801670468638122</v>
      </c>
      <c r="Z101" s="39">
        <f t="shared" si="271"/>
        <v>244.66980889895825</v>
      </c>
      <c r="AA101" s="39">
        <f t="shared" si="271"/>
        <v>28.070004855768776</v>
      </c>
      <c r="AB101" s="41">
        <f t="shared" si="271"/>
        <v>1.6385315315315325</v>
      </c>
      <c r="AC101" s="41">
        <f t="shared" si="271"/>
        <v>1.2065761017567675</v>
      </c>
      <c r="AD101" s="39">
        <f t="shared" si="271"/>
        <v>10.008970135725534</v>
      </c>
      <c r="AE101" s="39">
        <f t="shared" si="271"/>
        <v>65.575952293947125</v>
      </c>
      <c r="AF101" s="40">
        <f t="shared" si="271"/>
        <v>19.781736880769376</v>
      </c>
      <c r="AG101" s="36">
        <f t="shared" si="271"/>
        <v>60.602628283763401</v>
      </c>
      <c r="AH101" s="39">
        <f t="shared" si="271"/>
        <v>210.17026385756981</v>
      </c>
      <c r="AI101" s="37">
        <f t="shared" si="271"/>
        <v>43.801670468638122</v>
      </c>
      <c r="AJ101" s="39">
        <f t="shared" si="271"/>
        <v>188.52979918742071</v>
      </c>
      <c r="AK101" s="210">
        <f t="shared" si="271"/>
        <v>52.293345015635914</v>
      </c>
      <c r="AL101" s="38">
        <f t="shared" si="271"/>
        <v>105.0851319287849</v>
      </c>
      <c r="AM101" s="368">
        <f t="shared" si="271"/>
        <v>94.264899593710354</v>
      </c>
      <c r="AN101" s="368">
        <f t="shared" si="271"/>
        <v>104.77497468524732</v>
      </c>
      <c r="AO101" s="368" t="e">
        <f t="shared" ref="AO101:AP101" si="272">AVERAGE(AO95:AO100)</f>
        <v>#DIV/0!</v>
      </c>
      <c r="AP101" s="364" t="e">
        <f t="shared" si="272"/>
        <v>#DIV/0!</v>
      </c>
      <c r="AQ101" s="364" t="e">
        <f t="shared" ref="AQ101:AR101" si="273">AVERAGE(AQ95:AQ100)</f>
        <v>#DIV/0!</v>
      </c>
      <c r="AR101" s="364" t="e">
        <f t="shared" si="273"/>
        <v>#DIV/0!</v>
      </c>
      <c r="AS101"/>
      <c r="AT101"/>
    </row>
    <row r="102" spans="1:46" ht="15" customHeight="1" x14ac:dyDescent="0.3">
      <c r="A102" s="554"/>
      <c r="B102" s="519"/>
      <c r="C102" s="515" t="s">
        <v>24</v>
      </c>
      <c r="D102" s="516"/>
      <c r="E102" s="517"/>
      <c r="F102" s="45">
        <f t="shared" ref="F102:AN102" si="274">_xlfn.STDEV.S(F95:F100)</f>
        <v>0.35870136139505415</v>
      </c>
      <c r="G102" s="48">
        <f t="shared" si="274"/>
        <v>26.321837106605347</v>
      </c>
      <c r="H102" s="211">
        <f t="shared" si="274"/>
        <v>2.3363306358814748</v>
      </c>
      <c r="I102" s="43">
        <f t="shared" si="274"/>
        <v>7.0116662433298996E-4</v>
      </c>
      <c r="J102" s="46">
        <f t="shared" si="274"/>
        <v>22.781445544229591</v>
      </c>
      <c r="K102" s="48">
        <f t="shared" si="274"/>
        <v>3.7047773106533834</v>
      </c>
      <c r="L102" s="48">
        <f t="shared" si="274"/>
        <v>8.5058798204367791E-2</v>
      </c>
      <c r="M102" s="48">
        <f t="shared" si="274"/>
        <v>0.12608619649916189</v>
      </c>
      <c r="N102" s="48">
        <f t="shared" si="274"/>
        <v>5.3937643110640003</v>
      </c>
      <c r="O102" s="48">
        <f t="shared" si="274"/>
        <v>25.234543520745255</v>
      </c>
      <c r="P102" s="211">
        <f t="shared" si="274"/>
        <v>4.1832275241749999</v>
      </c>
      <c r="Q102" s="43">
        <f t="shared" si="274"/>
        <v>6.6094218994879441E-4</v>
      </c>
      <c r="R102" s="46">
        <f t="shared" si="274"/>
        <v>22.812031431414251</v>
      </c>
      <c r="S102" s="48">
        <f t="shared" si="274"/>
        <v>3.7027902492032121</v>
      </c>
      <c r="T102" s="48">
        <f t="shared" si="274"/>
        <v>8.5058798204367791E-2</v>
      </c>
      <c r="U102" s="48">
        <f t="shared" si="274"/>
        <v>0.12533258845326892</v>
      </c>
      <c r="V102" s="46">
        <f t="shared" si="274"/>
        <v>5.3673036048984217</v>
      </c>
      <c r="W102" s="46">
        <f t="shared" si="274"/>
        <v>25.232464206476479</v>
      </c>
      <c r="X102" s="47">
        <f t="shared" si="274"/>
        <v>4.1112479724102329</v>
      </c>
      <c r="Y102" s="44">
        <f t="shared" si="274"/>
        <v>3.0311325685966546E-4</v>
      </c>
      <c r="Z102" s="46">
        <f t="shared" si="274"/>
        <v>24.258409120861518</v>
      </c>
      <c r="AA102" s="46">
        <f t="shared" si="274"/>
        <v>3.718043380626137</v>
      </c>
      <c r="AB102" s="48">
        <f t="shared" si="274"/>
        <v>8.5058798204367791E-2</v>
      </c>
      <c r="AC102" s="48">
        <f t="shared" si="274"/>
        <v>0.10894336668313377</v>
      </c>
      <c r="AD102" s="46">
        <f t="shared" si="274"/>
        <v>4.78016371677211</v>
      </c>
      <c r="AE102" s="46">
        <f t="shared" si="274"/>
        <v>25.685117235604149</v>
      </c>
      <c r="AF102" s="47">
        <f t="shared" si="274"/>
        <v>2.722349332488446</v>
      </c>
      <c r="AG102" s="43">
        <f t="shared" si="274"/>
        <v>7.0116662433298996E-4</v>
      </c>
      <c r="AH102" s="46">
        <f t="shared" si="274"/>
        <v>19.15964302330568</v>
      </c>
      <c r="AI102" s="44">
        <f t="shared" si="274"/>
        <v>3.0311325685966546E-4</v>
      </c>
      <c r="AJ102" s="46">
        <f t="shared" si="274"/>
        <v>20.981105979863905</v>
      </c>
      <c r="AK102" s="211">
        <f t="shared" si="274"/>
        <v>17.713276262850641</v>
      </c>
      <c r="AL102" s="45">
        <f t="shared" si="274"/>
        <v>9.57982151165284</v>
      </c>
      <c r="AM102" s="369">
        <f t="shared" si="274"/>
        <v>10.490552989931953</v>
      </c>
      <c r="AN102" s="369">
        <f t="shared" si="274"/>
        <v>9.5898784349137003</v>
      </c>
      <c r="AO102" s="369" t="e">
        <f t="shared" ref="AO102:AP102" si="275">_xlfn.STDEV.S(AO95:AO100)</f>
        <v>#DIV/0!</v>
      </c>
      <c r="AP102" s="365" t="e">
        <f t="shared" si="275"/>
        <v>#DIV/0!</v>
      </c>
      <c r="AQ102" s="365" t="e">
        <f t="shared" ref="AQ102:AR102" si="276">_xlfn.STDEV.S(AQ95:AQ100)</f>
        <v>#DIV/0!</v>
      </c>
      <c r="AR102" s="365" t="e">
        <f t="shared" si="276"/>
        <v>#DIV/0!</v>
      </c>
      <c r="AS102"/>
      <c r="AT102"/>
    </row>
    <row r="103" spans="1:46" ht="15" thickBot="1" x14ac:dyDescent="0.35">
      <c r="A103" s="554"/>
      <c r="B103" s="520"/>
      <c r="C103" s="510" t="s">
        <v>25</v>
      </c>
      <c r="D103" s="511"/>
      <c r="E103" s="512"/>
      <c r="F103" s="52">
        <f t="shared" ref="F103:AF103" si="277">_xlfn.STDEV.S(F95:F100)/SQRT(COUNT(F95:F100))</f>
        <v>0.17935068069752708</v>
      </c>
      <c r="G103" s="55">
        <f t="shared" si="277"/>
        <v>13.160918553302674</v>
      </c>
      <c r="H103" s="212">
        <f t="shared" si="277"/>
        <v>1.1681653179407374</v>
      </c>
      <c r="I103" s="50">
        <f t="shared" si="277"/>
        <v>3.5058331216649498E-4</v>
      </c>
      <c r="J103" s="53">
        <f t="shared" si="277"/>
        <v>11.390722772114795</v>
      </c>
      <c r="K103" s="55">
        <f t="shared" si="277"/>
        <v>1.8523886553266917</v>
      </c>
      <c r="L103" s="55">
        <f t="shared" si="277"/>
        <v>4.2529399102183896E-2</v>
      </c>
      <c r="M103" s="55">
        <f t="shared" si="277"/>
        <v>6.3043098249580945E-2</v>
      </c>
      <c r="N103" s="55">
        <f t="shared" si="277"/>
        <v>2.6968821555320002</v>
      </c>
      <c r="O103" s="55">
        <f t="shared" si="277"/>
        <v>12.617271760372628</v>
      </c>
      <c r="P103" s="212">
        <f t="shared" si="277"/>
        <v>2.0916137620874999</v>
      </c>
      <c r="Q103" s="50">
        <f t="shared" si="277"/>
        <v>3.304710949743972E-4</v>
      </c>
      <c r="R103" s="53">
        <f t="shared" si="277"/>
        <v>11.406015715707126</v>
      </c>
      <c r="S103" s="55">
        <f t="shared" si="277"/>
        <v>1.851395124601606</v>
      </c>
      <c r="T103" s="55">
        <f t="shared" si="277"/>
        <v>4.2529399102183896E-2</v>
      </c>
      <c r="U103" s="55">
        <f t="shared" si="277"/>
        <v>6.2666294226634459E-2</v>
      </c>
      <c r="V103" s="53">
        <f t="shared" si="277"/>
        <v>2.6836518024492109</v>
      </c>
      <c r="W103" s="53">
        <f t="shared" si="277"/>
        <v>12.616232103238239</v>
      </c>
      <c r="X103" s="54">
        <f t="shared" si="277"/>
        <v>2.0556239862051164</v>
      </c>
      <c r="Y103" s="51">
        <f t="shared" si="277"/>
        <v>1.5155662842983273E-4</v>
      </c>
      <c r="Z103" s="53">
        <f t="shared" si="277"/>
        <v>12.129204560430759</v>
      </c>
      <c r="AA103" s="53">
        <f t="shared" si="277"/>
        <v>1.8590216903130685</v>
      </c>
      <c r="AB103" s="55">
        <f t="shared" si="277"/>
        <v>4.2529399102183896E-2</v>
      </c>
      <c r="AC103" s="55">
        <f t="shared" si="277"/>
        <v>5.4471683341566886E-2</v>
      </c>
      <c r="AD103" s="53">
        <f t="shared" si="277"/>
        <v>2.390081858386055</v>
      </c>
      <c r="AE103" s="53">
        <f t="shared" si="277"/>
        <v>12.842558617802075</v>
      </c>
      <c r="AF103" s="54">
        <f t="shared" si="277"/>
        <v>1.361174666244223</v>
      </c>
      <c r="AG103" s="50">
        <f t="shared" ref="AG103:AP103" si="278">AG102/SQRT(COUNT(AG95:AG100))</f>
        <v>3.5058331216649498E-4</v>
      </c>
      <c r="AH103" s="53">
        <f t="shared" si="278"/>
        <v>9.57982151165284</v>
      </c>
      <c r="AI103" s="51">
        <f t="shared" si="278"/>
        <v>1.5155662842983273E-4</v>
      </c>
      <c r="AJ103" s="53">
        <f t="shared" si="278"/>
        <v>10.490552989931953</v>
      </c>
      <c r="AK103" s="212">
        <f t="shared" si="278"/>
        <v>8.8566381314253206</v>
      </c>
      <c r="AL103" s="52">
        <f t="shared" si="278"/>
        <v>4.78991075582642</v>
      </c>
      <c r="AM103" s="370">
        <f t="shared" si="278"/>
        <v>5.2452764949659763</v>
      </c>
      <c r="AN103" s="370">
        <f t="shared" si="278"/>
        <v>4.7949392174568501</v>
      </c>
      <c r="AO103" s="370" t="e">
        <f t="shared" ref="AO103" si="279">AO102/SQRT(COUNT(AO95:AO100))</f>
        <v>#DIV/0!</v>
      </c>
      <c r="AP103" s="366" t="e">
        <f t="shared" si="278"/>
        <v>#DIV/0!</v>
      </c>
      <c r="AQ103" s="366" t="e">
        <f t="shared" ref="AQ103:AR103" si="280">AQ102/SQRT(COUNT(AQ95:AQ100))</f>
        <v>#DIV/0!</v>
      </c>
      <c r="AR103" s="366" t="e">
        <f t="shared" si="280"/>
        <v>#DIV/0!</v>
      </c>
      <c r="AS103"/>
      <c r="AT103"/>
    </row>
    <row r="104" spans="1:46" ht="15" customHeight="1" x14ac:dyDescent="0.3">
      <c r="A104" s="554"/>
      <c r="B104" s="506" t="s">
        <v>88</v>
      </c>
      <c r="C104" s="263">
        <v>44229</v>
      </c>
      <c r="D104" s="264" t="s">
        <v>82</v>
      </c>
      <c r="E104" s="285" t="s">
        <v>151</v>
      </c>
      <c r="F104" s="26"/>
      <c r="G104" s="26"/>
      <c r="H104" s="276"/>
      <c r="I104" s="25"/>
      <c r="J104" s="23"/>
      <c r="K104" s="26"/>
      <c r="L104" s="26"/>
      <c r="M104" s="26"/>
      <c r="N104" s="26"/>
      <c r="O104" s="26"/>
      <c r="P104" s="276"/>
      <c r="Q104" s="27"/>
      <c r="R104" s="30"/>
      <c r="S104" s="29"/>
      <c r="T104" s="29"/>
      <c r="U104" s="29"/>
      <c r="V104" s="30"/>
      <c r="W104" s="30"/>
      <c r="X104" s="31"/>
      <c r="Y104" s="27"/>
      <c r="Z104" s="30"/>
      <c r="AA104" s="30"/>
      <c r="AB104" s="29"/>
      <c r="AC104" s="29"/>
      <c r="AD104" s="30"/>
      <c r="AE104" s="30"/>
      <c r="AF104" s="31"/>
      <c r="AG104" s="32">
        <f t="shared" ref="AG104:AG105" si="281">I104</f>
        <v>0</v>
      </c>
      <c r="AH104" s="30">
        <f t="shared" ref="AH104:AH105" si="282">(J104-2*K104)</f>
        <v>0</v>
      </c>
      <c r="AI104" s="29">
        <f t="shared" ref="AI104:AI105" si="283">Y104</f>
        <v>0</v>
      </c>
      <c r="AJ104" s="30">
        <f t="shared" ref="AJ104:AJ105" si="284">Z104-2*AA104</f>
        <v>0</v>
      </c>
      <c r="AK104" s="112" t="e">
        <f t="shared" ref="AK104:AK105" si="285">(AH104-AJ104)/(AJ104*(AG104-AI104))*7500.6</f>
        <v>#DIV/0!</v>
      </c>
      <c r="AL104" s="22">
        <f t="shared" ref="AL104:AL105" si="286">AH104/2</f>
        <v>0</v>
      </c>
      <c r="AM104" s="322">
        <f t="shared" ref="AM104:AM105" si="287">AJ104/2</f>
        <v>0</v>
      </c>
      <c r="AN104" s="322">
        <f t="shared" ref="AN104:AN105" si="288">(R104-2*S104)/2</f>
        <v>0</v>
      </c>
      <c r="AO104" s="336"/>
      <c r="AP104" s="367"/>
      <c r="AQ104" s="367"/>
      <c r="AR104" s="367"/>
      <c r="AS104"/>
      <c r="AT104"/>
    </row>
    <row r="105" spans="1:46" ht="15" customHeight="1" x14ac:dyDescent="0.3">
      <c r="A105" s="554"/>
      <c r="B105" s="506"/>
      <c r="C105" s="265">
        <v>44237</v>
      </c>
      <c r="D105" s="229" t="s">
        <v>82</v>
      </c>
      <c r="E105" s="250" t="s">
        <v>152</v>
      </c>
      <c r="F105" s="26"/>
      <c r="G105" s="26"/>
      <c r="H105" s="276"/>
      <c r="I105" s="25"/>
      <c r="J105" s="23"/>
      <c r="K105" s="26"/>
      <c r="L105" s="26"/>
      <c r="M105" s="26"/>
      <c r="N105" s="26"/>
      <c r="O105" s="26"/>
      <c r="P105" s="276"/>
      <c r="Q105" s="27"/>
      <c r="R105" s="30"/>
      <c r="S105" s="29"/>
      <c r="T105" s="29"/>
      <c r="U105" s="29"/>
      <c r="V105" s="30"/>
      <c r="W105" s="30"/>
      <c r="X105" s="31"/>
      <c r="Y105" s="27"/>
      <c r="Z105" s="30"/>
      <c r="AA105" s="30"/>
      <c r="AB105" s="29"/>
      <c r="AC105" s="29"/>
      <c r="AD105" s="30"/>
      <c r="AE105" s="30"/>
      <c r="AF105" s="31"/>
      <c r="AG105" s="32">
        <f t="shared" si="281"/>
        <v>0</v>
      </c>
      <c r="AH105" s="30">
        <f t="shared" si="282"/>
        <v>0</v>
      </c>
      <c r="AI105" s="29">
        <f t="shared" si="283"/>
        <v>0</v>
      </c>
      <c r="AJ105" s="30">
        <f t="shared" si="284"/>
        <v>0</v>
      </c>
      <c r="AK105" s="112" t="e">
        <f t="shared" si="285"/>
        <v>#DIV/0!</v>
      </c>
      <c r="AL105" s="22">
        <f t="shared" si="286"/>
        <v>0</v>
      </c>
      <c r="AM105" s="322">
        <f t="shared" si="287"/>
        <v>0</v>
      </c>
      <c r="AN105" s="322">
        <f t="shared" si="288"/>
        <v>0</v>
      </c>
      <c r="AO105" s="336"/>
      <c r="AP105" s="367"/>
      <c r="AQ105" s="367"/>
      <c r="AR105" s="367"/>
      <c r="AS105"/>
      <c r="AT105"/>
    </row>
    <row r="106" spans="1:46" ht="15" customHeight="1" x14ac:dyDescent="0.3">
      <c r="A106" s="554"/>
      <c r="B106" s="506"/>
      <c r="C106" s="265"/>
      <c r="D106" s="229" t="s">
        <v>82</v>
      </c>
      <c r="E106" s="250"/>
      <c r="F106" s="26"/>
      <c r="G106" s="26"/>
      <c r="H106" s="276"/>
      <c r="I106" s="25"/>
      <c r="J106" s="23"/>
      <c r="K106" s="26"/>
      <c r="L106" s="26"/>
      <c r="M106" s="26"/>
      <c r="N106" s="26"/>
      <c r="O106" s="26"/>
      <c r="P106" s="276"/>
      <c r="Q106" s="27"/>
      <c r="R106" s="30"/>
      <c r="S106" s="29"/>
      <c r="T106" s="29"/>
      <c r="U106" s="29"/>
      <c r="V106" s="30"/>
      <c r="W106" s="30"/>
      <c r="X106" s="31"/>
      <c r="Y106" s="27"/>
      <c r="Z106" s="30"/>
      <c r="AA106" s="30"/>
      <c r="AB106" s="29"/>
      <c r="AC106" s="29"/>
      <c r="AD106" s="30"/>
      <c r="AE106" s="30"/>
      <c r="AF106" s="31"/>
      <c r="AG106" s="32"/>
      <c r="AH106" s="30"/>
      <c r="AI106" s="29"/>
      <c r="AJ106" s="30"/>
      <c r="AK106" s="112"/>
      <c r="AL106" s="22"/>
      <c r="AM106" s="322"/>
      <c r="AN106" s="322"/>
      <c r="AO106" s="336"/>
      <c r="AP106" s="367"/>
      <c r="AQ106" s="367"/>
      <c r="AR106" s="367"/>
      <c r="AS106"/>
      <c r="AT106"/>
    </row>
    <row r="107" spans="1:46" ht="15" customHeight="1" x14ac:dyDescent="0.3">
      <c r="A107" s="554"/>
      <c r="B107" s="506"/>
      <c r="C107" s="265"/>
      <c r="D107" s="229" t="s">
        <v>82</v>
      </c>
      <c r="E107" s="250"/>
      <c r="F107" s="26"/>
      <c r="G107" s="26"/>
      <c r="H107" s="276"/>
      <c r="I107" s="25"/>
      <c r="J107" s="23"/>
      <c r="K107" s="26"/>
      <c r="L107" s="26"/>
      <c r="M107" s="26"/>
      <c r="N107" s="26"/>
      <c r="O107" s="26"/>
      <c r="P107" s="276"/>
      <c r="Q107" s="27"/>
      <c r="R107" s="30"/>
      <c r="S107" s="29"/>
      <c r="T107" s="29"/>
      <c r="U107" s="29"/>
      <c r="V107" s="30"/>
      <c r="W107" s="30"/>
      <c r="X107" s="31"/>
      <c r="Y107" s="27"/>
      <c r="Z107" s="30"/>
      <c r="AA107" s="30"/>
      <c r="AB107" s="29"/>
      <c r="AC107" s="29"/>
      <c r="AD107" s="30"/>
      <c r="AE107" s="30"/>
      <c r="AF107" s="31"/>
      <c r="AG107" s="32"/>
      <c r="AH107" s="30"/>
      <c r="AI107" s="29"/>
      <c r="AJ107" s="30"/>
      <c r="AK107" s="112"/>
      <c r="AL107" s="22"/>
      <c r="AM107" s="322"/>
      <c r="AN107" s="322"/>
      <c r="AO107" s="336"/>
      <c r="AP107" s="367"/>
      <c r="AQ107" s="367"/>
      <c r="AR107" s="367"/>
      <c r="AS107"/>
      <c r="AT107"/>
    </row>
    <row r="108" spans="1:46" ht="15" customHeight="1" x14ac:dyDescent="0.3">
      <c r="A108" s="554"/>
      <c r="B108" s="506"/>
      <c r="C108" s="265"/>
      <c r="D108" s="229" t="s">
        <v>82</v>
      </c>
      <c r="E108" s="250"/>
      <c r="F108" s="26"/>
      <c r="G108" s="26"/>
      <c r="H108" s="276"/>
      <c r="I108" s="25"/>
      <c r="J108" s="23"/>
      <c r="K108" s="26"/>
      <c r="L108" s="26"/>
      <c r="M108" s="26"/>
      <c r="N108" s="26"/>
      <c r="O108" s="26"/>
      <c r="P108" s="276"/>
      <c r="Q108" s="27"/>
      <c r="R108" s="30"/>
      <c r="S108" s="29"/>
      <c r="T108" s="29"/>
      <c r="U108" s="29"/>
      <c r="V108" s="30"/>
      <c r="W108" s="30"/>
      <c r="X108" s="31"/>
      <c r="Y108" s="27"/>
      <c r="Z108" s="30"/>
      <c r="AA108" s="30"/>
      <c r="AB108" s="29"/>
      <c r="AC108" s="29"/>
      <c r="AD108" s="30"/>
      <c r="AE108" s="30"/>
      <c r="AF108" s="31"/>
      <c r="AG108" s="32"/>
      <c r="AH108" s="30"/>
      <c r="AI108" s="29"/>
      <c r="AJ108" s="30"/>
      <c r="AK108" s="112"/>
      <c r="AL108" s="22"/>
      <c r="AM108" s="322"/>
      <c r="AN108" s="322"/>
      <c r="AO108" s="336"/>
      <c r="AP108" s="367"/>
      <c r="AQ108" s="367"/>
      <c r="AR108" s="367"/>
      <c r="AS108"/>
      <c r="AT108"/>
    </row>
    <row r="109" spans="1:46" ht="15" customHeight="1" thickBot="1" x14ac:dyDescent="0.35">
      <c r="A109" s="554"/>
      <c r="B109" s="506"/>
      <c r="C109" s="266"/>
      <c r="D109" s="267"/>
      <c r="E109" s="251"/>
      <c r="F109" s="29"/>
      <c r="G109" s="26"/>
      <c r="H109" s="276"/>
      <c r="I109" s="32"/>
      <c r="J109" s="30"/>
      <c r="K109" s="29"/>
      <c r="L109" s="26"/>
      <c r="M109" s="26"/>
      <c r="N109" s="26"/>
      <c r="O109" s="26"/>
      <c r="P109" s="276"/>
      <c r="Q109" s="27"/>
      <c r="R109" s="57"/>
      <c r="S109" s="317"/>
      <c r="T109" s="29"/>
      <c r="U109" s="29"/>
      <c r="V109" s="30"/>
      <c r="W109" s="30"/>
      <c r="X109" s="31"/>
      <c r="Y109" s="27"/>
      <c r="Z109" s="57"/>
      <c r="AA109" s="57"/>
      <c r="AB109" s="29"/>
      <c r="AC109" s="29"/>
      <c r="AD109" s="30"/>
      <c r="AE109" s="30"/>
      <c r="AF109" s="31"/>
      <c r="AG109" s="32"/>
      <c r="AH109" s="30"/>
      <c r="AI109" s="29"/>
      <c r="AJ109" s="30"/>
      <c r="AK109" s="112"/>
      <c r="AL109" s="323"/>
      <c r="AM109" s="390"/>
      <c r="AN109" s="322"/>
      <c r="AO109" s="336"/>
      <c r="AP109" s="367"/>
      <c r="AQ109" s="367"/>
      <c r="AR109" s="367"/>
      <c r="AS109"/>
      <c r="AT109"/>
    </row>
    <row r="110" spans="1:46" ht="15" customHeight="1" x14ac:dyDescent="0.3">
      <c r="A110" s="554"/>
      <c r="B110" s="506"/>
      <c r="C110" s="523" t="s">
        <v>23</v>
      </c>
      <c r="D110" s="523"/>
      <c r="E110" s="524"/>
      <c r="F110" s="38" t="e">
        <f t="shared" ref="F110:AN110" si="289">AVERAGE(F104:F109)</f>
        <v>#DIV/0!</v>
      </c>
      <c r="G110" s="41" t="e">
        <f t="shared" si="289"/>
        <v>#DIV/0!</v>
      </c>
      <c r="H110" s="210" t="e">
        <f t="shared" si="289"/>
        <v>#DIV/0!</v>
      </c>
      <c r="I110" s="36" t="e">
        <f t="shared" si="289"/>
        <v>#DIV/0!</v>
      </c>
      <c r="J110" s="39" t="e">
        <f t="shared" si="289"/>
        <v>#DIV/0!</v>
      </c>
      <c r="K110" s="41" t="e">
        <f t="shared" si="289"/>
        <v>#DIV/0!</v>
      </c>
      <c r="L110" s="41" t="e">
        <f t="shared" si="289"/>
        <v>#DIV/0!</v>
      </c>
      <c r="M110" s="41" t="e">
        <f t="shared" si="289"/>
        <v>#DIV/0!</v>
      </c>
      <c r="N110" s="41" t="e">
        <f t="shared" si="289"/>
        <v>#DIV/0!</v>
      </c>
      <c r="O110" s="41" t="e">
        <f t="shared" si="289"/>
        <v>#DIV/0!</v>
      </c>
      <c r="P110" s="210" t="e">
        <f t="shared" si="289"/>
        <v>#DIV/0!</v>
      </c>
      <c r="Q110" s="36" t="e">
        <f t="shared" si="289"/>
        <v>#DIV/0!</v>
      </c>
      <c r="R110" s="39" t="e">
        <f t="shared" si="289"/>
        <v>#DIV/0!</v>
      </c>
      <c r="S110" s="41" t="e">
        <f t="shared" si="289"/>
        <v>#DIV/0!</v>
      </c>
      <c r="T110" s="41" t="e">
        <f t="shared" si="289"/>
        <v>#DIV/0!</v>
      </c>
      <c r="U110" s="41" t="e">
        <f t="shared" si="289"/>
        <v>#DIV/0!</v>
      </c>
      <c r="V110" s="39" t="e">
        <f t="shared" si="289"/>
        <v>#DIV/0!</v>
      </c>
      <c r="W110" s="39" t="e">
        <f t="shared" si="289"/>
        <v>#DIV/0!</v>
      </c>
      <c r="X110" s="40" t="e">
        <f t="shared" si="289"/>
        <v>#DIV/0!</v>
      </c>
      <c r="Y110" s="37" t="e">
        <f t="shared" si="289"/>
        <v>#DIV/0!</v>
      </c>
      <c r="Z110" s="39" t="e">
        <f t="shared" si="289"/>
        <v>#DIV/0!</v>
      </c>
      <c r="AA110" s="39" t="e">
        <f t="shared" si="289"/>
        <v>#DIV/0!</v>
      </c>
      <c r="AB110" s="41" t="e">
        <f t="shared" si="289"/>
        <v>#DIV/0!</v>
      </c>
      <c r="AC110" s="41" t="e">
        <f t="shared" si="289"/>
        <v>#DIV/0!</v>
      </c>
      <c r="AD110" s="39" t="e">
        <f t="shared" si="289"/>
        <v>#DIV/0!</v>
      </c>
      <c r="AE110" s="39" t="e">
        <f t="shared" si="289"/>
        <v>#DIV/0!</v>
      </c>
      <c r="AF110" s="40" t="e">
        <f t="shared" si="289"/>
        <v>#DIV/0!</v>
      </c>
      <c r="AG110" s="36">
        <f t="shared" si="289"/>
        <v>0</v>
      </c>
      <c r="AH110" s="39">
        <f t="shared" si="289"/>
        <v>0</v>
      </c>
      <c r="AI110" s="37">
        <f t="shared" si="289"/>
        <v>0</v>
      </c>
      <c r="AJ110" s="39">
        <f t="shared" si="289"/>
        <v>0</v>
      </c>
      <c r="AK110" s="210" t="e">
        <f t="shared" si="289"/>
        <v>#DIV/0!</v>
      </c>
      <c r="AL110" s="38">
        <f t="shared" si="289"/>
        <v>0</v>
      </c>
      <c r="AM110" s="368">
        <f t="shared" si="289"/>
        <v>0</v>
      </c>
      <c r="AN110" s="368">
        <f t="shared" si="289"/>
        <v>0</v>
      </c>
      <c r="AO110" s="336"/>
      <c r="AP110" s="367"/>
      <c r="AQ110" s="367"/>
      <c r="AR110" s="367"/>
      <c r="AS110"/>
      <c r="AT110"/>
    </row>
    <row r="111" spans="1:46" ht="15" customHeight="1" x14ac:dyDescent="0.3">
      <c r="A111" s="554"/>
      <c r="B111" s="506"/>
      <c r="C111" s="525" t="s">
        <v>24</v>
      </c>
      <c r="D111" s="525"/>
      <c r="E111" s="526"/>
      <c r="F111" s="45" t="e">
        <f t="shared" ref="F111:AN111" si="290">_xlfn.STDEV.S(F104:F109)</f>
        <v>#DIV/0!</v>
      </c>
      <c r="G111" s="48" t="e">
        <f t="shared" si="290"/>
        <v>#DIV/0!</v>
      </c>
      <c r="H111" s="211" t="e">
        <f t="shared" si="290"/>
        <v>#DIV/0!</v>
      </c>
      <c r="I111" s="43" t="e">
        <f t="shared" si="290"/>
        <v>#DIV/0!</v>
      </c>
      <c r="J111" s="46" t="e">
        <f t="shared" si="290"/>
        <v>#DIV/0!</v>
      </c>
      <c r="K111" s="48" t="e">
        <f t="shared" si="290"/>
        <v>#DIV/0!</v>
      </c>
      <c r="L111" s="48" t="e">
        <f t="shared" si="290"/>
        <v>#DIV/0!</v>
      </c>
      <c r="M111" s="48" t="e">
        <f t="shared" si="290"/>
        <v>#DIV/0!</v>
      </c>
      <c r="N111" s="48" t="e">
        <f t="shared" si="290"/>
        <v>#DIV/0!</v>
      </c>
      <c r="O111" s="48" t="e">
        <f t="shared" si="290"/>
        <v>#DIV/0!</v>
      </c>
      <c r="P111" s="211" t="e">
        <f t="shared" si="290"/>
        <v>#DIV/0!</v>
      </c>
      <c r="Q111" s="43" t="e">
        <f t="shared" si="290"/>
        <v>#DIV/0!</v>
      </c>
      <c r="R111" s="46" t="e">
        <f t="shared" si="290"/>
        <v>#DIV/0!</v>
      </c>
      <c r="S111" s="48" t="e">
        <f t="shared" si="290"/>
        <v>#DIV/0!</v>
      </c>
      <c r="T111" s="48" t="e">
        <f t="shared" si="290"/>
        <v>#DIV/0!</v>
      </c>
      <c r="U111" s="48" t="e">
        <f t="shared" si="290"/>
        <v>#DIV/0!</v>
      </c>
      <c r="V111" s="46" t="e">
        <f t="shared" si="290"/>
        <v>#DIV/0!</v>
      </c>
      <c r="W111" s="46" t="e">
        <f t="shared" si="290"/>
        <v>#DIV/0!</v>
      </c>
      <c r="X111" s="47" t="e">
        <f t="shared" si="290"/>
        <v>#DIV/0!</v>
      </c>
      <c r="Y111" s="44" t="e">
        <f t="shared" si="290"/>
        <v>#DIV/0!</v>
      </c>
      <c r="Z111" s="46" t="e">
        <f t="shared" si="290"/>
        <v>#DIV/0!</v>
      </c>
      <c r="AA111" s="46" t="e">
        <f t="shared" si="290"/>
        <v>#DIV/0!</v>
      </c>
      <c r="AB111" s="48" t="e">
        <f t="shared" si="290"/>
        <v>#DIV/0!</v>
      </c>
      <c r="AC111" s="48" t="e">
        <f t="shared" si="290"/>
        <v>#DIV/0!</v>
      </c>
      <c r="AD111" s="46" t="e">
        <f t="shared" si="290"/>
        <v>#DIV/0!</v>
      </c>
      <c r="AE111" s="46" t="e">
        <f t="shared" si="290"/>
        <v>#DIV/0!</v>
      </c>
      <c r="AF111" s="47" t="e">
        <f t="shared" si="290"/>
        <v>#DIV/0!</v>
      </c>
      <c r="AG111" s="43">
        <f t="shared" si="290"/>
        <v>0</v>
      </c>
      <c r="AH111" s="46">
        <f t="shared" si="290"/>
        <v>0</v>
      </c>
      <c r="AI111" s="44">
        <f t="shared" si="290"/>
        <v>0</v>
      </c>
      <c r="AJ111" s="46">
        <f t="shared" si="290"/>
        <v>0</v>
      </c>
      <c r="AK111" s="211" t="e">
        <f t="shared" si="290"/>
        <v>#DIV/0!</v>
      </c>
      <c r="AL111" s="45">
        <f t="shared" si="290"/>
        <v>0</v>
      </c>
      <c r="AM111" s="369">
        <f t="shared" si="290"/>
        <v>0</v>
      </c>
      <c r="AN111" s="369">
        <f t="shared" si="290"/>
        <v>0</v>
      </c>
      <c r="AO111" s="336"/>
      <c r="AP111" s="367"/>
      <c r="AQ111" s="367"/>
      <c r="AR111" s="367"/>
      <c r="AS111"/>
      <c r="AT111"/>
    </row>
    <row r="112" spans="1:46" ht="15" customHeight="1" thickBot="1" x14ac:dyDescent="0.35">
      <c r="A112" s="554"/>
      <c r="B112" s="507"/>
      <c r="C112" s="510" t="s">
        <v>25</v>
      </c>
      <c r="D112" s="511"/>
      <c r="E112" s="512"/>
      <c r="F112" s="52" t="e">
        <f t="shared" ref="F112:AN112" si="291">_xlfn.STDEV.S(F104:F109)/SQRT(COUNT(F104:F109))</f>
        <v>#DIV/0!</v>
      </c>
      <c r="G112" s="55" t="e">
        <f t="shared" si="291"/>
        <v>#DIV/0!</v>
      </c>
      <c r="H112" s="212" t="e">
        <f t="shared" si="291"/>
        <v>#DIV/0!</v>
      </c>
      <c r="I112" s="50" t="e">
        <f t="shared" si="291"/>
        <v>#DIV/0!</v>
      </c>
      <c r="J112" s="53" t="e">
        <f t="shared" si="291"/>
        <v>#DIV/0!</v>
      </c>
      <c r="K112" s="55" t="e">
        <f t="shared" si="291"/>
        <v>#DIV/0!</v>
      </c>
      <c r="L112" s="55" t="e">
        <f t="shared" si="291"/>
        <v>#DIV/0!</v>
      </c>
      <c r="M112" s="55" t="e">
        <f t="shared" si="291"/>
        <v>#DIV/0!</v>
      </c>
      <c r="N112" s="55" t="e">
        <f t="shared" si="291"/>
        <v>#DIV/0!</v>
      </c>
      <c r="O112" s="55" t="e">
        <f t="shared" si="291"/>
        <v>#DIV/0!</v>
      </c>
      <c r="P112" s="212" t="e">
        <f t="shared" si="291"/>
        <v>#DIV/0!</v>
      </c>
      <c r="Q112" s="50" t="e">
        <f t="shared" si="291"/>
        <v>#DIV/0!</v>
      </c>
      <c r="R112" s="53" t="e">
        <f t="shared" si="291"/>
        <v>#DIV/0!</v>
      </c>
      <c r="S112" s="55" t="e">
        <f t="shared" si="291"/>
        <v>#DIV/0!</v>
      </c>
      <c r="T112" s="55" t="e">
        <f t="shared" si="291"/>
        <v>#DIV/0!</v>
      </c>
      <c r="U112" s="55" t="e">
        <f t="shared" si="291"/>
        <v>#DIV/0!</v>
      </c>
      <c r="V112" s="53" t="e">
        <f t="shared" si="291"/>
        <v>#DIV/0!</v>
      </c>
      <c r="W112" s="53" t="e">
        <f t="shared" si="291"/>
        <v>#DIV/0!</v>
      </c>
      <c r="X112" s="54" t="e">
        <f t="shared" si="291"/>
        <v>#DIV/0!</v>
      </c>
      <c r="Y112" s="51" t="e">
        <f t="shared" si="291"/>
        <v>#DIV/0!</v>
      </c>
      <c r="Z112" s="53" t="e">
        <f t="shared" si="291"/>
        <v>#DIV/0!</v>
      </c>
      <c r="AA112" s="53" t="e">
        <f t="shared" si="291"/>
        <v>#DIV/0!</v>
      </c>
      <c r="AB112" s="55" t="e">
        <f t="shared" si="291"/>
        <v>#DIV/0!</v>
      </c>
      <c r="AC112" s="55" t="e">
        <f t="shared" si="291"/>
        <v>#DIV/0!</v>
      </c>
      <c r="AD112" s="53" t="e">
        <f t="shared" si="291"/>
        <v>#DIV/0!</v>
      </c>
      <c r="AE112" s="53" t="e">
        <f t="shared" si="291"/>
        <v>#DIV/0!</v>
      </c>
      <c r="AF112" s="54" t="e">
        <f t="shared" si="291"/>
        <v>#DIV/0!</v>
      </c>
      <c r="AG112" s="50">
        <f t="shared" si="291"/>
        <v>0</v>
      </c>
      <c r="AH112" s="53">
        <f t="shared" si="291"/>
        <v>0</v>
      </c>
      <c r="AI112" s="51">
        <f t="shared" si="291"/>
        <v>0</v>
      </c>
      <c r="AJ112" s="53">
        <f t="shared" si="291"/>
        <v>0</v>
      </c>
      <c r="AK112" s="212" t="e">
        <f t="shared" si="291"/>
        <v>#DIV/0!</v>
      </c>
      <c r="AL112" s="52">
        <f t="shared" si="291"/>
        <v>0</v>
      </c>
      <c r="AM112" s="370">
        <f t="shared" si="291"/>
        <v>0</v>
      </c>
      <c r="AN112" s="370">
        <f t="shared" si="291"/>
        <v>0</v>
      </c>
      <c r="AO112" s="371"/>
      <c r="AP112" s="373"/>
      <c r="AQ112" s="373"/>
      <c r="AR112" s="373"/>
      <c r="AS112"/>
      <c r="AT112"/>
    </row>
    <row r="113" spans="1:46" ht="15" customHeight="1" x14ac:dyDescent="0.3">
      <c r="A113" s="554"/>
      <c r="B113" s="506" t="s">
        <v>89</v>
      </c>
      <c r="C113" s="263">
        <v>44312</v>
      </c>
      <c r="D113" s="264" t="s">
        <v>188</v>
      </c>
      <c r="E113" s="285" t="s">
        <v>153</v>
      </c>
      <c r="F113" s="26"/>
      <c r="G113" s="26"/>
      <c r="H113" s="276"/>
      <c r="I113" s="25"/>
      <c r="J113" s="23"/>
      <c r="K113" s="26"/>
      <c r="L113" s="26"/>
      <c r="M113" s="26"/>
      <c r="N113" s="26"/>
      <c r="O113" s="26"/>
      <c r="P113" s="276"/>
      <c r="Q113" s="27"/>
      <c r="R113" s="30"/>
      <c r="S113" s="29"/>
      <c r="T113" s="29"/>
      <c r="U113" s="29"/>
      <c r="V113" s="30"/>
      <c r="W113" s="30"/>
      <c r="X113" s="31"/>
      <c r="Y113" s="27"/>
      <c r="Z113" s="30"/>
      <c r="AA113" s="30"/>
      <c r="AB113" s="29"/>
      <c r="AC113" s="29"/>
      <c r="AD113" s="30"/>
      <c r="AE113" s="30"/>
      <c r="AF113" s="31"/>
      <c r="AG113" s="32">
        <f t="shared" ref="AG113:AG117" si="292">I113</f>
        <v>0</v>
      </c>
      <c r="AH113" s="30">
        <f t="shared" ref="AH113:AH117" si="293">(J113-2*K113)</f>
        <v>0</v>
      </c>
      <c r="AI113" s="29">
        <f t="shared" ref="AI113:AI117" si="294">Y113</f>
        <v>0</v>
      </c>
      <c r="AJ113" s="30">
        <f t="shared" ref="AJ113:AJ117" si="295">Z113-2*AA113</f>
        <v>0</v>
      </c>
      <c r="AK113" s="112" t="e">
        <f t="shared" ref="AK113:AK117" si="296">(AH113-AJ113)/(AJ113*(AG113-AI113))*7500.6</f>
        <v>#DIV/0!</v>
      </c>
      <c r="AL113" s="22">
        <f t="shared" ref="AL113:AL117" si="297">AH113/2</f>
        <v>0</v>
      </c>
      <c r="AM113" s="322">
        <f t="shared" ref="AM113:AM117" si="298">AJ113/2</f>
        <v>0</v>
      </c>
      <c r="AN113" s="322">
        <f t="shared" ref="AN113:AN117" si="299">(R113-2*S113)/2</f>
        <v>0</v>
      </c>
      <c r="AO113" s="336"/>
      <c r="AP113" s="367"/>
      <c r="AQ113" s="367"/>
      <c r="AR113" s="367"/>
      <c r="AS113"/>
      <c r="AT113"/>
    </row>
    <row r="114" spans="1:46" ht="15" customHeight="1" x14ac:dyDescent="0.3">
      <c r="A114" s="554"/>
      <c r="B114" s="506"/>
      <c r="C114" s="265">
        <v>44312</v>
      </c>
      <c r="D114" s="229" t="s">
        <v>188</v>
      </c>
      <c r="E114" s="250" t="s">
        <v>154</v>
      </c>
      <c r="F114" s="26"/>
      <c r="G114" s="26"/>
      <c r="H114" s="276"/>
      <c r="I114" s="25"/>
      <c r="J114" s="23"/>
      <c r="K114" s="26"/>
      <c r="L114" s="26"/>
      <c r="M114" s="26"/>
      <c r="N114" s="26"/>
      <c r="O114" s="26"/>
      <c r="P114" s="276"/>
      <c r="Q114" s="27"/>
      <c r="R114" s="30"/>
      <c r="S114" s="29"/>
      <c r="T114" s="29"/>
      <c r="U114" s="29"/>
      <c r="V114" s="30"/>
      <c r="W114" s="30"/>
      <c r="X114" s="31"/>
      <c r="Y114" s="27"/>
      <c r="Z114" s="30"/>
      <c r="AA114" s="30"/>
      <c r="AB114" s="29"/>
      <c r="AC114" s="29"/>
      <c r="AD114" s="30"/>
      <c r="AE114" s="30"/>
      <c r="AF114" s="31"/>
      <c r="AG114" s="32">
        <f t="shared" si="292"/>
        <v>0</v>
      </c>
      <c r="AH114" s="30">
        <f t="shared" si="293"/>
        <v>0</v>
      </c>
      <c r="AI114" s="29">
        <f t="shared" si="294"/>
        <v>0</v>
      </c>
      <c r="AJ114" s="30">
        <f t="shared" si="295"/>
        <v>0</v>
      </c>
      <c r="AK114" s="112" t="e">
        <f t="shared" si="296"/>
        <v>#DIV/0!</v>
      </c>
      <c r="AL114" s="22">
        <f t="shared" si="297"/>
        <v>0</v>
      </c>
      <c r="AM114" s="322">
        <f t="shared" si="298"/>
        <v>0</v>
      </c>
      <c r="AN114" s="322">
        <f t="shared" si="299"/>
        <v>0</v>
      </c>
      <c r="AO114" s="336"/>
      <c r="AP114" s="367"/>
      <c r="AQ114" s="367"/>
      <c r="AR114" s="367"/>
      <c r="AS114"/>
      <c r="AT114"/>
    </row>
    <row r="115" spans="1:46" ht="15" customHeight="1" x14ac:dyDescent="0.3">
      <c r="A115" s="554"/>
      <c r="B115" s="506"/>
      <c r="C115" s="265">
        <v>44313</v>
      </c>
      <c r="D115" s="229" t="s">
        <v>188</v>
      </c>
      <c r="E115" s="250" t="s">
        <v>155</v>
      </c>
      <c r="F115" s="26"/>
      <c r="G115" s="26"/>
      <c r="H115" s="276"/>
      <c r="I115" s="25"/>
      <c r="J115" s="23"/>
      <c r="K115" s="26"/>
      <c r="L115" s="26"/>
      <c r="M115" s="26"/>
      <c r="N115" s="26"/>
      <c r="O115" s="26"/>
      <c r="P115" s="276"/>
      <c r="Q115" s="27"/>
      <c r="R115" s="30"/>
      <c r="S115" s="29"/>
      <c r="T115" s="29"/>
      <c r="U115" s="29"/>
      <c r="V115" s="30"/>
      <c r="W115" s="30"/>
      <c r="X115" s="31"/>
      <c r="Y115" s="27"/>
      <c r="Z115" s="30"/>
      <c r="AA115" s="30"/>
      <c r="AB115" s="29"/>
      <c r="AC115" s="29"/>
      <c r="AD115" s="30"/>
      <c r="AE115" s="30"/>
      <c r="AF115" s="31"/>
      <c r="AG115" s="32">
        <f t="shared" si="292"/>
        <v>0</v>
      </c>
      <c r="AH115" s="30">
        <f t="shared" si="293"/>
        <v>0</v>
      </c>
      <c r="AI115" s="29">
        <f t="shared" si="294"/>
        <v>0</v>
      </c>
      <c r="AJ115" s="30">
        <f t="shared" si="295"/>
        <v>0</v>
      </c>
      <c r="AK115" s="112" t="e">
        <f t="shared" si="296"/>
        <v>#DIV/0!</v>
      </c>
      <c r="AL115" s="22">
        <f t="shared" si="297"/>
        <v>0</v>
      </c>
      <c r="AM115" s="322">
        <f t="shared" si="298"/>
        <v>0</v>
      </c>
      <c r="AN115" s="322">
        <f t="shared" si="299"/>
        <v>0</v>
      </c>
      <c r="AO115" s="336"/>
      <c r="AP115" s="367"/>
      <c r="AQ115" s="367"/>
      <c r="AR115" s="367"/>
      <c r="AS115"/>
      <c r="AT115"/>
    </row>
    <row r="116" spans="1:46" ht="15" customHeight="1" x14ac:dyDescent="0.3">
      <c r="A116" s="554"/>
      <c r="B116" s="506"/>
      <c r="C116" s="265">
        <v>44313</v>
      </c>
      <c r="D116" s="229" t="s">
        <v>188</v>
      </c>
      <c r="E116" s="250" t="s">
        <v>156</v>
      </c>
      <c r="F116" s="26"/>
      <c r="G116" s="26"/>
      <c r="H116" s="276"/>
      <c r="I116" s="25"/>
      <c r="J116" s="23"/>
      <c r="K116" s="26"/>
      <c r="L116" s="26"/>
      <c r="M116" s="26"/>
      <c r="N116" s="26"/>
      <c r="O116" s="26"/>
      <c r="P116" s="276"/>
      <c r="Q116" s="27"/>
      <c r="R116" s="30"/>
      <c r="S116" s="29"/>
      <c r="T116" s="29"/>
      <c r="U116" s="29"/>
      <c r="V116" s="30"/>
      <c r="W116" s="30"/>
      <c r="X116" s="31"/>
      <c r="Y116" s="27"/>
      <c r="Z116" s="30"/>
      <c r="AA116" s="30"/>
      <c r="AB116" s="29"/>
      <c r="AC116" s="29"/>
      <c r="AD116" s="30"/>
      <c r="AE116" s="30"/>
      <c r="AF116" s="31"/>
      <c r="AG116" s="32">
        <f t="shared" si="292"/>
        <v>0</v>
      </c>
      <c r="AH116" s="30">
        <f t="shared" si="293"/>
        <v>0</v>
      </c>
      <c r="AI116" s="29">
        <f t="shared" si="294"/>
        <v>0</v>
      </c>
      <c r="AJ116" s="30">
        <f t="shared" si="295"/>
        <v>0</v>
      </c>
      <c r="AK116" s="112" t="e">
        <f t="shared" si="296"/>
        <v>#DIV/0!</v>
      </c>
      <c r="AL116" s="22">
        <f t="shared" si="297"/>
        <v>0</v>
      </c>
      <c r="AM116" s="322">
        <f t="shared" si="298"/>
        <v>0</v>
      </c>
      <c r="AN116" s="322">
        <f t="shared" si="299"/>
        <v>0</v>
      </c>
      <c r="AO116" s="336"/>
      <c r="AP116" s="367"/>
      <c r="AQ116" s="367"/>
      <c r="AR116" s="367"/>
      <c r="AS116"/>
      <c r="AT116"/>
    </row>
    <row r="117" spans="1:46" ht="15" customHeight="1" x14ac:dyDescent="0.3">
      <c r="A117" s="554"/>
      <c r="B117" s="506"/>
      <c r="C117" s="265">
        <v>44313</v>
      </c>
      <c r="D117" s="229" t="s">
        <v>188</v>
      </c>
      <c r="E117" s="250" t="s">
        <v>157</v>
      </c>
      <c r="F117" s="26"/>
      <c r="G117" s="26"/>
      <c r="H117" s="276"/>
      <c r="I117" s="25"/>
      <c r="J117" s="23"/>
      <c r="K117" s="26"/>
      <c r="L117" s="26"/>
      <c r="M117" s="26"/>
      <c r="N117" s="26"/>
      <c r="O117" s="26"/>
      <c r="P117" s="276"/>
      <c r="Q117" s="27"/>
      <c r="R117" s="30"/>
      <c r="S117" s="29"/>
      <c r="T117" s="29"/>
      <c r="U117" s="29"/>
      <c r="V117" s="30"/>
      <c r="W117" s="30"/>
      <c r="X117" s="31"/>
      <c r="Y117" s="27"/>
      <c r="Z117" s="30"/>
      <c r="AA117" s="30"/>
      <c r="AB117" s="29"/>
      <c r="AC117" s="29"/>
      <c r="AD117" s="30"/>
      <c r="AE117" s="30"/>
      <c r="AF117" s="31"/>
      <c r="AG117" s="32">
        <f t="shared" si="292"/>
        <v>0</v>
      </c>
      <c r="AH117" s="30">
        <f t="shared" si="293"/>
        <v>0</v>
      </c>
      <c r="AI117" s="29">
        <f t="shared" si="294"/>
        <v>0</v>
      </c>
      <c r="AJ117" s="30">
        <f t="shared" si="295"/>
        <v>0</v>
      </c>
      <c r="AK117" s="112" t="e">
        <f t="shared" si="296"/>
        <v>#DIV/0!</v>
      </c>
      <c r="AL117" s="22">
        <f t="shared" si="297"/>
        <v>0</v>
      </c>
      <c r="AM117" s="322">
        <f t="shared" si="298"/>
        <v>0</v>
      </c>
      <c r="AN117" s="322">
        <f t="shared" si="299"/>
        <v>0</v>
      </c>
      <c r="AO117" s="336"/>
      <c r="AP117" s="367"/>
      <c r="AQ117" s="367"/>
      <c r="AR117" s="367"/>
      <c r="AS117"/>
      <c r="AT117"/>
    </row>
    <row r="118" spans="1:46" ht="15" customHeight="1" thickBot="1" x14ac:dyDescent="0.35">
      <c r="A118" s="554"/>
      <c r="B118" s="506"/>
      <c r="C118" s="266"/>
      <c r="D118" s="267"/>
      <c r="E118" s="251"/>
      <c r="F118" s="29"/>
      <c r="G118" s="26"/>
      <c r="H118" s="276"/>
      <c r="I118" s="32"/>
      <c r="J118" s="30"/>
      <c r="K118" s="29"/>
      <c r="L118" s="26"/>
      <c r="M118" s="26"/>
      <c r="N118" s="26"/>
      <c r="O118" s="26"/>
      <c r="P118" s="276"/>
      <c r="Q118" s="27"/>
      <c r="R118" s="57"/>
      <c r="S118" s="317"/>
      <c r="T118" s="29"/>
      <c r="U118" s="29"/>
      <c r="V118" s="30"/>
      <c r="W118" s="30"/>
      <c r="X118" s="31"/>
      <c r="Y118" s="27"/>
      <c r="Z118" s="57"/>
      <c r="AA118" s="57"/>
      <c r="AB118" s="29"/>
      <c r="AC118" s="29"/>
      <c r="AD118" s="30"/>
      <c r="AE118" s="30"/>
      <c r="AF118" s="31"/>
      <c r="AG118" s="32"/>
      <c r="AH118" s="30"/>
      <c r="AI118" s="29"/>
      <c r="AJ118" s="30"/>
      <c r="AK118" s="112"/>
      <c r="AL118" s="323"/>
      <c r="AM118" s="390"/>
      <c r="AN118" s="322"/>
      <c r="AO118" s="336"/>
      <c r="AP118" s="367"/>
      <c r="AQ118" s="367"/>
      <c r="AR118" s="367"/>
      <c r="AS118"/>
      <c r="AT118"/>
    </row>
    <row r="119" spans="1:46" ht="15" customHeight="1" x14ac:dyDescent="0.3">
      <c r="A119" s="554"/>
      <c r="B119" s="506"/>
      <c r="C119" s="523" t="s">
        <v>23</v>
      </c>
      <c r="D119" s="523"/>
      <c r="E119" s="524"/>
      <c r="F119" s="38" t="e">
        <f t="shared" ref="F119:AN119" si="300">AVERAGE(F113:F118)</f>
        <v>#DIV/0!</v>
      </c>
      <c r="G119" s="41" t="e">
        <f t="shared" si="300"/>
        <v>#DIV/0!</v>
      </c>
      <c r="H119" s="210" t="e">
        <f t="shared" si="300"/>
        <v>#DIV/0!</v>
      </c>
      <c r="I119" s="36" t="e">
        <f t="shared" si="300"/>
        <v>#DIV/0!</v>
      </c>
      <c r="J119" s="39" t="e">
        <f t="shared" si="300"/>
        <v>#DIV/0!</v>
      </c>
      <c r="K119" s="41" t="e">
        <f t="shared" si="300"/>
        <v>#DIV/0!</v>
      </c>
      <c r="L119" s="41" t="e">
        <f t="shared" si="300"/>
        <v>#DIV/0!</v>
      </c>
      <c r="M119" s="41" t="e">
        <f t="shared" si="300"/>
        <v>#DIV/0!</v>
      </c>
      <c r="N119" s="41" t="e">
        <f t="shared" si="300"/>
        <v>#DIV/0!</v>
      </c>
      <c r="O119" s="41" t="e">
        <f t="shared" si="300"/>
        <v>#DIV/0!</v>
      </c>
      <c r="P119" s="210" t="e">
        <f t="shared" si="300"/>
        <v>#DIV/0!</v>
      </c>
      <c r="Q119" s="36" t="e">
        <f t="shared" si="300"/>
        <v>#DIV/0!</v>
      </c>
      <c r="R119" s="39" t="e">
        <f t="shared" si="300"/>
        <v>#DIV/0!</v>
      </c>
      <c r="S119" s="41" t="e">
        <f t="shared" si="300"/>
        <v>#DIV/0!</v>
      </c>
      <c r="T119" s="41" t="e">
        <f t="shared" si="300"/>
        <v>#DIV/0!</v>
      </c>
      <c r="U119" s="41" t="e">
        <f t="shared" si="300"/>
        <v>#DIV/0!</v>
      </c>
      <c r="V119" s="39" t="e">
        <f t="shared" si="300"/>
        <v>#DIV/0!</v>
      </c>
      <c r="W119" s="39" t="e">
        <f t="shared" si="300"/>
        <v>#DIV/0!</v>
      </c>
      <c r="X119" s="40" t="e">
        <f t="shared" si="300"/>
        <v>#DIV/0!</v>
      </c>
      <c r="Y119" s="37" t="e">
        <f t="shared" si="300"/>
        <v>#DIV/0!</v>
      </c>
      <c r="Z119" s="39" t="e">
        <f t="shared" si="300"/>
        <v>#DIV/0!</v>
      </c>
      <c r="AA119" s="39" t="e">
        <f t="shared" si="300"/>
        <v>#DIV/0!</v>
      </c>
      <c r="AB119" s="41" t="e">
        <f t="shared" si="300"/>
        <v>#DIV/0!</v>
      </c>
      <c r="AC119" s="41" t="e">
        <f t="shared" si="300"/>
        <v>#DIV/0!</v>
      </c>
      <c r="AD119" s="39" t="e">
        <f t="shared" si="300"/>
        <v>#DIV/0!</v>
      </c>
      <c r="AE119" s="39" t="e">
        <f t="shared" si="300"/>
        <v>#DIV/0!</v>
      </c>
      <c r="AF119" s="40" t="e">
        <f t="shared" si="300"/>
        <v>#DIV/0!</v>
      </c>
      <c r="AG119" s="36">
        <f t="shared" si="300"/>
        <v>0</v>
      </c>
      <c r="AH119" s="39">
        <f t="shared" si="300"/>
        <v>0</v>
      </c>
      <c r="AI119" s="37">
        <f t="shared" si="300"/>
        <v>0</v>
      </c>
      <c r="AJ119" s="39">
        <f t="shared" si="300"/>
        <v>0</v>
      </c>
      <c r="AK119" s="210" t="e">
        <f t="shared" si="300"/>
        <v>#DIV/0!</v>
      </c>
      <c r="AL119" s="38">
        <f t="shared" si="300"/>
        <v>0</v>
      </c>
      <c r="AM119" s="368">
        <f t="shared" si="300"/>
        <v>0</v>
      </c>
      <c r="AN119" s="368">
        <f t="shared" si="300"/>
        <v>0</v>
      </c>
      <c r="AO119" s="336"/>
      <c r="AP119" s="367"/>
      <c r="AQ119" s="367"/>
      <c r="AR119" s="367"/>
      <c r="AS119"/>
      <c r="AT119"/>
    </row>
    <row r="120" spans="1:46" ht="15" customHeight="1" x14ac:dyDescent="0.3">
      <c r="A120" s="554"/>
      <c r="B120" s="506"/>
      <c r="C120" s="525" t="s">
        <v>24</v>
      </c>
      <c r="D120" s="525"/>
      <c r="E120" s="526"/>
      <c r="F120" s="45" t="e">
        <f t="shared" ref="F120:AN120" si="301">_xlfn.STDEV.S(F113:F118)</f>
        <v>#DIV/0!</v>
      </c>
      <c r="G120" s="48" t="e">
        <f t="shared" si="301"/>
        <v>#DIV/0!</v>
      </c>
      <c r="H120" s="211" t="e">
        <f t="shared" si="301"/>
        <v>#DIV/0!</v>
      </c>
      <c r="I120" s="43" t="e">
        <f t="shared" si="301"/>
        <v>#DIV/0!</v>
      </c>
      <c r="J120" s="46" t="e">
        <f t="shared" si="301"/>
        <v>#DIV/0!</v>
      </c>
      <c r="K120" s="48" t="e">
        <f t="shared" si="301"/>
        <v>#DIV/0!</v>
      </c>
      <c r="L120" s="48" t="e">
        <f t="shared" si="301"/>
        <v>#DIV/0!</v>
      </c>
      <c r="M120" s="48" t="e">
        <f t="shared" si="301"/>
        <v>#DIV/0!</v>
      </c>
      <c r="N120" s="48" t="e">
        <f t="shared" si="301"/>
        <v>#DIV/0!</v>
      </c>
      <c r="O120" s="48" t="e">
        <f t="shared" si="301"/>
        <v>#DIV/0!</v>
      </c>
      <c r="P120" s="211" t="e">
        <f t="shared" si="301"/>
        <v>#DIV/0!</v>
      </c>
      <c r="Q120" s="43" t="e">
        <f t="shared" si="301"/>
        <v>#DIV/0!</v>
      </c>
      <c r="R120" s="46" t="e">
        <f t="shared" si="301"/>
        <v>#DIV/0!</v>
      </c>
      <c r="S120" s="48" t="e">
        <f t="shared" si="301"/>
        <v>#DIV/0!</v>
      </c>
      <c r="T120" s="48" t="e">
        <f t="shared" si="301"/>
        <v>#DIV/0!</v>
      </c>
      <c r="U120" s="48" t="e">
        <f t="shared" si="301"/>
        <v>#DIV/0!</v>
      </c>
      <c r="V120" s="46" t="e">
        <f t="shared" si="301"/>
        <v>#DIV/0!</v>
      </c>
      <c r="W120" s="46" t="e">
        <f t="shared" si="301"/>
        <v>#DIV/0!</v>
      </c>
      <c r="X120" s="47" t="e">
        <f t="shared" si="301"/>
        <v>#DIV/0!</v>
      </c>
      <c r="Y120" s="44" t="e">
        <f t="shared" si="301"/>
        <v>#DIV/0!</v>
      </c>
      <c r="Z120" s="46" t="e">
        <f t="shared" si="301"/>
        <v>#DIV/0!</v>
      </c>
      <c r="AA120" s="46" t="e">
        <f t="shared" si="301"/>
        <v>#DIV/0!</v>
      </c>
      <c r="AB120" s="48" t="e">
        <f t="shared" si="301"/>
        <v>#DIV/0!</v>
      </c>
      <c r="AC120" s="48" t="e">
        <f t="shared" si="301"/>
        <v>#DIV/0!</v>
      </c>
      <c r="AD120" s="46" t="e">
        <f t="shared" si="301"/>
        <v>#DIV/0!</v>
      </c>
      <c r="AE120" s="46" t="e">
        <f t="shared" si="301"/>
        <v>#DIV/0!</v>
      </c>
      <c r="AF120" s="47" t="e">
        <f t="shared" si="301"/>
        <v>#DIV/0!</v>
      </c>
      <c r="AG120" s="43">
        <f t="shared" si="301"/>
        <v>0</v>
      </c>
      <c r="AH120" s="46">
        <f t="shared" si="301"/>
        <v>0</v>
      </c>
      <c r="AI120" s="44">
        <f t="shared" si="301"/>
        <v>0</v>
      </c>
      <c r="AJ120" s="46">
        <f t="shared" si="301"/>
        <v>0</v>
      </c>
      <c r="AK120" s="211" t="e">
        <f t="shared" si="301"/>
        <v>#DIV/0!</v>
      </c>
      <c r="AL120" s="45">
        <f t="shared" si="301"/>
        <v>0</v>
      </c>
      <c r="AM120" s="369">
        <f t="shared" si="301"/>
        <v>0</v>
      </c>
      <c r="AN120" s="369">
        <f t="shared" si="301"/>
        <v>0</v>
      </c>
      <c r="AO120" s="336"/>
      <c r="AP120" s="367"/>
      <c r="AQ120" s="367"/>
      <c r="AR120" s="367"/>
      <c r="AS120"/>
      <c r="AT120"/>
    </row>
    <row r="121" spans="1:46" ht="15" customHeight="1" thickBot="1" x14ac:dyDescent="0.35">
      <c r="A121" s="554"/>
      <c r="B121" s="507"/>
      <c r="C121" s="510" t="s">
        <v>25</v>
      </c>
      <c r="D121" s="511"/>
      <c r="E121" s="512"/>
      <c r="F121" s="52" t="e">
        <f t="shared" ref="F121:AN121" si="302">_xlfn.STDEV.S(F113:F118)/SQRT(COUNT(F113:F118))</f>
        <v>#DIV/0!</v>
      </c>
      <c r="G121" s="55" t="e">
        <f t="shared" si="302"/>
        <v>#DIV/0!</v>
      </c>
      <c r="H121" s="212" t="e">
        <f t="shared" si="302"/>
        <v>#DIV/0!</v>
      </c>
      <c r="I121" s="50" t="e">
        <f t="shared" si="302"/>
        <v>#DIV/0!</v>
      </c>
      <c r="J121" s="53" t="e">
        <f t="shared" si="302"/>
        <v>#DIV/0!</v>
      </c>
      <c r="K121" s="55" t="e">
        <f t="shared" si="302"/>
        <v>#DIV/0!</v>
      </c>
      <c r="L121" s="55" t="e">
        <f t="shared" si="302"/>
        <v>#DIV/0!</v>
      </c>
      <c r="M121" s="55" t="e">
        <f t="shared" si="302"/>
        <v>#DIV/0!</v>
      </c>
      <c r="N121" s="55" t="e">
        <f t="shared" si="302"/>
        <v>#DIV/0!</v>
      </c>
      <c r="O121" s="55" t="e">
        <f t="shared" si="302"/>
        <v>#DIV/0!</v>
      </c>
      <c r="P121" s="212" t="e">
        <f t="shared" si="302"/>
        <v>#DIV/0!</v>
      </c>
      <c r="Q121" s="50" t="e">
        <f t="shared" si="302"/>
        <v>#DIV/0!</v>
      </c>
      <c r="R121" s="53" t="e">
        <f t="shared" si="302"/>
        <v>#DIV/0!</v>
      </c>
      <c r="S121" s="55" t="e">
        <f t="shared" si="302"/>
        <v>#DIV/0!</v>
      </c>
      <c r="T121" s="55" t="e">
        <f t="shared" si="302"/>
        <v>#DIV/0!</v>
      </c>
      <c r="U121" s="55" t="e">
        <f t="shared" si="302"/>
        <v>#DIV/0!</v>
      </c>
      <c r="V121" s="53" t="e">
        <f t="shared" si="302"/>
        <v>#DIV/0!</v>
      </c>
      <c r="W121" s="53" t="e">
        <f t="shared" si="302"/>
        <v>#DIV/0!</v>
      </c>
      <c r="X121" s="54" t="e">
        <f t="shared" si="302"/>
        <v>#DIV/0!</v>
      </c>
      <c r="Y121" s="51" t="e">
        <f t="shared" si="302"/>
        <v>#DIV/0!</v>
      </c>
      <c r="Z121" s="53" t="e">
        <f t="shared" si="302"/>
        <v>#DIV/0!</v>
      </c>
      <c r="AA121" s="53" t="e">
        <f t="shared" si="302"/>
        <v>#DIV/0!</v>
      </c>
      <c r="AB121" s="55" t="e">
        <f t="shared" si="302"/>
        <v>#DIV/0!</v>
      </c>
      <c r="AC121" s="55" t="e">
        <f t="shared" si="302"/>
        <v>#DIV/0!</v>
      </c>
      <c r="AD121" s="53" t="e">
        <f t="shared" si="302"/>
        <v>#DIV/0!</v>
      </c>
      <c r="AE121" s="53" t="e">
        <f t="shared" si="302"/>
        <v>#DIV/0!</v>
      </c>
      <c r="AF121" s="54" t="e">
        <f t="shared" si="302"/>
        <v>#DIV/0!</v>
      </c>
      <c r="AG121" s="50">
        <f t="shared" si="302"/>
        <v>0</v>
      </c>
      <c r="AH121" s="53">
        <f t="shared" si="302"/>
        <v>0</v>
      </c>
      <c r="AI121" s="51">
        <f t="shared" si="302"/>
        <v>0</v>
      </c>
      <c r="AJ121" s="53">
        <f t="shared" si="302"/>
        <v>0</v>
      </c>
      <c r="AK121" s="212" t="e">
        <f t="shared" si="302"/>
        <v>#DIV/0!</v>
      </c>
      <c r="AL121" s="52">
        <f t="shared" si="302"/>
        <v>0</v>
      </c>
      <c r="AM121" s="370">
        <f t="shared" si="302"/>
        <v>0</v>
      </c>
      <c r="AN121" s="370">
        <f t="shared" si="302"/>
        <v>0</v>
      </c>
      <c r="AO121" s="371"/>
      <c r="AP121" s="373"/>
      <c r="AQ121" s="373"/>
      <c r="AR121" s="373"/>
      <c r="AS121"/>
      <c r="AT121"/>
    </row>
    <row r="122" spans="1:46" ht="15" thickBot="1" x14ac:dyDescent="0.35">
      <c r="A122" s="554"/>
      <c r="B122" s="58"/>
      <c r="C122" s="21"/>
      <c r="D122" s="21"/>
      <c r="E122" s="271"/>
      <c r="F122" s="21"/>
      <c r="G122" s="317"/>
      <c r="H122" s="21"/>
      <c r="I122" s="21"/>
      <c r="J122" s="21"/>
      <c r="K122" s="21"/>
      <c r="L122" s="271"/>
      <c r="M122" s="271"/>
      <c r="N122" s="271"/>
      <c r="O122" s="271"/>
      <c r="P122" s="280"/>
      <c r="AR122"/>
      <c r="AS122"/>
      <c r="AT122"/>
    </row>
    <row r="123" spans="1:46" ht="18.600000000000001" thickBot="1" x14ac:dyDescent="0.35">
      <c r="A123" s="554"/>
      <c r="B123" s="521" t="s">
        <v>26</v>
      </c>
      <c r="C123" s="521"/>
      <c r="D123" s="521"/>
      <c r="E123" s="521"/>
      <c r="F123" s="521"/>
      <c r="G123" s="521"/>
      <c r="H123" s="521"/>
      <c r="I123" s="521"/>
      <c r="J123" s="521"/>
      <c r="K123" s="521"/>
      <c r="L123" s="521"/>
      <c r="M123" s="521"/>
      <c r="N123" s="521"/>
      <c r="O123" s="521"/>
      <c r="P123" s="521"/>
      <c r="Q123" s="521"/>
      <c r="R123" s="521"/>
      <c r="S123" s="521"/>
      <c r="T123" s="521"/>
      <c r="U123" s="521"/>
      <c r="V123" s="521"/>
      <c r="W123" s="521"/>
      <c r="X123" s="521"/>
      <c r="Y123" s="521"/>
      <c r="Z123" s="521"/>
      <c r="AA123" s="522"/>
      <c r="AB123" s="123"/>
      <c r="AC123" s="114"/>
      <c r="AD123" s="547"/>
      <c r="AE123" s="547"/>
      <c r="AF123" s="547"/>
      <c r="AG123" s="547"/>
      <c r="AH123" s="547"/>
      <c r="AI123" s="547"/>
      <c r="AJ123" s="547"/>
      <c r="AK123" s="547"/>
      <c r="AL123" s="547"/>
      <c r="AM123" s="547"/>
      <c r="AN123" s="547"/>
      <c r="AO123" s="372"/>
      <c r="AP123" s="374"/>
      <c r="AQ123" s="374"/>
      <c r="AR123" s="271"/>
      <c r="AS123" s="271"/>
      <c r="AT123" s="271"/>
    </row>
    <row r="124" spans="1:46" x14ac:dyDescent="0.3">
      <c r="A124" s="554"/>
      <c r="B124" s="556" t="s">
        <v>1</v>
      </c>
      <c r="C124" s="549" t="s">
        <v>2</v>
      </c>
      <c r="D124" s="539" t="s">
        <v>83</v>
      </c>
      <c r="E124" s="551" t="s">
        <v>3</v>
      </c>
      <c r="F124" s="59" t="s">
        <v>27</v>
      </c>
      <c r="G124" s="503" t="s">
        <v>28</v>
      </c>
      <c r="H124" s="504"/>
      <c r="I124" s="503" t="s">
        <v>29</v>
      </c>
      <c r="J124" s="504"/>
      <c r="K124" s="503" t="s">
        <v>30</v>
      </c>
      <c r="L124" s="513"/>
      <c r="M124" s="504"/>
      <c r="N124" s="312"/>
      <c r="O124" s="295"/>
      <c r="P124" s="541" t="s">
        <v>45</v>
      </c>
      <c r="Q124" s="542"/>
      <c r="R124" s="542"/>
      <c r="S124" s="543"/>
      <c r="T124" s="542" t="s">
        <v>61</v>
      </c>
      <c r="U124" s="542"/>
      <c r="V124" s="542"/>
      <c r="W124" s="543"/>
      <c r="X124" s="542" t="s">
        <v>78</v>
      </c>
      <c r="Y124" s="542"/>
      <c r="Z124" s="542"/>
      <c r="AA124" s="543"/>
      <c r="AD124" s="545"/>
      <c r="AE124" s="502"/>
      <c r="AF124" s="546"/>
      <c r="AG124" s="544"/>
      <c r="AH124" s="544"/>
      <c r="AI124" s="544"/>
      <c r="AJ124" s="544"/>
      <c r="AK124" s="544"/>
      <c r="AL124" s="544"/>
      <c r="AM124" s="544"/>
      <c r="AN124" s="270"/>
      <c r="AO124" s="225"/>
      <c r="AP124" s="117"/>
      <c r="AQ124" s="117"/>
      <c r="AR124" s="271"/>
      <c r="AS124" s="271"/>
      <c r="AT124" s="271"/>
    </row>
    <row r="125" spans="1:46" ht="16.8" thickBot="1" x14ac:dyDescent="0.35">
      <c r="A125" s="554"/>
      <c r="B125" s="557"/>
      <c r="C125" s="550"/>
      <c r="D125" s="540"/>
      <c r="E125" s="552"/>
      <c r="F125" s="60" t="s">
        <v>31</v>
      </c>
      <c r="G125" s="376" t="s">
        <v>32</v>
      </c>
      <c r="H125" s="62" t="s">
        <v>33</v>
      </c>
      <c r="I125" s="61" t="s">
        <v>34</v>
      </c>
      <c r="J125" s="62" t="s">
        <v>35</v>
      </c>
      <c r="K125" s="61" t="s">
        <v>36</v>
      </c>
      <c r="L125" s="63" t="s">
        <v>37</v>
      </c>
      <c r="M125" s="62" t="s">
        <v>38</v>
      </c>
      <c r="N125" s="313" t="s">
        <v>39</v>
      </c>
      <c r="O125" s="310"/>
      <c r="P125" s="281" t="s">
        <v>40</v>
      </c>
      <c r="Q125" s="65" t="s">
        <v>41</v>
      </c>
      <c r="R125" s="65" t="s">
        <v>42</v>
      </c>
      <c r="S125" s="66" t="s">
        <v>43</v>
      </c>
      <c r="T125" s="64" t="s">
        <v>40</v>
      </c>
      <c r="U125" s="65" t="s">
        <v>41</v>
      </c>
      <c r="V125" s="65" t="s">
        <v>42</v>
      </c>
      <c r="W125" s="66" t="s">
        <v>43</v>
      </c>
      <c r="X125" s="65" t="s">
        <v>40</v>
      </c>
      <c r="Y125" s="65" t="s">
        <v>41</v>
      </c>
      <c r="Z125" s="65" t="s">
        <v>42</v>
      </c>
      <c r="AA125" s="66" t="s">
        <v>43</v>
      </c>
      <c r="AD125" s="545"/>
      <c r="AE125" s="502"/>
      <c r="AF125" s="546"/>
      <c r="AG125" s="227"/>
      <c r="AH125" s="227"/>
      <c r="AI125" s="228"/>
      <c r="AJ125" s="227"/>
      <c r="AK125" s="227"/>
      <c r="AL125" s="227"/>
      <c r="AM125" s="391"/>
      <c r="AN125" s="227"/>
      <c r="AO125" s="225"/>
      <c r="AP125" s="117"/>
      <c r="AQ125" s="117"/>
      <c r="AR125" s="271"/>
      <c r="AS125" s="271"/>
      <c r="AT125" s="271"/>
    </row>
    <row r="126" spans="1:46" x14ac:dyDescent="0.3">
      <c r="A126" s="554"/>
      <c r="B126" s="518" t="s">
        <v>97</v>
      </c>
      <c r="C126" s="8">
        <v>44111</v>
      </c>
      <c r="D126" s="247" t="s">
        <v>82</v>
      </c>
      <c r="E126" s="284" t="s">
        <v>98</v>
      </c>
      <c r="F126" s="67">
        <v>8.7130302897288594</v>
      </c>
      <c r="G126" s="377">
        <v>6.26381726781218</v>
      </c>
      <c r="H126" s="69">
        <v>3.2303324361856701E-14</v>
      </c>
      <c r="I126" s="68">
        <v>3.9134048320075001</v>
      </c>
      <c r="J126" s="69">
        <v>2.3379503340207302E-14</v>
      </c>
      <c r="K126" s="68">
        <v>0.86889981731814003</v>
      </c>
      <c r="L126" s="67">
        <v>1.0409813144673701</v>
      </c>
      <c r="M126" s="70">
        <v>54.330331300808197</v>
      </c>
      <c r="N126" s="314">
        <v>0.17114233085661301</v>
      </c>
      <c r="O126" s="310"/>
      <c r="P126" s="282">
        <v>0.37823939996821898</v>
      </c>
      <c r="Q126" s="72">
        <v>0.96624108285209598</v>
      </c>
      <c r="R126" s="72">
        <v>0.33320244675715899</v>
      </c>
      <c r="S126" s="73">
        <v>0.49205868373281397</v>
      </c>
      <c r="T126" s="74">
        <v>0.29394624702309202</v>
      </c>
      <c r="U126" s="74">
        <v>0.871574797684182</v>
      </c>
      <c r="V126" s="74">
        <v>0.258318594195384</v>
      </c>
      <c r="W126" s="76">
        <v>0.41036297389273302</v>
      </c>
      <c r="X126" s="71">
        <v>0.20973242646806101</v>
      </c>
      <c r="Y126" s="72">
        <v>0.77111288099253905</v>
      </c>
      <c r="Z126" s="72">
        <v>0.18230387494886499</v>
      </c>
      <c r="AA126" s="73">
        <v>0.32697963694825899</v>
      </c>
      <c r="AD126" s="548"/>
      <c r="AE126" s="229"/>
      <c r="AF126" s="270"/>
      <c r="AG126" s="77"/>
      <c r="AH126" s="77"/>
      <c r="AI126" s="77"/>
      <c r="AJ126" s="77"/>
      <c r="AK126" s="77"/>
      <c r="AL126" s="77"/>
      <c r="AM126" s="26"/>
      <c r="AN126" s="77"/>
      <c r="AO126" s="225"/>
      <c r="AP126" s="117"/>
      <c r="AQ126" s="117"/>
      <c r="AR126" s="117"/>
      <c r="AS126" s="117"/>
      <c r="AT126" s="117"/>
    </row>
    <row r="127" spans="1:46" x14ac:dyDescent="0.3">
      <c r="A127" s="554"/>
      <c r="B127" s="519"/>
      <c r="C127" s="8">
        <v>44112</v>
      </c>
      <c r="D127" s="248" t="s">
        <v>82</v>
      </c>
      <c r="E127" s="20" t="s">
        <v>99</v>
      </c>
      <c r="F127" s="105">
        <v>3.2977698996345999</v>
      </c>
      <c r="G127" s="378">
        <v>8.4153026292635005</v>
      </c>
      <c r="H127" s="104">
        <v>3.9463253936229802E-3</v>
      </c>
      <c r="I127" s="103">
        <v>7.1814344106565597</v>
      </c>
      <c r="J127" s="104">
        <v>2.3373445495704202E-14</v>
      </c>
      <c r="K127" s="103">
        <v>3.2492852114336701</v>
      </c>
      <c r="L127" s="105">
        <v>1.86257194077927</v>
      </c>
      <c r="M127" s="106">
        <v>58.642284978778697</v>
      </c>
      <c r="N127" s="315">
        <v>0.14939414263348999</v>
      </c>
      <c r="O127" s="310"/>
      <c r="P127" s="283">
        <v>0.24916274143130601</v>
      </c>
      <c r="Q127" s="74">
        <v>1.03312907008754</v>
      </c>
      <c r="R127" s="74">
        <v>0.25189069594927099</v>
      </c>
      <c r="S127" s="76">
        <v>0.41921884745627502</v>
      </c>
      <c r="T127" s="74">
        <v>0.20364133154884201</v>
      </c>
      <c r="U127" s="74">
        <v>0.97355749502679501</v>
      </c>
      <c r="V127" s="74">
        <v>0.20845059445882499</v>
      </c>
      <c r="W127" s="76">
        <v>0.37138827655330903</v>
      </c>
      <c r="X127" s="75">
        <v>0.15724669054759</v>
      </c>
      <c r="Y127" s="74">
        <v>0.90976232044277905</v>
      </c>
      <c r="Z127" s="74">
        <v>0.16349186285651901</v>
      </c>
      <c r="AA127" s="76">
        <v>0.32165180535023302</v>
      </c>
      <c r="AD127" s="548"/>
      <c r="AE127" s="229"/>
      <c r="AF127" s="270"/>
      <c r="AG127" s="77"/>
      <c r="AH127" s="77"/>
      <c r="AI127" s="77"/>
      <c r="AJ127" s="77"/>
      <c r="AK127" s="77"/>
      <c r="AL127" s="77"/>
      <c r="AM127" s="26"/>
      <c r="AN127" s="77"/>
      <c r="AO127" s="225"/>
      <c r="AP127" s="117"/>
      <c r="AQ127" s="117"/>
      <c r="AR127" s="117"/>
      <c r="AS127" s="117"/>
      <c r="AT127" s="117"/>
    </row>
    <row r="128" spans="1:46" x14ac:dyDescent="0.3">
      <c r="A128" s="554"/>
      <c r="B128" s="519"/>
      <c r="C128" s="8">
        <v>44116</v>
      </c>
      <c r="D128" s="248" t="s">
        <v>82</v>
      </c>
      <c r="E128" s="20" t="s">
        <v>100</v>
      </c>
      <c r="F128" s="105">
        <v>1.51790380253472</v>
      </c>
      <c r="G128" s="378">
        <v>3.76218890867974</v>
      </c>
      <c r="H128" s="104">
        <v>0.12208092740030201</v>
      </c>
      <c r="I128" s="103">
        <v>9.6211211080138508</v>
      </c>
      <c r="J128" s="104">
        <v>2.3357181575546199E-14</v>
      </c>
      <c r="K128" s="103">
        <v>0.98563285303466197</v>
      </c>
      <c r="L128" s="105">
        <v>0.76212825946972096</v>
      </c>
      <c r="M128" s="106">
        <v>46.402289604312699</v>
      </c>
      <c r="N128" s="315">
        <v>0.14737601170238901</v>
      </c>
      <c r="O128" s="310"/>
      <c r="P128" s="283">
        <v>0.254255066001076</v>
      </c>
      <c r="Q128" s="74">
        <v>1.14717365963438</v>
      </c>
      <c r="R128" s="74">
        <v>0.21680962051936001</v>
      </c>
      <c r="S128" s="76">
        <v>0.33331389694567598</v>
      </c>
      <c r="T128" s="74">
        <v>0.206760657597029</v>
      </c>
      <c r="U128" s="74">
        <v>1.0764669084743499</v>
      </c>
      <c r="V128" s="74">
        <v>0.17380629817337301</v>
      </c>
      <c r="W128" s="76">
        <v>0.28505494468606402</v>
      </c>
      <c r="X128" s="75">
        <v>0.15961807226128899</v>
      </c>
      <c r="Y128" s="74">
        <v>1.00432965706027</v>
      </c>
      <c r="Z128" s="74">
        <v>0.131846989760003</v>
      </c>
      <c r="AA128" s="76">
        <v>0.23764824924147501</v>
      </c>
      <c r="AD128" s="548"/>
      <c r="AE128" s="229"/>
      <c r="AF128" s="270"/>
      <c r="AG128" s="77"/>
      <c r="AH128" s="77"/>
      <c r="AI128" s="77"/>
      <c r="AJ128" s="77"/>
      <c r="AK128" s="77"/>
      <c r="AL128" s="77"/>
      <c r="AM128" s="26"/>
      <c r="AN128" s="77"/>
      <c r="AO128" s="225"/>
      <c r="AP128" s="117"/>
      <c r="AQ128" s="117"/>
      <c r="AR128" s="117"/>
      <c r="AS128" s="117"/>
      <c r="AT128" s="117"/>
    </row>
    <row r="129" spans="1:46" x14ac:dyDescent="0.3">
      <c r="A129" s="554"/>
      <c r="B129" s="519"/>
      <c r="C129" s="294">
        <v>44361</v>
      </c>
      <c r="D129" s="334" t="s">
        <v>82</v>
      </c>
      <c r="E129" s="335" t="s">
        <v>174</v>
      </c>
      <c r="F129" s="105">
        <v>11.502191825818599</v>
      </c>
      <c r="G129" s="378">
        <v>2.0435792250158502</v>
      </c>
      <c r="H129" s="104">
        <v>0.23226457937539199</v>
      </c>
      <c r="I129" s="103">
        <v>6.7284142087902499</v>
      </c>
      <c r="J129" s="104">
        <v>0.33683924881924299</v>
      </c>
      <c r="K129" s="103">
        <v>4.2177465936504097E-3</v>
      </c>
      <c r="L129" s="105">
        <v>3.75049834067591</v>
      </c>
      <c r="M129" s="106">
        <v>45.185456990620096</v>
      </c>
      <c r="N129" s="315">
        <v>0.12885484183437401</v>
      </c>
      <c r="O129" s="310"/>
      <c r="P129" s="283">
        <v>0.65834057472876895</v>
      </c>
      <c r="Q129" s="74">
        <v>2.4992468474160798</v>
      </c>
      <c r="R129" s="74">
        <v>0.94096509607498802</v>
      </c>
      <c r="S129" s="76">
        <v>1.0729415998223899</v>
      </c>
      <c r="T129" s="74">
        <v>0.51145068229646695</v>
      </c>
      <c r="U129" s="74">
        <v>2.0848496103060401</v>
      </c>
      <c r="V129" s="74">
        <v>0.71608584421035204</v>
      </c>
      <c r="W129" s="76">
        <v>0.83787259697070604</v>
      </c>
      <c r="X129" s="75">
        <v>0.36095256552639399</v>
      </c>
      <c r="Y129" s="74">
        <v>1.6454880112330801</v>
      </c>
      <c r="Z129" s="74">
        <v>0.48396503337779301</v>
      </c>
      <c r="AA129" s="76">
        <v>0.59480541123574104</v>
      </c>
      <c r="AD129" s="548"/>
      <c r="AE129" s="229"/>
      <c r="AF129" s="270"/>
      <c r="AG129" s="77"/>
      <c r="AH129" s="77"/>
      <c r="AI129" s="77"/>
      <c r="AJ129" s="77"/>
      <c r="AK129" s="77"/>
      <c r="AL129" s="77"/>
      <c r="AM129" s="26"/>
      <c r="AN129" s="77"/>
      <c r="AO129" s="225"/>
      <c r="AP129" s="117"/>
      <c r="AQ129" s="117"/>
      <c r="AR129" s="117"/>
      <c r="AS129" s="117"/>
      <c r="AT129" s="117"/>
    </row>
    <row r="130" spans="1:46" x14ac:dyDescent="0.3">
      <c r="A130" s="554"/>
      <c r="B130" s="519"/>
      <c r="C130" s="294">
        <v>44362</v>
      </c>
      <c r="D130" s="334" t="s">
        <v>82</v>
      </c>
      <c r="E130" s="335" t="s">
        <v>175</v>
      </c>
      <c r="F130" s="105">
        <v>8.7006051992780904</v>
      </c>
      <c r="G130" s="378">
        <v>0.97996095241581105</v>
      </c>
      <c r="H130" s="104">
        <v>0.316715913661268</v>
      </c>
      <c r="I130" s="103">
        <v>2.8284124502000298</v>
      </c>
      <c r="J130" s="104">
        <v>1.33883293218707</v>
      </c>
      <c r="K130" s="103">
        <v>4.45080555673689E-2</v>
      </c>
      <c r="L130" s="105">
        <v>2.7965095845194501</v>
      </c>
      <c r="M130" s="106">
        <v>42.4209625999925</v>
      </c>
      <c r="N130" s="315">
        <v>0.288622883245573</v>
      </c>
      <c r="O130" s="310"/>
      <c r="P130" s="283">
        <v>0.29861531023420101</v>
      </c>
      <c r="Q130" s="74">
        <v>1.06387917095742</v>
      </c>
      <c r="R130" s="74">
        <v>0.35712221331404298</v>
      </c>
      <c r="S130" s="76">
        <v>0.428268018843246</v>
      </c>
      <c r="T130" s="74">
        <v>0.228016746603417</v>
      </c>
      <c r="U130" s="74">
        <v>0.89129017141379296</v>
      </c>
      <c r="V130" s="74">
        <v>0.27006815889420399</v>
      </c>
      <c r="W130" s="76">
        <v>0.33543169448973897</v>
      </c>
      <c r="X130" s="75">
        <v>0.156899130597876</v>
      </c>
      <c r="Y130" s="74">
        <v>0.70739787782013996</v>
      </c>
      <c r="Z130" s="74">
        <v>0.180787011015905</v>
      </c>
      <c r="AA130" s="76">
        <v>0.239885060489573</v>
      </c>
      <c r="AD130" s="548"/>
      <c r="AE130" s="229"/>
      <c r="AF130" s="270"/>
      <c r="AG130" s="77"/>
      <c r="AH130" s="77"/>
      <c r="AI130" s="77"/>
      <c r="AJ130" s="77"/>
      <c r="AK130" s="77"/>
      <c r="AL130" s="77"/>
      <c r="AM130" s="26"/>
      <c r="AN130" s="77"/>
      <c r="AO130" s="225"/>
      <c r="AP130" s="117"/>
      <c r="AQ130" s="117"/>
      <c r="AR130" s="117"/>
      <c r="AS130" s="117"/>
      <c r="AT130" s="117"/>
    </row>
    <row r="131" spans="1:46" ht="15" thickBot="1" x14ac:dyDescent="0.35">
      <c r="A131" s="554"/>
      <c r="B131" s="519"/>
      <c r="C131" s="8"/>
      <c r="D131" s="248"/>
      <c r="E131" s="20"/>
      <c r="F131" s="79"/>
      <c r="G131" s="379"/>
      <c r="H131" s="81"/>
      <c r="I131" s="80"/>
      <c r="J131" s="81"/>
      <c r="K131" s="80"/>
      <c r="L131" s="79"/>
      <c r="M131" s="82"/>
      <c r="N131" s="316"/>
      <c r="O131" s="343"/>
      <c r="P131" s="283"/>
      <c r="Q131" s="74"/>
      <c r="R131" s="74"/>
      <c r="S131" s="76"/>
      <c r="T131" s="74"/>
      <c r="U131" s="74"/>
      <c r="V131" s="74"/>
      <c r="W131" s="76"/>
      <c r="X131" s="75"/>
      <c r="Y131" s="74"/>
      <c r="Z131" s="74"/>
      <c r="AA131" s="76"/>
      <c r="AD131" s="548"/>
      <c r="AE131" s="229"/>
      <c r="AF131" s="270"/>
      <c r="AG131" s="77"/>
      <c r="AH131" s="77"/>
      <c r="AI131" s="77"/>
      <c r="AJ131" s="77"/>
      <c r="AK131" s="77"/>
      <c r="AL131" s="77"/>
      <c r="AM131" s="26"/>
      <c r="AN131" s="77"/>
      <c r="AO131" s="225"/>
      <c r="AP131" s="117"/>
      <c r="AQ131" s="117"/>
      <c r="AR131" s="117"/>
      <c r="AS131" s="117"/>
      <c r="AT131" s="117"/>
    </row>
    <row r="132" spans="1:46" x14ac:dyDescent="0.3">
      <c r="A132" s="554"/>
      <c r="B132" s="519"/>
      <c r="C132" s="514" t="s">
        <v>23</v>
      </c>
      <c r="D132" s="508"/>
      <c r="E132" s="509"/>
      <c r="F132" s="83">
        <f t="shared" ref="F132:N132" si="303">AVERAGE(F126:F131)</f>
        <v>6.7463002033989738</v>
      </c>
      <c r="G132" s="380">
        <f t="shared" si="303"/>
        <v>4.2929697966374167</v>
      </c>
      <c r="H132" s="85">
        <f t="shared" si="303"/>
        <v>0.13500154916612345</v>
      </c>
      <c r="I132" s="84">
        <f t="shared" si="303"/>
        <v>6.0545574019336375</v>
      </c>
      <c r="J132" s="85">
        <f t="shared" si="303"/>
        <v>0.33513443620127659</v>
      </c>
      <c r="K132" s="84">
        <f t="shared" si="303"/>
        <v>1.0305087367894985</v>
      </c>
      <c r="L132" s="86">
        <f t="shared" si="303"/>
        <v>2.0425378879823439</v>
      </c>
      <c r="M132" s="87">
        <f t="shared" si="303"/>
        <v>49.396265094902432</v>
      </c>
      <c r="N132" s="88">
        <f t="shared" si="303"/>
        <v>0.17707804205448782</v>
      </c>
      <c r="O132" s="343"/>
      <c r="P132" s="83">
        <f t="shared" ref="P132:AA132" si="304">AVERAGE(P126:P131)</f>
        <v>0.3677226184727142</v>
      </c>
      <c r="Q132" s="86">
        <f t="shared" si="304"/>
        <v>1.3419339661895031</v>
      </c>
      <c r="R132" s="86">
        <f t="shared" si="304"/>
        <v>0.41999801452296415</v>
      </c>
      <c r="S132" s="88">
        <f t="shared" si="304"/>
        <v>0.54916020936008025</v>
      </c>
      <c r="T132" s="83">
        <f t="shared" si="304"/>
        <v>0.28876313301376938</v>
      </c>
      <c r="U132" s="86">
        <f t="shared" si="304"/>
        <v>1.1795477965810321</v>
      </c>
      <c r="V132" s="86">
        <f t="shared" si="304"/>
        <v>0.3253458979864276</v>
      </c>
      <c r="W132" s="88">
        <f t="shared" si="304"/>
        <v>0.44802209731851017</v>
      </c>
      <c r="X132" s="83">
        <f t="shared" si="304"/>
        <v>0.20888977708024198</v>
      </c>
      <c r="Y132" s="86">
        <f t="shared" si="304"/>
        <v>1.0076181495097618</v>
      </c>
      <c r="Z132" s="86">
        <f t="shared" si="304"/>
        <v>0.22847895439181701</v>
      </c>
      <c r="AA132" s="88">
        <f t="shared" si="304"/>
        <v>0.34419403265305626</v>
      </c>
      <c r="AD132" s="548"/>
      <c r="AE132" s="534"/>
      <c r="AF132" s="534"/>
      <c r="AG132" s="77"/>
      <c r="AH132" s="77"/>
      <c r="AI132" s="77"/>
      <c r="AJ132" s="77"/>
      <c r="AK132" s="77"/>
      <c r="AL132" s="77"/>
      <c r="AM132" s="26"/>
      <c r="AN132" s="77"/>
      <c r="AO132" s="225"/>
      <c r="AP132" s="117"/>
      <c r="AQ132" s="117"/>
      <c r="AR132" s="117"/>
      <c r="AS132" s="117"/>
      <c r="AT132" s="117"/>
    </row>
    <row r="133" spans="1:46" x14ac:dyDescent="0.3">
      <c r="A133" s="554"/>
      <c r="B133" s="519"/>
      <c r="C133" s="525" t="s">
        <v>24</v>
      </c>
      <c r="D133" s="525"/>
      <c r="E133" s="526"/>
      <c r="F133" s="89">
        <f t="shared" ref="F133:N133" si="305">_xlfn.STDEV.S(F126:F131)</f>
        <v>4.1693623779346014</v>
      </c>
      <c r="G133" s="381">
        <f t="shared" si="305"/>
        <v>3.0494008277936611</v>
      </c>
      <c r="H133" s="91">
        <f t="shared" si="305"/>
        <v>0.13968539627631393</v>
      </c>
      <c r="I133" s="90">
        <f t="shared" si="305"/>
        <v>2.712787175386298</v>
      </c>
      <c r="J133" s="91">
        <f t="shared" si="305"/>
        <v>0.57973244868085516</v>
      </c>
      <c r="K133" s="90">
        <f t="shared" si="305"/>
        <v>1.3206599554917202</v>
      </c>
      <c r="L133" s="92">
        <f t="shared" si="305"/>
        <v>1.241023202445853</v>
      </c>
      <c r="M133" s="93">
        <f t="shared" si="305"/>
        <v>6.8041078041528369</v>
      </c>
      <c r="N133" s="95">
        <f t="shared" si="305"/>
        <v>6.4131837252309934E-2</v>
      </c>
      <c r="O133" s="311"/>
      <c r="P133" s="89">
        <f t="shared" ref="P133:AA133" si="306">_xlfn.STDEV.S(P126:P131)</f>
        <v>0.17049673688330588</v>
      </c>
      <c r="Q133" s="92">
        <f t="shared" si="306"/>
        <v>0.65021626357329732</v>
      </c>
      <c r="R133" s="92">
        <f t="shared" si="306"/>
        <v>0.29683292061279465</v>
      </c>
      <c r="S133" s="95">
        <f t="shared" si="306"/>
        <v>0.29820162603004974</v>
      </c>
      <c r="T133" s="89">
        <f t="shared" si="306"/>
        <v>0.12968891606204339</v>
      </c>
      <c r="U133" s="92">
        <f t="shared" si="306"/>
        <v>0.51248631061659389</v>
      </c>
      <c r="V133" s="92">
        <f t="shared" si="306"/>
        <v>0.22184158523935008</v>
      </c>
      <c r="W133" s="95">
        <f t="shared" si="306"/>
        <v>0.22277188769434633</v>
      </c>
      <c r="X133" s="89">
        <f t="shared" si="306"/>
        <v>8.79226055858921E-2</v>
      </c>
      <c r="Y133" s="92">
        <f t="shared" si="306"/>
        <v>0.37501049702964817</v>
      </c>
      <c r="Z133" s="92">
        <f t="shared" si="306"/>
        <v>0.14425745616343708</v>
      </c>
      <c r="AA133" s="95">
        <f t="shared" si="306"/>
        <v>0.14649480890372621</v>
      </c>
      <c r="AD133" s="548"/>
      <c r="AE133" s="534"/>
      <c r="AF133" s="534"/>
      <c r="AG133" s="77"/>
      <c r="AH133" s="77"/>
      <c r="AI133" s="77"/>
      <c r="AJ133" s="77"/>
      <c r="AK133" s="77"/>
      <c r="AL133" s="77"/>
      <c r="AM133" s="26"/>
      <c r="AN133" s="77"/>
      <c r="AO133" s="225"/>
      <c r="AP133" s="117"/>
      <c r="AQ133" s="117"/>
      <c r="AR133" s="117"/>
      <c r="AS133" s="117"/>
      <c r="AT133" s="117"/>
    </row>
    <row r="134" spans="1:46" ht="15" thickBot="1" x14ac:dyDescent="0.35">
      <c r="A134" s="554"/>
      <c r="B134" s="520"/>
      <c r="C134" s="510" t="s">
        <v>25</v>
      </c>
      <c r="D134" s="511"/>
      <c r="E134" s="512"/>
      <c r="F134" s="96">
        <f t="shared" ref="F134:N134" si="307">F133/SQRT(COUNT(F126:F131))</f>
        <v>1.8645955399783876</v>
      </c>
      <c r="G134" s="382">
        <f t="shared" si="307"/>
        <v>1.3637335083181512</v>
      </c>
      <c r="H134" s="98">
        <f t="shared" si="307"/>
        <v>6.246920830756679E-2</v>
      </c>
      <c r="I134" s="97">
        <f t="shared" si="307"/>
        <v>1.2131953065306813</v>
      </c>
      <c r="J134" s="98">
        <f t="shared" si="307"/>
        <v>0.25926423280256006</v>
      </c>
      <c r="K134" s="97">
        <f t="shared" si="307"/>
        <v>0.59061708712826655</v>
      </c>
      <c r="L134" s="99">
        <f t="shared" si="307"/>
        <v>0.55500244846468205</v>
      </c>
      <c r="M134" s="100">
        <f t="shared" si="307"/>
        <v>3.0428895152645139</v>
      </c>
      <c r="N134" s="101">
        <f t="shared" si="307"/>
        <v>2.8680629523623668E-2</v>
      </c>
      <c r="O134" s="311"/>
      <c r="P134" s="96">
        <f t="shared" ref="P134:AA134" si="308">_xlfn.STDEV.S(P126:P131)/SQRT(COUNT(P126:P131))</f>
        <v>7.6248458722593518E-2</v>
      </c>
      <c r="Q134" s="99">
        <f t="shared" si="308"/>
        <v>0.29078555308516263</v>
      </c>
      <c r="R134" s="99">
        <f t="shared" si="308"/>
        <v>0.13274771769000146</v>
      </c>
      <c r="S134" s="101">
        <f t="shared" si="308"/>
        <v>0.13335982136083238</v>
      </c>
      <c r="T134" s="96">
        <f t="shared" si="308"/>
        <v>5.7998646448598666E-2</v>
      </c>
      <c r="U134" s="99">
        <f t="shared" si="308"/>
        <v>0.22919084561535522</v>
      </c>
      <c r="V134" s="99">
        <f t="shared" si="308"/>
        <v>9.9210572966300134E-2</v>
      </c>
      <c r="W134" s="101">
        <f t="shared" si="308"/>
        <v>9.9626616872101448E-2</v>
      </c>
      <c r="X134" s="96">
        <f t="shared" si="308"/>
        <v>3.9320184569791493E-2</v>
      </c>
      <c r="Y134" s="99">
        <f t="shared" si="308"/>
        <v>0.16770979272685524</v>
      </c>
      <c r="Z134" s="99">
        <f t="shared" si="308"/>
        <v>6.4513895648528261E-2</v>
      </c>
      <c r="AA134" s="101">
        <f t="shared" si="308"/>
        <v>6.5514470211914644E-2</v>
      </c>
      <c r="AD134" s="548"/>
      <c r="AE134" s="534"/>
      <c r="AF134" s="534"/>
      <c r="AG134" s="77"/>
      <c r="AH134" s="77"/>
      <c r="AI134" s="77"/>
      <c r="AJ134" s="77"/>
      <c r="AK134" s="77"/>
      <c r="AL134" s="77"/>
      <c r="AM134" s="26"/>
      <c r="AN134" s="77"/>
      <c r="AO134" s="225"/>
      <c r="AP134" s="117"/>
      <c r="AQ134" s="117"/>
      <c r="AR134" s="117"/>
      <c r="AS134" s="117"/>
      <c r="AT134" s="117"/>
    </row>
    <row r="135" spans="1:46" x14ac:dyDescent="0.3">
      <c r="A135" s="554"/>
      <c r="B135" s="518" t="s">
        <v>101</v>
      </c>
      <c r="C135" s="8">
        <v>43899</v>
      </c>
      <c r="D135" s="247" t="s">
        <v>82</v>
      </c>
      <c r="E135" s="284" t="s">
        <v>95</v>
      </c>
      <c r="F135" s="67">
        <v>8.4811313054758504</v>
      </c>
      <c r="G135" s="377">
        <v>1.8434492950115899</v>
      </c>
      <c r="H135" s="69">
        <v>0.43813291182824698</v>
      </c>
      <c r="I135" s="68">
        <v>4.6606078210968498</v>
      </c>
      <c r="J135" s="69">
        <v>0.669534937284191</v>
      </c>
      <c r="K135" s="68">
        <v>1.69950777005481</v>
      </c>
      <c r="L135" s="67">
        <v>1.8288430309842101</v>
      </c>
      <c r="M135" s="70">
        <v>50.7216159103995</v>
      </c>
      <c r="N135" s="314">
        <v>0.160956388815016</v>
      </c>
      <c r="O135" s="343"/>
      <c r="P135" s="282">
        <v>0.22580181913734201</v>
      </c>
      <c r="Q135" s="72">
        <v>0.21328593566197601</v>
      </c>
      <c r="R135" s="72">
        <v>8.72999404204617E-2</v>
      </c>
      <c r="S135" s="73">
        <v>0.123706297371613</v>
      </c>
      <c r="T135" s="74">
        <v>0.27547728068354299</v>
      </c>
      <c r="U135" s="74">
        <v>0.23113828693303301</v>
      </c>
      <c r="V135" s="74">
        <v>0.10787097420170701</v>
      </c>
      <c r="W135" s="76">
        <v>0.145982813872328</v>
      </c>
      <c r="X135" s="71">
        <v>0.10497717144816</v>
      </c>
      <c r="Y135" s="72">
        <v>0.16646984839257001</v>
      </c>
      <c r="Z135" s="72">
        <v>3.7060628995148399E-2</v>
      </c>
      <c r="AA135" s="73">
        <v>6.88153454967914E-2</v>
      </c>
      <c r="AD135" s="548"/>
      <c r="AE135" s="229"/>
      <c r="AF135" s="270"/>
      <c r="AG135" s="77"/>
      <c r="AH135" s="77"/>
      <c r="AI135" s="77"/>
      <c r="AJ135" s="77"/>
      <c r="AK135" s="77"/>
      <c r="AL135" s="77"/>
      <c r="AM135" s="26"/>
      <c r="AN135" s="77"/>
      <c r="AO135" s="225"/>
      <c r="AP135" s="117"/>
      <c r="AQ135" s="117"/>
      <c r="AR135" s="117"/>
      <c r="AS135" s="117"/>
      <c r="AT135" s="117"/>
    </row>
    <row r="136" spans="1:46" x14ac:dyDescent="0.3">
      <c r="A136" s="554"/>
      <c r="B136" s="519"/>
      <c r="C136" s="8">
        <v>43900</v>
      </c>
      <c r="D136" s="248" t="s">
        <v>82</v>
      </c>
      <c r="E136" s="20" t="s">
        <v>158</v>
      </c>
      <c r="F136" s="105">
        <v>8.9470214294489008</v>
      </c>
      <c r="G136" s="378">
        <v>0.168031868610859</v>
      </c>
      <c r="H136" s="104">
        <v>0.90256597210218403</v>
      </c>
      <c r="I136" s="103">
        <v>3.5834677595165898</v>
      </c>
      <c r="J136" s="104">
        <v>0.42400885600094601</v>
      </c>
      <c r="K136" s="103">
        <v>3.9711825030056998E-2</v>
      </c>
      <c r="L136" s="105">
        <v>2.2469690348036799</v>
      </c>
      <c r="M136" s="106">
        <v>36.039457592443704</v>
      </c>
      <c r="N136" s="315">
        <v>0.161485118660112</v>
      </c>
      <c r="O136" s="343"/>
      <c r="P136" s="283">
        <v>0.29152386457556001</v>
      </c>
      <c r="Q136" s="74">
        <v>0.92640666369991098</v>
      </c>
      <c r="R136" s="74">
        <v>0.26060634466155402</v>
      </c>
      <c r="S136" s="76">
        <v>0.31867106579118898</v>
      </c>
      <c r="T136" s="74">
        <v>0.36074009871259399</v>
      </c>
      <c r="U136" s="74">
        <v>1.0805036248798701</v>
      </c>
      <c r="V136" s="74">
        <v>0.33136033213378302</v>
      </c>
      <c r="W136" s="76">
        <v>0.39465771423649698</v>
      </c>
      <c r="X136" s="75">
        <v>0.12061582842695601</v>
      </c>
      <c r="Y136" s="74">
        <v>0.52463929202764104</v>
      </c>
      <c r="Z136" s="74">
        <v>8.9185055298836594E-2</v>
      </c>
      <c r="AA136" s="76">
        <v>0.13320573756302501</v>
      </c>
      <c r="AD136" s="548"/>
      <c r="AE136" s="229"/>
      <c r="AF136" s="270"/>
      <c r="AG136" s="77"/>
      <c r="AH136" s="77"/>
      <c r="AI136" s="77"/>
      <c r="AJ136" s="77"/>
      <c r="AK136" s="77"/>
      <c r="AL136" s="77"/>
      <c r="AM136" s="26"/>
      <c r="AN136" s="77"/>
      <c r="AO136" s="225"/>
      <c r="AP136" s="117"/>
      <c r="AQ136" s="117"/>
      <c r="AR136" s="117"/>
      <c r="AS136" s="117"/>
      <c r="AT136" s="117"/>
    </row>
    <row r="137" spans="1:46" x14ac:dyDescent="0.3">
      <c r="A137" s="554"/>
      <c r="B137" s="519"/>
      <c r="C137" s="8">
        <v>43901</v>
      </c>
      <c r="D137" s="248" t="s">
        <v>82</v>
      </c>
      <c r="E137" s="20" t="s">
        <v>159</v>
      </c>
      <c r="F137" s="105">
        <v>7.5362269789379104</v>
      </c>
      <c r="G137" s="378">
        <v>1.8316609855835799</v>
      </c>
      <c r="H137" s="104">
        <v>0.15134005662296199</v>
      </c>
      <c r="I137" s="103">
        <v>2.3551506970604899</v>
      </c>
      <c r="J137" s="104">
        <v>0.41397915686195802</v>
      </c>
      <c r="K137" s="103">
        <v>0.388592460219705</v>
      </c>
      <c r="L137" s="105">
        <v>1.3231172170232599</v>
      </c>
      <c r="M137" s="106">
        <v>50.672210429206999</v>
      </c>
      <c r="N137" s="315">
        <v>0.17382492349623199</v>
      </c>
      <c r="O137" s="343"/>
      <c r="P137" s="283">
        <v>0.220142209578154</v>
      </c>
      <c r="Q137" s="74">
        <v>1.0833050877643799</v>
      </c>
      <c r="R137" s="74">
        <v>0.22312035410575101</v>
      </c>
      <c r="S137" s="76">
        <v>0.33452855921659902</v>
      </c>
      <c r="T137" s="74">
        <v>0.26919803387728503</v>
      </c>
      <c r="U137" s="74">
        <v>1.1567394424884301</v>
      </c>
      <c r="V137" s="74">
        <v>0.27345029177400698</v>
      </c>
      <c r="W137" s="76">
        <v>0.38917013960355501</v>
      </c>
      <c r="X137" s="75">
        <v>9.7093691620490197E-2</v>
      </c>
      <c r="Y137" s="74">
        <v>0.88082997024909804</v>
      </c>
      <c r="Z137" s="74">
        <v>9.3682772660791599E-2</v>
      </c>
      <c r="AA137" s="76">
        <v>0.19284054379836599</v>
      </c>
      <c r="AD137" s="548"/>
      <c r="AE137" s="229"/>
      <c r="AF137" s="270"/>
      <c r="AG137" s="77"/>
      <c r="AH137" s="77"/>
      <c r="AI137" s="77"/>
      <c r="AJ137" s="77"/>
      <c r="AK137" s="77"/>
      <c r="AL137" s="77"/>
      <c r="AM137" s="26"/>
      <c r="AN137" s="77"/>
      <c r="AO137" s="225"/>
      <c r="AP137" s="117"/>
      <c r="AQ137" s="117"/>
      <c r="AR137" s="117"/>
      <c r="AS137" s="117"/>
      <c r="AT137" s="117"/>
    </row>
    <row r="138" spans="1:46" x14ac:dyDescent="0.3">
      <c r="A138" s="554"/>
      <c r="B138" s="519"/>
      <c r="C138" s="8">
        <v>44315</v>
      </c>
      <c r="D138" s="248" t="s">
        <v>82</v>
      </c>
      <c r="E138" s="20" t="s">
        <v>160</v>
      </c>
      <c r="F138" s="105">
        <v>5.63651343074437E-12</v>
      </c>
      <c r="G138" s="378">
        <v>4.7132699372382199</v>
      </c>
      <c r="H138" s="104">
        <v>0.12677305130348601</v>
      </c>
      <c r="I138" s="103">
        <v>8.3446438705155099</v>
      </c>
      <c r="J138" s="104">
        <v>4.5305255019291297E-11</v>
      </c>
      <c r="K138" s="103">
        <v>6.0197713971898601</v>
      </c>
      <c r="L138" s="105">
        <v>1.7003500804748899</v>
      </c>
      <c r="M138" s="106">
        <v>60.909500053925001</v>
      </c>
      <c r="N138" s="315">
        <v>0.18166418649438201</v>
      </c>
      <c r="O138" s="343"/>
      <c r="P138" s="283">
        <v>0.19766099098815401</v>
      </c>
      <c r="Q138" s="74">
        <v>0.177496642737584</v>
      </c>
      <c r="R138" s="74">
        <v>6.3706536334153394E-2</v>
      </c>
      <c r="S138" s="76">
        <v>8.9899785949353606E-2</v>
      </c>
      <c r="T138" s="74">
        <v>0.22694072703236201</v>
      </c>
      <c r="U138" s="74">
        <v>0.18312926615891201</v>
      </c>
      <c r="V138" s="74">
        <v>7.3111848339400196E-2</v>
      </c>
      <c r="W138" s="76">
        <v>0.100186950688679</v>
      </c>
      <c r="X138" s="75">
        <v>0.121773849838944</v>
      </c>
      <c r="Y138" s="74">
        <v>0.162157462019412</v>
      </c>
      <c r="Z138" s="74">
        <v>3.9399644718047598E-2</v>
      </c>
      <c r="AA138" s="76">
        <v>6.3109692538523096E-2</v>
      </c>
      <c r="AD138" s="548"/>
      <c r="AE138" s="229"/>
      <c r="AF138" s="270"/>
      <c r="AG138" s="77"/>
      <c r="AH138" s="77"/>
      <c r="AI138" s="77"/>
      <c r="AJ138" s="77"/>
      <c r="AK138" s="77"/>
      <c r="AL138" s="77"/>
      <c r="AM138" s="26"/>
      <c r="AN138" s="77"/>
      <c r="AO138" s="225"/>
      <c r="AP138" s="117"/>
      <c r="AQ138" s="117"/>
      <c r="AR138" s="117"/>
      <c r="AS138" s="117"/>
      <c r="AT138" s="117"/>
    </row>
    <row r="139" spans="1:46" x14ac:dyDescent="0.3">
      <c r="A139" s="554"/>
      <c r="B139" s="519"/>
      <c r="C139" s="8">
        <v>44315</v>
      </c>
      <c r="D139" s="248" t="s">
        <v>82</v>
      </c>
      <c r="E139" s="20" t="s">
        <v>161</v>
      </c>
      <c r="F139" s="105">
        <v>2.2207555745521101E-14</v>
      </c>
      <c r="G139" s="378">
        <v>3.273965686465</v>
      </c>
      <c r="H139" s="104">
        <v>0.205393710161445</v>
      </c>
      <c r="I139" s="103">
        <v>12.468856927958299</v>
      </c>
      <c r="J139" s="104">
        <v>3.6597162033283199E-14</v>
      </c>
      <c r="K139" s="103">
        <v>5.8496236080285398</v>
      </c>
      <c r="L139" s="105">
        <v>1.53838646991725</v>
      </c>
      <c r="M139" s="106">
        <v>60.271670136577498</v>
      </c>
      <c r="N139" s="315">
        <v>0.23026596176340899</v>
      </c>
      <c r="O139" s="343"/>
      <c r="P139" s="283">
        <v>0.18996549409266</v>
      </c>
      <c r="Q139" s="74">
        <v>2.3535304561320798</v>
      </c>
      <c r="R139" s="74">
        <v>0.12869257169450499</v>
      </c>
      <c r="S139" s="76">
        <v>0.31304847256366403</v>
      </c>
      <c r="T139" s="74">
        <v>0.21692535232431501</v>
      </c>
      <c r="U139" s="74">
        <v>2.3718219813429902</v>
      </c>
      <c r="V139" s="74">
        <v>0.145908963446192</v>
      </c>
      <c r="W139" s="76">
        <v>0.33218083866622999</v>
      </c>
      <c r="X139" s="75">
        <v>0.11928514574021</v>
      </c>
      <c r="Y139" s="74">
        <v>2.3029804363595701</v>
      </c>
      <c r="Z139" s="74">
        <v>8.3298911380529098E-2</v>
      </c>
      <c r="AA139" s="76">
        <v>0.26222497013849899</v>
      </c>
      <c r="AD139" s="548"/>
      <c r="AE139" s="229"/>
      <c r="AF139" s="270"/>
      <c r="AG139" s="77"/>
      <c r="AH139" s="77"/>
      <c r="AI139" s="77"/>
      <c r="AJ139" s="77"/>
      <c r="AK139" s="77"/>
      <c r="AL139" s="77"/>
      <c r="AM139" s="26"/>
      <c r="AN139" s="77"/>
      <c r="AO139" s="225"/>
      <c r="AP139" s="117"/>
      <c r="AQ139" s="117"/>
      <c r="AR139" s="117"/>
      <c r="AS139" s="117"/>
      <c r="AT139" s="117"/>
    </row>
    <row r="140" spans="1:46" ht="15" thickBot="1" x14ac:dyDescent="0.35">
      <c r="A140" s="554"/>
      <c r="B140" s="519"/>
      <c r="C140" s="8"/>
      <c r="D140" s="249"/>
      <c r="E140" s="20"/>
      <c r="F140" s="79"/>
      <c r="G140" s="379"/>
      <c r="H140" s="81"/>
      <c r="I140" s="80"/>
      <c r="J140" s="81"/>
      <c r="K140" s="80"/>
      <c r="L140" s="79"/>
      <c r="M140" s="82"/>
      <c r="N140" s="316"/>
      <c r="O140" s="343"/>
      <c r="P140" s="283"/>
      <c r="Q140" s="74"/>
      <c r="R140" s="74"/>
      <c r="S140" s="76"/>
      <c r="T140" s="74"/>
      <c r="U140" s="74"/>
      <c r="V140" s="74"/>
      <c r="W140" s="76"/>
      <c r="X140" s="75"/>
      <c r="Y140" s="74"/>
      <c r="Z140" s="74"/>
      <c r="AA140" s="76"/>
      <c r="AD140" s="548"/>
      <c r="AE140" s="229"/>
      <c r="AF140" s="270"/>
      <c r="AG140" s="77"/>
      <c r="AH140" s="77"/>
      <c r="AI140" s="77"/>
      <c r="AJ140" s="77"/>
      <c r="AK140" s="77"/>
      <c r="AL140" s="77"/>
      <c r="AM140" s="26"/>
      <c r="AN140" s="77"/>
      <c r="AO140" s="225"/>
      <c r="AP140" s="117"/>
      <c r="AQ140" s="117"/>
      <c r="AR140" s="117"/>
      <c r="AS140" s="117"/>
      <c r="AT140" s="117"/>
    </row>
    <row r="141" spans="1:46" x14ac:dyDescent="0.3">
      <c r="A141" s="554"/>
      <c r="B141" s="519"/>
      <c r="C141" s="514" t="s">
        <v>23</v>
      </c>
      <c r="D141" s="508"/>
      <c r="E141" s="509"/>
      <c r="F141" s="423">
        <f t="shared" ref="F141:N141" si="309">AVERAGE(F135:F140)</f>
        <v>4.9928759427736642</v>
      </c>
      <c r="G141" s="424">
        <f t="shared" si="309"/>
        <v>2.3660755545818497</v>
      </c>
      <c r="H141" s="425">
        <f t="shared" si="309"/>
        <v>0.36484114040366478</v>
      </c>
      <c r="I141" s="426">
        <f t="shared" si="309"/>
        <v>6.2825454152295475</v>
      </c>
      <c r="J141" s="425">
        <f t="shared" si="309"/>
        <v>0.3015045900384874</v>
      </c>
      <c r="K141" s="426">
        <f t="shared" si="309"/>
        <v>2.7994414121045943</v>
      </c>
      <c r="L141" s="427">
        <f t="shared" si="309"/>
        <v>1.7275331666406579</v>
      </c>
      <c r="M141" s="428">
        <f t="shared" si="309"/>
        <v>51.722890824510536</v>
      </c>
      <c r="N141" s="429">
        <f t="shared" si="309"/>
        <v>0.18163931584583021</v>
      </c>
      <c r="O141" s="343"/>
      <c r="P141" s="423">
        <f t="shared" ref="P141:AA141" si="310">AVERAGE(P135:P140)</f>
        <v>0.22501887567437401</v>
      </c>
      <c r="Q141" s="427">
        <f t="shared" si="310"/>
        <v>0.95080495719918612</v>
      </c>
      <c r="R141" s="427">
        <f t="shared" si="310"/>
        <v>0.15268514944328501</v>
      </c>
      <c r="S141" s="429">
        <f t="shared" si="310"/>
        <v>0.23597083617848372</v>
      </c>
      <c r="T141" s="423">
        <f t="shared" si="310"/>
        <v>0.26985629852601983</v>
      </c>
      <c r="U141" s="427">
        <f t="shared" si="310"/>
        <v>1.0046665203606469</v>
      </c>
      <c r="V141" s="427">
        <f t="shared" si="310"/>
        <v>0.18634048197901781</v>
      </c>
      <c r="W141" s="429">
        <f t="shared" si="310"/>
        <v>0.2724356914134578</v>
      </c>
      <c r="X141" s="423">
        <f t="shared" si="310"/>
        <v>0.11274913741495204</v>
      </c>
      <c r="Y141" s="427">
        <f t="shared" si="310"/>
        <v>0.80741540180965821</v>
      </c>
      <c r="Z141" s="427">
        <f t="shared" si="310"/>
        <v>6.8525402610670652E-2</v>
      </c>
      <c r="AA141" s="429">
        <f t="shared" si="310"/>
        <v>0.14403925790704092</v>
      </c>
      <c r="AD141" s="548"/>
      <c r="AE141" s="534"/>
      <c r="AF141" s="534"/>
      <c r="AG141" s="77"/>
      <c r="AH141" s="77"/>
      <c r="AI141" s="77"/>
      <c r="AJ141" s="77"/>
      <c r="AK141" s="77"/>
      <c r="AL141" s="77"/>
      <c r="AM141" s="26"/>
      <c r="AN141" s="77"/>
      <c r="AO141" s="225"/>
      <c r="AP141" s="117"/>
      <c r="AQ141" s="117"/>
      <c r="AR141" s="117"/>
      <c r="AS141" s="117"/>
      <c r="AT141" s="117"/>
    </row>
    <row r="142" spans="1:46" x14ac:dyDescent="0.3">
      <c r="A142" s="554"/>
      <c r="B142" s="519"/>
      <c r="C142" s="525" t="s">
        <v>24</v>
      </c>
      <c r="D142" s="525"/>
      <c r="E142" s="526"/>
      <c r="F142" s="430">
        <f t="shared" ref="F142:N142" si="311">_xlfn.STDEV.S(F135:F140)</f>
        <v>4.5861052882094819</v>
      </c>
      <c r="G142" s="431">
        <f t="shared" si="311"/>
        <v>1.7119958488363347</v>
      </c>
      <c r="H142" s="432">
        <f t="shared" si="311"/>
        <v>0.32488547567487042</v>
      </c>
      <c r="I142" s="433">
        <f t="shared" si="311"/>
        <v>4.1189449861264578</v>
      </c>
      <c r="J142" s="432">
        <f t="shared" si="311"/>
        <v>0.29364698000155409</v>
      </c>
      <c r="K142" s="433">
        <f t="shared" si="311"/>
        <v>2.9288346966269136</v>
      </c>
      <c r="L142" s="434">
        <f t="shared" si="311"/>
        <v>0.3464624666206268</v>
      </c>
      <c r="M142" s="435">
        <f t="shared" si="311"/>
        <v>10.06916053541442</v>
      </c>
      <c r="N142" s="436">
        <f t="shared" si="311"/>
        <v>2.8546414723652363E-2</v>
      </c>
      <c r="O142" s="311"/>
      <c r="P142" s="430">
        <f t="shared" ref="P142:AA142" si="312">_xlfn.STDEV.S(P135:P140)</f>
        <v>4.0076495094521498E-2</v>
      </c>
      <c r="Q142" s="434">
        <f t="shared" si="312"/>
        <v>0.88426953512866391</v>
      </c>
      <c r="R142" s="434">
        <f t="shared" si="312"/>
        <v>8.5697382355001489E-2</v>
      </c>
      <c r="S142" s="436">
        <f t="shared" si="312"/>
        <v>0.11877919974446138</v>
      </c>
      <c r="T142" s="430">
        <f t="shared" si="312"/>
        <v>5.6866785629994872E-2</v>
      </c>
      <c r="U142" s="434">
        <f t="shared" si="312"/>
        <v>0.89040171867971452</v>
      </c>
      <c r="V142" s="434">
        <f t="shared" si="312"/>
        <v>0.11094116765093132</v>
      </c>
      <c r="W142" s="436">
        <f t="shared" si="312"/>
        <v>0.13945841297422815</v>
      </c>
      <c r="X142" s="430">
        <f t="shared" si="312"/>
        <v>1.108541953033631E-2</v>
      </c>
      <c r="Y142" s="434">
        <f t="shared" si="312"/>
        <v>0.8873043180045912</v>
      </c>
      <c r="Z142" s="434">
        <f t="shared" si="312"/>
        <v>2.7911972475548979E-2</v>
      </c>
      <c r="AA142" s="436">
        <f t="shared" si="312"/>
        <v>8.4668507711530699E-2</v>
      </c>
      <c r="AD142" s="548"/>
      <c r="AE142" s="534"/>
      <c r="AF142" s="534"/>
      <c r="AG142" s="77"/>
      <c r="AH142" s="77"/>
      <c r="AI142" s="77"/>
      <c r="AJ142" s="77"/>
      <c r="AK142" s="77"/>
      <c r="AL142" s="77"/>
      <c r="AM142" s="26"/>
      <c r="AN142" s="77"/>
      <c r="AO142" s="225"/>
      <c r="AP142" s="117"/>
      <c r="AQ142" s="117"/>
      <c r="AR142" s="117"/>
      <c r="AS142" s="117"/>
      <c r="AT142" s="117"/>
    </row>
    <row r="143" spans="1:46" ht="15" thickBot="1" x14ac:dyDescent="0.35">
      <c r="A143" s="554"/>
      <c r="B143" s="520"/>
      <c r="C143" s="510" t="s">
        <v>25</v>
      </c>
      <c r="D143" s="511"/>
      <c r="E143" s="512"/>
      <c r="F143" s="437">
        <f t="shared" ref="F143:N143" si="313">F142/SQRT(COUNT(F135:F140))</f>
        <v>2.0509686352815333</v>
      </c>
      <c r="G143" s="438">
        <f t="shared" si="313"/>
        <v>0.76562781903909971</v>
      </c>
      <c r="H143" s="439">
        <f t="shared" si="313"/>
        <v>0.14529320170227292</v>
      </c>
      <c r="I143" s="440">
        <f t="shared" si="313"/>
        <v>1.8420481969121374</v>
      </c>
      <c r="J143" s="439">
        <f t="shared" si="313"/>
        <v>0.13132292173419924</v>
      </c>
      <c r="K143" s="440">
        <f t="shared" si="313"/>
        <v>1.3098146953035505</v>
      </c>
      <c r="L143" s="441">
        <f t="shared" si="313"/>
        <v>0.15494272540319468</v>
      </c>
      <c r="M143" s="442">
        <f t="shared" si="313"/>
        <v>4.5030654867089641</v>
      </c>
      <c r="N143" s="443">
        <f t="shared" si="313"/>
        <v>1.2766344767197511E-2</v>
      </c>
      <c r="O143" s="311"/>
      <c r="P143" s="437">
        <f t="shared" ref="P143:AA143" si="314">_xlfn.STDEV.S(P135:P140)/SQRT(COUNT(P135:P140))</f>
        <v>1.7922753466257386E-2</v>
      </c>
      <c r="Q143" s="441">
        <f t="shared" si="314"/>
        <v>0.39545735819596611</v>
      </c>
      <c r="R143" s="441">
        <f t="shared" si="314"/>
        <v>3.8325034487914869E-2</v>
      </c>
      <c r="S143" s="443">
        <f t="shared" si="314"/>
        <v>5.3119672988328259E-2</v>
      </c>
      <c r="T143" s="437">
        <f t="shared" si="314"/>
        <v>2.5431599666115346E-2</v>
      </c>
      <c r="U143" s="441">
        <f t="shared" si="314"/>
        <v>0.39819975405009717</v>
      </c>
      <c r="V143" s="441">
        <f t="shared" si="314"/>
        <v>4.9614398474136616E-2</v>
      </c>
      <c r="W143" s="443">
        <f t="shared" si="314"/>
        <v>6.2367698288922552E-2</v>
      </c>
      <c r="X143" s="437">
        <f t="shared" si="314"/>
        <v>4.9575503257871566E-3</v>
      </c>
      <c r="Y143" s="441">
        <f t="shared" si="314"/>
        <v>0.39681455435747126</v>
      </c>
      <c r="Z143" s="441">
        <f t="shared" si="314"/>
        <v>1.248261356828612E-2</v>
      </c>
      <c r="AA143" s="443">
        <f t="shared" si="314"/>
        <v>3.7864907759289558E-2</v>
      </c>
      <c r="AD143" s="548"/>
      <c r="AE143" s="534"/>
      <c r="AF143" s="534"/>
      <c r="AG143" s="77"/>
      <c r="AH143" s="77"/>
      <c r="AI143" s="77"/>
      <c r="AJ143" s="77"/>
      <c r="AK143" s="77"/>
      <c r="AL143" s="77"/>
      <c r="AM143" s="26"/>
      <c r="AN143" s="77"/>
      <c r="AO143" s="225"/>
      <c r="AP143" s="117"/>
      <c r="AQ143" s="117"/>
      <c r="AR143" s="117"/>
      <c r="AS143" s="117"/>
      <c r="AT143" s="117"/>
    </row>
    <row r="144" spans="1:46" x14ac:dyDescent="0.3">
      <c r="A144" s="554"/>
      <c r="B144" s="519" t="s">
        <v>103</v>
      </c>
      <c r="C144" s="293">
        <v>43389</v>
      </c>
      <c r="D144" s="247" t="s">
        <v>82</v>
      </c>
      <c r="E144" s="20" t="s">
        <v>114</v>
      </c>
      <c r="F144" s="71">
        <v>8.4765623564994499</v>
      </c>
      <c r="G144" s="383">
        <v>5.4878887995378598</v>
      </c>
      <c r="H144" s="297">
        <v>3.89117233339175E-2</v>
      </c>
      <c r="I144" s="296">
        <v>4.1254199336944</v>
      </c>
      <c r="J144" s="297">
        <v>0.48283171862070601</v>
      </c>
      <c r="K144" s="296">
        <v>2.0424239756275799E-2</v>
      </c>
      <c r="L144" s="72">
        <v>2.1153743540046301</v>
      </c>
      <c r="M144" s="298">
        <v>40.068667507329103</v>
      </c>
      <c r="N144" s="299">
        <v>0.15059738840287701</v>
      </c>
      <c r="O144" s="280"/>
      <c r="P144" s="71">
        <v>0.54079800730186101</v>
      </c>
      <c r="Q144" s="72">
        <v>2.5228921872813799</v>
      </c>
      <c r="R144" s="72">
        <v>0.84025186050116396</v>
      </c>
      <c r="S144" s="73">
        <v>0.98563495338149698</v>
      </c>
      <c r="T144" s="71">
        <v>0.34494763111250498</v>
      </c>
      <c r="U144" s="72">
        <v>1.8020247880890901</v>
      </c>
      <c r="V144" s="72">
        <v>0.52480194870518604</v>
      </c>
      <c r="W144" s="73">
        <v>0.64877467746007</v>
      </c>
      <c r="X144" s="300">
        <v>0.33104059684890602</v>
      </c>
      <c r="Y144" s="300">
        <v>1.7488233022209301</v>
      </c>
      <c r="Z144" s="300">
        <v>0.50224626781305104</v>
      </c>
      <c r="AA144" s="76">
        <v>0.62461966004704395</v>
      </c>
      <c r="AD144" s="548"/>
      <c r="AE144" s="229"/>
      <c r="AF144" s="270"/>
      <c r="AG144" s="77"/>
      <c r="AH144" s="77"/>
      <c r="AI144" s="77"/>
      <c r="AJ144" s="77"/>
      <c r="AK144" s="77"/>
      <c r="AL144" s="77"/>
      <c r="AM144" s="26"/>
      <c r="AN144" s="77"/>
      <c r="AO144" s="225"/>
      <c r="AP144" s="117"/>
      <c r="AQ144" s="117"/>
      <c r="AR144" s="117"/>
      <c r="AS144" s="117"/>
      <c r="AT144" s="117"/>
    </row>
    <row r="145" spans="1:46" x14ac:dyDescent="0.3">
      <c r="A145" s="554"/>
      <c r="B145" s="519"/>
      <c r="C145" s="293">
        <v>43397</v>
      </c>
      <c r="D145" s="248" t="s">
        <v>82</v>
      </c>
      <c r="E145" s="20" t="s">
        <v>115</v>
      </c>
      <c r="F145" s="75">
        <v>15.020012091045301</v>
      </c>
      <c r="G145" s="384">
        <v>1.03105238736468</v>
      </c>
      <c r="H145" s="307">
        <v>0.388720513856604</v>
      </c>
      <c r="I145" s="306">
        <v>0.71085641624029094</v>
      </c>
      <c r="J145" s="307">
        <v>1.4537700711938899</v>
      </c>
      <c r="K145" s="306">
        <v>3.0296627870118598E-2</v>
      </c>
      <c r="L145" s="300">
        <v>2.7042391176822198</v>
      </c>
      <c r="M145" s="308">
        <v>47.179628698446699</v>
      </c>
      <c r="N145" s="309">
        <v>0.11516371179761201</v>
      </c>
      <c r="O145" s="280"/>
      <c r="P145" s="75">
        <v>0.82449063950455603</v>
      </c>
      <c r="Q145" s="300">
        <v>1.9443800023753901</v>
      </c>
      <c r="R145" s="300">
        <v>0.85563575153481897</v>
      </c>
      <c r="S145" s="76">
        <v>0.98777271565241698</v>
      </c>
      <c r="T145" s="75">
        <v>0.49834620337545799</v>
      </c>
      <c r="U145" s="300">
        <v>1.4731853447502199</v>
      </c>
      <c r="V145" s="300">
        <v>0.51179622395733404</v>
      </c>
      <c r="W145" s="76">
        <v>0.62724338983515204</v>
      </c>
      <c r="X145" s="300">
        <v>0.47490305264259902</v>
      </c>
      <c r="Y145" s="300">
        <v>1.4378464461322999</v>
      </c>
      <c r="Z145" s="300">
        <v>0.48668307912199898</v>
      </c>
      <c r="AA145" s="76">
        <v>0.60086050675468905</v>
      </c>
      <c r="AD145" s="548"/>
      <c r="AE145" s="229"/>
      <c r="AF145" s="270"/>
      <c r="AG145" s="77"/>
      <c r="AH145" s="77"/>
      <c r="AI145" s="77"/>
      <c r="AJ145" s="77"/>
      <c r="AK145" s="77"/>
      <c r="AL145" s="77"/>
      <c r="AM145" s="26"/>
      <c r="AN145" s="77"/>
      <c r="AO145" s="225"/>
      <c r="AP145" s="117"/>
      <c r="AQ145" s="117"/>
      <c r="AR145" s="117"/>
      <c r="AS145" s="117"/>
      <c r="AT145" s="117"/>
    </row>
    <row r="146" spans="1:46" x14ac:dyDescent="0.3">
      <c r="A146" s="554"/>
      <c r="B146" s="519"/>
      <c r="C146" s="293">
        <v>43493</v>
      </c>
      <c r="D146" s="248" t="s">
        <v>82</v>
      </c>
      <c r="E146" s="20" t="s">
        <v>117</v>
      </c>
      <c r="F146" s="75">
        <v>14.173463664625601</v>
      </c>
      <c r="G146" s="384">
        <v>0.84920016909838802</v>
      </c>
      <c r="H146" s="307">
        <v>0.53344483405727505</v>
      </c>
      <c r="I146" s="306">
        <v>4.8454731468031804</v>
      </c>
      <c r="J146" s="307">
        <v>0.83562915704051199</v>
      </c>
      <c r="K146" s="306">
        <v>4.9238157487269396E-3</v>
      </c>
      <c r="L146" s="300">
        <v>4.4226530925701697</v>
      </c>
      <c r="M146" s="308">
        <v>42.208202168831001</v>
      </c>
      <c r="N146" s="309">
        <v>0.16039906796348399</v>
      </c>
      <c r="O146" s="280"/>
      <c r="P146" s="75">
        <v>0.61866469878663399</v>
      </c>
      <c r="Q146" s="300">
        <v>2.98212170736327</v>
      </c>
      <c r="R146" s="300">
        <v>0.999381497877595</v>
      </c>
      <c r="S146" s="76">
        <v>1.1300293579148999</v>
      </c>
      <c r="T146" s="75">
        <v>0.37721228182941302</v>
      </c>
      <c r="U146" s="300">
        <v>2.0960283042337799</v>
      </c>
      <c r="V146" s="300">
        <v>0.58405708394104905</v>
      </c>
      <c r="W146" s="76">
        <v>0.69454040475907697</v>
      </c>
      <c r="X146" s="300">
        <v>0.36010885243284602</v>
      </c>
      <c r="Y146" s="300">
        <v>2.0310425150337399</v>
      </c>
      <c r="Z146" s="300">
        <v>0.55442346862339298</v>
      </c>
      <c r="AA146" s="76">
        <v>0.66340907419070105</v>
      </c>
      <c r="AD146" s="548"/>
      <c r="AE146" s="229"/>
      <c r="AF146" s="270"/>
      <c r="AG146" s="77"/>
      <c r="AH146" s="77"/>
      <c r="AI146" s="77"/>
      <c r="AJ146" s="77"/>
      <c r="AK146" s="77"/>
      <c r="AL146" s="77"/>
      <c r="AM146" s="26"/>
      <c r="AN146" s="77"/>
      <c r="AO146" s="225"/>
      <c r="AP146" s="117"/>
      <c r="AQ146" s="117"/>
      <c r="AR146" s="117"/>
      <c r="AS146" s="117"/>
      <c r="AT146" s="117"/>
    </row>
    <row r="147" spans="1:46" x14ac:dyDescent="0.3">
      <c r="A147" s="554"/>
      <c r="B147" s="519"/>
      <c r="C147" s="294">
        <v>43140</v>
      </c>
      <c r="D147" s="334" t="s">
        <v>82</v>
      </c>
      <c r="E147" s="335" t="s">
        <v>176</v>
      </c>
      <c r="F147" s="102">
        <v>3.1412265097317902</v>
      </c>
      <c r="G147" s="378">
        <v>8.0212814751007606</v>
      </c>
      <c r="H147" s="104">
        <v>2.3373698901066501E-14</v>
      </c>
      <c r="I147" s="103">
        <v>0.90073876921791496</v>
      </c>
      <c r="J147" s="104">
        <v>0.120982957582478</v>
      </c>
      <c r="K147" s="103">
        <v>7.3326324545757299E-3</v>
      </c>
      <c r="L147" s="105">
        <v>1.3115475594397099</v>
      </c>
      <c r="M147" s="106">
        <v>36.802242982627597</v>
      </c>
      <c r="N147" s="315">
        <v>0.119238139251599</v>
      </c>
      <c r="O147" s="280"/>
      <c r="P147" s="283">
        <v>1.51167202687824</v>
      </c>
      <c r="Q147" s="74">
        <v>1.4349533395829699</v>
      </c>
      <c r="R147" s="74">
        <v>0.99092079851197001</v>
      </c>
      <c r="S147" s="76">
        <v>1.0872140656845699</v>
      </c>
      <c r="T147" s="74">
        <v>1.0249003875087399</v>
      </c>
      <c r="U147" s="74">
        <v>1.0333655408108799</v>
      </c>
      <c r="V147" s="74">
        <v>0.63910419939792995</v>
      </c>
      <c r="W147" s="76">
        <v>0.71956110405219897</v>
      </c>
      <c r="X147" s="75">
        <v>0.98958667897679597</v>
      </c>
      <c r="Y147" s="74">
        <v>1.00403159916962</v>
      </c>
      <c r="Z147" s="74">
        <v>0.61393831558382195</v>
      </c>
      <c r="AA147" s="76">
        <v>0.69322573516039099</v>
      </c>
      <c r="AD147" s="548"/>
      <c r="AE147" s="229"/>
      <c r="AF147" s="270"/>
      <c r="AG147" s="77"/>
      <c r="AH147" s="77"/>
      <c r="AI147" s="77"/>
      <c r="AJ147" s="77"/>
      <c r="AK147" s="77"/>
      <c r="AL147" s="77"/>
      <c r="AM147" s="26"/>
      <c r="AN147" s="77"/>
      <c r="AO147" s="225"/>
      <c r="AP147" s="117"/>
      <c r="AQ147" s="117"/>
      <c r="AR147" s="117"/>
      <c r="AS147" s="117"/>
      <c r="AT147" s="117"/>
    </row>
    <row r="148" spans="1:46" x14ac:dyDescent="0.3">
      <c r="A148" s="554"/>
      <c r="B148" s="519"/>
      <c r="C148" s="294">
        <v>43203</v>
      </c>
      <c r="D148" s="334" t="s">
        <v>82</v>
      </c>
      <c r="E148" s="335" t="s">
        <v>176</v>
      </c>
      <c r="F148" s="75">
        <v>2.2953606885228801</v>
      </c>
      <c r="G148" s="384">
        <v>11.4514279451537</v>
      </c>
      <c r="H148" s="307">
        <v>2.8390843778150401E-2</v>
      </c>
      <c r="I148" s="306">
        <v>0.92672763890810295</v>
      </c>
      <c r="J148" s="307">
        <v>2.5177976969312801E-2</v>
      </c>
      <c r="K148" s="306">
        <v>3.9043856405470603E-2</v>
      </c>
      <c r="L148" s="300">
        <v>0.642873499692456</v>
      </c>
      <c r="M148" s="308">
        <v>32.150151093324602</v>
      </c>
      <c r="N148" s="309">
        <v>0.163644294429798</v>
      </c>
      <c r="O148" s="280"/>
      <c r="P148" s="75">
        <v>0.91622833672204296</v>
      </c>
      <c r="Q148" s="300">
        <v>2.8330426247141198</v>
      </c>
      <c r="R148" s="300">
        <v>1.1014126424397701</v>
      </c>
      <c r="S148" s="76">
        <v>1.3221761425457701</v>
      </c>
      <c r="T148" s="75">
        <v>0.60340775657372203</v>
      </c>
      <c r="U148" s="300">
        <v>2.1770810328574801</v>
      </c>
      <c r="V148" s="300">
        <v>0.71812133201320805</v>
      </c>
      <c r="W148" s="76">
        <v>0.910316044361273</v>
      </c>
      <c r="X148" s="300">
        <v>0.58107217343056095</v>
      </c>
      <c r="Y148" s="300">
        <v>2.1284302055758402</v>
      </c>
      <c r="Z148" s="300">
        <v>0.69056143451996099</v>
      </c>
      <c r="AA148" s="76">
        <v>0.88061248150142102</v>
      </c>
      <c r="AD148" s="548"/>
      <c r="AE148" s="229"/>
      <c r="AF148" s="270"/>
      <c r="AG148" s="77"/>
      <c r="AH148" s="77"/>
      <c r="AI148" s="77"/>
      <c r="AJ148" s="77"/>
      <c r="AK148" s="77"/>
      <c r="AL148" s="77"/>
      <c r="AM148" s="26"/>
      <c r="AN148" s="77"/>
      <c r="AO148" s="225"/>
      <c r="AP148" s="117"/>
      <c r="AQ148" s="117"/>
      <c r="AR148" s="117"/>
      <c r="AS148" s="117"/>
      <c r="AT148" s="117"/>
    </row>
    <row r="149" spans="1:46" ht="15" thickBot="1" x14ac:dyDescent="0.35">
      <c r="A149" s="554"/>
      <c r="B149" s="519"/>
      <c r="C149" s="8"/>
      <c r="D149" s="249"/>
      <c r="E149" s="20"/>
      <c r="F149" s="107"/>
      <c r="G149" s="379"/>
      <c r="H149" s="81"/>
      <c r="I149" s="80"/>
      <c r="J149" s="81"/>
      <c r="K149" s="80"/>
      <c r="L149" s="79"/>
      <c r="M149" s="82"/>
      <c r="N149" s="316"/>
      <c r="O149" s="343"/>
      <c r="P149" s="283"/>
      <c r="Q149" s="74"/>
      <c r="R149" s="74"/>
      <c r="S149" s="76"/>
      <c r="T149" s="74"/>
      <c r="U149" s="74"/>
      <c r="V149" s="74"/>
      <c r="W149" s="76"/>
      <c r="X149" s="75"/>
      <c r="Y149" s="74"/>
      <c r="Z149" s="74"/>
      <c r="AA149" s="76"/>
      <c r="AD149" s="548"/>
      <c r="AE149" s="229"/>
      <c r="AF149" s="272"/>
      <c r="AG149" s="77"/>
      <c r="AH149" s="77"/>
      <c r="AI149" s="77"/>
      <c r="AJ149" s="77"/>
      <c r="AK149" s="77"/>
      <c r="AL149" s="77"/>
      <c r="AM149" s="26"/>
      <c r="AN149" s="77"/>
      <c r="AO149" s="225"/>
      <c r="AP149" s="117"/>
      <c r="AQ149" s="117"/>
      <c r="AR149" s="117"/>
      <c r="AS149" s="117"/>
      <c r="AT149" s="117"/>
    </row>
    <row r="150" spans="1:46" x14ac:dyDescent="0.3">
      <c r="A150" s="554"/>
      <c r="B150" s="519"/>
      <c r="C150" s="508" t="s">
        <v>23</v>
      </c>
      <c r="D150" s="508"/>
      <c r="E150" s="509"/>
      <c r="F150" s="83">
        <f t="shared" ref="F150:N150" si="315">AVERAGE(F144:F149)</f>
        <v>8.6213250620850026</v>
      </c>
      <c r="G150" s="380">
        <f t="shared" si="315"/>
        <v>5.368170155251077</v>
      </c>
      <c r="H150" s="85">
        <f t="shared" si="315"/>
        <v>0.19789358300519405</v>
      </c>
      <c r="I150" s="84">
        <f t="shared" si="315"/>
        <v>2.301843180972778</v>
      </c>
      <c r="J150" s="85">
        <f t="shared" si="315"/>
        <v>0.58367837628137975</v>
      </c>
      <c r="K150" s="84">
        <f t="shared" si="315"/>
        <v>2.0404234447033535E-2</v>
      </c>
      <c r="L150" s="86">
        <f t="shared" si="315"/>
        <v>2.2393375246778371</v>
      </c>
      <c r="M150" s="87">
        <f t="shared" si="315"/>
        <v>39.681778490111803</v>
      </c>
      <c r="N150" s="88">
        <f t="shared" si="315"/>
        <v>0.14180852036907401</v>
      </c>
      <c r="O150" s="311"/>
      <c r="P150" s="83">
        <f t="shared" ref="P150:AA150" si="316">AVERAGE(P144:P149)</f>
        <v>0.88237074183866682</v>
      </c>
      <c r="Q150" s="86">
        <f t="shared" si="316"/>
        <v>2.3434779722634258</v>
      </c>
      <c r="R150" s="86">
        <f t="shared" si="316"/>
        <v>0.9575205101730635</v>
      </c>
      <c r="S150" s="88">
        <f t="shared" si="316"/>
        <v>1.1025654470358308</v>
      </c>
      <c r="T150" s="83">
        <f t="shared" si="316"/>
        <v>0.56976285207996757</v>
      </c>
      <c r="U150" s="86">
        <f t="shared" si="316"/>
        <v>1.7163370021482898</v>
      </c>
      <c r="V150" s="86">
        <f t="shared" si="316"/>
        <v>0.59557615760294147</v>
      </c>
      <c r="W150" s="88">
        <f t="shared" si="316"/>
        <v>0.72008712409355413</v>
      </c>
      <c r="X150" s="83">
        <f t="shared" si="316"/>
        <v>0.54734227086634157</v>
      </c>
      <c r="Y150" s="86">
        <f t="shared" si="316"/>
        <v>1.670034813626486</v>
      </c>
      <c r="Z150" s="86">
        <f t="shared" si="316"/>
        <v>0.56957051313244522</v>
      </c>
      <c r="AA150" s="88">
        <f t="shared" si="316"/>
        <v>0.69254549153084921</v>
      </c>
      <c r="AD150" s="548"/>
      <c r="AE150" s="229"/>
      <c r="AF150" s="272"/>
      <c r="AG150" s="77"/>
      <c r="AH150" s="77"/>
      <c r="AI150" s="77"/>
      <c r="AJ150" s="77"/>
      <c r="AK150" s="77"/>
      <c r="AL150" s="77"/>
      <c r="AM150" s="26"/>
      <c r="AN150" s="77"/>
      <c r="AO150" s="225"/>
      <c r="AP150" s="117"/>
      <c r="AQ150" s="117"/>
      <c r="AR150" s="117"/>
      <c r="AS150" s="117"/>
      <c r="AT150" s="117"/>
    </row>
    <row r="151" spans="1:46" x14ac:dyDescent="0.3">
      <c r="A151" s="554"/>
      <c r="B151" s="519"/>
      <c r="C151" s="525" t="s">
        <v>24</v>
      </c>
      <c r="D151" s="525"/>
      <c r="E151" s="526"/>
      <c r="F151" s="89">
        <f t="shared" ref="F151:N151" si="317">_xlfn.STDEV.S(F144:F149)</f>
        <v>5.9548236832927275</v>
      </c>
      <c r="G151" s="381">
        <f t="shared" si="317"/>
        <v>4.5631961889661312</v>
      </c>
      <c r="H151" s="91">
        <f t="shared" si="317"/>
        <v>0.24605783879274118</v>
      </c>
      <c r="I151" s="90">
        <f t="shared" si="317"/>
        <v>2.0112658195995516</v>
      </c>
      <c r="J151" s="91">
        <f t="shared" si="317"/>
        <v>0.58239130924982052</v>
      </c>
      <c r="K151" s="90">
        <f t="shared" si="317"/>
        <v>1.4627076744235768E-2</v>
      </c>
      <c r="L151" s="92">
        <f t="shared" si="317"/>
        <v>1.4498154046749774</v>
      </c>
      <c r="M151" s="93">
        <f t="shared" si="317"/>
        <v>5.6517119849998005</v>
      </c>
      <c r="N151" s="95">
        <f t="shared" si="317"/>
        <v>2.3016415976453208E-2</v>
      </c>
      <c r="O151" s="311"/>
      <c r="P151" s="89">
        <f t="shared" ref="P151:AA151" si="318">_xlfn.STDEV.S(P144:P149)</f>
        <v>0.3829913055315563</v>
      </c>
      <c r="Q151" s="92">
        <f t="shared" si="318"/>
        <v>0.64506298677297136</v>
      </c>
      <c r="R151" s="92">
        <f t="shared" si="318"/>
        <v>0.10920772353595856</v>
      </c>
      <c r="S151" s="95">
        <f t="shared" si="318"/>
        <v>0.13790295538641789</v>
      </c>
      <c r="T151" s="89">
        <f t="shared" si="318"/>
        <v>0.27431737966688174</v>
      </c>
      <c r="U151" s="92">
        <f t="shared" si="318"/>
        <v>0.47153093452862455</v>
      </c>
      <c r="V151" s="92">
        <f t="shared" si="318"/>
        <v>8.5253687865310193E-2</v>
      </c>
      <c r="W151" s="95">
        <f t="shared" si="318"/>
        <v>0.11241149597345419</v>
      </c>
      <c r="X151" s="89">
        <f t="shared" si="318"/>
        <v>0.26636818049922084</v>
      </c>
      <c r="Y151" s="92">
        <f t="shared" si="318"/>
        <v>0.45938334793428248</v>
      </c>
      <c r="Z151" s="92">
        <f t="shared" si="318"/>
        <v>8.4023238801217495E-2</v>
      </c>
      <c r="AA151" s="95">
        <f t="shared" si="318"/>
        <v>0.1109489086016362</v>
      </c>
      <c r="AD151" s="548"/>
      <c r="AE151" s="229"/>
      <c r="AF151" s="270"/>
      <c r="AG151" s="77"/>
      <c r="AH151" s="77"/>
      <c r="AI151" s="77"/>
      <c r="AJ151" s="77"/>
      <c r="AK151" s="77"/>
      <c r="AL151" s="77"/>
      <c r="AM151" s="26"/>
      <c r="AN151" s="77"/>
      <c r="AO151" s="225"/>
      <c r="AP151" s="117"/>
      <c r="AQ151" s="117"/>
      <c r="AR151" s="117"/>
      <c r="AS151" s="117"/>
      <c r="AT151" s="117"/>
    </row>
    <row r="152" spans="1:46" ht="15" thickBot="1" x14ac:dyDescent="0.35">
      <c r="A152" s="554"/>
      <c r="B152" s="520"/>
      <c r="C152" s="510" t="s">
        <v>25</v>
      </c>
      <c r="D152" s="511"/>
      <c r="E152" s="512"/>
      <c r="F152" s="96">
        <f t="shared" ref="F152:N152" si="319">F151/SQRT(COUNT(F144:F149))</f>
        <v>2.6630781099736431</v>
      </c>
      <c r="G152" s="382">
        <f t="shared" si="319"/>
        <v>2.0407233746392488</v>
      </c>
      <c r="H152" s="98">
        <f t="shared" si="319"/>
        <v>0.1100404107874508</v>
      </c>
      <c r="I152" s="97">
        <f t="shared" si="319"/>
        <v>0.8994654186892852</v>
      </c>
      <c r="J152" s="98">
        <f t="shared" si="319"/>
        <v>0.26045331139754013</v>
      </c>
      <c r="K152" s="97">
        <f t="shared" si="319"/>
        <v>6.541427582443496E-3</v>
      </c>
      <c r="L152" s="99">
        <f t="shared" si="319"/>
        <v>0.64837715993592315</v>
      </c>
      <c r="M152" s="100">
        <f t="shared" si="319"/>
        <v>2.5275224375419652</v>
      </c>
      <c r="N152" s="101">
        <f t="shared" si="319"/>
        <v>1.0293254144352315E-2</v>
      </c>
      <c r="O152" s="311"/>
      <c r="P152" s="96">
        <f t="shared" ref="P152:AA152" si="320">_xlfn.STDEV.S(P144:P149)/SQRT(COUNT(P144:P149))</f>
        <v>0.17127891879199023</v>
      </c>
      <c r="Q152" s="99">
        <f t="shared" si="320"/>
        <v>0.28848093763868232</v>
      </c>
      <c r="R152" s="99">
        <f t="shared" si="320"/>
        <v>4.8839178698881408E-2</v>
      </c>
      <c r="S152" s="101">
        <f t="shared" si="320"/>
        <v>6.1672076508430235E-2</v>
      </c>
      <c r="T152" s="96">
        <f t="shared" si="320"/>
        <v>0.12267846166895323</v>
      </c>
      <c r="U152" s="99">
        <f t="shared" si="320"/>
        <v>0.21087504462000145</v>
      </c>
      <c r="V152" s="99">
        <f t="shared" si="320"/>
        <v>3.8126608279876503E-2</v>
      </c>
      <c r="W152" s="101">
        <f t="shared" si="320"/>
        <v>5.0271949289817493E-2</v>
      </c>
      <c r="X152" s="96">
        <f t="shared" si="320"/>
        <v>0.11912347172783833</v>
      </c>
      <c r="Y152" s="99">
        <f t="shared" si="320"/>
        <v>0.20544247874249863</v>
      </c>
      <c r="Z152" s="99">
        <f t="shared" si="320"/>
        <v>3.7576334729844049E-2</v>
      </c>
      <c r="AA152" s="101">
        <f t="shared" si="320"/>
        <v>4.9617860332533931E-2</v>
      </c>
      <c r="AD152" s="548"/>
      <c r="AE152" s="229"/>
      <c r="AF152" s="270"/>
      <c r="AG152" s="77"/>
      <c r="AH152" s="77"/>
      <c r="AI152" s="77"/>
      <c r="AJ152" s="77"/>
      <c r="AK152" s="77"/>
      <c r="AL152" s="77"/>
      <c r="AM152" s="26"/>
      <c r="AN152" s="77"/>
      <c r="AO152" s="225"/>
      <c r="AP152" s="117"/>
      <c r="AQ152" s="117"/>
      <c r="AR152" s="117"/>
      <c r="AS152" s="117"/>
      <c r="AT152" s="117"/>
    </row>
    <row r="153" spans="1:46" x14ac:dyDescent="0.3">
      <c r="A153" s="554"/>
      <c r="B153" s="519" t="s">
        <v>102</v>
      </c>
      <c r="C153" s="293">
        <v>43887</v>
      </c>
      <c r="D153" s="248" t="s">
        <v>82</v>
      </c>
      <c r="E153" s="20" t="s">
        <v>162</v>
      </c>
      <c r="F153" s="75">
        <v>6.10816582442878</v>
      </c>
      <c r="G153" s="384">
        <v>4.5892561546650601</v>
      </c>
      <c r="H153" s="307">
        <v>0.12938878396964601</v>
      </c>
      <c r="I153" s="306">
        <v>4.33454689541571</v>
      </c>
      <c r="J153" s="307">
        <v>0.90619523579036898</v>
      </c>
      <c r="K153" s="306">
        <v>9.02058755611439E-2</v>
      </c>
      <c r="L153" s="74">
        <v>2.10387001054269</v>
      </c>
      <c r="M153" s="308">
        <v>40.232669940629997</v>
      </c>
      <c r="N153" s="309">
        <v>0.13697530457756599</v>
      </c>
      <c r="O153" s="280"/>
      <c r="P153" s="75">
        <v>0.26511936109909801</v>
      </c>
      <c r="Q153" s="300">
        <v>1.32606617677217</v>
      </c>
      <c r="R153" s="300">
        <v>0.33856831250363301</v>
      </c>
      <c r="S153" s="76">
        <v>0.43855389448526</v>
      </c>
      <c r="T153" s="75">
        <v>0.260114156074359</v>
      </c>
      <c r="U153" s="300">
        <v>1.31182265006424</v>
      </c>
      <c r="V153" s="300">
        <v>0.33226267564352202</v>
      </c>
      <c r="W153" s="76">
        <v>0.43173017857350798</v>
      </c>
      <c r="X153" s="300">
        <v>0.138572246478017</v>
      </c>
      <c r="Y153" s="300">
        <v>0.94356024044160802</v>
      </c>
      <c r="Z153" s="300">
        <v>0.17568822262914999</v>
      </c>
      <c r="AA153" s="76">
        <v>0.261552031924776</v>
      </c>
      <c r="AD153" s="548"/>
      <c r="AE153" s="229"/>
      <c r="AF153" s="270"/>
      <c r="AG153" s="77"/>
      <c r="AH153" s="77"/>
      <c r="AI153" s="77"/>
      <c r="AJ153" s="77"/>
      <c r="AK153" s="77"/>
      <c r="AL153" s="77"/>
      <c r="AM153" s="26"/>
      <c r="AN153" s="77"/>
      <c r="AO153" s="225"/>
      <c r="AP153" s="117"/>
      <c r="AQ153" s="117"/>
      <c r="AR153" s="117"/>
      <c r="AS153" s="117"/>
      <c r="AT153" s="117"/>
    </row>
    <row r="154" spans="1:46" x14ac:dyDescent="0.3">
      <c r="A154" s="554"/>
      <c r="B154" s="519"/>
      <c r="C154" s="293">
        <v>43889</v>
      </c>
      <c r="D154" s="248" t="s">
        <v>82</v>
      </c>
      <c r="E154" s="20" t="s">
        <v>164</v>
      </c>
      <c r="F154" s="75">
        <v>10.947693909266899</v>
      </c>
      <c r="G154" s="384">
        <v>1.89833401370476</v>
      </c>
      <c r="H154" s="307">
        <v>0.35484039405374201</v>
      </c>
      <c r="I154" s="306">
        <v>0.93783989460133199</v>
      </c>
      <c r="J154" s="307">
        <v>1.39588569653359</v>
      </c>
      <c r="K154" s="306">
        <v>0.138574236757112</v>
      </c>
      <c r="L154" s="300">
        <v>2.08287556639673</v>
      </c>
      <c r="M154" s="308">
        <v>46.139736783480799</v>
      </c>
      <c r="N154" s="309">
        <v>0.107107651025802</v>
      </c>
      <c r="O154" s="280"/>
      <c r="P154" s="75">
        <v>0.399941273785897</v>
      </c>
      <c r="Q154" s="300">
        <v>0.95802157878349403</v>
      </c>
      <c r="R154" s="300">
        <v>0.318062883892687</v>
      </c>
      <c r="S154" s="76">
        <v>0.40694091621735201</v>
      </c>
      <c r="T154" s="75">
        <v>0.391086776472094</v>
      </c>
      <c r="U154" s="300">
        <v>0.94890995030069702</v>
      </c>
      <c r="V154" s="300">
        <v>0.31115752877640901</v>
      </c>
      <c r="W154" s="76">
        <v>0.399602135056569</v>
      </c>
      <c r="X154" s="300">
        <v>0.176267093732</v>
      </c>
      <c r="Y154" s="300">
        <v>0.70932561073851097</v>
      </c>
      <c r="Z154" s="300">
        <v>0.13692139886316601</v>
      </c>
      <c r="AA154" s="76">
        <v>0.21372485014550099</v>
      </c>
      <c r="AD154" s="548"/>
      <c r="AE154" s="229"/>
      <c r="AF154" s="270"/>
      <c r="AG154" s="77"/>
      <c r="AH154" s="77"/>
      <c r="AI154" s="77"/>
      <c r="AJ154" s="77"/>
      <c r="AK154" s="77"/>
      <c r="AL154" s="77"/>
      <c r="AM154" s="26"/>
      <c r="AN154" s="77"/>
      <c r="AO154" s="225"/>
      <c r="AP154" s="117"/>
      <c r="AQ154" s="117"/>
      <c r="AR154" s="117"/>
      <c r="AS154" s="117"/>
      <c r="AT154" s="117"/>
    </row>
    <row r="155" spans="1:46" x14ac:dyDescent="0.3">
      <c r="A155" s="554"/>
      <c r="B155" s="519"/>
      <c r="C155" s="339">
        <v>43892</v>
      </c>
      <c r="D155" s="248" t="s">
        <v>82</v>
      </c>
      <c r="E155" s="20" t="s">
        <v>163</v>
      </c>
      <c r="F155" s="283">
        <v>11.024214354672599</v>
      </c>
      <c r="G155" s="385">
        <v>5.8212782099484999</v>
      </c>
      <c r="H155" s="346">
        <v>8.2093629561221793E-3</v>
      </c>
      <c r="I155" s="345">
        <v>1.16538368955116</v>
      </c>
      <c r="J155" s="346">
        <v>0.86676424026559296</v>
      </c>
      <c r="K155" s="345">
        <v>2.6060122401566101E-2</v>
      </c>
      <c r="L155" s="347">
        <v>2.02637757683675</v>
      </c>
      <c r="M155" s="348">
        <v>40.2520250703231</v>
      </c>
      <c r="N155" s="311">
        <v>7.1439509367263801E-2</v>
      </c>
      <c r="O155" s="280"/>
      <c r="P155" s="283">
        <v>0.33501970594201402</v>
      </c>
      <c r="Q155" s="347">
        <v>0.91295064686154004</v>
      </c>
      <c r="R155" s="347">
        <v>0.31297078671572298</v>
      </c>
      <c r="S155" s="311">
        <v>0.405525491507224</v>
      </c>
      <c r="T155" s="117">
        <v>0.326783547327402</v>
      </c>
      <c r="U155" s="347">
        <v>0.89821349993757504</v>
      </c>
      <c r="V155" s="347">
        <v>0.30498323689809498</v>
      </c>
      <c r="W155" s="311">
        <v>0.397015581787871</v>
      </c>
      <c r="X155" s="347">
        <v>0.13089988691375001</v>
      </c>
      <c r="Y155" s="347">
        <v>0.51773070039842395</v>
      </c>
      <c r="Z155" s="347">
        <v>0.109086632837382</v>
      </c>
      <c r="AA155" s="311">
        <v>0.18732906713506101</v>
      </c>
      <c r="AD155" s="548"/>
      <c r="AE155" s="229"/>
      <c r="AF155" s="270"/>
      <c r="AG155" s="77"/>
      <c r="AH155" s="77"/>
      <c r="AI155" s="77"/>
      <c r="AJ155" s="77"/>
      <c r="AK155" s="77"/>
      <c r="AL155" s="77"/>
      <c r="AM155" s="26"/>
      <c r="AN155" s="77"/>
      <c r="AO155" s="225"/>
      <c r="AP155" s="117"/>
      <c r="AQ155" s="117"/>
      <c r="AR155" s="117"/>
      <c r="AS155" s="117"/>
      <c r="AT155" s="117"/>
    </row>
    <row r="156" spans="1:46" x14ac:dyDescent="0.3">
      <c r="A156" s="554"/>
      <c r="B156" s="519"/>
      <c r="C156" s="344">
        <v>43418</v>
      </c>
      <c r="D156" s="248" t="s">
        <v>82</v>
      </c>
      <c r="E156" s="20" t="s">
        <v>110</v>
      </c>
      <c r="F156" s="75">
        <v>16.638363063875499</v>
      </c>
      <c r="G156" s="384">
        <v>4.9874540660710598E-3</v>
      </c>
      <c r="H156" s="307">
        <v>1.40792606311826</v>
      </c>
      <c r="I156" s="306">
        <v>26.792289412909899</v>
      </c>
      <c r="J156" s="307">
        <v>2.4085561401143901E-14</v>
      </c>
      <c r="K156" s="306">
        <v>7.81900760350144</v>
      </c>
      <c r="L156" s="300">
        <v>2.5970487858418401</v>
      </c>
      <c r="M156" s="308">
        <v>51.541618524170097</v>
      </c>
      <c r="N156" s="309">
        <v>0.19127383913663301</v>
      </c>
      <c r="O156" s="280"/>
      <c r="P156" s="75">
        <v>0.28707051117266702</v>
      </c>
      <c r="Q156" s="300">
        <v>2.3077946877502198</v>
      </c>
      <c r="R156" s="300">
        <v>0.37841612822370302</v>
      </c>
      <c r="S156" s="76">
        <v>0.52558229039515303</v>
      </c>
      <c r="T156" s="75">
        <v>0.28329252269152</v>
      </c>
      <c r="U156" s="300">
        <v>2.2980750151420302</v>
      </c>
      <c r="V156" s="300">
        <v>0.37352739538067298</v>
      </c>
      <c r="W156" s="76">
        <v>0.52010761717885001</v>
      </c>
      <c r="X156" s="300">
        <v>0.19256127985011601</v>
      </c>
      <c r="Y156" s="300">
        <v>2.05593611552329</v>
      </c>
      <c r="Z156" s="300">
        <v>0.25563239744257699</v>
      </c>
      <c r="AA156" s="76">
        <v>0.38741044358573301</v>
      </c>
      <c r="AD156" s="548"/>
      <c r="AE156" s="229"/>
      <c r="AF156" s="270"/>
      <c r="AG156" s="77"/>
      <c r="AH156" s="77"/>
      <c r="AI156" s="77"/>
      <c r="AJ156" s="77"/>
      <c r="AK156" s="77"/>
      <c r="AL156" s="77"/>
      <c r="AM156" s="26"/>
      <c r="AN156" s="77"/>
      <c r="AO156" s="225"/>
      <c r="AP156" s="117"/>
      <c r="AQ156" s="117"/>
      <c r="AR156" s="117"/>
      <c r="AS156" s="117"/>
      <c r="AT156" s="117"/>
    </row>
    <row r="157" spans="1:46" x14ac:dyDescent="0.3">
      <c r="A157" s="554"/>
      <c r="B157" s="519"/>
      <c r="C157" s="339">
        <v>43419</v>
      </c>
      <c r="D157" s="248" t="s">
        <v>82</v>
      </c>
      <c r="E157" s="20" t="s">
        <v>111</v>
      </c>
      <c r="F157" s="283">
        <v>11.378589951596</v>
      </c>
      <c r="G157" s="385">
        <v>0.32017663462332202</v>
      </c>
      <c r="H157" s="346">
        <v>0.63737320171685796</v>
      </c>
      <c r="I157" s="345">
        <v>7.2748877892461801</v>
      </c>
      <c r="J157" s="346">
        <v>1.6795922147762301</v>
      </c>
      <c r="K157" s="345">
        <v>1.31521705129404E-2</v>
      </c>
      <c r="L157" s="117">
        <v>4.1995736692785801</v>
      </c>
      <c r="M157" s="348">
        <v>42.450747240123498</v>
      </c>
      <c r="N157" s="349">
        <v>0.24153543990812501</v>
      </c>
      <c r="O157" s="280"/>
      <c r="P157" s="283">
        <v>0.64410402234359698</v>
      </c>
      <c r="Q157" s="347">
        <v>3.09319982126177</v>
      </c>
      <c r="R157" s="347">
        <v>1.0460593812500401</v>
      </c>
      <c r="S157" s="311">
        <v>1.1669056077818201</v>
      </c>
      <c r="T157" s="283">
        <v>0.63302696961340599</v>
      </c>
      <c r="U157" s="347">
        <v>3.0525509558552102</v>
      </c>
      <c r="V157" s="347">
        <v>1.0276961042855799</v>
      </c>
      <c r="W157" s="311">
        <v>1.14757017581317</v>
      </c>
      <c r="X157" s="347">
        <v>0.35502589369424298</v>
      </c>
      <c r="Y157" s="347">
        <v>1.99477847075807</v>
      </c>
      <c r="Z157" s="347">
        <v>0.56235795762412799</v>
      </c>
      <c r="AA157" s="311">
        <v>0.65663078603552905</v>
      </c>
      <c r="AD157" s="548"/>
      <c r="AE157" s="229"/>
      <c r="AF157" s="270"/>
      <c r="AG157" s="77"/>
      <c r="AH157" s="77"/>
      <c r="AI157" s="77"/>
      <c r="AJ157" s="77"/>
      <c r="AK157" s="77"/>
      <c r="AL157" s="77"/>
      <c r="AM157" s="26"/>
      <c r="AN157" s="77"/>
      <c r="AO157" s="225"/>
      <c r="AP157" s="117"/>
      <c r="AQ157" s="117"/>
      <c r="AR157" s="117"/>
      <c r="AS157" s="117"/>
      <c r="AT157" s="117"/>
    </row>
    <row r="158" spans="1:46" ht="15" thickBot="1" x14ac:dyDescent="0.35">
      <c r="A158" s="554"/>
      <c r="B158" s="519"/>
      <c r="C158" s="8"/>
      <c r="D158" s="249"/>
      <c r="E158" s="20"/>
      <c r="F158" s="107"/>
      <c r="G158" s="379"/>
      <c r="H158" s="81"/>
      <c r="I158" s="80"/>
      <c r="J158" s="81"/>
      <c r="K158" s="80"/>
      <c r="L158" s="79"/>
      <c r="M158" s="82"/>
      <c r="N158" s="316"/>
      <c r="O158" s="343"/>
      <c r="P158" s="283"/>
      <c r="Q158" s="74"/>
      <c r="R158" s="74"/>
      <c r="S158" s="76"/>
      <c r="T158" s="74"/>
      <c r="U158" s="74"/>
      <c r="V158" s="74"/>
      <c r="W158" s="76"/>
      <c r="X158" s="75"/>
      <c r="Y158" s="74"/>
      <c r="Z158" s="74"/>
      <c r="AA158" s="76"/>
      <c r="AD158" s="548"/>
      <c r="AE158" s="229"/>
      <c r="AF158" s="270"/>
      <c r="AG158" s="77"/>
      <c r="AH158" s="77"/>
      <c r="AI158" s="77"/>
      <c r="AJ158" s="77"/>
      <c r="AK158" s="77"/>
      <c r="AL158" s="77"/>
      <c r="AM158" s="26"/>
      <c r="AN158" s="77"/>
      <c r="AO158" s="225"/>
      <c r="AP158" s="117"/>
      <c r="AQ158" s="117"/>
      <c r="AR158" s="117"/>
      <c r="AS158" s="117"/>
      <c r="AT158" s="117"/>
    </row>
    <row r="159" spans="1:46" x14ac:dyDescent="0.3">
      <c r="A159" s="554"/>
      <c r="B159" s="519"/>
      <c r="C159" s="508" t="s">
        <v>23</v>
      </c>
      <c r="D159" s="508"/>
      <c r="E159" s="509"/>
      <c r="F159" s="423">
        <f t="shared" ref="F159:N159" si="321">AVERAGE(F153:F158)</f>
        <v>11.219405420767956</v>
      </c>
      <c r="G159" s="424">
        <f t="shared" si="321"/>
        <v>2.5268064934015428</v>
      </c>
      <c r="H159" s="425">
        <f t="shared" si="321"/>
        <v>0.50754756116292565</v>
      </c>
      <c r="I159" s="426">
        <f t="shared" si="321"/>
        <v>8.1009895363448567</v>
      </c>
      <c r="J159" s="425">
        <f t="shared" si="321"/>
        <v>0.9696874774731612</v>
      </c>
      <c r="K159" s="426">
        <f t="shared" si="321"/>
        <v>1.6174000017468404</v>
      </c>
      <c r="L159" s="427">
        <f t="shared" si="321"/>
        <v>2.601949121779318</v>
      </c>
      <c r="M159" s="428">
        <f t="shared" si="321"/>
        <v>44.123359511745498</v>
      </c>
      <c r="N159" s="429">
        <f t="shared" si="321"/>
        <v>0.14966634880307797</v>
      </c>
      <c r="O159" s="311"/>
      <c r="P159" s="423">
        <f t="shared" ref="P159:AA159" si="322">AVERAGE(P153:P158)</f>
        <v>0.38625097486865456</v>
      </c>
      <c r="Q159" s="427">
        <f t="shared" si="322"/>
        <v>1.7196065822858386</v>
      </c>
      <c r="R159" s="427">
        <f t="shared" si="322"/>
        <v>0.47881549851715721</v>
      </c>
      <c r="S159" s="429">
        <f t="shared" si="322"/>
        <v>0.58870164007736181</v>
      </c>
      <c r="T159" s="423">
        <f t="shared" si="322"/>
        <v>0.37886079443575615</v>
      </c>
      <c r="U159" s="427">
        <f t="shared" si="322"/>
        <v>1.7019144142599505</v>
      </c>
      <c r="V159" s="427">
        <f t="shared" si="322"/>
        <v>0.46992538819685575</v>
      </c>
      <c r="W159" s="429">
        <f t="shared" si="322"/>
        <v>0.57920513768199355</v>
      </c>
      <c r="X159" s="423">
        <f t="shared" si="322"/>
        <v>0.19866528013362519</v>
      </c>
      <c r="Y159" s="427">
        <f t="shared" si="322"/>
        <v>1.2442662275719807</v>
      </c>
      <c r="Z159" s="427">
        <f t="shared" si="322"/>
        <v>0.24793732187928058</v>
      </c>
      <c r="AA159" s="429">
        <f t="shared" si="322"/>
        <v>0.34132943576531999</v>
      </c>
      <c r="AD159" s="548"/>
      <c r="AE159" s="534"/>
      <c r="AF159" s="534"/>
      <c r="AG159" s="77"/>
      <c r="AH159" s="77"/>
      <c r="AI159" s="77"/>
      <c r="AJ159" s="77"/>
      <c r="AK159" s="77"/>
      <c r="AL159" s="77"/>
      <c r="AM159" s="26"/>
      <c r="AN159" s="77"/>
      <c r="AO159" s="225"/>
      <c r="AP159" s="117"/>
      <c r="AQ159" s="117"/>
      <c r="AR159" s="117"/>
      <c r="AS159" s="117"/>
      <c r="AT159" s="117"/>
    </row>
    <row r="160" spans="1:46" x14ac:dyDescent="0.3">
      <c r="A160" s="554"/>
      <c r="B160" s="519"/>
      <c r="C160" s="525" t="s">
        <v>24</v>
      </c>
      <c r="D160" s="525"/>
      <c r="E160" s="526"/>
      <c r="F160" s="430">
        <f t="shared" ref="F160:N160" si="323">_xlfn.STDEV.S(F153:F158)</f>
        <v>3.72918015660278</v>
      </c>
      <c r="G160" s="431">
        <f t="shared" si="323"/>
        <v>2.585101872021514</v>
      </c>
      <c r="H160" s="432">
        <f t="shared" si="323"/>
        <v>0.55749401780911878</v>
      </c>
      <c r="I160" s="433">
        <f t="shared" si="323"/>
        <v>10.766226899333612</v>
      </c>
      <c r="J160" s="432">
        <f t="shared" si="323"/>
        <v>0.64041547440997793</v>
      </c>
      <c r="K160" s="433">
        <f t="shared" si="323"/>
        <v>3.4671731318181709</v>
      </c>
      <c r="L160" s="434">
        <f t="shared" si="323"/>
        <v>0.92212132720698459</v>
      </c>
      <c r="M160" s="435">
        <f t="shared" si="323"/>
        <v>4.7963181604408867</v>
      </c>
      <c r="N160" s="436">
        <f t="shared" si="323"/>
        <v>6.757006904035319E-2</v>
      </c>
      <c r="O160" s="311"/>
      <c r="P160" s="430">
        <f t="shared" ref="P160:AA160" si="324">_xlfn.STDEV.S(P153:P158)</f>
        <v>0.15314200397487318</v>
      </c>
      <c r="Q160" s="434">
        <f t="shared" si="324"/>
        <v>0.95109189882694167</v>
      </c>
      <c r="R160" s="434">
        <f t="shared" si="324"/>
        <v>0.31814336421612455</v>
      </c>
      <c r="S160" s="436">
        <f t="shared" si="324"/>
        <v>0.32689397678107268</v>
      </c>
      <c r="T160" s="430">
        <f t="shared" si="324"/>
        <v>0.15057889758685139</v>
      </c>
      <c r="U160" s="434">
        <f t="shared" si="324"/>
        <v>0.9413751904069646</v>
      </c>
      <c r="V160" s="434">
        <f t="shared" si="324"/>
        <v>0.3129556332903568</v>
      </c>
      <c r="W160" s="436">
        <f t="shared" si="324"/>
        <v>0.32160941757529743</v>
      </c>
      <c r="X160" s="430">
        <f t="shared" si="324"/>
        <v>9.1091849606282346E-2</v>
      </c>
      <c r="Y160" s="434">
        <f t="shared" si="324"/>
        <v>0.72912894275613038</v>
      </c>
      <c r="Z160" s="434">
        <f t="shared" si="324"/>
        <v>0.18421694528673527</v>
      </c>
      <c r="AA160" s="436">
        <f t="shared" si="324"/>
        <v>0.19229006652513325</v>
      </c>
      <c r="AD160" s="548"/>
      <c r="AE160" s="534"/>
      <c r="AF160" s="534"/>
      <c r="AG160" s="77"/>
      <c r="AH160" s="77"/>
      <c r="AI160" s="77"/>
      <c r="AJ160" s="77"/>
      <c r="AK160" s="77"/>
      <c r="AL160" s="77"/>
      <c r="AM160" s="26"/>
      <c r="AN160" s="77"/>
      <c r="AO160" s="225"/>
      <c r="AP160" s="117"/>
      <c r="AQ160" s="117"/>
      <c r="AR160" s="117"/>
      <c r="AS160" s="117"/>
      <c r="AT160" s="117"/>
    </row>
    <row r="161" spans="1:46" ht="15" thickBot="1" x14ac:dyDescent="0.35">
      <c r="A161" s="554"/>
      <c r="B161" s="520"/>
      <c r="C161" s="510" t="s">
        <v>25</v>
      </c>
      <c r="D161" s="511"/>
      <c r="E161" s="512"/>
      <c r="F161" s="437">
        <f t="shared" ref="F161:N161" si="325">F160/SQRT(COUNT(F153:F158))</f>
        <v>1.6677400661014254</v>
      </c>
      <c r="G161" s="438">
        <f t="shared" si="325"/>
        <v>1.1560927029204133</v>
      </c>
      <c r="H161" s="439">
        <f t="shared" si="325"/>
        <v>0.24931890417413358</v>
      </c>
      <c r="I161" s="440">
        <f t="shared" si="325"/>
        <v>4.8148030416193484</v>
      </c>
      <c r="J161" s="439">
        <f t="shared" si="325"/>
        <v>0.28640250692469754</v>
      </c>
      <c r="K161" s="440">
        <f t="shared" si="325"/>
        <v>1.5505669625012537</v>
      </c>
      <c r="L161" s="441">
        <f t="shared" si="325"/>
        <v>0.41238519422742875</v>
      </c>
      <c r="M161" s="442">
        <f t="shared" si="325"/>
        <v>2.1449786896925129</v>
      </c>
      <c r="N161" s="443">
        <f t="shared" si="325"/>
        <v>3.0218253523716741E-2</v>
      </c>
      <c r="O161" s="311"/>
      <c r="P161" s="437">
        <f t="shared" ref="P161:AA161" si="326">_xlfn.STDEV.S(P153:P158)/SQRT(COUNT(P153:P158))</f>
        <v>6.8487186219671883E-2</v>
      </c>
      <c r="Q161" s="441">
        <f t="shared" si="326"/>
        <v>0.42534122772527877</v>
      </c>
      <c r="R161" s="441">
        <f t="shared" si="326"/>
        <v>0.14227803779554571</v>
      </c>
      <c r="S161" s="443">
        <f t="shared" si="326"/>
        <v>0.14619143070354326</v>
      </c>
      <c r="T161" s="437">
        <f t="shared" si="326"/>
        <v>6.7340930196235743E-2</v>
      </c>
      <c r="U161" s="441">
        <f t="shared" si="326"/>
        <v>0.42099578361635615</v>
      </c>
      <c r="V161" s="441">
        <f t="shared" si="326"/>
        <v>0.13995801399574678</v>
      </c>
      <c r="W161" s="443">
        <f t="shared" si="326"/>
        <v>0.14382810398049611</v>
      </c>
      <c r="X161" s="437">
        <f t="shared" si="326"/>
        <v>4.0737513583166955E-2</v>
      </c>
      <c r="Y161" s="441">
        <f t="shared" si="326"/>
        <v>0.32607637607305207</v>
      </c>
      <c r="Z161" s="441">
        <f t="shared" si="326"/>
        <v>8.2384322453699907E-2</v>
      </c>
      <c r="AA161" s="443">
        <f t="shared" si="326"/>
        <v>8.5994732029630941E-2</v>
      </c>
      <c r="AB161" s="21"/>
      <c r="AC161" s="21"/>
      <c r="AD161" s="548"/>
      <c r="AE161" s="534"/>
      <c r="AF161" s="534"/>
      <c r="AG161" s="77"/>
      <c r="AH161" s="77"/>
      <c r="AI161" s="77"/>
      <c r="AJ161" s="77"/>
      <c r="AK161" s="77"/>
      <c r="AL161" s="77"/>
      <c r="AM161" s="26"/>
      <c r="AN161" s="77"/>
      <c r="AO161" s="225"/>
      <c r="AP161" s="117"/>
      <c r="AQ161" s="117"/>
      <c r="AR161" s="117"/>
      <c r="AS161" s="117"/>
      <c r="AT161" s="117"/>
    </row>
    <row r="162" spans="1:46" x14ac:dyDescent="0.3">
      <c r="A162" s="554"/>
      <c r="B162" s="518" t="s">
        <v>119</v>
      </c>
      <c r="C162" s="8">
        <v>43152</v>
      </c>
      <c r="D162" s="247" t="s">
        <v>82</v>
      </c>
      <c r="E162" s="20">
        <v>2</v>
      </c>
      <c r="F162" s="354">
        <v>6.0764660744160004</v>
      </c>
      <c r="G162" s="386">
        <v>5.1032979014258402</v>
      </c>
      <c r="H162" s="356">
        <v>8.4749509653589003E-2</v>
      </c>
      <c r="I162" s="355">
        <v>0.94600469833343004</v>
      </c>
      <c r="J162" s="356">
        <v>0.186978116449903</v>
      </c>
      <c r="K162" s="355">
        <v>5.4393990486270799E-3</v>
      </c>
      <c r="L162" s="354">
        <v>1.45557618334755</v>
      </c>
      <c r="M162" s="357">
        <v>39.886734721112198</v>
      </c>
      <c r="N162" s="358">
        <v>0.109048030342241</v>
      </c>
      <c r="O162" s="343"/>
      <c r="P162" s="282">
        <v>1.33308928307118</v>
      </c>
      <c r="Q162" s="359">
        <v>1.59111983555003</v>
      </c>
      <c r="R162" s="359">
        <v>1.0001464609292501</v>
      </c>
      <c r="S162" s="360">
        <v>1.10760261095046</v>
      </c>
      <c r="T162" s="117">
        <v>0.869647142394116</v>
      </c>
      <c r="U162" s="117">
        <v>1.14598641507785</v>
      </c>
      <c r="V162" s="117">
        <v>0.62341005774562697</v>
      </c>
      <c r="W162" s="311">
        <v>0.71434081244063397</v>
      </c>
      <c r="X162" s="282">
        <v>0.83613697973954204</v>
      </c>
      <c r="Y162" s="359">
        <v>1.1133450016412001</v>
      </c>
      <c r="Z162" s="359">
        <v>0.59639014758329301</v>
      </c>
      <c r="AA162" s="360">
        <v>0.68609495184129499</v>
      </c>
      <c r="AD162" s="548"/>
      <c r="AE162" s="229"/>
      <c r="AF162" s="270"/>
      <c r="AG162" s="77"/>
      <c r="AH162" s="77"/>
      <c r="AI162" s="77"/>
      <c r="AJ162" s="77"/>
      <c r="AK162" s="77"/>
      <c r="AL162" s="77"/>
      <c r="AM162" s="26"/>
      <c r="AN162" s="77"/>
      <c r="AO162" s="225"/>
      <c r="AP162" s="117"/>
      <c r="AQ162" s="117"/>
      <c r="AR162" s="117"/>
      <c r="AS162" s="117"/>
      <c r="AT162" s="117"/>
    </row>
    <row r="163" spans="1:46" x14ac:dyDescent="0.3">
      <c r="A163" s="554"/>
      <c r="B163" s="519"/>
      <c r="C163" s="8">
        <v>43157</v>
      </c>
      <c r="D163" s="248" t="s">
        <v>82</v>
      </c>
      <c r="E163" s="20">
        <v>3</v>
      </c>
      <c r="F163" s="78">
        <v>4.91286207661323</v>
      </c>
      <c r="G163" s="387">
        <v>4.45819495120422</v>
      </c>
      <c r="H163" s="351">
        <v>2.3373116307897999E-14</v>
      </c>
      <c r="I163" s="350">
        <v>0.526955899799325</v>
      </c>
      <c r="J163" s="351">
        <v>0.41911513333279499</v>
      </c>
      <c r="K163" s="350">
        <v>1.4789610586358E-3</v>
      </c>
      <c r="L163" s="78">
        <v>2.1134863198677798</v>
      </c>
      <c r="M163" s="352">
        <v>36.608261063342098</v>
      </c>
      <c r="N163" s="353">
        <v>0.12631693457094401</v>
      </c>
      <c r="O163" s="343"/>
      <c r="P163" s="283">
        <v>1.4977493714911001</v>
      </c>
      <c r="Q163" s="117">
        <v>1.8450701845906601</v>
      </c>
      <c r="R163" s="117">
        <v>1.04747857812857</v>
      </c>
      <c r="S163" s="311">
        <v>1.13345352811272</v>
      </c>
      <c r="T163" s="117">
        <v>1.03247008019721</v>
      </c>
      <c r="U163" s="117">
        <v>1.33418022198513</v>
      </c>
      <c r="V163" s="117">
        <v>0.70845160633057003</v>
      </c>
      <c r="W163" s="311">
        <v>0.78015513331812802</v>
      </c>
      <c r="X163" s="283">
        <v>0.99830348078437703</v>
      </c>
      <c r="Y163" s="117">
        <v>1.2961494174781301</v>
      </c>
      <c r="Z163" s="117">
        <v>0.68364658448141702</v>
      </c>
      <c r="AA163" s="311">
        <v>0.75427862826155301</v>
      </c>
      <c r="AD163" s="548"/>
      <c r="AE163" s="229"/>
      <c r="AF163" s="272"/>
      <c r="AG163" s="77"/>
      <c r="AH163" s="77"/>
      <c r="AI163" s="77"/>
      <c r="AJ163" s="77"/>
      <c r="AK163" s="77"/>
      <c r="AL163" s="77"/>
      <c r="AM163" s="26"/>
      <c r="AN163" s="77"/>
      <c r="AO163" s="225"/>
      <c r="AP163" s="117"/>
      <c r="AQ163" s="117"/>
      <c r="AR163" s="117"/>
      <c r="AS163" s="117"/>
      <c r="AT163" s="117"/>
    </row>
    <row r="164" spans="1:46" x14ac:dyDescent="0.3">
      <c r="A164" s="554"/>
      <c r="B164" s="519"/>
      <c r="C164" s="8">
        <v>43164</v>
      </c>
      <c r="D164" s="248" t="s">
        <v>82</v>
      </c>
      <c r="E164" s="20">
        <v>4</v>
      </c>
      <c r="F164" s="105">
        <v>4.8335376875195504</v>
      </c>
      <c r="G164" s="378">
        <v>9.0184304482403608</v>
      </c>
      <c r="H164" s="104">
        <v>2.3373116598441201E-14</v>
      </c>
      <c r="I164" s="103">
        <v>2.67652410968762</v>
      </c>
      <c r="J164" s="104">
        <v>0.14408094602890101</v>
      </c>
      <c r="K164" s="103">
        <v>1.9149570926834499E-2</v>
      </c>
      <c r="L164" s="105">
        <v>1.61247908226771</v>
      </c>
      <c r="M164" s="106">
        <v>36.133847813747003</v>
      </c>
      <c r="N164" s="315">
        <v>0.115855339188755</v>
      </c>
      <c r="O164" s="343"/>
      <c r="P164" s="283">
        <v>0.93442165163619195</v>
      </c>
      <c r="Q164" s="74">
        <v>1.69829190069072</v>
      </c>
      <c r="R164" s="74">
        <v>0.81534979608412095</v>
      </c>
      <c r="S164" s="76">
        <v>0.928099849904365</v>
      </c>
      <c r="T164" s="74">
        <v>0.606513645277306</v>
      </c>
      <c r="U164" s="74">
        <v>1.1863135605059401</v>
      </c>
      <c r="V164" s="74">
        <v>0.49533061025030301</v>
      </c>
      <c r="W164" s="76">
        <v>0.58966824971947895</v>
      </c>
      <c r="X164" s="75">
        <v>0.58320232406908301</v>
      </c>
      <c r="Y164" s="74">
        <v>1.14947932076732</v>
      </c>
      <c r="Z164" s="74">
        <v>0.47297574239885398</v>
      </c>
      <c r="AA164" s="76">
        <v>0.56597095084273197</v>
      </c>
      <c r="AD164" s="548"/>
      <c r="AE164" s="229"/>
      <c r="AF164" s="270"/>
      <c r="AG164" s="77"/>
      <c r="AH164" s="77"/>
      <c r="AI164" s="77"/>
      <c r="AJ164" s="77"/>
      <c r="AK164" s="77"/>
      <c r="AL164" s="77"/>
      <c r="AM164" s="26"/>
      <c r="AN164" s="77"/>
      <c r="AO164" s="225"/>
      <c r="AP164" s="117"/>
      <c r="AQ164" s="117"/>
      <c r="AR164" s="117"/>
      <c r="AS164" s="117"/>
      <c r="AT164" s="117"/>
    </row>
    <row r="165" spans="1:46" x14ac:dyDescent="0.3">
      <c r="A165" s="554"/>
      <c r="B165" s="519"/>
      <c r="C165" s="8">
        <v>43388</v>
      </c>
      <c r="D165" s="248" t="s">
        <v>82</v>
      </c>
      <c r="E165" s="20" t="s">
        <v>182</v>
      </c>
      <c r="F165" s="105">
        <v>4.7334337383271201</v>
      </c>
      <c r="G165" s="378">
        <v>5.2859757560510001</v>
      </c>
      <c r="H165" s="104">
        <v>0.125655549543672</v>
      </c>
      <c r="I165" s="103">
        <v>0.68872282121203299</v>
      </c>
      <c r="J165" s="104">
        <v>0.12199392884841299</v>
      </c>
      <c r="K165" s="103">
        <v>5.9294888333974704E-6</v>
      </c>
      <c r="L165" s="105">
        <v>2.2264399984572698</v>
      </c>
      <c r="M165" s="106">
        <v>34.723344787831699</v>
      </c>
      <c r="N165" s="315">
        <v>0.13621214082994501</v>
      </c>
      <c r="O165" s="343"/>
      <c r="P165" s="283">
        <v>2.4311228154551698</v>
      </c>
      <c r="Q165" s="74">
        <v>4.5696741291788001</v>
      </c>
      <c r="R165" s="74">
        <v>2.6421735318085999</v>
      </c>
      <c r="S165" s="76">
        <v>2.79669961974531</v>
      </c>
      <c r="T165" s="74">
        <v>1.6016891329135901</v>
      </c>
      <c r="U165" s="74">
        <v>3.1170730118459198</v>
      </c>
      <c r="V165" s="74">
        <v>1.6489598265988501</v>
      </c>
      <c r="W165" s="76">
        <v>1.77541632652228</v>
      </c>
      <c r="X165" s="75">
        <v>1.5410828958362199</v>
      </c>
      <c r="Y165" s="74">
        <v>3.0100630124469201</v>
      </c>
      <c r="Z165" s="74">
        <v>1.5768587887645</v>
      </c>
      <c r="AA165" s="76">
        <v>1.70123212644791</v>
      </c>
      <c r="AD165" s="548"/>
      <c r="AE165" s="229"/>
      <c r="AF165" s="270"/>
      <c r="AG165" s="77"/>
      <c r="AH165" s="77"/>
      <c r="AI165" s="77"/>
      <c r="AJ165" s="77"/>
      <c r="AK165" s="77"/>
      <c r="AL165" s="77"/>
      <c r="AM165" s="26"/>
      <c r="AN165" s="77"/>
      <c r="AO165" s="225"/>
      <c r="AP165" s="117"/>
      <c r="AQ165" s="117"/>
      <c r="AR165" s="117"/>
      <c r="AS165" s="117"/>
      <c r="AT165" s="117"/>
    </row>
    <row r="166" spans="1:46" x14ac:dyDescent="0.3">
      <c r="A166" s="554"/>
      <c r="B166" s="519"/>
      <c r="C166" s="8">
        <v>43390</v>
      </c>
      <c r="D166" s="248" t="s">
        <v>82</v>
      </c>
      <c r="E166" s="20" t="s">
        <v>166</v>
      </c>
      <c r="F166" s="105">
        <v>2.62215498022712</v>
      </c>
      <c r="G166" s="378">
        <v>6.8660229905504497</v>
      </c>
      <c r="H166" s="104">
        <v>1.6314369507789901E-12</v>
      </c>
      <c r="I166" s="103">
        <v>3.2395911349316502</v>
      </c>
      <c r="J166" s="104">
        <v>4.4172450455714697E-2</v>
      </c>
      <c r="K166" s="103">
        <v>2.2829574185339801E-2</v>
      </c>
      <c r="L166" s="105">
        <v>1.15817220336854</v>
      </c>
      <c r="M166" s="106">
        <v>28.460305795814801</v>
      </c>
      <c r="N166" s="315">
        <v>0.19547475347121299</v>
      </c>
      <c r="O166" s="343"/>
      <c r="P166" s="283">
        <v>0.70752937803044202</v>
      </c>
      <c r="Q166" s="74">
        <v>1.7737930750727999</v>
      </c>
      <c r="R166" s="74">
        <v>0.58291100521985095</v>
      </c>
      <c r="S166" s="76">
        <v>0.68738366398606798</v>
      </c>
      <c r="T166" s="74">
        <v>0.45434840268498899</v>
      </c>
      <c r="U166" s="74">
        <v>1.19546382155914</v>
      </c>
      <c r="V166" s="74">
        <v>0.33425506469357702</v>
      </c>
      <c r="W166" s="76">
        <v>0.41842621298431598</v>
      </c>
      <c r="X166" s="75">
        <v>0.43679243248204902</v>
      </c>
      <c r="Y166" s="74">
        <v>1.15557828476422</v>
      </c>
      <c r="Z166" s="74">
        <v>0.317843153229869</v>
      </c>
      <c r="AA166" s="76">
        <v>0.40059322062293501</v>
      </c>
      <c r="AD166" s="548"/>
      <c r="AE166" s="229"/>
      <c r="AF166" s="270"/>
      <c r="AG166" s="77"/>
      <c r="AH166" s="77"/>
      <c r="AI166" s="77"/>
      <c r="AJ166" s="77"/>
      <c r="AK166" s="77"/>
      <c r="AL166" s="77"/>
      <c r="AM166" s="26"/>
      <c r="AN166" s="77"/>
      <c r="AO166" s="225"/>
      <c r="AP166" s="117"/>
      <c r="AQ166" s="117"/>
      <c r="AR166" s="117"/>
      <c r="AS166" s="117"/>
      <c r="AT166" s="117"/>
    </row>
    <row r="167" spans="1:46" ht="15" thickBot="1" x14ac:dyDescent="0.35">
      <c r="A167" s="554"/>
      <c r="B167" s="519"/>
      <c r="C167" s="8"/>
      <c r="D167" s="249"/>
      <c r="E167" s="20"/>
      <c r="F167" s="79"/>
      <c r="G167" s="379"/>
      <c r="H167" s="81"/>
      <c r="I167" s="80"/>
      <c r="J167" s="81"/>
      <c r="K167" s="80"/>
      <c r="L167" s="79"/>
      <c r="M167" s="82"/>
      <c r="N167" s="316"/>
      <c r="O167" s="343"/>
      <c r="P167" s="283"/>
      <c r="Q167" s="74"/>
      <c r="R167" s="74"/>
      <c r="S167" s="76"/>
      <c r="T167" s="74"/>
      <c r="U167" s="74"/>
      <c r="V167" s="74"/>
      <c r="W167" s="76"/>
      <c r="X167" s="75"/>
      <c r="Y167" s="74"/>
      <c r="Z167" s="74"/>
      <c r="AA167" s="76"/>
      <c r="AD167" s="548"/>
      <c r="AE167" s="229"/>
      <c r="AF167" s="270"/>
      <c r="AG167" s="77"/>
      <c r="AH167" s="77"/>
      <c r="AI167" s="77"/>
      <c r="AJ167" s="77"/>
      <c r="AK167" s="77"/>
      <c r="AL167" s="77"/>
      <c r="AM167" s="26"/>
      <c r="AN167" s="77"/>
      <c r="AO167" s="225"/>
      <c r="AP167" s="117"/>
      <c r="AQ167" s="117"/>
      <c r="AR167" s="117"/>
      <c r="AS167" s="117"/>
      <c r="AT167" s="117"/>
    </row>
    <row r="168" spans="1:46" x14ac:dyDescent="0.3">
      <c r="A168" s="554"/>
      <c r="B168" s="519"/>
      <c r="C168" s="514" t="s">
        <v>23</v>
      </c>
      <c r="D168" s="508"/>
      <c r="E168" s="509"/>
      <c r="F168" s="83">
        <f t="shared" ref="F168:N168" si="327">AVERAGE(F162:F167)</f>
        <v>4.6356909114206042</v>
      </c>
      <c r="G168" s="380">
        <f t="shared" si="327"/>
        <v>6.1463844094943738</v>
      </c>
      <c r="H168" s="85">
        <f t="shared" si="327"/>
        <v>4.2081011839787838E-2</v>
      </c>
      <c r="I168" s="84">
        <f t="shared" si="327"/>
        <v>1.6155597327928117</v>
      </c>
      <c r="J168" s="85">
        <f t="shared" si="327"/>
        <v>0.18326811502314533</v>
      </c>
      <c r="K168" s="84">
        <f t="shared" si="327"/>
        <v>9.780686941654116E-3</v>
      </c>
      <c r="L168" s="86">
        <f t="shared" si="327"/>
        <v>1.7132307574617698</v>
      </c>
      <c r="M168" s="87">
        <f t="shared" si="327"/>
        <v>35.162498836369558</v>
      </c>
      <c r="N168" s="88">
        <f t="shared" si="327"/>
        <v>0.13658143968061959</v>
      </c>
      <c r="O168" s="343"/>
      <c r="P168" s="83">
        <f t="shared" ref="P168:AA168" si="328">AVERAGE(P162:P167)</f>
        <v>1.3807824999368168</v>
      </c>
      <c r="Q168" s="86">
        <f t="shared" si="328"/>
        <v>2.2955898250166022</v>
      </c>
      <c r="R168" s="86">
        <f t="shared" si="328"/>
        <v>1.2176118744340783</v>
      </c>
      <c r="S168" s="88">
        <f t="shared" si="328"/>
        <v>1.3306478545397848</v>
      </c>
      <c r="T168" s="83">
        <f t="shared" si="328"/>
        <v>0.91293368069344216</v>
      </c>
      <c r="U168" s="86">
        <f t="shared" si="328"/>
        <v>1.5958034061947959</v>
      </c>
      <c r="V168" s="86">
        <f t="shared" si="328"/>
        <v>0.7620814331237854</v>
      </c>
      <c r="W168" s="88">
        <f t="shared" si="328"/>
        <v>0.85560134699696744</v>
      </c>
      <c r="X168" s="83">
        <f t="shared" si="328"/>
        <v>0.87910362258225416</v>
      </c>
      <c r="Y168" s="86">
        <f t="shared" si="328"/>
        <v>1.5449230074195579</v>
      </c>
      <c r="Z168" s="86">
        <f t="shared" si="328"/>
        <v>0.72954288329158667</v>
      </c>
      <c r="AA168" s="88">
        <f t="shared" si="328"/>
        <v>0.82163397560328499</v>
      </c>
      <c r="AD168" s="548"/>
      <c r="AE168" s="229"/>
      <c r="AF168" s="270"/>
      <c r="AG168" s="77"/>
      <c r="AH168" s="77"/>
      <c r="AI168" s="77"/>
      <c r="AJ168" s="77"/>
      <c r="AK168" s="77"/>
      <c r="AL168" s="77"/>
      <c r="AM168" s="26"/>
      <c r="AN168" s="77"/>
      <c r="AO168" s="225"/>
      <c r="AP168" s="117"/>
      <c r="AQ168" s="117"/>
      <c r="AR168" s="117"/>
      <c r="AS168" s="117"/>
      <c r="AT168" s="117"/>
    </row>
    <row r="169" spans="1:46" x14ac:dyDescent="0.3">
      <c r="A169" s="554"/>
      <c r="B169" s="519"/>
      <c r="C169" s="525" t="s">
        <v>24</v>
      </c>
      <c r="D169" s="525"/>
      <c r="E169" s="526"/>
      <c r="F169" s="89">
        <f t="shared" ref="F169:N169" si="329">_xlfn.STDEV.S(F162:F167)</f>
        <v>1.2505679588041478</v>
      </c>
      <c r="G169" s="381">
        <f t="shared" si="329"/>
        <v>1.8333605958279025</v>
      </c>
      <c r="H169" s="91">
        <f t="shared" si="329"/>
        <v>5.9409045460990545E-2</v>
      </c>
      <c r="I169" s="90">
        <f t="shared" si="329"/>
        <v>1.2505511099330806</v>
      </c>
      <c r="J169" s="91">
        <f t="shared" si="329"/>
        <v>0.14166451934301791</v>
      </c>
      <c r="K169" s="90">
        <f t="shared" si="329"/>
        <v>1.0504293906476841E-2</v>
      </c>
      <c r="L169" s="92">
        <f t="shared" si="329"/>
        <v>0.44950389830583987</v>
      </c>
      <c r="M169" s="93">
        <f t="shared" si="329"/>
        <v>4.1971537909246184</v>
      </c>
      <c r="N169" s="95">
        <f t="shared" si="329"/>
        <v>3.4502096774756165E-2</v>
      </c>
      <c r="O169" s="311"/>
      <c r="P169" s="89">
        <f t="shared" ref="P169:AA169" si="330">_xlfn.STDEV.S(P162:P167)</f>
        <v>0.66552205888154403</v>
      </c>
      <c r="Q169" s="92">
        <f t="shared" si="330"/>
        <v>1.2747295785343393</v>
      </c>
      <c r="R169" s="92">
        <f t="shared" si="330"/>
        <v>0.81704841247382232</v>
      </c>
      <c r="S169" s="95">
        <f t="shared" si="330"/>
        <v>0.8387157260075917</v>
      </c>
      <c r="T169" s="89">
        <f t="shared" si="330"/>
        <v>0.44574108052707045</v>
      </c>
      <c r="U169" s="92">
        <f t="shared" si="330"/>
        <v>0.85337520262777256</v>
      </c>
      <c r="V169" s="92">
        <f t="shared" si="330"/>
        <v>0.51547322833293496</v>
      </c>
      <c r="W169" s="95">
        <f t="shared" si="330"/>
        <v>0.53234123839116188</v>
      </c>
      <c r="X169" s="89">
        <f t="shared" si="330"/>
        <v>0.4293798039498567</v>
      </c>
      <c r="Y169" s="92">
        <f t="shared" si="330"/>
        <v>0.82200184471025162</v>
      </c>
      <c r="Z169" s="92">
        <f t="shared" si="330"/>
        <v>0.49323010108295817</v>
      </c>
      <c r="AA169" s="95">
        <f t="shared" si="330"/>
        <v>0.50971545403570517</v>
      </c>
      <c r="AD169" s="548"/>
      <c r="AE169" s="534"/>
      <c r="AF169" s="534"/>
      <c r="AG169" s="77"/>
      <c r="AH169" s="77"/>
      <c r="AI169" s="77"/>
      <c r="AJ169" s="77"/>
      <c r="AK169" s="77"/>
      <c r="AL169" s="77"/>
      <c r="AM169" s="26"/>
      <c r="AN169" s="77"/>
      <c r="AO169" s="225"/>
      <c r="AP169" s="117"/>
      <c r="AQ169" s="117"/>
      <c r="AR169" s="117"/>
      <c r="AS169" s="117"/>
      <c r="AT169" s="117"/>
    </row>
    <row r="170" spans="1:46" ht="15" thickBot="1" x14ac:dyDescent="0.35">
      <c r="A170" s="554"/>
      <c r="B170" s="520"/>
      <c r="C170" s="510" t="s">
        <v>25</v>
      </c>
      <c r="D170" s="511"/>
      <c r="E170" s="512"/>
      <c r="F170" s="96">
        <f t="shared" ref="F170:N170" si="331">F169/SQRT(COUNT(F162:F167))</f>
        <v>0.55927099327384622</v>
      </c>
      <c r="G170" s="382">
        <f t="shared" si="331"/>
        <v>0.81990378390814145</v>
      </c>
      <c r="H170" s="98">
        <f t="shared" si="331"/>
        <v>2.6568532825830035E-2</v>
      </c>
      <c r="I170" s="97">
        <f t="shared" si="331"/>
        <v>0.55926345822963608</v>
      </c>
      <c r="J170" s="98">
        <f t="shared" si="331"/>
        <v>6.3354299050164375E-2</v>
      </c>
      <c r="K170" s="97">
        <f t="shared" si="331"/>
        <v>4.6976630461038069E-3</v>
      </c>
      <c r="L170" s="99">
        <f t="shared" si="331"/>
        <v>0.20102425455260209</v>
      </c>
      <c r="M170" s="100">
        <f t="shared" si="331"/>
        <v>1.8770242377056772</v>
      </c>
      <c r="N170" s="101">
        <f t="shared" si="331"/>
        <v>1.5429806750926206E-2</v>
      </c>
      <c r="O170" s="311"/>
      <c r="P170" s="96">
        <f t="shared" ref="P170:AA170" si="332">_xlfn.STDEV.S(P162:P167)/SQRT(COUNT(P162:P167))</f>
        <v>0.29763051283695002</v>
      </c>
      <c r="Q170" s="99">
        <f t="shared" si="332"/>
        <v>0.57007639810648791</v>
      </c>
      <c r="R170" s="99">
        <f t="shared" si="332"/>
        <v>0.36539515823995072</v>
      </c>
      <c r="S170" s="101">
        <f t="shared" si="332"/>
        <v>0.37508507543021263</v>
      </c>
      <c r="T170" s="96">
        <f t="shared" si="332"/>
        <v>0.19934147128454746</v>
      </c>
      <c r="U170" s="99">
        <f t="shared" si="332"/>
        <v>0.38164099267767132</v>
      </c>
      <c r="V170" s="99">
        <f t="shared" si="332"/>
        <v>0.23052663582674263</v>
      </c>
      <c r="W170" s="101">
        <f t="shared" si="332"/>
        <v>0.23807023925381174</v>
      </c>
      <c r="X170" s="96">
        <f t="shared" si="332"/>
        <v>0.19202448595948243</v>
      </c>
      <c r="Y170" s="99">
        <f t="shared" si="332"/>
        <v>0.36761040048046967</v>
      </c>
      <c r="Z170" s="99">
        <f t="shared" si="332"/>
        <v>0.22057920691411742</v>
      </c>
      <c r="AA170" s="101">
        <f t="shared" si="332"/>
        <v>0.22795168088120124</v>
      </c>
      <c r="AD170" s="548"/>
      <c r="AE170" s="534"/>
      <c r="AF170" s="534"/>
      <c r="AG170" s="77"/>
      <c r="AH170" s="77"/>
      <c r="AI170" s="77"/>
      <c r="AJ170" s="77"/>
      <c r="AK170" s="77"/>
      <c r="AL170" s="77"/>
      <c r="AM170" s="26"/>
      <c r="AN170" s="77"/>
      <c r="AO170" s="225"/>
      <c r="AP170" s="117"/>
      <c r="AQ170" s="117"/>
      <c r="AR170" s="117"/>
      <c r="AS170" s="117"/>
      <c r="AT170" s="117"/>
    </row>
    <row r="171" spans="1:46" x14ac:dyDescent="0.3">
      <c r="A171" s="554"/>
      <c r="B171" s="519" t="s">
        <v>118</v>
      </c>
      <c r="C171" s="8">
        <v>43771</v>
      </c>
      <c r="D171" s="248" t="s">
        <v>82</v>
      </c>
      <c r="E171" s="20" t="s">
        <v>165</v>
      </c>
      <c r="F171" s="105">
        <v>35.546474278863897</v>
      </c>
      <c r="G171" s="378">
        <v>1.25512843982264E-4</v>
      </c>
      <c r="H171" s="104">
        <v>55.501860730850098</v>
      </c>
      <c r="I171" s="103">
        <v>4.7400840473821101E-10</v>
      </c>
      <c r="J171" s="104">
        <v>6.6932179405844598</v>
      </c>
      <c r="K171" s="103">
        <v>8.61660577648585E-2</v>
      </c>
      <c r="L171" s="105">
        <v>73.365365560290201</v>
      </c>
      <c r="M171" s="106">
        <v>32.279143150852299</v>
      </c>
      <c r="N171" s="315">
        <v>0.484364339838603</v>
      </c>
      <c r="O171" s="343"/>
      <c r="P171" s="283">
        <v>0.26636070750643898</v>
      </c>
      <c r="Q171" s="74">
        <v>1.26175018829656</v>
      </c>
      <c r="R171" s="74">
        <v>0.43718207943679399</v>
      </c>
      <c r="S171" s="76">
        <v>0.49702960291159298</v>
      </c>
      <c r="T171" s="74">
        <v>0.258941439437815</v>
      </c>
      <c r="U171" s="74">
        <v>1.2190416421941199</v>
      </c>
      <c r="V171" s="74">
        <v>0.42025730899963598</v>
      </c>
      <c r="W171" s="76">
        <v>0.47963036294546302</v>
      </c>
      <c r="X171" s="75">
        <v>0.121649320376883</v>
      </c>
      <c r="Y171" s="74">
        <v>0.40506206598544697</v>
      </c>
      <c r="Z171" s="74">
        <v>0.107088350952105</v>
      </c>
      <c r="AA171" s="76">
        <v>0.157140865142189</v>
      </c>
      <c r="AD171" s="548"/>
      <c r="AE171" s="229"/>
      <c r="AF171" s="270"/>
      <c r="AG171" s="77"/>
      <c r="AH171" s="77"/>
      <c r="AI171" s="77"/>
      <c r="AJ171" s="77"/>
      <c r="AK171" s="77"/>
      <c r="AL171" s="77"/>
      <c r="AM171" s="26"/>
      <c r="AN171" s="77"/>
      <c r="AO171" s="225"/>
      <c r="AP171" s="117"/>
      <c r="AQ171" s="117"/>
      <c r="AR171" s="117"/>
      <c r="AS171" s="117"/>
      <c r="AT171" s="117"/>
    </row>
    <row r="172" spans="1:46" x14ac:dyDescent="0.3">
      <c r="A172" s="554"/>
      <c r="B172" s="519"/>
      <c r="C172" s="8">
        <v>43777</v>
      </c>
      <c r="D172" s="248" t="s">
        <v>82</v>
      </c>
      <c r="E172" s="20" t="s">
        <v>121</v>
      </c>
      <c r="F172" s="105">
        <v>2.2741867040940998E-14</v>
      </c>
      <c r="G172" s="378">
        <v>3.9875120045779</v>
      </c>
      <c r="H172" s="104">
        <v>0.24269652429093799</v>
      </c>
      <c r="I172" s="103">
        <v>3.2365675798307498E-9</v>
      </c>
      <c r="J172" s="104">
        <v>6.9720124803696501E-13</v>
      </c>
      <c r="K172" s="103">
        <v>19.0559913267778</v>
      </c>
      <c r="L172" s="105">
        <v>0.275221247442613</v>
      </c>
      <c r="M172" s="106">
        <v>59.689631417909801</v>
      </c>
      <c r="N172" s="315">
        <v>0.26315408741949797</v>
      </c>
      <c r="O172" s="343"/>
      <c r="P172" s="283">
        <v>0.22236754068915801</v>
      </c>
      <c r="Q172" s="74">
        <v>0.987043450082703</v>
      </c>
      <c r="R172" s="74">
        <v>0.106061187441448</v>
      </c>
      <c r="S172" s="76">
        <v>0.21179384508779101</v>
      </c>
      <c r="T172" s="74">
        <v>0.218323901254562</v>
      </c>
      <c r="U172" s="74">
        <v>0.98583336520020903</v>
      </c>
      <c r="V172" s="74">
        <v>0.104665606719662</v>
      </c>
      <c r="W172" s="76">
        <v>0.21007746726875001</v>
      </c>
      <c r="X172" s="75">
        <v>0.122648364799657</v>
      </c>
      <c r="Y172" s="74">
        <v>0.95445315938683795</v>
      </c>
      <c r="Z172" s="74">
        <v>7.0341632500288895E-2</v>
      </c>
      <c r="AA172" s="76">
        <v>0.16709937268240399</v>
      </c>
      <c r="AD172" s="548"/>
      <c r="AE172" s="229"/>
      <c r="AF172" s="270"/>
      <c r="AG172" s="77"/>
      <c r="AH172" s="77"/>
      <c r="AI172" s="77"/>
      <c r="AJ172" s="77"/>
      <c r="AK172" s="77"/>
      <c r="AL172" s="77"/>
      <c r="AM172" s="26"/>
      <c r="AN172" s="77"/>
      <c r="AO172" s="225"/>
      <c r="AP172" s="117"/>
      <c r="AQ172" s="117"/>
      <c r="AR172" s="117"/>
      <c r="AS172" s="117"/>
      <c r="AT172" s="117"/>
    </row>
    <row r="173" spans="1:46" x14ac:dyDescent="0.3">
      <c r="A173" s="554"/>
      <c r="B173" s="519"/>
      <c r="C173" s="8">
        <v>43796</v>
      </c>
      <c r="D173" s="248" t="s">
        <v>82</v>
      </c>
      <c r="E173" s="20" t="s">
        <v>122</v>
      </c>
      <c r="F173" s="78">
        <v>7.2421767513395601</v>
      </c>
      <c r="G173" s="387">
        <v>3.0156680743895499</v>
      </c>
      <c r="H173" s="351">
        <v>0.26024994407657398</v>
      </c>
      <c r="I173" s="350">
        <v>5.14115021120677</v>
      </c>
      <c r="J173" s="351">
        <v>3.2988849520930397E-2</v>
      </c>
      <c r="K173" s="350">
        <v>2.8550868945714101E-2</v>
      </c>
      <c r="L173" s="78">
        <v>2.5576385677241702</v>
      </c>
      <c r="M173" s="352">
        <v>39.127464505928401</v>
      </c>
      <c r="N173" s="353">
        <v>0.20631928238012301</v>
      </c>
      <c r="O173" s="343"/>
      <c r="P173" s="283">
        <v>8.67333769253711E-2</v>
      </c>
      <c r="Q173" s="117">
        <v>5.5774363110470899</v>
      </c>
      <c r="R173" s="117">
        <v>0.36381192784771399</v>
      </c>
      <c r="S173" s="311">
        <v>0.64763599789279902</v>
      </c>
      <c r="T173" s="117">
        <v>8.5361078272824603E-2</v>
      </c>
      <c r="U173" s="117">
        <v>5.5472552509623396</v>
      </c>
      <c r="V173" s="117">
        <v>0.35831875311321398</v>
      </c>
      <c r="W173" s="311">
        <v>0.64141768487453799</v>
      </c>
      <c r="X173" s="283">
        <v>5.37475055360946E-2</v>
      </c>
      <c r="Y173" s="117">
        <v>4.8105778963186703</v>
      </c>
      <c r="Z173" s="117">
        <v>0.229593271774577</v>
      </c>
      <c r="AA173" s="311">
        <v>0.49484397550676901</v>
      </c>
      <c r="AD173" s="548"/>
      <c r="AE173" s="229"/>
      <c r="AF173" s="270"/>
      <c r="AG173" s="77"/>
      <c r="AH173" s="77"/>
      <c r="AI173" s="77"/>
      <c r="AJ173" s="77"/>
      <c r="AK173" s="77"/>
      <c r="AL173" s="77"/>
      <c r="AM173" s="26"/>
      <c r="AN173" s="77"/>
      <c r="AO173" s="225"/>
      <c r="AP173" s="117"/>
      <c r="AQ173" s="117"/>
      <c r="AR173" s="117"/>
      <c r="AS173" s="117"/>
      <c r="AT173" s="117"/>
    </row>
    <row r="174" spans="1:46" x14ac:dyDescent="0.3">
      <c r="A174" s="554"/>
      <c r="B174" s="519"/>
      <c r="C174" s="8">
        <v>43801</v>
      </c>
      <c r="D174" s="248" t="s">
        <v>82</v>
      </c>
      <c r="E174" s="20" t="s">
        <v>123</v>
      </c>
      <c r="F174" s="105">
        <v>17.678772861673</v>
      </c>
      <c r="G174" s="378">
        <v>5.3559369581880602E-6</v>
      </c>
      <c r="H174" s="104">
        <v>2.7876114934045</v>
      </c>
      <c r="I174" s="103">
        <v>4.4156263948601797</v>
      </c>
      <c r="J174" s="104">
        <v>0.82281171848494095</v>
      </c>
      <c r="K174" s="103">
        <v>1.9095884237516899E-5</v>
      </c>
      <c r="L174" s="105">
        <v>5.9980172785903196</v>
      </c>
      <c r="M174" s="106">
        <v>35.656408512479601</v>
      </c>
      <c r="N174" s="315">
        <v>0.26270933021843601</v>
      </c>
      <c r="O174" s="343"/>
      <c r="P174" s="283">
        <v>0.27496160359104399</v>
      </c>
      <c r="Q174" s="74">
        <v>0.14694867420636801</v>
      </c>
      <c r="R174" s="74">
        <v>2.37969630674685E-2</v>
      </c>
      <c r="S174" s="76">
        <v>6.7999124846968906E-2</v>
      </c>
      <c r="T174" s="74">
        <v>0.266682693607524</v>
      </c>
      <c r="U174" s="74">
        <v>0.14357984706725699</v>
      </c>
      <c r="V174" s="74">
        <v>2.2353450152387301E-2</v>
      </c>
      <c r="W174" s="76">
        <v>6.6494977893473597E-2</v>
      </c>
      <c r="X174" s="75">
        <v>9.6174653748368699E-2</v>
      </c>
      <c r="Y174" s="74">
        <v>9.2286840377777193E-2</v>
      </c>
      <c r="Z174" s="74">
        <v>1.79321133861982E-3</v>
      </c>
      <c r="AA174" s="76">
        <v>4.4982677366555299E-2</v>
      </c>
      <c r="AD174" s="548"/>
      <c r="AE174" s="229"/>
      <c r="AF174" s="270"/>
      <c r="AG174" s="77"/>
      <c r="AH174" s="77"/>
      <c r="AI174" s="77"/>
      <c r="AJ174" s="77"/>
      <c r="AK174" s="77"/>
      <c r="AL174" s="77"/>
      <c r="AM174" s="26"/>
      <c r="AN174" s="77"/>
      <c r="AO174" s="225"/>
      <c r="AP174" s="117"/>
      <c r="AQ174" s="117"/>
      <c r="AR174" s="117"/>
      <c r="AS174" s="117"/>
      <c r="AT174" s="117"/>
    </row>
    <row r="175" spans="1:46" x14ac:dyDescent="0.3">
      <c r="A175" s="554"/>
      <c r="B175" s="519"/>
      <c r="C175" s="8">
        <v>43803</v>
      </c>
      <c r="D175" s="248" t="s">
        <v>82</v>
      </c>
      <c r="E175" s="20" t="s">
        <v>124</v>
      </c>
      <c r="F175" s="105">
        <v>11.708199109769501</v>
      </c>
      <c r="G175" s="378">
        <v>1.1883802619048001</v>
      </c>
      <c r="H175" s="104">
        <v>0.63835167095451995</v>
      </c>
      <c r="I175" s="103">
        <v>1.5542432152585699</v>
      </c>
      <c r="J175" s="104">
        <v>2.0066645304122801</v>
      </c>
      <c r="K175" s="103">
        <v>2.9561067485005602E-2</v>
      </c>
      <c r="L175" s="105">
        <v>3.7249454494979699</v>
      </c>
      <c r="M175" s="106">
        <v>40.547112143704197</v>
      </c>
      <c r="N175" s="315">
        <v>0.13157980633899999</v>
      </c>
      <c r="O175" s="343"/>
      <c r="P175" s="283">
        <v>0.25397266832030502</v>
      </c>
      <c r="Q175" s="74">
        <v>1.2144185805438801</v>
      </c>
      <c r="R175" s="74">
        <v>0.30864525066466397</v>
      </c>
      <c r="S175" s="76">
        <v>0.388994649985962</v>
      </c>
      <c r="T175" s="74">
        <v>0.24778314261533599</v>
      </c>
      <c r="U175" s="74">
        <v>1.19821335080317</v>
      </c>
      <c r="V175" s="74">
        <v>0.30074991593174899</v>
      </c>
      <c r="W175" s="76">
        <v>0.38061727137874202</v>
      </c>
      <c r="X175" s="75">
        <v>0.10205585738492701</v>
      </c>
      <c r="Y175" s="74">
        <v>0.78499093824932997</v>
      </c>
      <c r="Z175" s="74">
        <v>0.108816055486245</v>
      </c>
      <c r="AA175" s="76">
        <v>0.17611768949453699</v>
      </c>
      <c r="AD175" s="548"/>
      <c r="AE175" s="229"/>
      <c r="AF175" s="270"/>
      <c r="AG175" s="77"/>
      <c r="AH175" s="77"/>
      <c r="AI175" s="77"/>
      <c r="AJ175" s="77"/>
      <c r="AK175" s="77"/>
      <c r="AL175" s="77"/>
      <c r="AM175" s="26"/>
      <c r="AN175" s="77"/>
      <c r="AO175" s="225"/>
      <c r="AP175" s="117"/>
      <c r="AQ175" s="117"/>
      <c r="AR175" s="117"/>
      <c r="AS175" s="117"/>
      <c r="AT175" s="117"/>
    </row>
    <row r="176" spans="1:46" ht="15" thickBot="1" x14ac:dyDescent="0.35">
      <c r="A176" s="554"/>
      <c r="B176" s="519"/>
      <c r="C176" s="8"/>
      <c r="D176" s="249"/>
      <c r="E176" s="20"/>
      <c r="F176" s="79"/>
      <c r="G176" s="379"/>
      <c r="H176" s="81"/>
      <c r="I176" s="80"/>
      <c r="J176" s="81"/>
      <c r="K176" s="80"/>
      <c r="L176" s="79"/>
      <c r="M176" s="82"/>
      <c r="N176" s="316"/>
      <c r="O176" s="343"/>
      <c r="P176" s="283"/>
      <c r="Q176" s="74"/>
      <c r="R176" s="74"/>
      <c r="S176" s="76"/>
      <c r="T176" s="74"/>
      <c r="U176" s="74"/>
      <c r="V176" s="74"/>
      <c r="W176" s="76"/>
      <c r="X176" s="75"/>
      <c r="Y176" s="74"/>
      <c r="Z176" s="74"/>
      <c r="AA176" s="76"/>
      <c r="AD176" s="548"/>
      <c r="AE176" s="229"/>
      <c r="AF176" s="270"/>
      <c r="AG176" s="77"/>
      <c r="AH176" s="77"/>
      <c r="AI176" s="77"/>
      <c r="AJ176" s="77"/>
      <c r="AK176" s="77"/>
      <c r="AL176" s="77"/>
      <c r="AM176" s="26"/>
      <c r="AN176" s="77"/>
      <c r="AO176" s="225"/>
      <c r="AP176" s="117"/>
      <c r="AQ176" s="117"/>
      <c r="AR176" s="117"/>
      <c r="AS176" s="117"/>
      <c r="AT176" s="117"/>
    </row>
    <row r="177" spans="1:46" x14ac:dyDescent="0.3">
      <c r="A177" s="554"/>
      <c r="B177" s="519"/>
      <c r="C177" s="514" t="s">
        <v>23</v>
      </c>
      <c r="D177" s="508"/>
      <c r="E177" s="509"/>
      <c r="F177" s="423">
        <f t="shared" ref="F177:N177" si="333">AVERAGE(F171:F176)</f>
        <v>14.435124600329194</v>
      </c>
      <c r="G177" s="424">
        <f t="shared" si="333"/>
        <v>1.6383382419306378</v>
      </c>
      <c r="H177" s="425">
        <f t="shared" si="333"/>
        <v>11.886154072715325</v>
      </c>
      <c r="I177" s="426">
        <f t="shared" si="333"/>
        <v>2.222203965007219</v>
      </c>
      <c r="J177" s="425">
        <f t="shared" si="333"/>
        <v>1.9111366078006617</v>
      </c>
      <c r="K177" s="426">
        <f t="shared" si="333"/>
        <v>3.8400576833715236</v>
      </c>
      <c r="L177" s="427">
        <f t="shared" si="333"/>
        <v>17.184237620709055</v>
      </c>
      <c r="M177" s="428">
        <f t="shared" si="333"/>
        <v>41.459951946174861</v>
      </c>
      <c r="N177" s="429">
        <f t="shared" si="333"/>
        <v>0.269625369239132</v>
      </c>
      <c r="O177" s="343"/>
      <c r="P177" s="423">
        <f t="shared" ref="P177:AA177" si="334">AVERAGE(P171:P176)</f>
        <v>0.22087917940646343</v>
      </c>
      <c r="Q177" s="427">
        <f t="shared" si="334"/>
        <v>1.8375194408353202</v>
      </c>
      <c r="R177" s="427">
        <f t="shared" si="334"/>
        <v>0.24789948169161766</v>
      </c>
      <c r="S177" s="429">
        <f t="shared" si="334"/>
        <v>0.36269064414502278</v>
      </c>
      <c r="T177" s="423">
        <f t="shared" si="334"/>
        <v>0.21541845103761234</v>
      </c>
      <c r="U177" s="427">
        <f t="shared" si="334"/>
        <v>1.8187846912454191</v>
      </c>
      <c r="V177" s="427">
        <f t="shared" si="334"/>
        <v>0.24126900698332965</v>
      </c>
      <c r="W177" s="429">
        <f t="shared" si="334"/>
        <v>0.3556475528721933</v>
      </c>
      <c r="X177" s="423">
        <f t="shared" si="334"/>
        <v>9.9255140369186062E-2</v>
      </c>
      <c r="Y177" s="427">
        <f t="shared" si="334"/>
        <v>1.4094741800636126</v>
      </c>
      <c r="Z177" s="427">
        <f t="shared" si="334"/>
        <v>0.10352650441036715</v>
      </c>
      <c r="AA177" s="429">
        <f t="shared" si="334"/>
        <v>0.20803691603849087</v>
      </c>
      <c r="AD177" s="548"/>
      <c r="AE177" s="534"/>
      <c r="AF177" s="534"/>
      <c r="AG177" s="77"/>
      <c r="AH177" s="77"/>
      <c r="AI177" s="77"/>
      <c r="AJ177" s="77"/>
      <c r="AK177" s="77"/>
      <c r="AL177" s="77"/>
      <c r="AM177" s="26"/>
      <c r="AN177" s="77"/>
      <c r="AO177" s="225"/>
      <c r="AP177" s="117"/>
      <c r="AQ177" s="117"/>
      <c r="AR177" s="117"/>
      <c r="AS177" s="117"/>
      <c r="AT177" s="117"/>
    </row>
    <row r="178" spans="1:46" x14ac:dyDescent="0.3">
      <c r="A178" s="554"/>
      <c r="B178" s="519"/>
      <c r="C178" s="525" t="s">
        <v>24</v>
      </c>
      <c r="D178" s="525"/>
      <c r="E178" s="526"/>
      <c r="F178" s="430">
        <f t="shared" ref="F178:N178" si="335">_xlfn.STDEV.S(F171:F176)</f>
        <v>13.451373376992617</v>
      </c>
      <c r="G178" s="431">
        <f t="shared" si="335"/>
        <v>1.8018041381730736</v>
      </c>
      <c r="H178" s="432">
        <f t="shared" si="335"/>
        <v>24.404703203047308</v>
      </c>
      <c r="I178" s="433">
        <f t="shared" si="335"/>
        <v>2.431763846207398</v>
      </c>
      <c r="J178" s="432">
        <f t="shared" si="335"/>
        <v>2.7947164729926617</v>
      </c>
      <c r="K178" s="433">
        <f t="shared" si="335"/>
        <v>8.5060229247697059</v>
      </c>
      <c r="L178" s="434">
        <f t="shared" si="335"/>
        <v>31.474018818798037</v>
      </c>
      <c r="M178" s="435">
        <f t="shared" si="335"/>
        <v>10.683671587159694</v>
      </c>
      <c r="N178" s="436">
        <f t="shared" si="335"/>
        <v>0.13159290695936093</v>
      </c>
      <c r="O178" s="311"/>
      <c r="P178" s="430">
        <f t="shared" ref="P178:AA178" si="336">_xlfn.STDEV.S(P171:P176)</f>
        <v>7.7598274070826395E-2</v>
      </c>
      <c r="Q178" s="434">
        <f t="shared" si="336"/>
        <v>2.1382283576705867</v>
      </c>
      <c r="R178" s="434">
        <f t="shared" si="336"/>
        <v>0.17556600325850658</v>
      </c>
      <c r="S178" s="436">
        <f t="shared" si="336"/>
        <v>0.22888078048414504</v>
      </c>
      <c r="T178" s="430">
        <f t="shared" si="336"/>
        <v>7.4988512783482703E-2</v>
      </c>
      <c r="U178" s="434">
        <f t="shared" si="336"/>
        <v>2.1299303045908506</v>
      </c>
      <c r="V178" s="434">
        <f t="shared" si="336"/>
        <v>0.1701910278505292</v>
      </c>
      <c r="W178" s="436">
        <f t="shared" si="336"/>
        <v>0.22497758433898277</v>
      </c>
      <c r="X178" s="430">
        <f t="shared" si="336"/>
        <v>2.8004555384779868E-2</v>
      </c>
      <c r="Y178" s="434">
        <f t="shared" si="336"/>
        <v>1.9305670229251424</v>
      </c>
      <c r="Z178" s="434">
        <f t="shared" si="336"/>
        <v>8.2741154478807213E-2</v>
      </c>
      <c r="AA178" s="436">
        <f t="shared" si="336"/>
        <v>0.16891573460290757</v>
      </c>
      <c r="AD178" s="548"/>
      <c r="AE178" s="534"/>
      <c r="AF178" s="534"/>
      <c r="AG178" s="77"/>
      <c r="AH178" s="77"/>
      <c r="AI178" s="77"/>
      <c r="AJ178" s="77"/>
      <c r="AK178" s="77"/>
      <c r="AL178" s="77"/>
      <c r="AM178" s="26"/>
      <c r="AN178" s="77"/>
      <c r="AO178" s="225"/>
      <c r="AP178" s="117"/>
      <c r="AQ178" s="117"/>
      <c r="AR178" s="117"/>
      <c r="AS178" s="117"/>
      <c r="AT178" s="117"/>
    </row>
    <row r="179" spans="1:46" ht="15" thickBot="1" x14ac:dyDescent="0.35">
      <c r="A179" s="554"/>
      <c r="B179" s="520"/>
      <c r="C179" s="510" t="s">
        <v>25</v>
      </c>
      <c r="D179" s="511"/>
      <c r="E179" s="512"/>
      <c r="F179" s="437">
        <f t="shared" ref="F179:N179" si="337">F178/SQRT(COUNT(F171:F176))</f>
        <v>6.0156370523372793</v>
      </c>
      <c r="G179" s="438">
        <f t="shared" si="337"/>
        <v>0.80579130701908319</v>
      </c>
      <c r="H179" s="439">
        <f t="shared" si="337"/>
        <v>10.914115066544126</v>
      </c>
      <c r="I179" s="440">
        <f t="shared" si="337"/>
        <v>1.0875178530692171</v>
      </c>
      <c r="J179" s="439">
        <f t="shared" si="337"/>
        <v>1.2498352022900092</v>
      </c>
      <c r="K179" s="440">
        <f t="shared" si="337"/>
        <v>3.8040090955913284</v>
      </c>
      <c r="L179" s="441">
        <f t="shared" si="337"/>
        <v>14.075609120788009</v>
      </c>
      <c r="M179" s="442">
        <f t="shared" si="337"/>
        <v>4.7778831836344287</v>
      </c>
      <c r="N179" s="443">
        <f t="shared" si="337"/>
        <v>5.8850137063587236E-2</v>
      </c>
      <c r="O179" s="311"/>
      <c r="P179" s="437">
        <f t="shared" ref="P179:AA179" si="338">_xlfn.STDEV.S(P171:P176)/SQRT(COUNT(P171:P176))</f>
        <v>3.4703003151805425E-2</v>
      </c>
      <c r="Q179" s="441">
        <f t="shared" si="338"/>
        <v>0.95624479183383315</v>
      </c>
      <c r="R179" s="441">
        <f t="shared" si="338"/>
        <v>7.8515503564794059E-2</v>
      </c>
      <c r="S179" s="443">
        <f t="shared" si="338"/>
        <v>0.1023585967811511</v>
      </c>
      <c r="T179" s="437">
        <f t="shared" si="338"/>
        <v>3.353588242309586E-2</v>
      </c>
      <c r="U179" s="441">
        <f t="shared" si="338"/>
        <v>0.95253378968039482</v>
      </c>
      <c r="V179" s="441">
        <f t="shared" si="338"/>
        <v>7.6111741486868639E-2</v>
      </c>
      <c r="W179" s="443">
        <f t="shared" si="338"/>
        <v>0.10061303439913151</v>
      </c>
      <c r="X179" s="437">
        <f t="shared" si="338"/>
        <v>1.2524017904005112E-2</v>
      </c>
      <c r="Y179" s="441">
        <f t="shared" si="338"/>
        <v>0.86337581967600263</v>
      </c>
      <c r="Z179" s="441">
        <f t="shared" si="338"/>
        <v>3.7002969190284819E-2</v>
      </c>
      <c r="AA179" s="443">
        <f t="shared" si="338"/>
        <v>7.5541413008282945E-2</v>
      </c>
      <c r="AD179" s="548"/>
      <c r="AE179" s="534"/>
      <c r="AF179" s="534"/>
      <c r="AG179" s="77"/>
      <c r="AH179" s="77"/>
      <c r="AI179" s="77"/>
      <c r="AJ179" s="77"/>
      <c r="AK179" s="77"/>
      <c r="AL179" s="77"/>
      <c r="AM179" s="26"/>
      <c r="AN179" s="77"/>
      <c r="AO179" s="225"/>
      <c r="AP179" s="117"/>
      <c r="AQ179" s="117"/>
      <c r="AR179" s="117"/>
      <c r="AS179" s="117"/>
      <c r="AT179" s="117"/>
    </row>
    <row r="180" spans="1:46" x14ac:dyDescent="0.3">
      <c r="A180" s="554"/>
      <c r="B180" s="518" t="s">
        <v>127</v>
      </c>
      <c r="C180" s="8">
        <v>44029</v>
      </c>
      <c r="D180" s="247" t="s">
        <v>82</v>
      </c>
      <c r="E180" s="284" t="s">
        <v>133</v>
      </c>
      <c r="F180" s="67">
        <v>9.7569639009076603</v>
      </c>
      <c r="G180" s="377">
        <v>2.7970201842143498</v>
      </c>
      <c r="H180" s="69">
        <v>0.17587301561531499</v>
      </c>
      <c r="I180" s="68">
        <v>3.1048642603359902</v>
      </c>
      <c r="J180" s="69">
        <v>0.31810450904454601</v>
      </c>
      <c r="K180" s="68">
        <v>8.0576059001529598E-3</v>
      </c>
      <c r="L180" s="67">
        <v>2.1873116143687401</v>
      </c>
      <c r="M180" s="70">
        <v>43.711173827497099</v>
      </c>
      <c r="N180" s="314">
        <v>9.0071647061732499E-2</v>
      </c>
      <c r="O180" s="343"/>
      <c r="P180" s="282">
        <v>0.88388485423798802</v>
      </c>
      <c r="Q180" s="72">
        <v>1.8237725815160299</v>
      </c>
      <c r="R180" s="72">
        <v>0.86855134603708595</v>
      </c>
      <c r="S180" s="73">
        <v>0.98763922675259896</v>
      </c>
      <c r="T180" s="74">
        <v>0.54537087975516196</v>
      </c>
      <c r="U180" s="74">
        <v>1.30112593689571</v>
      </c>
      <c r="V180" s="74">
        <v>0.50551760234734999</v>
      </c>
      <c r="W180" s="76">
        <v>0.60754329118565098</v>
      </c>
      <c r="X180" s="71">
        <v>0.52123445168767801</v>
      </c>
      <c r="Y180" s="72">
        <v>1.2629868538287601</v>
      </c>
      <c r="Z180" s="72">
        <v>0.47973634779629099</v>
      </c>
      <c r="AA180" s="73">
        <v>0.58049968721078404</v>
      </c>
      <c r="AD180" s="548"/>
      <c r="AE180" s="229"/>
      <c r="AF180" s="270"/>
      <c r="AG180" s="77"/>
      <c r="AH180" s="77"/>
      <c r="AI180" s="77"/>
      <c r="AJ180" s="77"/>
      <c r="AK180" s="77"/>
      <c r="AL180" s="77"/>
      <c r="AM180" s="26"/>
      <c r="AN180" s="77"/>
      <c r="AO180" s="225"/>
      <c r="AP180" s="117"/>
      <c r="AQ180" s="117"/>
      <c r="AR180" s="117"/>
      <c r="AS180" s="117"/>
      <c r="AT180" s="117"/>
    </row>
    <row r="181" spans="1:46" x14ac:dyDescent="0.3">
      <c r="A181" s="554"/>
      <c r="B181" s="519"/>
      <c r="C181" s="8">
        <v>44067</v>
      </c>
      <c r="D181" s="248" t="s">
        <v>82</v>
      </c>
      <c r="E181" s="20" t="s">
        <v>134</v>
      </c>
      <c r="F181" s="105">
        <v>7.8694360698860804</v>
      </c>
      <c r="G181" s="378">
        <v>2.3131522421263799</v>
      </c>
      <c r="H181" s="104">
        <v>0.47125888072378003</v>
      </c>
      <c r="I181" s="103">
        <v>4.0678038399674099</v>
      </c>
      <c r="J181" s="104">
        <v>0.33236290285688302</v>
      </c>
      <c r="K181" s="103">
        <v>2.6794524990157899E-4</v>
      </c>
      <c r="L181" s="105">
        <v>4.8602981075341196</v>
      </c>
      <c r="M181" s="106">
        <v>39.172485670471502</v>
      </c>
      <c r="N181" s="315">
        <v>0.111664625779583</v>
      </c>
      <c r="O181" s="343"/>
      <c r="P181" s="283">
        <v>0.86499050920765297</v>
      </c>
      <c r="Q181" s="74">
        <v>2.5944385462258901</v>
      </c>
      <c r="R181" s="74">
        <v>1.1136945082556</v>
      </c>
      <c r="S181" s="76">
        <v>1.21184045245437</v>
      </c>
      <c r="T181" s="74">
        <v>0.52555846603373402</v>
      </c>
      <c r="U181" s="74">
        <v>1.72652598984368</v>
      </c>
      <c r="V181" s="74">
        <v>0.62362516193581197</v>
      </c>
      <c r="W181" s="76">
        <v>0.70468062055508096</v>
      </c>
      <c r="X181" s="75">
        <v>0.50147127996736196</v>
      </c>
      <c r="Y181" s="74">
        <v>1.66394176205458</v>
      </c>
      <c r="Z181" s="74">
        <v>0.58906576647166997</v>
      </c>
      <c r="AA181" s="76">
        <v>0.66887446288861496</v>
      </c>
      <c r="AD181" s="548"/>
      <c r="AE181" s="229"/>
      <c r="AF181" s="270"/>
      <c r="AG181" s="77"/>
      <c r="AH181" s="77"/>
      <c r="AI181" s="77"/>
      <c r="AJ181" s="77"/>
      <c r="AK181" s="77"/>
      <c r="AL181" s="77"/>
      <c r="AM181" s="26"/>
      <c r="AN181" s="77"/>
      <c r="AO181" s="225"/>
      <c r="AP181" s="117"/>
      <c r="AQ181" s="117"/>
      <c r="AR181" s="117"/>
      <c r="AS181" s="117"/>
      <c r="AT181" s="117"/>
    </row>
    <row r="182" spans="1:46" x14ac:dyDescent="0.3">
      <c r="A182" s="554"/>
      <c r="B182" s="519"/>
      <c r="C182" s="8">
        <v>44068</v>
      </c>
      <c r="D182" s="248" t="s">
        <v>82</v>
      </c>
      <c r="E182" s="20" t="s">
        <v>135</v>
      </c>
      <c r="F182" s="105">
        <v>8.63908337521063</v>
      </c>
      <c r="G182" s="378">
        <v>3.1864687146517499</v>
      </c>
      <c r="H182" s="104">
        <v>0.167138193701142</v>
      </c>
      <c r="I182" s="103">
        <v>5.6358280928006499</v>
      </c>
      <c r="J182" s="104">
        <v>0.339309264256411</v>
      </c>
      <c r="K182" s="103">
        <v>3.6879146925435702E-2</v>
      </c>
      <c r="L182" s="105">
        <v>2.0201987171909201</v>
      </c>
      <c r="M182" s="106">
        <v>41.732568486628701</v>
      </c>
      <c r="N182" s="315">
        <v>9.3599310357070406E-2</v>
      </c>
      <c r="O182" s="343"/>
      <c r="P182" s="283">
        <v>0.51471685957060997</v>
      </c>
      <c r="Q182" s="74">
        <v>1.5934148286971399</v>
      </c>
      <c r="R182" s="74">
        <v>0.54982692846272796</v>
      </c>
      <c r="S182" s="76">
        <v>0.66227792518672701</v>
      </c>
      <c r="T182" s="74">
        <v>0.31992729502550399</v>
      </c>
      <c r="U182" s="74">
        <v>1.1663486030729999</v>
      </c>
      <c r="V182" s="74">
        <v>0.31910640019311098</v>
      </c>
      <c r="W182" s="76">
        <v>0.41639811073287403</v>
      </c>
      <c r="X182" s="75">
        <v>0.30634243850411003</v>
      </c>
      <c r="Y182" s="74">
        <v>1.1357890898835299</v>
      </c>
      <c r="Z182" s="74">
        <v>0.30318305703800802</v>
      </c>
      <c r="AA182" s="76">
        <v>0.399373048709109</v>
      </c>
      <c r="AD182" s="548"/>
      <c r="AE182" s="229"/>
      <c r="AF182" s="270"/>
      <c r="AG182" s="77"/>
      <c r="AH182" s="77"/>
      <c r="AI182" s="77"/>
      <c r="AJ182" s="77"/>
      <c r="AK182" s="77"/>
      <c r="AL182" s="77"/>
      <c r="AM182" s="26"/>
      <c r="AN182" s="77"/>
      <c r="AO182" s="225"/>
      <c r="AP182" s="117"/>
      <c r="AQ182" s="117"/>
      <c r="AR182" s="117"/>
      <c r="AS182" s="117"/>
      <c r="AT182" s="117"/>
    </row>
    <row r="183" spans="1:46" x14ac:dyDescent="0.3">
      <c r="A183" s="554"/>
      <c r="B183" s="519"/>
      <c r="C183" s="8">
        <v>44077</v>
      </c>
      <c r="D183" s="248" t="s">
        <v>82</v>
      </c>
      <c r="E183" s="20" t="s">
        <v>136</v>
      </c>
      <c r="F183" s="105">
        <v>7.5790609642252802</v>
      </c>
      <c r="G183" s="378">
        <v>0.85369677489872398</v>
      </c>
      <c r="H183" s="104">
        <v>0.33459754565359101</v>
      </c>
      <c r="I183" s="103">
        <v>3.4992099776092802</v>
      </c>
      <c r="J183" s="104">
        <v>0.19479647464602701</v>
      </c>
      <c r="K183" s="103">
        <v>0.13879867514285199</v>
      </c>
      <c r="L183" s="105">
        <v>1.16679622299854</v>
      </c>
      <c r="M183" s="106">
        <v>41.602647491360997</v>
      </c>
      <c r="N183" s="315">
        <v>0.13461711666806001</v>
      </c>
      <c r="O183" s="343"/>
      <c r="P183" s="283">
        <v>0.56402637383339704</v>
      </c>
      <c r="Q183" s="74">
        <v>1.07917780698919</v>
      </c>
      <c r="R183" s="74">
        <v>0.440130347992369</v>
      </c>
      <c r="S183" s="76">
        <v>0.52545366120516701</v>
      </c>
      <c r="T183" s="74">
        <v>0.34858908682288903</v>
      </c>
      <c r="U183" s="74">
        <v>0.80819714173863499</v>
      </c>
      <c r="V183" s="74">
        <v>0.25789741610253503</v>
      </c>
      <c r="W183" s="76">
        <v>0.32931209183332499</v>
      </c>
      <c r="X183" s="75">
        <v>0.33355105481478597</v>
      </c>
      <c r="Y183" s="74">
        <v>0.78867233749652299</v>
      </c>
      <c r="Z183" s="74">
        <v>0.24528661253012801</v>
      </c>
      <c r="AA183" s="76">
        <v>0.31568168628173299</v>
      </c>
      <c r="AD183" s="548"/>
      <c r="AE183" s="229"/>
      <c r="AF183" s="270"/>
      <c r="AG183" s="77"/>
      <c r="AH183" s="77"/>
      <c r="AI183" s="77"/>
      <c r="AJ183" s="77"/>
      <c r="AK183" s="77"/>
      <c r="AL183" s="77"/>
      <c r="AM183" s="26"/>
      <c r="AN183" s="77"/>
      <c r="AO183" s="225"/>
      <c r="AP183" s="117"/>
      <c r="AQ183" s="117"/>
      <c r="AR183" s="117"/>
      <c r="AS183" s="117"/>
      <c r="AT183" s="117"/>
    </row>
    <row r="184" spans="1:46" x14ac:dyDescent="0.3">
      <c r="A184" s="554"/>
      <c r="B184" s="519"/>
      <c r="C184" s="8">
        <v>44078</v>
      </c>
      <c r="D184" s="248" t="s">
        <v>82</v>
      </c>
      <c r="E184" s="20" t="s">
        <v>137</v>
      </c>
      <c r="F184" s="105">
        <v>9.40543232371747</v>
      </c>
      <c r="G184" s="378">
        <v>2.4284638391848898</v>
      </c>
      <c r="H184" s="104">
        <v>0.174665780665784</v>
      </c>
      <c r="I184" s="103">
        <v>4.0144341346600001</v>
      </c>
      <c r="J184" s="104">
        <v>0.35371818924842802</v>
      </c>
      <c r="K184" s="103">
        <v>7.4851219220506702E-3</v>
      </c>
      <c r="L184" s="105">
        <v>2.2668336858920601</v>
      </c>
      <c r="M184" s="106">
        <v>46.245516340410703</v>
      </c>
      <c r="N184" s="315">
        <v>0.101887600839364</v>
      </c>
      <c r="O184" s="343"/>
      <c r="P184" s="283">
        <v>0.993286502711616</v>
      </c>
      <c r="Q184" s="74">
        <v>2.18321685609199</v>
      </c>
      <c r="R184" s="74">
        <v>1.01806896990089</v>
      </c>
      <c r="S184" s="76">
        <v>1.15591302176781</v>
      </c>
      <c r="T184" s="74">
        <v>0.63204763370912997</v>
      </c>
      <c r="U184" s="74">
        <v>1.6251623073807</v>
      </c>
      <c r="V184" s="74">
        <v>0.62213865947526503</v>
      </c>
      <c r="W184" s="76">
        <v>0.74209715680982902</v>
      </c>
      <c r="X184" s="75">
        <v>0.60612365191677098</v>
      </c>
      <c r="Y184" s="74">
        <v>1.58411772006098</v>
      </c>
      <c r="Z184" s="74">
        <v>0.59369941375532898</v>
      </c>
      <c r="AA184" s="76">
        <v>0.71232625032694397</v>
      </c>
      <c r="AD184" s="548"/>
      <c r="AE184" s="229"/>
      <c r="AF184" s="270"/>
      <c r="AG184" s="77"/>
      <c r="AH184" s="77"/>
      <c r="AI184" s="77"/>
      <c r="AJ184" s="77"/>
      <c r="AK184" s="77"/>
      <c r="AL184" s="77"/>
      <c r="AM184" s="26"/>
      <c r="AN184" s="77"/>
      <c r="AO184" s="225"/>
      <c r="AP184" s="117"/>
      <c r="AQ184" s="117"/>
      <c r="AR184" s="117"/>
      <c r="AS184" s="117"/>
      <c r="AT184" s="117"/>
    </row>
    <row r="185" spans="1:46" ht="15" thickBot="1" x14ac:dyDescent="0.35">
      <c r="A185" s="554"/>
      <c r="B185" s="519"/>
      <c r="C185" s="8"/>
      <c r="D185" s="249"/>
      <c r="E185" s="20"/>
      <c r="F185" s="79"/>
      <c r="G185" s="379"/>
      <c r="H185" s="81"/>
      <c r="I185" s="80"/>
      <c r="J185" s="81"/>
      <c r="K185" s="80"/>
      <c r="L185" s="79"/>
      <c r="M185" s="82"/>
      <c r="N185" s="316"/>
      <c r="O185" s="343"/>
      <c r="P185" s="283"/>
      <c r="Q185" s="74"/>
      <c r="R185" s="74"/>
      <c r="S185" s="76"/>
      <c r="T185" s="74"/>
      <c r="U185" s="74"/>
      <c r="V185" s="74"/>
      <c r="W185" s="76"/>
      <c r="X185" s="75"/>
      <c r="Y185" s="74"/>
      <c r="Z185" s="74"/>
      <c r="AA185" s="76"/>
      <c r="AD185" s="548"/>
      <c r="AE185" s="229"/>
      <c r="AF185" s="270"/>
      <c r="AG185" s="77"/>
      <c r="AH185" s="77"/>
      <c r="AI185" s="77"/>
      <c r="AJ185" s="77"/>
      <c r="AK185" s="77"/>
      <c r="AL185" s="77"/>
      <c r="AM185" s="26"/>
      <c r="AN185" s="77"/>
      <c r="AO185" s="225"/>
      <c r="AP185" s="117"/>
      <c r="AQ185" s="117"/>
      <c r="AR185" s="117"/>
      <c r="AS185" s="117"/>
      <c r="AT185" s="117"/>
    </row>
    <row r="186" spans="1:46" x14ac:dyDescent="0.3">
      <c r="A186" s="554"/>
      <c r="B186" s="519"/>
      <c r="C186" s="514" t="s">
        <v>23</v>
      </c>
      <c r="D186" s="508"/>
      <c r="E186" s="509"/>
      <c r="F186" s="83">
        <f t="shared" ref="F186:N186" si="339">AVERAGE(F180:F185)</f>
        <v>8.6499953267894245</v>
      </c>
      <c r="G186" s="380">
        <f t="shared" si="339"/>
        <v>2.3157603510152187</v>
      </c>
      <c r="H186" s="85">
        <f t="shared" si="339"/>
        <v>0.26470668327192243</v>
      </c>
      <c r="I186" s="84">
        <f t="shared" si="339"/>
        <v>4.0644280610746666</v>
      </c>
      <c r="J186" s="85">
        <f t="shared" si="339"/>
        <v>0.30765826801045904</v>
      </c>
      <c r="K186" s="84">
        <f t="shared" si="339"/>
        <v>3.8297699028078579E-2</v>
      </c>
      <c r="L186" s="86">
        <f t="shared" si="339"/>
        <v>2.5002876695968759</v>
      </c>
      <c r="M186" s="87">
        <f t="shared" si="339"/>
        <v>42.492878363273803</v>
      </c>
      <c r="N186" s="88">
        <f t="shared" si="339"/>
        <v>0.10636806014116199</v>
      </c>
      <c r="O186" s="343"/>
      <c r="P186" s="83">
        <f>AVERAGE(P180:P185)</f>
        <v>0.76418101991225273</v>
      </c>
      <c r="Q186" s="86">
        <f t="shared" ref="Q186:AA186" si="340">AVERAGE(Q180:Q185)</f>
        <v>1.854804123904048</v>
      </c>
      <c r="R186" s="86">
        <f t="shared" si="340"/>
        <v>0.79805442012973449</v>
      </c>
      <c r="S186" s="88">
        <f t="shared" si="340"/>
        <v>0.90862485747333444</v>
      </c>
      <c r="T186" s="83">
        <f t="shared" si="340"/>
        <v>0.47429867226928379</v>
      </c>
      <c r="U186" s="86">
        <f t="shared" si="340"/>
        <v>1.3254719957863448</v>
      </c>
      <c r="V186" s="86">
        <f t="shared" si="340"/>
        <v>0.46565704801081464</v>
      </c>
      <c r="W186" s="88">
        <f t="shared" si="340"/>
        <v>0.56000625422335193</v>
      </c>
      <c r="X186" s="83">
        <f t="shared" si="340"/>
        <v>0.45374457537814139</v>
      </c>
      <c r="Y186" s="86">
        <f t="shared" si="340"/>
        <v>1.2871015526648746</v>
      </c>
      <c r="Z186" s="86">
        <f t="shared" si="340"/>
        <v>0.44219423951828524</v>
      </c>
      <c r="AA186" s="88">
        <f t="shared" si="340"/>
        <v>0.53535102708343696</v>
      </c>
      <c r="AD186" s="548"/>
      <c r="AE186" s="534"/>
      <c r="AF186" s="534"/>
      <c r="AG186" s="77"/>
      <c r="AH186" s="77"/>
      <c r="AI186" s="77"/>
      <c r="AJ186" s="77"/>
      <c r="AK186" s="77"/>
      <c r="AL186" s="77"/>
      <c r="AM186" s="26"/>
      <c r="AN186" s="77"/>
      <c r="AO186" s="225"/>
      <c r="AP186" s="117"/>
      <c r="AQ186" s="117"/>
      <c r="AR186" s="117"/>
      <c r="AS186" s="117"/>
      <c r="AT186" s="117"/>
    </row>
    <row r="187" spans="1:46" x14ac:dyDescent="0.3">
      <c r="A187" s="554"/>
      <c r="B187" s="519"/>
      <c r="C187" s="525" t="s">
        <v>24</v>
      </c>
      <c r="D187" s="525"/>
      <c r="E187" s="526"/>
      <c r="F187" s="89">
        <f t="shared" ref="F187:N187" si="341">_xlfn.STDEV.S(F180:F185)</f>
        <v>0.94238483561102215</v>
      </c>
      <c r="G187" s="381">
        <f t="shared" si="341"/>
        <v>0.88601394749766704</v>
      </c>
      <c r="H187" s="91">
        <f t="shared" si="341"/>
        <v>0.1351544835782563</v>
      </c>
      <c r="I187" s="90">
        <f t="shared" si="341"/>
        <v>0.96333314821953564</v>
      </c>
      <c r="J187" s="91">
        <f t="shared" si="341"/>
        <v>6.4382701954566898E-2</v>
      </c>
      <c r="K187" s="90">
        <f t="shared" si="341"/>
        <v>5.7906387391244388E-2</v>
      </c>
      <c r="L187" s="92">
        <f t="shared" si="341"/>
        <v>1.3902148108475654</v>
      </c>
      <c r="M187" s="93">
        <f t="shared" si="341"/>
        <v>2.6439612976480396</v>
      </c>
      <c r="N187" s="95">
        <f t="shared" si="341"/>
        <v>1.7851830214863043E-2</v>
      </c>
      <c r="O187" s="311"/>
      <c r="P187" s="89">
        <f t="shared" ref="P187:AA187" si="342">_xlfn.STDEV.S(P180:P185)</f>
        <v>0.21170447147788643</v>
      </c>
      <c r="Q187" s="92">
        <f t="shared" si="342"/>
        <v>0.5757164026474243</v>
      </c>
      <c r="R187" s="92">
        <f t="shared" si="342"/>
        <v>0.29271633578440043</v>
      </c>
      <c r="S187" s="95">
        <f t="shared" si="342"/>
        <v>0.30283715941452621</v>
      </c>
      <c r="T187" s="89">
        <f t="shared" si="342"/>
        <v>0.13434748039532188</v>
      </c>
      <c r="U187" s="92">
        <f t="shared" si="342"/>
        <v>0.36883087192338465</v>
      </c>
      <c r="V187" s="92">
        <f t="shared" si="342"/>
        <v>0.17005178664306952</v>
      </c>
      <c r="W187" s="95">
        <f t="shared" si="342"/>
        <v>0.18040969652364727</v>
      </c>
      <c r="X187" s="89">
        <f t="shared" si="342"/>
        <v>0.12867204148768407</v>
      </c>
      <c r="Y187" s="92">
        <f t="shared" si="342"/>
        <v>0.35430770868476708</v>
      </c>
      <c r="Z187" s="92">
        <f t="shared" si="342"/>
        <v>0.16126933648778788</v>
      </c>
      <c r="AA187" s="95">
        <f t="shared" si="342"/>
        <v>0.17170597612898295</v>
      </c>
      <c r="AD187" s="548"/>
      <c r="AE187" s="534"/>
      <c r="AF187" s="534"/>
      <c r="AG187" s="77"/>
      <c r="AH187" s="77"/>
      <c r="AI187" s="77"/>
      <c r="AJ187" s="77"/>
      <c r="AK187" s="77"/>
      <c r="AL187" s="77"/>
      <c r="AM187" s="26"/>
      <c r="AN187" s="77"/>
      <c r="AO187" s="225"/>
      <c r="AP187" s="117"/>
      <c r="AQ187" s="117"/>
      <c r="AR187" s="117"/>
      <c r="AS187" s="117"/>
      <c r="AT187" s="117"/>
    </row>
    <row r="188" spans="1:46" ht="15" thickBot="1" x14ac:dyDescent="0.35">
      <c r="A188" s="554"/>
      <c r="B188" s="520"/>
      <c r="C188" s="510" t="s">
        <v>25</v>
      </c>
      <c r="D188" s="511"/>
      <c r="E188" s="512"/>
      <c r="F188" s="96">
        <f t="shared" ref="F188:N188" si="343">F187/SQRT(COUNT(F180:F185))</f>
        <v>0.42144731067824198</v>
      </c>
      <c r="G188" s="382">
        <f t="shared" si="343"/>
        <v>0.39623748312354262</v>
      </c>
      <c r="H188" s="98">
        <f t="shared" si="343"/>
        <v>6.0442922548972017E-2</v>
      </c>
      <c r="I188" s="97">
        <f t="shared" si="343"/>
        <v>0.43081568087955241</v>
      </c>
      <c r="J188" s="98">
        <f t="shared" si="343"/>
        <v>2.879281962910403E-2</v>
      </c>
      <c r="K188" s="97">
        <f t="shared" si="343"/>
        <v>2.5896523707651831E-2</v>
      </c>
      <c r="L188" s="99">
        <f t="shared" si="343"/>
        <v>0.62172296407643357</v>
      </c>
      <c r="M188" s="100">
        <f t="shared" si="343"/>
        <v>1.1824154382839143</v>
      </c>
      <c r="N188" s="101">
        <f t="shared" si="343"/>
        <v>7.9835811766436875E-3</v>
      </c>
      <c r="O188" s="311"/>
      <c r="P188" s="96">
        <f t="shared" ref="P188:AA188" si="344">_xlfn.STDEV.S(P180:P185)/SQRT(COUNT(P180:P185))</f>
        <v>9.4677117873043878E-2</v>
      </c>
      <c r="Q188" s="99">
        <f t="shared" si="344"/>
        <v>0.25746820241625612</v>
      </c>
      <c r="R188" s="99">
        <f t="shared" si="344"/>
        <v>0.13090672498771472</v>
      </c>
      <c r="S188" s="101">
        <f t="shared" si="344"/>
        <v>0.1354328949127642</v>
      </c>
      <c r="T188" s="96">
        <f t="shared" si="344"/>
        <v>6.0082019753952005E-2</v>
      </c>
      <c r="U188" s="99">
        <f t="shared" si="344"/>
        <v>0.16494618036424133</v>
      </c>
      <c r="V188" s="99">
        <f t="shared" si="344"/>
        <v>7.6049470925838844E-2</v>
      </c>
      <c r="W188" s="101">
        <f t="shared" si="344"/>
        <v>8.0681669045396559E-2</v>
      </c>
      <c r="X188" s="96">
        <f t="shared" si="344"/>
        <v>5.7543886314026946E-2</v>
      </c>
      <c r="Y188" s="99">
        <f t="shared" si="344"/>
        <v>0.15845122431426634</v>
      </c>
      <c r="Z188" s="99">
        <f t="shared" si="344"/>
        <v>7.2121839814596175E-2</v>
      </c>
      <c r="AA188" s="101">
        <f t="shared" si="344"/>
        <v>7.6789246953472404E-2</v>
      </c>
      <c r="AD188" s="548"/>
      <c r="AE188" s="534"/>
      <c r="AF188" s="534"/>
      <c r="AG188" s="77"/>
      <c r="AH188" s="77"/>
      <c r="AI188" s="77"/>
      <c r="AJ188" s="77"/>
      <c r="AK188" s="77"/>
      <c r="AL188" s="77"/>
      <c r="AM188" s="26"/>
      <c r="AN188" s="77"/>
      <c r="AO188" s="225"/>
      <c r="AP188" s="117"/>
      <c r="AQ188" s="117"/>
      <c r="AR188" s="117"/>
      <c r="AS188" s="117"/>
      <c r="AT188" s="117"/>
    </row>
    <row r="189" spans="1:46" x14ac:dyDescent="0.3">
      <c r="A189" s="554"/>
      <c r="B189" s="518" t="s">
        <v>126</v>
      </c>
      <c r="C189" s="8">
        <v>43830</v>
      </c>
      <c r="D189" s="247" t="s">
        <v>82</v>
      </c>
      <c r="E189" s="20" t="s">
        <v>128</v>
      </c>
      <c r="F189" s="67">
        <v>5.4748446690352699</v>
      </c>
      <c r="G189" s="377">
        <v>4.66404818849034</v>
      </c>
      <c r="H189" s="69">
        <v>0.419949530902191</v>
      </c>
      <c r="I189" s="68">
        <v>5.8019549643947999</v>
      </c>
      <c r="J189" s="69">
        <v>2.3322682801840902</v>
      </c>
      <c r="K189" s="68">
        <v>7.6533162471565698E-3</v>
      </c>
      <c r="L189" s="67">
        <v>8.5497822018190792</v>
      </c>
      <c r="M189" s="70">
        <v>20.287464811389398</v>
      </c>
      <c r="N189" s="314">
        <v>0.14854397946970199</v>
      </c>
      <c r="O189" s="343"/>
      <c r="P189" s="282">
        <v>0.18692273722060401</v>
      </c>
      <c r="Q189" s="72">
        <v>0.39832809398840202</v>
      </c>
      <c r="R189" s="72">
        <v>3.2106478287988599E-2</v>
      </c>
      <c r="S189" s="73">
        <v>5.7731380681766399E-2</v>
      </c>
      <c r="T189" s="74">
        <v>0.18321630758117799</v>
      </c>
      <c r="U189" s="74">
        <v>0.39622664247909201</v>
      </c>
      <c r="V189" s="74">
        <v>3.17959924811849E-2</v>
      </c>
      <c r="W189" s="76">
        <v>5.7382301509130602E-2</v>
      </c>
      <c r="X189" s="71">
        <v>9.4892591113929003E-2</v>
      </c>
      <c r="Y189" s="72">
        <v>0.33159762447137398</v>
      </c>
      <c r="Z189" s="72">
        <v>2.25327466864347E-2</v>
      </c>
      <c r="AA189" s="73">
        <v>4.6923878394056102E-2</v>
      </c>
      <c r="AD189" s="548"/>
      <c r="AE189" s="229"/>
      <c r="AF189" s="270"/>
      <c r="AG189" s="77"/>
      <c r="AH189" s="77"/>
      <c r="AI189" s="77"/>
      <c r="AJ189" s="77"/>
      <c r="AK189" s="77"/>
      <c r="AL189" s="77"/>
      <c r="AM189" s="26"/>
      <c r="AN189" s="77"/>
      <c r="AO189" s="225"/>
      <c r="AP189" s="117"/>
      <c r="AQ189" s="117"/>
      <c r="AR189" s="117"/>
      <c r="AS189" s="117"/>
      <c r="AT189" s="117"/>
    </row>
    <row r="190" spans="1:46" x14ac:dyDescent="0.3">
      <c r="A190" s="554"/>
      <c r="B190" s="519"/>
      <c r="C190" s="8">
        <v>43851</v>
      </c>
      <c r="D190" s="248" t="s">
        <v>82</v>
      </c>
      <c r="E190" s="20" t="s">
        <v>129</v>
      </c>
      <c r="F190" s="105">
        <v>6.10962219005875</v>
      </c>
      <c r="G190" s="378">
        <v>4.2647207429871503E-4</v>
      </c>
      <c r="H190" s="104">
        <v>2.9539592976282498</v>
      </c>
      <c r="I190" s="103">
        <v>7.1951045182590203</v>
      </c>
      <c r="J190" s="104">
        <v>9.2936983688675596</v>
      </c>
      <c r="K190" s="103">
        <v>1.4267021593693901E-2</v>
      </c>
      <c r="L190" s="105">
        <v>5.4151757301478103</v>
      </c>
      <c r="M190" s="106">
        <v>35.639243676677999</v>
      </c>
      <c r="N190" s="315">
        <v>0.224124457480017</v>
      </c>
      <c r="O190" s="343"/>
      <c r="P190" s="283">
        <v>0.29806482864366701</v>
      </c>
      <c r="Q190" s="74">
        <v>0.86330962803278999</v>
      </c>
      <c r="R190" s="74">
        <v>0.21478737621562499</v>
      </c>
      <c r="S190" s="76">
        <v>0.24959149625021501</v>
      </c>
      <c r="T190" s="74">
        <v>0.29221925028926998</v>
      </c>
      <c r="U190" s="74">
        <v>0.85588350418065196</v>
      </c>
      <c r="V190" s="74">
        <v>0.212466623639015</v>
      </c>
      <c r="W190" s="76">
        <v>0.247102581252858</v>
      </c>
      <c r="X190" s="75">
        <v>0.15308769291474</v>
      </c>
      <c r="Y190" s="74">
        <v>0.63474565710859099</v>
      </c>
      <c r="Z190" s="74">
        <v>0.14489479249853901</v>
      </c>
      <c r="AA190" s="76">
        <v>0.17448119888182101</v>
      </c>
      <c r="AD190" s="548"/>
      <c r="AE190" s="229"/>
      <c r="AF190" s="270"/>
      <c r="AG190" s="77"/>
      <c r="AH190" s="77"/>
      <c r="AI190" s="77"/>
      <c r="AJ190" s="77"/>
      <c r="AK190" s="77"/>
      <c r="AL190" s="77"/>
      <c r="AM190" s="26"/>
      <c r="AN190" s="77"/>
      <c r="AO190" s="225"/>
      <c r="AP190" s="117"/>
      <c r="AQ190" s="117"/>
      <c r="AR190" s="117"/>
      <c r="AS190" s="117"/>
      <c r="AT190" s="117"/>
    </row>
    <row r="191" spans="1:46" x14ac:dyDescent="0.3">
      <c r="A191" s="554"/>
      <c r="B191" s="519"/>
      <c r="C191" s="8">
        <v>43878</v>
      </c>
      <c r="D191" s="248" t="s">
        <v>82</v>
      </c>
      <c r="E191" s="20" t="s">
        <v>130</v>
      </c>
      <c r="F191" s="105">
        <v>2.9022790006848799E-11</v>
      </c>
      <c r="G191" s="378">
        <v>0.53220031885726504</v>
      </c>
      <c r="H191" s="104">
        <v>4.0629138235294704</v>
      </c>
      <c r="I191" s="103">
        <v>2.23661391015958E-8</v>
      </c>
      <c r="J191" s="104">
        <v>3.74298435560127E-10</v>
      </c>
      <c r="K191" s="103">
        <v>24.484976633050302</v>
      </c>
      <c r="L191" s="105">
        <v>4.9215694893800001E-14</v>
      </c>
      <c r="M191" s="106">
        <v>57.1219432181827</v>
      </c>
      <c r="N191" s="315">
        <v>0.254192832535582</v>
      </c>
      <c r="O191" s="343"/>
      <c r="P191" s="283">
        <v>0.100424292909143</v>
      </c>
      <c r="Q191" s="74">
        <v>9.2769799701877501E-2</v>
      </c>
      <c r="R191" s="74">
        <v>3.9937544635941999E-2</v>
      </c>
      <c r="S191" s="76">
        <v>5.0070130698175203E-2</v>
      </c>
      <c r="T191" s="74">
        <v>9.93665418895434E-2</v>
      </c>
      <c r="U191" s="74">
        <v>9.2596986507779505E-2</v>
      </c>
      <c r="V191" s="74">
        <v>3.9764731441843899E-2</v>
      </c>
      <c r="W191" s="76">
        <v>4.9810910907028098E-2</v>
      </c>
      <c r="X191" s="75">
        <v>7.3401570154645601E-2</v>
      </c>
      <c r="Y191" s="74">
        <v>8.8034815965411795E-2</v>
      </c>
      <c r="Z191" s="74">
        <v>3.5202560899476203E-2</v>
      </c>
      <c r="AA191" s="76">
        <v>4.2967655093476602E-2</v>
      </c>
      <c r="AD191" s="548"/>
      <c r="AE191" s="229"/>
      <c r="AF191" s="270"/>
      <c r="AG191" s="77"/>
      <c r="AH191" s="77"/>
      <c r="AI191" s="77"/>
      <c r="AJ191" s="77"/>
      <c r="AK191" s="77"/>
      <c r="AL191" s="77"/>
      <c r="AM191" s="26"/>
      <c r="AN191" s="77"/>
      <c r="AO191" s="225"/>
      <c r="AP191" s="117"/>
      <c r="AQ191" s="117"/>
      <c r="AR191" s="117"/>
      <c r="AS191" s="117"/>
      <c r="AT191" s="117"/>
    </row>
    <row r="192" spans="1:46" x14ac:dyDescent="0.3">
      <c r="A192" s="554"/>
      <c r="B192" s="519"/>
      <c r="C192" s="8">
        <v>44064</v>
      </c>
      <c r="D192" s="248" t="s">
        <v>82</v>
      </c>
      <c r="E192" s="20" t="s">
        <v>131</v>
      </c>
      <c r="F192" s="105">
        <v>10.8137758321239</v>
      </c>
      <c r="G192" s="378">
        <v>0.76947268285036796</v>
      </c>
      <c r="H192" s="104">
        <v>1.05927240159078</v>
      </c>
      <c r="I192" s="103">
        <v>2.47831095864146</v>
      </c>
      <c r="J192" s="104">
        <v>2.1702141785126901</v>
      </c>
      <c r="K192" s="103">
        <v>8.0956693658873799E-2</v>
      </c>
      <c r="L192" s="105">
        <v>2.9775902902162601</v>
      </c>
      <c r="M192" s="106">
        <v>38.142063806442003</v>
      </c>
      <c r="N192" s="315">
        <v>0.14632042037423901</v>
      </c>
      <c r="O192" s="343"/>
      <c r="P192" s="283">
        <v>0.26882414941090099</v>
      </c>
      <c r="Q192" s="74">
        <v>1.12497807385624</v>
      </c>
      <c r="R192" s="74">
        <v>0.184819733496106</v>
      </c>
      <c r="S192" s="76">
        <v>0.258372883726187</v>
      </c>
      <c r="T192" s="74">
        <v>0.26230257273948299</v>
      </c>
      <c r="U192" s="74">
        <v>1.1169531479544701</v>
      </c>
      <c r="V192" s="74">
        <v>0.18111731924053801</v>
      </c>
      <c r="W192" s="76">
        <v>0.25438525167262499</v>
      </c>
      <c r="X192" s="75">
        <v>0.111377881156345</v>
      </c>
      <c r="Y192" s="74">
        <v>0.89366951199735301</v>
      </c>
      <c r="Z192" s="74">
        <v>8.2743450444765096E-2</v>
      </c>
      <c r="AA192" s="76">
        <v>0.14791949519390199</v>
      </c>
      <c r="AD192" s="548"/>
      <c r="AE192" s="229"/>
      <c r="AF192" s="270"/>
      <c r="AG192" s="77"/>
      <c r="AH192" s="77"/>
      <c r="AI192" s="77"/>
      <c r="AJ192" s="77"/>
      <c r="AK192" s="77"/>
      <c r="AL192" s="77"/>
      <c r="AM192" s="26"/>
      <c r="AN192" s="77"/>
      <c r="AO192" s="225"/>
      <c r="AP192" s="117"/>
      <c r="AQ192" s="117"/>
      <c r="AR192" s="117"/>
      <c r="AS192" s="117"/>
      <c r="AT192" s="117"/>
    </row>
    <row r="193" spans="1:46" x14ac:dyDescent="0.3">
      <c r="A193" s="554"/>
      <c r="B193" s="519"/>
      <c r="C193" s="8">
        <v>44065</v>
      </c>
      <c r="D193" s="248" t="s">
        <v>82</v>
      </c>
      <c r="E193" s="20" t="s">
        <v>132</v>
      </c>
      <c r="F193" s="105">
        <v>3.03047868616894E-14</v>
      </c>
      <c r="G193" s="378">
        <v>37.740165101206102</v>
      </c>
      <c r="H193" s="104">
        <v>3.0853830218434197E-14</v>
      </c>
      <c r="I193" s="103">
        <v>41.5154659821726</v>
      </c>
      <c r="J193" s="104">
        <v>2.1958413310515601E-12</v>
      </c>
      <c r="K193" s="103">
        <v>16.363513069784702</v>
      </c>
      <c r="L193" s="105">
        <v>85.8447219723258</v>
      </c>
      <c r="M193" s="106">
        <v>31.661323865023402</v>
      </c>
      <c r="N193" s="315">
        <v>1.7729421466269999</v>
      </c>
      <c r="O193" s="343"/>
      <c r="P193" s="283">
        <v>0.32768251850696201</v>
      </c>
      <c r="Q193" s="74">
        <v>1.2738941018524499</v>
      </c>
      <c r="R193" s="74">
        <v>0.446302228638781</v>
      </c>
      <c r="S193" s="76">
        <v>0.473592398810045</v>
      </c>
      <c r="T193" s="74">
        <v>0.32411768112764999</v>
      </c>
      <c r="U193" s="74">
        <v>1.2577639526639099</v>
      </c>
      <c r="V193" s="74">
        <v>0.43957148781567301</v>
      </c>
      <c r="W193" s="76">
        <v>0.46659195868543801</v>
      </c>
      <c r="X193" s="75">
        <v>0.23770383665783701</v>
      </c>
      <c r="Y193" s="74">
        <v>0.86846354842442397</v>
      </c>
      <c r="Z193" s="74">
        <v>0.27960235953364798</v>
      </c>
      <c r="AA193" s="76">
        <v>0.29997804580641702</v>
      </c>
      <c r="AD193" s="548"/>
      <c r="AE193" s="229"/>
      <c r="AF193" s="270"/>
      <c r="AG193" s="77"/>
      <c r="AH193" s="77"/>
      <c r="AI193" s="77"/>
      <c r="AJ193" s="77"/>
      <c r="AK193" s="77"/>
      <c r="AL193" s="77"/>
      <c r="AM193" s="26"/>
      <c r="AN193" s="77"/>
      <c r="AO193" s="225"/>
      <c r="AP193" s="117"/>
      <c r="AQ193" s="117"/>
      <c r="AR193" s="117"/>
      <c r="AS193" s="117"/>
      <c r="AT193" s="117"/>
    </row>
    <row r="194" spans="1:46" ht="15" thickBot="1" x14ac:dyDescent="0.35">
      <c r="A194" s="554"/>
      <c r="B194" s="519"/>
      <c r="C194" s="8"/>
      <c r="D194" s="249"/>
      <c r="E194" s="20"/>
      <c r="F194" s="79"/>
      <c r="G194" s="379"/>
      <c r="H194" s="81"/>
      <c r="I194" s="80"/>
      <c r="J194" s="81"/>
      <c r="K194" s="80"/>
      <c r="L194" s="79"/>
      <c r="M194" s="82"/>
      <c r="N194" s="316"/>
      <c r="O194" s="343"/>
      <c r="P194" s="283"/>
      <c r="Q194" s="74"/>
      <c r="R194" s="74"/>
      <c r="S194" s="76"/>
      <c r="T194" s="74"/>
      <c r="U194" s="74"/>
      <c r="V194" s="74"/>
      <c r="W194" s="76"/>
      <c r="X194" s="75"/>
      <c r="Y194" s="74"/>
      <c r="Z194" s="74"/>
      <c r="AA194" s="76"/>
      <c r="AD194" s="548"/>
      <c r="AE194" s="229"/>
      <c r="AF194" s="270"/>
      <c r="AG194" s="77"/>
      <c r="AH194" s="77"/>
      <c r="AI194" s="77"/>
      <c r="AJ194" s="77"/>
      <c r="AK194" s="77"/>
      <c r="AL194" s="77"/>
      <c r="AM194" s="26"/>
      <c r="AN194" s="77"/>
      <c r="AO194" s="225"/>
      <c r="AP194" s="117"/>
      <c r="AQ194" s="117"/>
      <c r="AR194" s="117"/>
      <c r="AS194" s="117"/>
      <c r="AT194" s="117"/>
    </row>
    <row r="195" spans="1:46" x14ac:dyDescent="0.3">
      <c r="A195" s="554"/>
      <c r="B195" s="519"/>
      <c r="C195" s="514" t="s">
        <v>23</v>
      </c>
      <c r="D195" s="508"/>
      <c r="E195" s="509"/>
      <c r="F195" s="423">
        <f t="shared" ref="F195:N195" si="345">AVERAGE(F189:F194)</f>
        <v>4.4796485382493945</v>
      </c>
      <c r="G195" s="424">
        <f t="shared" si="345"/>
        <v>8.7412625526956749</v>
      </c>
      <c r="H195" s="425">
        <f t="shared" si="345"/>
        <v>1.6992190107301444</v>
      </c>
      <c r="I195" s="426">
        <f t="shared" si="345"/>
        <v>11.398167289166803</v>
      </c>
      <c r="J195" s="425">
        <f t="shared" si="345"/>
        <v>2.7592361655881668</v>
      </c>
      <c r="K195" s="426">
        <f t="shared" si="345"/>
        <v>8.1902733468669453</v>
      </c>
      <c r="L195" s="427">
        <f t="shared" si="345"/>
        <v>20.557454038901803</v>
      </c>
      <c r="M195" s="428">
        <f t="shared" si="345"/>
        <v>36.570407875543097</v>
      </c>
      <c r="N195" s="429">
        <f t="shared" si="345"/>
        <v>0.50922476729730792</v>
      </c>
      <c r="O195" s="343"/>
      <c r="P195" s="423">
        <f>AVERAGE(P189:P194)</f>
        <v>0.23638370533825542</v>
      </c>
      <c r="Q195" s="427">
        <f t="shared" ref="Q195:AA195" si="346">AVERAGE(Q189:Q194)</f>
        <v>0.7506559394863519</v>
      </c>
      <c r="R195" s="427">
        <f t="shared" si="346"/>
        <v>0.18359067225488851</v>
      </c>
      <c r="S195" s="429">
        <f t="shared" si="346"/>
        <v>0.21787165803327771</v>
      </c>
      <c r="T195" s="423">
        <f t="shared" si="346"/>
        <v>0.2322444707254249</v>
      </c>
      <c r="U195" s="427">
        <f t="shared" si="346"/>
        <v>0.7438848467571807</v>
      </c>
      <c r="V195" s="427">
        <f t="shared" si="346"/>
        <v>0.18094323092365097</v>
      </c>
      <c r="W195" s="429">
        <f t="shared" si="346"/>
        <v>0.21505460080541594</v>
      </c>
      <c r="X195" s="423">
        <f t="shared" si="346"/>
        <v>0.13409271439949932</v>
      </c>
      <c r="Y195" s="427">
        <f t="shared" si="346"/>
        <v>0.56330223159343074</v>
      </c>
      <c r="Z195" s="427">
        <f t="shared" si="346"/>
        <v>0.11299518201257261</v>
      </c>
      <c r="AA195" s="429">
        <f t="shared" si="346"/>
        <v>0.14245405467393452</v>
      </c>
      <c r="AD195" s="548"/>
      <c r="AE195" s="534"/>
      <c r="AF195" s="534"/>
      <c r="AG195" s="77"/>
      <c r="AH195" s="77"/>
      <c r="AI195" s="77"/>
      <c r="AJ195" s="77"/>
      <c r="AK195" s="77"/>
      <c r="AL195" s="77"/>
      <c r="AM195" s="26"/>
      <c r="AN195" s="77"/>
      <c r="AO195" s="225"/>
      <c r="AP195" s="117"/>
      <c r="AQ195" s="117"/>
      <c r="AR195" s="117"/>
      <c r="AS195" s="117"/>
      <c r="AT195" s="117"/>
    </row>
    <row r="196" spans="1:46" x14ac:dyDescent="0.3">
      <c r="A196" s="554"/>
      <c r="B196" s="519"/>
      <c r="C196" s="525" t="s">
        <v>24</v>
      </c>
      <c r="D196" s="525"/>
      <c r="E196" s="526"/>
      <c r="F196" s="430">
        <f t="shared" ref="F196:N196" si="347">_xlfn.STDEV.S(F189:F194)</f>
        <v>4.579926311403641</v>
      </c>
      <c r="G196" s="431">
        <f t="shared" si="347"/>
        <v>16.316405684662751</v>
      </c>
      <c r="H196" s="432">
        <f t="shared" si="347"/>
        <v>1.7388813693445608</v>
      </c>
      <c r="I196" s="433">
        <f t="shared" si="347"/>
        <v>17.069834969933282</v>
      </c>
      <c r="J196" s="432">
        <f t="shared" si="347"/>
        <v>3.8228004523978703</v>
      </c>
      <c r="K196" s="433">
        <f t="shared" si="347"/>
        <v>11.53128970813154</v>
      </c>
      <c r="L196" s="434">
        <f t="shared" si="347"/>
        <v>36.631819008620873</v>
      </c>
      <c r="M196" s="435">
        <f t="shared" si="347"/>
        <v>13.369144650303491</v>
      </c>
      <c r="N196" s="436">
        <f t="shared" si="347"/>
        <v>0.70800693586816843</v>
      </c>
      <c r="O196" s="311"/>
      <c r="P196" s="430">
        <f t="shared" ref="P196:AA196" si="348">_xlfn.STDEV.S(P189:P194)</f>
        <v>9.2363095802743503E-2</v>
      </c>
      <c r="Q196" s="434">
        <f t="shared" si="348"/>
        <v>0.49586670890783291</v>
      </c>
      <c r="R196" s="434">
        <f t="shared" si="348"/>
        <v>0.1685050361886124</v>
      </c>
      <c r="S196" s="436">
        <f t="shared" si="348"/>
        <v>0.1745292637989167</v>
      </c>
      <c r="T196" s="430">
        <f t="shared" si="348"/>
        <v>9.0831513285647897E-2</v>
      </c>
      <c r="U196" s="434">
        <f t="shared" si="348"/>
        <v>0.49011159342044236</v>
      </c>
      <c r="V196" s="434">
        <f t="shared" si="348"/>
        <v>0.16587540302059803</v>
      </c>
      <c r="W196" s="436">
        <f t="shared" si="348"/>
        <v>0.17176367964027794</v>
      </c>
      <c r="X196" s="430">
        <f t="shared" si="348"/>
        <v>6.4869295836020371E-2</v>
      </c>
      <c r="Y196" s="434">
        <f t="shared" si="348"/>
        <v>0.34890409628584634</v>
      </c>
      <c r="Z196" s="434">
        <f t="shared" si="348"/>
        <v>0.10479247124475072</v>
      </c>
      <c r="AA196" s="436">
        <f t="shared" si="348"/>
        <v>0.10593981200432125</v>
      </c>
      <c r="AD196" s="548"/>
      <c r="AE196" s="534"/>
      <c r="AF196" s="534"/>
      <c r="AG196" s="77"/>
      <c r="AH196" s="77"/>
      <c r="AI196" s="77"/>
      <c r="AJ196" s="77"/>
      <c r="AK196" s="77"/>
      <c r="AL196" s="77"/>
      <c r="AM196" s="26"/>
      <c r="AN196" s="77"/>
      <c r="AO196" s="225"/>
      <c r="AP196" s="117"/>
      <c r="AQ196" s="117"/>
      <c r="AR196" s="117"/>
      <c r="AS196" s="117"/>
      <c r="AT196" s="117"/>
    </row>
    <row r="197" spans="1:46" ht="15" thickBot="1" x14ac:dyDescent="0.35">
      <c r="A197" s="554"/>
      <c r="B197" s="520"/>
      <c r="C197" s="510" t="s">
        <v>25</v>
      </c>
      <c r="D197" s="511"/>
      <c r="E197" s="512"/>
      <c r="F197" s="437">
        <f t="shared" ref="F197:N197" si="349">F196/SQRT(COUNT(F189:F194))</f>
        <v>2.0482053128476823</v>
      </c>
      <c r="G197" s="438">
        <f t="shared" si="349"/>
        <v>7.2969184518739816</v>
      </c>
      <c r="H197" s="439">
        <f t="shared" si="349"/>
        <v>0.77765138933247135</v>
      </c>
      <c r="I197" s="440">
        <f t="shared" si="349"/>
        <v>7.6338622714947793</v>
      </c>
      <c r="J197" s="439">
        <f t="shared" si="349"/>
        <v>1.7096083351957172</v>
      </c>
      <c r="K197" s="440">
        <f t="shared" si="349"/>
        <v>5.1569495311251661</v>
      </c>
      <c r="L197" s="441">
        <f t="shared" si="349"/>
        <v>16.382247488549044</v>
      </c>
      <c r="M197" s="442">
        <f t="shared" si="349"/>
        <v>5.978863247821252</v>
      </c>
      <c r="N197" s="443">
        <f t="shared" si="349"/>
        <v>0.31663032742851172</v>
      </c>
      <c r="O197" s="311"/>
      <c r="P197" s="437">
        <f t="shared" ref="P197:AA197" si="350">_xlfn.STDEV.S(P189:P194)/SQRT(COUNT(P189:P194))</f>
        <v>4.1306032165451992E-2</v>
      </c>
      <c r="Q197" s="441">
        <f t="shared" si="350"/>
        <v>0.22175833377940296</v>
      </c>
      <c r="R197" s="441">
        <f t="shared" si="350"/>
        <v>7.535774309375988E-2</v>
      </c>
      <c r="S197" s="443">
        <f t="shared" si="350"/>
        <v>7.8051859583474187E-2</v>
      </c>
      <c r="T197" s="437">
        <f t="shared" si="350"/>
        <v>4.0621087641176792E-2</v>
      </c>
      <c r="U197" s="441">
        <f t="shared" si="350"/>
        <v>0.21918456788976953</v>
      </c>
      <c r="V197" s="441">
        <f t="shared" si="350"/>
        <v>7.4181735389846223E-2</v>
      </c>
      <c r="W197" s="443">
        <f t="shared" si="350"/>
        <v>7.6815052748231624E-2</v>
      </c>
      <c r="X197" s="437">
        <f t="shared" si="350"/>
        <v>2.901043102837712E-2</v>
      </c>
      <c r="Y197" s="441">
        <f t="shared" si="350"/>
        <v>0.15603465538465686</v>
      </c>
      <c r="Z197" s="441">
        <f t="shared" si="350"/>
        <v>4.6864617846690916E-2</v>
      </c>
      <c r="AA197" s="443">
        <f t="shared" si="350"/>
        <v>4.7377724233042109E-2</v>
      </c>
      <c r="AD197" s="548"/>
      <c r="AE197" s="534"/>
      <c r="AF197" s="534"/>
      <c r="AG197" s="77"/>
      <c r="AH197" s="77"/>
      <c r="AI197" s="77"/>
      <c r="AJ197" s="77"/>
      <c r="AK197" s="77"/>
      <c r="AL197" s="77"/>
      <c r="AM197" s="26"/>
      <c r="AN197" s="77"/>
      <c r="AO197" s="225"/>
      <c r="AP197" s="117"/>
      <c r="AQ197" s="117"/>
      <c r="AR197" s="117"/>
      <c r="AS197" s="117"/>
      <c r="AT197" s="117"/>
    </row>
    <row r="198" spans="1:46" x14ac:dyDescent="0.3">
      <c r="A198" s="554"/>
      <c r="B198" s="519" t="s">
        <v>86</v>
      </c>
      <c r="C198" s="8">
        <v>44124</v>
      </c>
      <c r="D198" s="247" t="s">
        <v>82</v>
      </c>
      <c r="E198" s="20" t="s">
        <v>142</v>
      </c>
      <c r="F198" s="102">
        <v>9.90776635622362</v>
      </c>
      <c r="G198" s="378">
        <v>0.40033683636383599</v>
      </c>
      <c r="H198" s="104">
        <v>0.828404970997768</v>
      </c>
      <c r="I198" s="103">
        <v>2.44089066648367</v>
      </c>
      <c r="J198" s="104">
        <v>1.5955924521644</v>
      </c>
      <c r="K198" s="103">
        <v>0.18291703981497001</v>
      </c>
      <c r="L198" s="105">
        <v>2.11806514842853</v>
      </c>
      <c r="M198" s="106">
        <v>45.125275989615098</v>
      </c>
      <c r="N198" s="315">
        <v>9.2530871634889503E-2</v>
      </c>
      <c r="O198" s="343"/>
      <c r="P198" s="283">
        <v>0.32916633105648802</v>
      </c>
      <c r="Q198" s="74">
        <v>1.0480321744518599</v>
      </c>
      <c r="R198" s="74">
        <v>0.22031035816191799</v>
      </c>
      <c r="S198" s="76">
        <v>0.29613441715817401</v>
      </c>
      <c r="T198" s="74">
        <v>0.32200405147461297</v>
      </c>
      <c r="U198" s="74">
        <v>1.0414235417850599</v>
      </c>
      <c r="V198" s="74">
        <v>0.21586407959329201</v>
      </c>
      <c r="W198" s="76">
        <v>0.29136988590971302</v>
      </c>
      <c r="X198" s="75">
        <v>0.15014375272243</v>
      </c>
      <c r="Y198" s="74">
        <v>0.86539103218989499</v>
      </c>
      <c r="Z198" s="74">
        <v>0.10231423765361</v>
      </c>
      <c r="AA198" s="76">
        <v>0.169168631387628</v>
      </c>
      <c r="AD198" s="548"/>
      <c r="AE198" s="229"/>
      <c r="AF198" s="270"/>
      <c r="AG198" s="77"/>
      <c r="AH198" s="77"/>
      <c r="AI198" s="77"/>
      <c r="AJ198" s="77"/>
      <c r="AK198" s="77"/>
      <c r="AL198" s="77"/>
      <c r="AM198" s="26"/>
      <c r="AN198" s="77"/>
      <c r="AO198" s="225"/>
      <c r="AP198" s="117"/>
      <c r="AQ198" s="117"/>
      <c r="AR198" s="117"/>
      <c r="AS198" s="117"/>
      <c r="AT198" s="117"/>
    </row>
    <row r="199" spans="1:46" x14ac:dyDescent="0.3">
      <c r="A199" s="554"/>
      <c r="B199" s="519"/>
      <c r="C199" s="8">
        <v>44125</v>
      </c>
      <c r="D199" s="248" t="s">
        <v>82</v>
      </c>
      <c r="E199" s="20" t="s">
        <v>143</v>
      </c>
      <c r="F199" s="102">
        <v>0.34750750725864199</v>
      </c>
      <c r="G199" s="378">
        <v>1.47598840731417</v>
      </c>
      <c r="H199" s="104">
        <v>1.3761861351124201</v>
      </c>
      <c r="I199" s="103">
        <v>13.7918279880877</v>
      </c>
      <c r="J199" s="104">
        <v>0.67373686279826706</v>
      </c>
      <c r="K199" s="103">
        <v>8.2985523329332391</v>
      </c>
      <c r="L199" s="105">
        <v>1.5376737332614701</v>
      </c>
      <c r="M199" s="106">
        <v>49.421652537264201</v>
      </c>
      <c r="N199" s="315">
        <v>0.102232561115758</v>
      </c>
      <c r="O199" s="343"/>
      <c r="P199" s="283">
        <v>0.20580123540148901</v>
      </c>
      <c r="Q199" s="74">
        <v>0.550802666150639</v>
      </c>
      <c r="R199" s="74">
        <v>0.11035539530472301</v>
      </c>
      <c r="S199" s="76">
        <v>0.15128833464216801</v>
      </c>
      <c r="T199" s="74">
        <v>0.202891262972689</v>
      </c>
      <c r="U199" s="74">
        <v>0.54922761558576405</v>
      </c>
      <c r="V199" s="74">
        <v>0.108952822896473</v>
      </c>
      <c r="W199" s="76">
        <v>0.14970721128285799</v>
      </c>
      <c r="X199" s="75">
        <v>0.132343480968799</v>
      </c>
      <c r="Y199" s="74">
        <v>0.508981340532636</v>
      </c>
      <c r="Z199" s="74">
        <v>7.4357336741746993E-2</v>
      </c>
      <c r="AA199" s="76">
        <v>0.110452036349136</v>
      </c>
      <c r="AD199" s="548"/>
      <c r="AE199" s="229"/>
      <c r="AF199" s="270"/>
      <c r="AG199" s="77"/>
      <c r="AH199" s="77"/>
      <c r="AI199" s="77"/>
      <c r="AJ199" s="77"/>
      <c r="AK199" s="77"/>
      <c r="AL199" s="77"/>
      <c r="AM199" s="26"/>
      <c r="AN199" s="77"/>
      <c r="AO199" s="225"/>
      <c r="AP199" s="117"/>
      <c r="AQ199" s="117"/>
      <c r="AR199" s="117"/>
      <c r="AS199" s="117"/>
      <c r="AT199" s="117"/>
    </row>
    <row r="200" spans="1:46" x14ac:dyDescent="0.3">
      <c r="A200" s="554"/>
      <c r="B200" s="519"/>
      <c r="C200" s="8">
        <v>44126</v>
      </c>
      <c r="D200" s="248" t="s">
        <v>82</v>
      </c>
      <c r="E200" s="20" t="s">
        <v>144</v>
      </c>
      <c r="F200" s="102">
        <v>15.7732076913775</v>
      </c>
      <c r="G200" s="378">
        <v>2.46186704096342E-5</v>
      </c>
      <c r="H200" s="104">
        <v>3.5666079089392002</v>
      </c>
      <c r="I200" s="103">
        <v>3.7052284618033502</v>
      </c>
      <c r="J200" s="104">
        <v>3.6801970116211198</v>
      </c>
      <c r="K200" s="103">
        <v>2.9749790025836701E-5</v>
      </c>
      <c r="L200" s="105">
        <v>6.4885032430111904</v>
      </c>
      <c r="M200" s="106">
        <v>32.156831196600201</v>
      </c>
      <c r="N200" s="315">
        <v>0.14350181026155601</v>
      </c>
      <c r="O200" s="343"/>
      <c r="P200" s="283">
        <v>0.31005196987653699</v>
      </c>
      <c r="Q200" s="74">
        <v>0.31916990788433602</v>
      </c>
      <c r="R200" s="74">
        <v>5.2723318630957403E-2</v>
      </c>
      <c r="S200" s="76">
        <v>9.6213055417437396E-2</v>
      </c>
      <c r="T200" s="74">
        <v>0.30114189416890103</v>
      </c>
      <c r="U200" s="74">
        <v>0.314353772808875</v>
      </c>
      <c r="V200" s="74">
        <v>5.1419946612643298E-2</v>
      </c>
      <c r="W200" s="76">
        <v>9.4836745547845103E-2</v>
      </c>
      <c r="X200" s="75">
        <v>0.103478559898003</v>
      </c>
      <c r="Y200" s="74">
        <v>0.18118479990942901</v>
      </c>
      <c r="Z200" s="74">
        <v>1.70427298524213E-2</v>
      </c>
      <c r="AA200" s="76">
        <v>5.8410860924810501E-2</v>
      </c>
      <c r="AD200" s="548"/>
      <c r="AE200" s="229"/>
      <c r="AF200" s="270"/>
      <c r="AG200" s="77"/>
      <c r="AH200" s="77"/>
      <c r="AI200" s="77"/>
      <c r="AJ200" s="77"/>
      <c r="AK200" s="77"/>
      <c r="AL200" s="77"/>
      <c r="AM200" s="26"/>
      <c r="AN200" s="77"/>
      <c r="AO200" s="225"/>
      <c r="AP200" s="117"/>
      <c r="AQ200" s="117"/>
      <c r="AR200" s="117"/>
      <c r="AS200" s="117"/>
      <c r="AT200" s="117"/>
    </row>
    <row r="201" spans="1:46" x14ac:dyDescent="0.3">
      <c r="A201" s="554"/>
      <c r="B201" s="519"/>
      <c r="C201" s="8">
        <v>44127</v>
      </c>
      <c r="D201" s="248" t="s">
        <v>82</v>
      </c>
      <c r="E201" s="20" t="s">
        <v>145</v>
      </c>
      <c r="F201" s="102">
        <v>8.4356415624979508</v>
      </c>
      <c r="G201" s="378">
        <v>0.64424945292535596</v>
      </c>
      <c r="H201" s="104">
        <v>1.2127181216448999</v>
      </c>
      <c r="I201" s="103">
        <v>5.5021585141555001</v>
      </c>
      <c r="J201" s="104">
        <v>2.94195072418526</v>
      </c>
      <c r="K201" s="103">
        <v>0.37552984205635398</v>
      </c>
      <c r="L201" s="105">
        <v>3.44374765907637</v>
      </c>
      <c r="M201" s="106">
        <v>43.0001153151807</v>
      </c>
      <c r="N201" s="315">
        <v>9.7248091278015106E-2</v>
      </c>
      <c r="O201" s="343"/>
      <c r="P201" s="283">
        <v>0.25150673211518998</v>
      </c>
      <c r="Q201" s="74">
        <v>0.73332785055229299</v>
      </c>
      <c r="R201" s="74">
        <v>0.17034236079740001</v>
      </c>
      <c r="S201" s="76">
        <v>0.22374485639091399</v>
      </c>
      <c r="T201" s="74">
        <v>0.24645077630772599</v>
      </c>
      <c r="U201" s="74">
        <v>0.72827202366990096</v>
      </c>
      <c r="V201" s="74">
        <v>0.167377409274379</v>
      </c>
      <c r="W201" s="76">
        <v>0.220555183259948</v>
      </c>
      <c r="X201" s="75">
        <v>0.12630360871933899</v>
      </c>
      <c r="Y201" s="74">
        <v>0.59279172186999196</v>
      </c>
      <c r="Z201" s="74">
        <v>9.0777509993315894E-2</v>
      </c>
      <c r="AA201" s="76">
        <v>0.137822327187619</v>
      </c>
      <c r="AD201" s="548"/>
      <c r="AE201" s="229"/>
      <c r="AF201" s="270"/>
      <c r="AG201" s="77"/>
      <c r="AH201" s="77"/>
      <c r="AI201" s="77"/>
      <c r="AJ201" s="77"/>
      <c r="AK201" s="77"/>
      <c r="AL201" s="77"/>
      <c r="AM201" s="26"/>
      <c r="AN201" s="77"/>
      <c r="AO201" s="225"/>
      <c r="AP201" s="117"/>
      <c r="AQ201" s="117"/>
      <c r="AR201" s="117"/>
      <c r="AS201" s="117"/>
      <c r="AT201" s="117"/>
    </row>
    <row r="202" spans="1:46" x14ac:dyDescent="0.3">
      <c r="A202" s="554"/>
      <c r="B202" s="519"/>
      <c r="C202" s="8"/>
      <c r="D202" s="248" t="s">
        <v>82</v>
      </c>
      <c r="E202" s="20"/>
      <c r="F202" s="102"/>
      <c r="G202" s="378"/>
      <c r="H202" s="104"/>
      <c r="I202" s="103"/>
      <c r="J202" s="104"/>
      <c r="K202" s="103"/>
      <c r="L202" s="105"/>
      <c r="M202" s="106"/>
      <c r="N202" s="315"/>
      <c r="O202" s="343"/>
      <c r="P202" s="283"/>
      <c r="Q202" s="74"/>
      <c r="R202" s="74"/>
      <c r="S202" s="76"/>
      <c r="T202" s="74"/>
      <c r="U202" s="74"/>
      <c r="V202" s="74"/>
      <c r="W202" s="76"/>
      <c r="X202" s="75"/>
      <c r="Y202" s="74"/>
      <c r="Z202" s="74"/>
      <c r="AA202" s="76"/>
      <c r="AD202" s="548"/>
      <c r="AE202" s="229"/>
      <c r="AF202" s="270"/>
      <c r="AG202" s="77"/>
      <c r="AH202" s="77"/>
      <c r="AI202" s="77"/>
      <c r="AJ202" s="77"/>
      <c r="AK202" s="77"/>
      <c r="AL202" s="77"/>
      <c r="AM202" s="26"/>
      <c r="AN202" s="77"/>
      <c r="AO202" s="225"/>
      <c r="AP202" s="117"/>
      <c r="AQ202" s="117"/>
      <c r="AR202" s="117"/>
      <c r="AS202" s="117"/>
      <c r="AT202" s="117"/>
    </row>
    <row r="203" spans="1:46" ht="15" thickBot="1" x14ac:dyDescent="0.35">
      <c r="A203" s="554"/>
      <c r="B203" s="519"/>
      <c r="C203" s="8"/>
      <c r="D203" s="249"/>
      <c r="E203" s="20"/>
      <c r="F203" s="107"/>
      <c r="G203" s="379"/>
      <c r="H203" s="81"/>
      <c r="I203" s="80"/>
      <c r="J203" s="81"/>
      <c r="K203" s="80"/>
      <c r="L203" s="79"/>
      <c r="M203" s="82"/>
      <c r="N203" s="316"/>
      <c r="O203" s="343"/>
      <c r="P203" s="283"/>
      <c r="Q203" s="74"/>
      <c r="R203" s="74"/>
      <c r="S203" s="76"/>
      <c r="T203" s="74"/>
      <c r="U203" s="74"/>
      <c r="V203" s="74"/>
      <c r="W203" s="76"/>
      <c r="X203" s="75"/>
      <c r="Y203" s="74"/>
      <c r="Z203" s="74"/>
      <c r="AA203" s="76"/>
      <c r="AD203" s="548"/>
      <c r="AE203" s="229"/>
      <c r="AF203" s="270"/>
      <c r="AG203" s="77"/>
      <c r="AH203" s="77"/>
      <c r="AI203" s="77"/>
      <c r="AJ203" s="77"/>
      <c r="AK203" s="77"/>
      <c r="AL203" s="77"/>
      <c r="AM203" s="26"/>
      <c r="AN203" s="77"/>
      <c r="AO203" s="225"/>
      <c r="AP203" s="117"/>
      <c r="AQ203" s="117"/>
      <c r="AR203" s="117"/>
      <c r="AS203" s="117"/>
      <c r="AT203" s="117"/>
    </row>
    <row r="204" spans="1:46" x14ac:dyDescent="0.3">
      <c r="A204" s="554"/>
      <c r="B204" s="519"/>
      <c r="C204" s="508" t="s">
        <v>23</v>
      </c>
      <c r="D204" s="508"/>
      <c r="E204" s="509"/>
      <c r="F204" s="83">
        <f t="shared" ref="F204:N204" si="351">AVERAGE(F198:F203)</f>
        <v>8.6160307793394288</v>
      </c>
      <c r="G204" s="380">
        <f t="shared" si="351"/>
        <v>0.63014982881844284</v>
      </c>
      <c r="H204" s="85">
        <f t="shared" si="351"/>
        <v>1.7459792841735722</v>
      </c>
      <c r="I204" s="84">
        <f t="shared" si="351"/>
        <v>6.3600264076325557</v>
      </c>
      <c r="J204" s="85">
        <f t="shared" si="351"/>
        <v>2.2228692626922615</v>
      </c>
      <c r="K204" s="84">
        <f t="shared" si="351"/>
        <v>2.2142572411486472</v>
      </c>
      <c r="L204" s="86">
        <f t="shared" si="351"/>
        <v>3.3969974459443901</v>
      </c>
      <c r="M204" s="87">
        <f t="shared" si="351"/>
        <v>42.425968759665047</v>
      </c>
      <c r="N204" s="88">
        <f t="shared" si="351"/>
        <v>0.10887833357255465</v>
      </c>
      <c r="O204" s="311"/>
      <c r="P204" s="83">
        <f t="shared" ref="P204:AA204" si="352">AVERAGE(P198:P203)</f>
        <v>0.27413156711242603</v>
      </c>
      <c r="Q204" s="86">
        <f t="shared" si="352"/>
        <v>0.66283314975978191</v>
      </c>
      <c r="R204" s="86">
        <f t="shared" si="352"/>
        <v>0.13843285822374962</v>
      </c>
      <c r="S204" s="88">
        <f t="shared" si="352"/>
        <v>0.19184516590217335</v>
      </c>
      <c r="T204" s="83">
        <f t="shared" si="352"/>
        <v>0.26812199623098226</v>
      </c>
      <c r="U204" s="86">
        <f t="shared" si="352"/>
        <v>0.65831923846239992</v>
      </c>
      <c r="V204" s="86">
        <f t="shared" si="352"/>
        <v>0.13590356459419684</v>
      </c>
      <c r="W204" s="88">
        <f t="shared" si="352"/>
        <v>0.18911725650009104</v>
      </c>
      <c r="X204" s="83">
        <f t="shared" si="352"/>
        <v>0.12806735057714275</v>
      </c>
      <c r="Y204" s="86">
        <f t="shared" si="352"/>
        <v>0.537087223625488</v>
      </c>
      <c r="Z204" s="86">
        <f t="shared" si="352"/>
        <v>7.1122953560273552E-2</v>
      </c>
      <c r="AA204" s="88">
        <f t="shared" si="352"/>
        <v>0.11896346396229837</v>
      </c>
      <c r="AD204" s="548"/>
      <c r="AE204" s="534"/>
      <c r="AF204" s="534"/>
      <c r="AG204" s="77"/>
      <c r="AH204" s="77"/>
      <c r="AI204" s="77"/>
      <c r="AJ204" s="77"/>
      <c r="AK204" s="77"/>
      <c r="AL204" s="77"/>
      <c r="AM204" s="26"/>
      <c r="AN204" s="77"/>
      <c r="AO204" s="225"/>
      <c r="AP204" s="117"/>
      <c r="AQ204" s="117"/>
      <c r="AR204" s="117"/>
      <c r="AS204" s="117"/>
      <c r="AT204" s="117"/>
    </row>
    <row r="205" spans="1:46" x14ac:dyDescent="0.3">
      <c r="A205" s="554"/>
      <c r="B205" s="519"/>
      <c r="C205" s="525" t="s">
        <v>24</v>
      </c>
      <c r="D205" s="525"/>
      <c r="E205" s="526"/>
      <c r="F205" s="89">
        <f t="shared" ref="F205:N205" si="353">_xlfn.STDEV.S(F198:F203)</f>
        <v>6.3585842114235192</v>
      </c>
      <c r="G205" s="381">
        <f t="shared" si="353"/>
        <v>0.62330128943571461</v>
      </c>
      <c r="H205" s="91">
        <f t="shared" si="353"/>
        <v>1.2352794083485759</v>
      </c>
      <c r="I205" s="90">
        <f t="shared" si="353"/>
        <v>5.1112682426394569</v>
      </c>
      <c r="J205" s="91">
        <f t="shared" si="353"/>
        <v>1.3458788585268113</v>
      </c>
      <c r="K205" s="90">
        <f t="shared" si="353"/>
        <v>4.0590931503284251</v>
      </c>
      <c r="L205" s="92">
        <f t="shared" si="353"/>
        <v>2.2100034815884877</v>
      </c>
      <c r="M205" s="93">
        <f t="shared" si="353"/>
        <v>7.3487114878320972</v>
      </c>
      <c r="N205" s="95">
        <f t="shared" si="353"/>
        <v>2.3419745780106485E-2</v>
      </c>
      <c r="O205" s="311"/>
      <c r="P205" s="89">
        <f t="shared" ref="P205:AA205" si="354">_xlfn.STDEV.S(P198:P203)</f>
        <v>5.6273196602211181E-2</v>
      </c>
      <c r="Q205" s="92">
        <f t="shared" si="354"/>
        <v>0.30768113610121006</v>
      </c>
      <c r="R205" s="92">
        <f t="shared" si="354"/>
        <v>7.2701697485455949E-2</v>
      </c>
      <c r="S205" s="95">
        <f t="shared" si="354"/>
        <v>8.6956301857948531E-2</v>
      </c>
      <c r="T205" s="89">
        <f t="shared" si="354"/>
        <v>5.3908193166669748E-2</v>
      </c>
      <c r="U205" s="92">
        <f t="shared" si="354"/>
        <v>0.30652652040061856</v>
      </c>
      <c r="V205" s="92">
        <f t="shared" si="354"/>
        <v>7.1293082981879044E-2</v>
      </c>
      <c r="W205" s="95">
        <f t="shared" si="354"/>
        <v>8.5412547613685982E-2</v>
      </c>
      <c r="X205" s="89">
        <f t="shared" si="354"/>
        <v>1.9264580929868921E-2</v>
      </c>
      <c r="Y205" s="92">
        <f t="shared" si="354"/>
        <v>0.28186454058286048</v>
      </c>
      <c r="Z205" s="92">
        <f t="shared" si="354"/>
        <v>3.7834418293518628E-2</v>
      </c>
      <c r="AA205" s="95">
        <f t="shared" si="354"/>
        <v>4.6958413136825701E-2</v>
      </c>
      <c r="AD205" s="548"/>
      <c r="AE205" s="534"/>
      <c r="AF205" s="534"/>
      <c r="AG205" s="77"/>
      <c r="AH205" s="77"/>
      <c r="AI205" s="77"/>
      <c r="AJ205" s="77"/>
      <c r="AK205" s="77"/>
      <c r="AL205" s="77"/>
      <c r="AM205" s="26"/>
      <c r="AN205" s="77"/>
      <c r="AO205" s="225"/>
      <c r="AP205" s="117"/>
      <c r="AQ205" s="117"/>
      <c r="AR205" s="117"/>
      <c r="AS205" s="117"/>
      <c r="AT205" s="117"/>
    </row>
    <row r="206" spans="1:46" ht="15" thickBot="1" x14ac:dyDescent="0.35">
      <c r="A206" s="554"/>
      <c r="B206" s="520"/>
      <c r="C206" s="510" t="s">
        <v>25</v>
      </c>
      <c r="D206" s="511"/>
      <c r="E206" s="512"/>
      <c r="F206" s="96">
        <f t="shared" ref="F206:N206" si="355">F205/SQRT(COUNT(F198:F203))</f>
        <v>3.1792921057117596</v>
      </c>
      <c r="G206" s="382">
        <f t="shared" si="355"/>
        <v>0.31165064471785731</v>
      </c>
      <c r="H206" s="98">
        <f t="shared" si="355"/>
        <v>0.61763970417428793</v>
      </c>
      <c r="I206" s="97">
        <f t="shared" si="355"/>
        <v>2.5556341213197284</v>
      </c>
      <c r="J206" s="98">
        <f t="shared" si="355"/>
        <v>0.67293942926340566</v>
      </c>
      <c r="K206" s="97">
        <f t="shared" si="355"/>
        <v>2.0295465751642126</v>
      </c>
      <c r="L206" s="99">
        <f t="shared" si="355"/>
        <v>1.1050017407942438</v>
      </c>
      <c r="M206" s="100">
        <f t="shared" si="355"/>
        <v>3.6743557439160486</v>
      </c>
      <c r="N206" s="101">
        <f t="shared" si="355"/>
        <v>1.1709872890053243E-2</v>
      </c>
      <c r="O206" s="311"/>
      <c r="P206" s="96">
        <f t="shared" ref="P206:AA206" si="356">P205/SQRT(COUNT(P198:P203))</f>
        <v>2.8136598301105591E-2</v>
      </c>
      <c r="Q206" s="99">
        <f t="shared" si="356"/>
        <v>0.15384056805060503</v>
      </c>
      <c r="R206" s="99">
        <f t="shared" si="356"/>
        <v>3.6350848742727974E-2</v>
      </c>
      <c r="S206" s="101">
        <f t="shared" si="356"/>
        <v>4.3478150928974266E-2</v>
      </c>
      <c r="T206" s="96">
        <f t="shared" si="356"/>
        <v>2.6954096583334874E-2</v>
      </c>
      <c r="U206" s="99">
        <f t="shared" si="356"/>
        <v>0.15326326020030928</v>
      </c>
      <c r="V206" s="99">
        <f t="shared" si="356"/>
        <v>3.5646541490939522E-2</v>
      </c>
      <c r="W206" s="101">
        <f t="shared" si="356"/>
        <v>4.2706273806842991E-2</v>
      </c>
      <c r="X206" s="96">
        <f t="shared" si="356"/>
        <v>9.6322904649344607E-3</v>
      </c>
      <c r="Y206" s="99">
        <f t="shared" si="356"/>
        <v>0.14093227029143024</v>
      </c>
      <c r="Z206" s="99">
        <f t="shared" si="356"/>
        <v>1.8917209146759314E-2</v>
      </c>
      <c r="AA206" s="101">
        <f t="shared" si="356"/>
        <v>2.3479206568412851E-2</v>
      </c>
      <c r="AD206" s="548"/>
      <c r="AE206" s="534"/>
      <c r="AF206" s="534"/>
      <c r="AG206" s="77"/>
      <c r="AH206" s="77"/>
      <c r="AI206" s="77"/>
      <c r="AJ206" s="77"/>
      <c r="AK206" s="77"/>
      <c r="AL206" s="77"/>
      <c r="AM206" s="26"/>
      <c r="AN206" s="77"/>
      <c r="AO206" s="225"/>
      <c r="AP206" s="117"/>
      <c r="AQ206" s="117"/>
      <c r="AR206" s="117"/>
      <c r="AS206" s="117"/>
      <c r="AT206" s="117"/>
    </row>
    <row r="207" spans="1:46" x14ac:dyDescent="0.3">
      <c r="A207" s="554"/>
      <c r="B207" s="518" t="s">
        <v>87</v>
      </c>
      <c r="C207" s="8">
        <v>44224</v>
      </c>
      <c r="D207" s="247" t="s">
        <v>90</v>
      </c>
      <c r="E207" s="284" t="s">
        <v>146</v>
      </c>
      <c r="F207" s="67">
        <v>10.467478738058</v>
      </c>
      <c r="G207" s="377">
        <v>0.526568819417506</v>
      </c>
      <c r="H207" s="69">
        <v>0.48734955756114701</v>
      </c>
      <c r="I207" s="68">
        <v>4.1736462844982096</v>
      </c>
      <c r="J207" s="69">
        <v>0.88885556044973901</v>
      </c>
      <c r="K207" s="68">
        <v>0.18061043016814901</v>
      </c>
      <c r="L207" s="67">
        <v>1.58381691314879</v>
      </c>
      <c r="M207" s="70">
        <v>42.521625558741398</v>
      </c>
      <c r="N207" s="314">
        <v>0.181686888216851</v>
      </c>
      <c r="O207" s="343"/>
      <c r="P207" s="282">
        <v>7.4926601228984493E-2</v>
      </c>
      <c r="Q207" s="72">
        <v>9.0341691231641097E-2</v>
      </c>
      <c r="R207" s="72">
        <v>6.5727187699166096E-3</v>
      </c>
      <c r="S207" s="73">
        <v>3.3627753084360001E-2</v>
      </c>
      <c r="T207" s="74">
        <v>7.2878884842570102E-2</v>
      </c>
      <c r="U207" s="74">
        <v>9.00080308926378E-2</v>
      </c>
      <c r="V207" s="74">
        <v>6.3612886619599501E-3</v>
      </c>
      <c r="W207" s="76">
        <v>3.3389506539724098E-2</v>
      </c>
      <c r="X207" s="71">
        <v>3.7401696548610301E-2</v>
      </c>
      <c r="Y207" s="72">
        <v>8.3486709138267404E-2</v>
      </c>
      <c r="Z207" s="72">
        <v>2.5377353284272998E-3</v>
      </c>
      <c r="AA207" s="73">
        <v>2.9023340255912401E-2</v>
      </c>
      <c r="AD207" s="548"/>
      <c r="AE207" s="229"/>
      <c r="AF207" s="270"/>
      <c r="AG207" s="77"/>
      <c r="AH207" s="77"/>
      <c r="AI207" s="77"/>
      <c r="AJ207" s="77"/>
      <c r="AK207" s="77"/>
      <c r="AL207" s="77"/>
      <c r="AM207" s="26"/>
      <c r="AN207" s="77"/>
      <c r="AO207" s="225"/>
      <c r="AP207" s="117"/>
      <c r="AQ207" s="117"/>
      <c r="AR207" s="117"/>
      <c r="AS207" s="117"/>
      <c r="AT207" s="117"/>
    </row>
    <row r="208" spans="1:46" x14ac:dyDescent="0.3">
      <c r="A208" s="554"/>
      <c r="B208" s="519"/>
      <c r="C208" s="8">
        <v>44225</v>
      </c>
      <c r="D208" s="248" t="s">
        <v>90</v>
      </c>
      <c r="E208" s="20" t="s">
        <v>147</v>
      </c>
      <c r="F208" s="105">
        <v>2.42290959964164E-14</v>
      </c>
      <c r="G208" s="378">
        <v>1.7255418904079001</v>
      </c>
      <c r="H208" s="104">
        <v>1.5752354139936</v>
      </c>
      <c r="I208" s="103">
        <v>1.95704443981522</v>
      </c>
      <c r="J208" s="104">
        <v>1.8625513670663201E-12</v>
      </c>
      <c r="K208" s="103">
        <v>8.4362575705587801</v>
      </c>
      <c r="L208" s="105">
        <v>3.90166293603686</v>
      </c>
      <c r="M208" s="106">
        <v>55.7527749763101</v>
      </c>
      <c r="N208" s="315">
        <v>0.25102647104282699</v>
      </c>
      <c r="O208" s="343"/>
      <c r="P208" s="283">
        <v>6.4438461651070797E-2</v>
      </c>
      <c r="Q208" s="74">
        <v>0.130616309835102</v>
      </c>
      <c r="R208" s="74">
        <v>2.4669250415596099E-2</v>
      </c>
      <c r="S208" s="76">
        <v>4.36566310819375E-2</v>
      </c>
      <c r="T208" s="74">
        <v>6.3704470996740994E-2</v>
      </c>
      <c r="U208" s="74">
        <v>0.13042585537704299</v>
      </c>
      <c r="V208" s="74">
        <v>2.45344973352206E-2</v>
      </c>
      <c r="W208" s="76">
        <v>4.3464604602491699E-2</v>
      </c>
      <c r="X208" s="75">
        <v>4.6015474411467902E-2</v>
      </c>
      <c r="Y208" s="74">
        <v>0.12557419892983299</v>
      </c>
      <c r="Z208" s="74">
        <v>2.1105029118360801E-2</v>
      </c>
      <c r="AA208" s="76">
        <v>3.85569771177975E-2</v>
      </c>
      <c r="AD208" s="548"/>
      <c r="AE208" s="229"/>
      <c r="AF208" s="270"/>
      <c r="AG208" s="77"/>
      <c r="AH208" s="77"/>
      <c r="AI208" s="77"/>
      <c r="AJ208" s="77"/>
      <c r="AK208" s="77"/>
      <c r="AL208" s="77"/>
      <c r="AM208" s="26"/>
      <c r="AN208" s="77"/>
      <c r="AO208" s="225"/>
      <c r="AP208" s="117"/>
      <c r="AQ208" s="117"/>
      <c r="AR208" s="117"/>
      <c r="AS208" s="117"/>
      <c r="AT208" s="117"/>
    </row>
    <row r="209" spans="1:46" x14ac:dyDescent="0.3">
      <c r="A209" s="554"/>
      <c r="B209" s="519"/>
      <c r="C209" s="8">
        <v>44225</v>
      </c>
      <c r="D209" s="248" t="s">
        <v>90</v>
      </c>
      <c r="E209" s="20" t="s">
        <v>148</v>
      </c>
      <c r="F209" s="105">
        <v>4.5439282535794803</v>
      </c>
      <c r="G209" s="378">
        <v>0.162526538005792</v>
      </c>
      <c r="H209" s="104">
        <v>3.5846772866858299</v>
      </c>
      <c r="I209" s="103">
        <v>4.82574431997232</v>
      </c>
      <c r="J209" s="104">
        <v>0.78640376892175101</v>
      </c>
      <c r="K209" s="103">
        <v>2.08645990290315E-2</v>
      </c>
      <c r="L209" s="105">
        <v>6.1675347390389597</v>
      </c>
      <c r="M209" s="106">
        <v>26.295286510652701</v>
      </c>
      <c r="N209" s="315">
        <v>0.13449342804287701</v>
      </c>
      <c r="O209" s="343"/>
      <c r="P209" s="283">
        <v>0.18640881130371301</v>
      </c>
      <c r="Q209" s="74">
        <v>0.54295553989003897</v>
      </c>
      <c r="R209" s="74">
        <v>7.6929115152259794E-2</v>
      </c>
      <c r="S209" s="76">
        <v>0.10009455799172599</v>
      </c>
      <c r="T209" s="74">
        <v>0.18278527936842501</v>
      </c>
      <c r="U209" s="74">
        <v>0.53769094810242901</v>
      </c>
      <c r="V209" s="74">
        <v>7.5504732621993503E-2</v>
      </c>
      <c r="W209" s="76">
        <v>9.85461187944872E-2</v>
      </c>
      <c r="X209" s="75">
        <v>9.6528090717683895E-2</v>
      </c>
      <c r="Y209" s="74">
        <v>0.40099571276857099</v>
      </c>
      <c r="Z209" s="74">
        <v>4.0035737038878402E-2</v>
      </c>
      <c r="AA209" s="76">
        <v>5.9809141676031199E-2</v>
      </c>
      <c r="AD209" s="548"/>
      <c r="AE209" s="229"/>
      <c r="AF209" s="270"/>
      <c r="AG209" s="77"/>
      <c r="AH209" s="77"/>
      <c r="AI209" s="77"/>
      <c r="AJ209" s="77"/>
      <c r="AK209" s="77"/>
      <c r="AL209" s="77"/>
      <c r="AM209" s="26"/>
      <c r="AN209" s="77"/>
      <c r="AO209" s="225"/>
      <c r="AP209" s="117"/>
      <c r="AQ209" s="117"/>
      <c r="AR209" s="117"/>
      <c r="AS209" s="117"/>
      <c r="AT209" s="117"/>
    </row>
    <row r="210" spans="1:46" x14ac:dyDescent="0.3">
      <c r="A210" s="554"/>
      <c r="B210" s="519"/>
      <c r="C210" s="8">
        <v>44226</v>
      </c>
      <c r="D210" s="248" t="s">
        <v>90</v>
      </c>
      <c r="E210" s="20" t="s">
        <v>149</v>
      </c>
      <c r="F210" s="105">
        <v>3.5084059371617902</v>
      </c>
      <c r="G210" s="378">
        <v>3.0695034126833698</v>
      </c>
      <c r="H210" s="104">
        <v>0.45807620825970102</v>
      </c>
      <c r="I210" s="103">
        <v>2.5902245961521602</v>
      </c>
      <c r="J210" s="104">
        <v>1.13460230860975E-13</v>
      </c>
      <c r="K210" s="103">
        <v>1.8109805569422699</v>
      </c>
      <c r="L210" s="105">
        <v>0.35400533781335097</v>
      </c>
      <c r="M210" s="106">
        <v>45.661336358607798</v>
      </c>
      <c r="N210" s="315">
        <v>0.21407552448182901</v>
      </c>
      <c r="O210" s="343"/>
      <c r="P210" s="283">
        <v>0.11332396170492801</v>
      </c>
      <c r="Q210" s="74">
        <v>1.3859021722557401</v>
      </c>
      <c r="R210" s="74">
        <v>5.6793929002324203E-2</v>
      </c>
      <c r="S210" s="76">
        <v>0.166589730315329</v>
      </c>
      <c r="T210" s="74">
        <v>0.11070932732318201</v>
      </c>
      <c r="U210" s="74">
        <v>1.3842461377062401</v>
      </c>
      <c r="V210" s="74">
        <v>5.5445047262486398E-2</v>
      </c>
      <c r="W210" s="76">
        <v>0.165011313302525</v>
      </c>
      <c r="X210" s="75">
        <v>5.2068165397895598E-2</v>
      </c>
      <c r="Y210" s="74">
        <v>1.3451491957053301</v>
      </c>
      <c r="Z210" s="74">
        <v>2.5969468578329501E-2</v>
      </c>
      <c r="AA210" s="76">
        <v>0.12994492828040999</v>
      </c>
      <c r="AD210" s="548"/>
      <c r="AE210" s="229"/>
      <c r="AF210" s="270"/>
      <c r="AG210" s="77"/>
      <c r="AH210" s="77"/>
      <c r="AI210" s="77"/>
      <c r="AJ210" s="77"/>
      <c r="AK210" s="77"/>
      <c r="AL210" s="77"/>
      <c r="AM210" s="26"/>
      <c r="AN210" s="77"/>
      <c r="AO210" s="225"/>
      <c r="AP210" s="117"/>
      <c r="AQ210" s="117"/>
      <c r="AR210" s="117"/>
      <c r="AS210" s="117"/>
      <c r="AT210" s="117"/>
    </row>
    <row r="211" spans="1:46" x14ac:dyDescent="0.3">
      <c r="A211" s="554"/>
      <c r="B211" s="519"/>
      <c r="C211" s="8">
        <v>44228</v>
      </c>
      <c r="D211" s="248" t="s">
        <v>90</v>
      </c>
      <c r="E211" s="20" t="s">
        <v>150</v>
      </c>
      <c r="F211" s="105">
        <v>1.3087053382003</v>
      </c>
      <c r="G211" s="378">
        <v>9.5786476161419305</v>
      </c>
      <c r="H211" s="104">
        <v>2.3373118071017199E-14</v>
      </c>
      <c r="I211" s="103">
        <v>4.33012280896466</v>
      </c>
      <c r="J211" s="104">
        <v>0.156093375579342</v>
      </c>
      <c r="K211" s="103">
        <v>2.9847390264604898E-2</v>
      </c>
      <c r="L211" s="105">
        <v>2.5186399962320398</v>
      </c>
      <c r="M211" s="106">
        <v>23.6136823825052</v>
      </c>
      <c r="N211" s="315">
        <v>0.107459600924422</v>
      </c>
      <c r="O211" s="343"/>
      <c r="P211" s="283">
        <v>0.27035169100555001</v>
      </c>
      <c r="Q211" s="74">
        <v>0.58655528153942504</v>
      </c>
      <c r="R211" s="74">
        <v>8.9165051981408894E-2</v>
      </c>
      <c r="S211" s="76">
        <v>0.13385387682858499</v>
      </c>
      <c r="T211" s="74">
        <v>0.26568841322539899</v>
      </c>
      <c r="U211" s="74">
        <v>0.581054316021265</v>
      </c>
      <c r="V211" s="74">
        <v>8.7675187880211003E-2</v>
      </c>
      <c r="W211" s="76">
        <v>0.13219674852438601</v>
      </c>
      <c r="X211" s="75">
        <v>0.15265211411398</v>
      </c>
      <c r="Y211" s="74">
        <v>0.43976403622747601</v>
      </c>
      <c r="Z211" s="74">
        <v>5.1044335411375499E-2</v>
      </c>
      <c r="AA211" s="76">
        <v>9.1216767326470605E-2</v>
      </c>
      <c r="AD211" s="548"/>
      <c r="AE211" s="229"/>
      <c r="AF211" s="270"/>
      <c r="AG211" s="77"/>
      <c r="AH211" s="77"/>
      <c r="AI211" s="77"/>
      <c r="AJ211" s="77"/>
      <c r="AK211" s="77"/>
      <c r="AL211" s="77"/>
      <c r="AM211" s="26"/>
      <c r="AN211" s="77"/>
      <c r="AO211" s="225"/>
      <c r="AP211" s="117"/>
      <c r="AQ211" s="117"/>
      <c r="AR211" s="117"/>
      <c r="AS211" s="117"/>
      <c r="AT211" s="117"/>
    </row>
    <row r="212" spans="1:46" ht="15" thickBot="1" x14ac:dyDescent="0.35">
      <c r="A212" s="554"/>
      <c r="B212" s="519"/>
      <c r="C212" s="8"/>
      <c r="D212" s="249"/>
      <c r="E212" s="20"/>
      <c r="F212" s="79"/>
      <c r="G212" s="379"/>
      <c r="H212" s="81"/>
      <c r="I212" s="80"/>
      <c r="J212" s="81"/>
      <c r="K212" s="80"/>
      <c r="L212" s="79"/>
      <c r="M212" s="82"/>
      <c r="N212" s="316"/>
      <c r="O212" s="343"/>
      <c r="P212" s="283"/>
      <c r="Q212" s="74"/>
      <c r="R212" s="74"/>
      <c r="S212" s="76"/>
      <c r="T212" s="74"/>
      <c r="U212" s="74"/>
      <c r="V212" s="74"/>
      <c r="W212" s="76"/>
      <c r="X212" s="75"/>
      <c r="Y212" s="74"/>
      <c r="Z212" s="74"/>
      <c r="AA212" s="76"/>
      <c r="AD212" s="548"/>
      <c r="AE212" s="229"/>
      <c r="AF212" s="270"/>
      <c r="AG212" s="77"/>
      <c r="AH212" s="77"/>
      <c r="AI212" s="77"/>
      <c r="AJ212" s="77"/>
      <c r="AK212" s="77"/>
      <c r="AL212" s="77"/>
      <c r="AM212" s="26"/>
      <c r="AN212" s="77"/>
      <c r="AO212" s="225"/>
      <c r="AP212" s="117"/>
      <c r="AQ212" s="117"/>
      <c r="AR212" s="117"/>
      <c r="AS212" s="117"/>
      <c r="AT212" s="117"/>
    </row>
    <row r="213" spans="1:46" x14ac:dyDescent="0.3">
      <c r="A213" s="554"/>
      <c r="B213" s="519"/>
      <c r="C213" s="514" t="s">
        <v>23</v>
      </c>
      <c r="D213" s="508"/>
      <c r="E213" s="509"/>
      <c r="F213" s="83">
        <f t="shared" ref="F213:N213" si="357">AVERAGE(F207:F212)</f>
        <v>3.9657036533999195</v>
      </c>
      <c r="G213" s="380">
        <f t="shared" si="357"/>
        <v>3.0125576553312996</v>
      </c>
      <c r="H213" s="85">
        <f t="shared" si="357"/>
        <v>1.2210676933000602</v>
      </c>
      <c r="I213" s="84">
        <f t="shared" si="357"/>
        <v>3.5753564898805137</v>
      </c>
      <c r="J213" s="85">
        <f t="shared" si="357"/>
        <v>0.36627054099056161</v>
      </c>
      <c r="K213" s="84">
        <f t="shared" si="357"/>
        <v>2.0957121093925677</v>
      </c>
      <c r="L213" s="86">
        <f t="shared" si="357"/>
        <v>2.905131984454</v>
      </c>
      <c r="M213" s="87">
        <f t="shared" si="357"/>
        <v>38.768941157363443</v>
      </c>
      <c r="N213" s="88">
        <f t="shared" si="357"/>
        <v>0.1777483825417612</v>
      </c>
      <c r="O213" s="343"/>
      <c r="P213" s="83">
        <f t="shared" ref="P213:AA213" si="358">AVERAGE(P207:P212)</f>
        <v>0.14188990537884927</v>
      </c>
      <c r="Q213" s="86">
        <f t="shared" si="358"/>
        <v>0.54727419895038953</v>
      </c>
      <c r="R213" s="86">
        <f t="shared" si="358"/>
        <v>5.0826013064301123E-2</v>
      </c>
      <c r="S213" s="88">
        <f t="shared" si="358"/>
        <v>9.5564509860387489E-2</v>
      </c>
      <c r="T213" s="83">
        <f t="shared" si="358"/>
        <v>0.13915327515126341</v>
      </c>
      <c r="U213" s="86">
        <f t="shared" si="358"/>
        <v>0.54468505761992303</v>
      </c>
      <c r="V213" s="86">
        <f t="shared" si="358"/>
        <v>4.9904150752374289E-2</v>
      </c>
      <c r="W213" s="88">
        <f t="shared" si="358"/>
        <v>9.4521658352722804E-2</v>
      </c>
      <c r="X213" s="83">
        <f t="shared" si="358"/>
        <v>7.6933108237927539E-2</v>
      </c>
      <c r="Y213" s="86">
        <f t="shared" si="358"/>
        <v>0.47899397055389548</v>
      </c>
      <c r="Z213" s="86">
        <f t="shared" si="358"/>
        <v>2.8138461095074303E-2</v>
      </c>
      <c r="AA213" s="88">
        <f t="shared" si="358"/>
        <v>6.9710230931324335E-2</v>
      </c>
      <c r="AD213" s="548"/>
      <c r="AE213" s="229"/>
      <c r="AF213" s="270"/>
      <c r="AG213" s="77"/>
      <c r="AH213" s="77"/>
      <c r="AI213" s="77"/>
      <c r="AJ213" s="77"/>
      <c r="AK213" s="77"/>
      <c r="AL213" s="77"/>
      <c r="AM213" s="26"/>
      <c r="AN213" s="77"/>
      <c r="AO213" s="225"/>
      <c r="AP213" s="117"/>
      <c r="AQ213" s="117"/>
      <c r="AR213" s="117"/>
      <c r="AS213" s="117"/>
      <c r="AT213" s="117"/>
    </row>
    <row r="214" spans="1:46" x14ac:dyDescent="0.3">
      <c r="A214" s="554"/>
      <c r="B214" s="519"/>
      <c r="C214" s="525" t="s">
        <v>24</v>
      </c>
      <c r="D214" s="525"/>
      <c r="E214" s="526"/>
      <c r="F214" s="89">
        <f t="shared" ref="F214:N214" si="359">_xlfn.STDEV.S(F207:F212)</f>
        <v>4.0497836255339887</v>
      </c>
      <c r="G214" s="381">
        <f t="shared" si="359"/>
        <v>3.8430459154787502</v>
      </c>
      <c r="H214" s="91">
        <f t="shared" si="359"/>
        <v>1.4425316031983366</v>
      </c>
      <c r="I214" s="90">
        <f t="shared" si="359"/>
        <v>1.2329346434256523</v>
      </c>
      <c r="J214" s="91">
        <f t="shared" si="359"/>
        <v>0.43648874299027302</v>
      </c>
      <c r="K214" s="90">
        <f t="shared" si="359"/>
        <v>3.6236719109504043</v>
      </c>
      <c r="L214" s="92">
        <f t="shared" si="359"/>
        <v>2.2382941279244446</v>
      </c>
      <c r="M214" s="93">
        <f t="shared" si="359"/>
        <v>13.558321169990071</v>
      </c>
      <c r="N214" s="95">
        <f t="shared" si="359"/>
        <v>5.8129930399079141E-2</v>
      </c>
      <c r="O214" s="311"/>
      <c r="P214" s="89">
        <f t="shared" ref="P214:AA214" si="360">_xlfn.STDEV.S(P207:P212)</f>
        <v>8.6289029904318443E-2</v>
      </c>
      <c r="Q214" s="92">
        <f t="shared" si="360"/>
        <v>0.52135631890479583</v>
      </c>
      <c r="R214" s="92">
        <f t="shared" si="360"/>
        <v>3.4746942860168641E-2</v>
      </c>
      <c r="S214" s="95">
        <f t="shared" si="360"/>
        <v>5.7144047412616895E-2</v>
      </c>
      <c r="T214" s="89">
        <f t="shared" si="360"/>
        <v>8.48657292236243E-2</v>
      </c>
      <c r="U214" s="92">
        <f t="shared" si="360"/>
        <v>0.52071497313712356</v>
      </c>
      <c r="V214" s="92">
        <f t="shared" si="360"/>
        <v>3.4104042009132175E-2</v>
      </c>
      <c r="W214" s="95">
        <f t="shared" si="360"/>
        <v>5.6454324190388559E-2</v>
      </c>
      <c r="X214" s="89">
        <f t="shared" si="360"/>
        <v>4.8099452084340341E-2</v>
      </c>
      <c r="Y214" s="92">
        <f t="shared" si="360"/>
        <v>0.50970067658117446</v>
      </c>
      <c r="Z214" s="92">
        <f t="shared" si="360"/>
        <v>1.854585605172366E-2</v>
      </c>
      <c r="AA214" s="95">
        <f t="shared" si="360"/>
        <v>4.1275688173838858E-2</v>
      </c>
      <c r="AD214" s="548"/>
      <c r="AE214" s="229"/>
      <c r="AF214" s="270"/>
      <c r="AG214" s="77"/>
      <c r="AH214" s="77"/>
      <c r="AI214" s="77"/>
      <c r="AJ214" s="77"/>
      <c r="AK214" s="77"/>
      <c r="AL214" s="77"/>
      <c r="AM214" s="26"/>
      <c r="AN214" s="77"/>
      <c r="AO214" s="225"/>
      <c r="AP214" s="117"/>
      <c r="AQ214" s="117"/>
      <c r="AR214" s="117"/>
      <c r="AS214" s="117"/>
      <c r="AT214" s="117"/>
    </row>
    <row r="215" spans="1:46" ht="14.4" customHeight="1" thickBot="1" x14ac:dyDescent="0.35">
      <c r="A215" s="554"/>
      <c r="B215" s="520"/>
      <c r="C215" s="510" t="s">
        <v>25</v>
      </c>
      <c r="D215" s="511"/>
      <c r="E215" s="512"/>
      <c r="F215" s="96">
        <f t="shared" ref="F215:N215" si="361">F214/SQRT(COUNT(F207:F212))</f>
        <v>1.8111182961719103</v>
      </c>
      <c r="G215" s="382">
        <f t="shared" si="361"/>
        <v>1.7186623815326791</v>
      </c>
      <c r="H215" s="98">
        <f t="shared" si="361"/>
        <v>0.64511974488864676</v>
      </c>
      <c r="I215" s="97">
        <f t="shared" si="361"/>
        <v>0.55138513490284446</v>
      </c>
      <c r="J215" s="98">
        <f t="shared" si="361"/>
        <v>0.19520370014793706</v>
      </c>
      <c r="K215" s="97">
        <f t="shared" si="361"/>
        <v>1.6205553442083336</v>
      </c>
      <c r="L215" s="99">
        <f t="shared" si="361"/>
        <v>1.0009955647355335</v>
      </c>
      <c r="M215" s="100">
        <f t="shared" si="361"/>
        <v>6.063465559374456</v>
      </c>
      <c r="N215" s="101">
        <f t="shared" si="361"/>
        <v>2.5996495179934485E-2</v>
      </c>
      <c r="O215" s="311"/>
      <c r="P215" s="96">
        <f t="shared" ref="P215:AA215" si="362">_xlfn.STDEV.S(P207:P212)/SQRT(COUNT(P207:P212))</f>
        <v>3.8589627315713637E-2</v>
      </c>
      <c r="Q215" s="99">
        <f t="shared" si="362"/>
        <v>0.23315763391403643</v>
      </c>
      <c r="R215" s="99">
        <f t="shared" si="362"/>
        <v>1.5539305249127609E-2</v>
      </c>
      <c r="S215" s="101">
        <f t="shared" si="362"/>
        <v>2.5555594904816469E-2</v>
      </c>
      <c r="T215" s="96">
        <f t="shared" si="362"/>
        <v>3.7953107900822874E-2</v>
      </c>
      <c r="U215" s="99">
        <f t="shared" si="362"/>
        <v>0.23287081536731702</v>
      </c>
      <c r="V215" s="99">
        <f t="shared" si="362"/>
        <v>1.5251791247985608E-2</v>
      </c>
      <c r="W215" s="101">
        <f t="shared" si="362"/>
        <v>2.5247141302703918E-2</v>
      </c>
      <c r="X215" s="96">
        <f t="shared" si="362"/>
        <v>2.1510728908215791E-2</v>
      </c>
      <c r="Y215" s="99">
        <f t="shared" si="362"/>
        <v>0.22794507220262822</v>
      </c>
      <c r="Z215" s="99">
        <f t="shared" si="362"/>
        <v>8.2939589665159911E-3</v>
      </c>
      <c r="AA215" s="101">
        <f t="shared" si="362"/>
        <v>1.8459048914957567E-2</v>
      </c>
      <c r="AD215" s="548"/>
      <c r="AE215" s="229"/>
      <c r="AF215" s="270"/>
      <c r="AG215" s="77"/>
      <c r="AH215" s="77"/>
      <c r="AI215" s="77"/>
      <c r="AJ215" s="77"/>
      <c r="AK215" s="77"/>
      <c r="AL215" s="77"/>
      <c r="AM215" s="26"/>
      <c r="AN215" s="77"/>
      <c r="AO215" s="225"/>
      <c r="AP215" s="117"/>
      <c r="AQ215" s="117"/>
      <c r="AR215" s="117"/>
      <c r="AS215" s="117"/>
      <c r="AT215" s="117"/>
    </row>
    <row r="216" spans="1:46" x14ac:dyDescent="0.3">
      <c r="A216" s="554"/>
      <c r="B216" s="518" t="s">
        <v>85</v>
      </c>
      <c r="C216" s="8">
        <v>44096</v>
      </c>
      <c r="D216" s="247" t="s">
        <v>82</v>
      </c>
      <c r="E216" s="284" t="s">
        <v>138</v>
      </c>
      <c r="F216" s="67">
        <v>5.2960973256445003</v>
      </c>
      <c r="G216" s="377">
        <v>5.5550386897161497</v>
      </c>
      <c r="H216" s="69">
        <v>0.14719483818535001</v>
      </c>
      <c r="I216" s="68">
        <v>4.4659158032648101</v>
      </c>
      <c r="J216" s="69">
        <v>2.49458426792426E-14</v>
      </c>
      <c r="K216" s="68">
        <v>2.1732270213106899</v>
      </c>
      <c r="L216" s="67">
        <v>0.453764473829116</v>
      </c>
      <c r="M216" s="70">
        <v>46.184966112204002</v>
      </c>
      <c r="N216" s="314">
        <v>0.19173684605810001</v>
      </c>
      <c r="O216" s="343"/>
      <c r="P216" s="282">
        <v>0.16872887048691701</v>
      </c>
      <c r="Q216" s="72">
        <v>0.83770554138918696</v>
      </c>
      <c r="R216" s="72">
        <v>0.101074952899712</v>
      </c>
      <c r="S216" s="73">
        <v>0.21152394623325499</v>
      </c>
      <c r="T216" s="74">
        <v>0.16512418385324601</v>
      </c>
      <c r="U216" s="74">
        <v>0.83465645710109104</v>
      </c>
      <c r="V216" s="74">
        <v>9.8812574048930499E-2</v>
      </c>
      <c r="W216" s="76">
        <v>0.20890816694978501</v>
      </c>
      <c r="X216" s="71">
        <v>8.3367388282599195E-2</v>
      </c>
      <c r="Y216" s="72">
        <v>0.76220001151740802</v>
      </c>
      <c r="Z216" s="72">
        <v>4.8668988744911802E-2</v>
      </c>
      <c r="AA216" s="73">
        <v>0.15014608249192801</v>
      </c>
      <c r="AD216" s="548"/>
      <c r="AE216" s="229"/>
      <c r="AF216" s="270"/>
      <c r="AG216" s="77"/>
      <c r="AH216" s="77"/>
      <c r="AI216" s="77"/>
      <c r="AJ216" s="77"/>
      <c r="AK216" s="77"/>
      <c r="AL216" s="77"/>
      <c r="AM216" s="26"/>
      <c r="AN216" s="77"/>
      <c r="AO216" s="225"/>
      <c r="AP216" s="117"/>
      <c r="AQ216" s="117"/>
      <c r="AR216" s="117"/>
      <c r="AS216" s="117"/>
      <c r="AT216" s="117"/>
    </row>
    <row r="217" spans="1:46" x14ac:dyDescent="0.3">
      <c r="A217" s="554"/>
      <c r="B217" s="519"/>
      <c r="C217" s="8">
        <v>44097</v>
      </c>
      <c r="D217" s="248" t="s">
        <v>82</v>
      </c>
      <c r="E217" s="20" t="s">
        <v>139</v>
      </c>
      <c r="F217" s="105">
        <v>3.3848928371000802</v>
      </c>
      <c r="G217" s="378">
        <v>1.95591421640606E-2</v>
      </c>
      <c r="H217" s="104">
        <v>2.2041527606092801</v>
      </c>
      <c r="I217" s="103">
        <v>1.5723334985401101</v>
      </c>
      <c r="J217" s="104">
        <v>9.5584045234753905</v>
      </c>
      <c r="K217" s="103">
        <v>7.7598913137729397</v>
      </c>
      <c r="L217" s="105">
        <v>1.4562555215674799</v>
      </c>
      <c r="M217" s="106">
        <v>48.732889506681502</v>
      </c>
      <c r="N217" s="315">
        <v>0.16983210382837599</v>
      </c>
      <c r="O217" s="343"/>
      <c r="P217" s="283">
        <v>0.205528936848034</v>
      </c>
      <c r="Q217" s="74">
        <v>0.67107751940495797</v>
      </c>
      <c r="R217" s="74">
        <v>0.177658231050495</v>
      </c>
      <c r="S217" s="76">
        <v>0.228801512545934</v>
      </c>
      <c r="T217" s="74">
        <v>0.20102343494389599</v>
      </c>
      <c r="U217" s="74">
        <v>0.66753555007875998</v>
      </c>
      <c r="V217" s="74">
        <v>0.175055117360636</v>
      </c>
      <c r="W217" s="76">
        <v>0.22586176314112799</v>
      </c>
      <c r="X217" s="75">
        <v>0.102757684750742</v>
      </c>
      <c r="Y217" s="74">
        <v>0.56803757622212203</v>
      </c>
      <c r="Z217" s="74">
        <v>0.10520007528736799</v>
      </c>
      <c r="AA217" s="76">
        <v>0.14633534448305099</v>
      </c>
      <c r="AD217" s="548"/>
      <c r="AE217" s="229"/>
      <c r="AF217" s="270"/>
      <c r="AG217" s="77"/>
      <c r="AH217" s="77"/>
      <c r="AI217" s="77"/>
      <c r="AJ217" s="77"/>
      <c r="AK217" s="77"/>
      <c r="AL217" s="77"/>
      <c r="AM217" s="26"/>
      <c r="AN217" s="77"/>
      <c r="AO217" s="225"/>
      <c r="AP217" s="117"/>
      <c r="AQ217" s="117"/>
      <c r="AR217" s="117"/>
      <c r="AS217" s="117"/>
      <c r="AT217" s="117"/>
    </row>
    <row r="218" spans="1:46" x14ac:dyDescent="0.3">
      <c r="A218" s="554"/>
      <c r="B218" s="519"/>
      <c r="C218" s="8">
        <v>44098</v>
      </c>
      <c r="D218" s="248" t="s">
        <v>82</v>
      </c>
      <c r="E218" s="20" t="s">
        <v>140</v>
      </c>
      <c r="F218" s="105">
        <v>6.3179149346627899</v>
      </c>
      <c r="G218" s="378">
        <v>6.3185767278382503</v>
      </c>
      <c r="H218" s="104">
        <v>5.9377548513932399E-14</v>
      </c>
      <c r="I218" s="103">
        <v>5.6741120548553603</v>
      </c>
      <c r="J218" s="104">
        <v>0.86783787786955402</v>
      </c>
      <c r="K218" s="103">
        <v>0.27643967089678301</v>
      </c>
      <c r="L218" s="105">
        <v>1.61954519450603</v>
      </c>
      <c r="M218" s="106">
        <v>34.267675287864499</v>
      </c>
      <c r="N218" s="315">
        <v>0.116402600149311</v>
      </c>
      <c r="O218" s="343"/>
      <c r="P218" s="283">
        <v>0.26552334373173198</v>
      </c>
      <c r="Q218" s="74">
        <v>0.89317315690902199</v>
      </c>
      <c r="R218" s="74">
        <v>0.200283721155879</v>
      </c>
      <c r="S218" s="76">
        <v>0.27922234025331699</v>
      </c>
      <c r="T218" s="74">
        <v>0.26022278822463002</v>
      </c>
      <c r="U218" s="74">
        <v>0.88492908578246998</v>
      </c>
      <c r="V218" s="74">
        <v>0.197234059204143</v>
      </c>
      <c r="W218" s="76">
        <v>0.27581559810953199</v>
      </c>
      <c r="X218" s="75">
        <v>0.134604047911142</v>
      </c>
      <c r="Y218" s="74">
        <v>0.65657951917300905</v>
      </c>
      <c r="Z218" s="74">
        <v>0.11638065554947</v>
      </c>
      <c r="AA218" s="76">
        <v>0.184933313474126</v>
      </c>
      <c r="AD218" s="548"/>
      <c r="AE218" s="229"/>
      <c r="AF218" s="270"/>
      <c r="AG218" s="77"/>
      <c r="AH218" s="77"/>
      <c r="AI218" s="77"/>
      <c r="AJ218" s="77"/>
      <c r="AK218" s="77"/>
      <c r="AL218" s="77"/>
      <c r="AM218" s="26"/>
      <c r="AN218" s="77"/>
      <c r="AO218" s="225"/>
      <c r="AP218" s="117"/>
      <c r="AQ218" s="117"/>
      <c r="AR218" s="117"/>
      <c r="AS218" s="117"/>
      <c r="AT218" s="117"/>
    </row>
    <row r="219" spans="1:46" x14ac:dyDescent="0.3">
      <c r="A219" s="554"/>
      <c r="B219" s="519"/>
      <c r="C219" s="8">
        <v>44099</v>
      </c>
      <c r="D219" s="248" t="s">
        <v>82</v>
      </c>
      <c r="E219" s="20" t="s">
        <v>141</v>
      </c>
      <c r="F219" s="105">
        <v>2.9952442824612699</v>
      </c>
      <c r="G219" s="378">
        <v>5.6431428095310601</v>
      </c>
      <c r="H219" s="104">
        <v>2.8625016742979999E-11</v>
      </c>
      <c r="I219" s="103">
        <v>9.8737267891579705</v>
      </c>
      <c r="J219" s="104">
        <v>0.17031982422518899</v>
      </c>
      <c r="K219" s="103">
        <v>0.33895701938162098</v>
      </c>
      <c r="L219" s="105">
        <v>1.53486929212608</v>
      </c>
      <c r="M219" s="106">
        <v>28.3040000160725</v>
      </c>
      <c r="N219" s="315">
        <v>0.100012102006084</v>
      </c>
      <c r="O219" s="343"/>
      <c r="P219" s="283">
        <v>0.24146467888088599</v>
      </c>
      <c r="Q219" s="74">
        <v>0.92705127912583696</v>
      </c>
      <c r="R219" s="74">
        <v>0.16737277810398299</v>
      </c>
      <c r="S219" s="76">
        <v>0.23344542815438299</v>
      </c>
      <c r="T219" s="74">
        <v>0.237359546163214</v>
      </c>
      <c r="U219" s="74">
        <v>0.917897107197719</v>
      </c>
      <c r="V219" s="74">
        <v>0.16466079842255499</v>
      </c>
      <c r="W219" s="76">
        <v>0.23034366832326</v>
      </c>
      <c r="X219" s="75">
        <v>0.14000850996904701</v>
      </c>
      <c r="Y219" s="74">
        <v>0.68722791748318601</v>
      </c>
      <c r="Z219" s="74">
        <v>9.9501815682295602E-2</v>
      </c>
      <c r="AA219" s="76">
        <v>0.15523722088141301</v>
      </c>
      <c r="AD219" s="548"/>
      <c r="AE219" s="229"/>
      <c r="AF219" s="270"/>
      <c r="AG219" s="77"/>
      <c r="AH219" s="77"/>
      <c r="AI219" s="77"/>
      <c r="AJ219" s="77"/>
      <c r="AK219" s="77"/>
      <c r="AL219" s="77"/>
      <c r="AM219" s="26"/>
      <c r="AN219" s="77"/>
      <c r="AO219" s="225"/>
      <c r="AP219" s="117"/>
      <c r="AQ219" s="117"/>
      <c r="AR219" s="117"/>
      <c r="AS219" s="117"/>
      <c r="AT219" s="117"/>
    </row>
    <row r="220" spans="1:46" x14ac:dyDescent="0.3">
      <c r="A220" s="554"/>
      <c r="B220" s="519"/>
      <c r="C220" s="8"/>
      <c r="D220" s="248"/>
      <c r="E220" s="20"/>
      <c r="F220" s="105"/>
      <c r="G220" s="378"/>
      <c r="H220" s="104"/>
      <c r="I220" s="103"/>
      <c r="J220" s="104"/>
      <c r="K220" s="103"/>
      <c r="L220" s="105"/>
      <c r="M220" s="106"/>
      <c r="N220" s="315"/>
      <c r="O220" s="343"/>
      <c r="P220" s="283"/>
      <c r="Q220" s="74"/>
      <c r="R220" s="74"/>
      <c r="S220" s="76"/>
      <c r="T220" s="74"/>
      <c r="U220" s="74"/>
      <c r="V220" s="74"/>
      <c r="W220" s="76"/>
      <c r="X220" s="75"/>
      <c r="Y220" s="74"/>
      <c r="Z220" s="74"/>
      <c r="AA220" s="76"/>
      <c r="AD220" s="548"/>
      <c r="AE220" s="229"/>
      <c r="AF220" s="270"/>
      <c r="AG220" s="77"/>
      <c r="AH220" s="77"/>
      <c r="AI220" s="77"/>
      <c r="AJ220" s="77"/>
      <c r="AK220" s="77"/>
      <c r="AL220" s="77"/>
      <c r="AM220" s="26"/>
      <c r="AN220" s="77"/>
      <c r="AO220" s="225"/>
      <c r="AP220" s="117"/>
      <c r="AQ220" s="117"/>
      <c r="AR220" s="117"/>
      <c r="AS220" s="117"/>
      <c r="AT220" s="117"/>
    </row>
    <row r="221" spans="1:46" ht="15" thickBot="1" x14ac:dyDescent="0.35">
      <c r="A221" s="554"/>
      <c r="B221" s="519"/>
      <c r="C221" s="8"/>
      <c r="D221" s="249"/>
      <c r="E221" s="20"/>
      <c r="F221" s="79"/>
      <c r="G221" s="379"/>
      <c r="H221" s="81"/>
      <c r="I221" s="80"/>
      <c r="J221" s="81"/>
      <c r="K221" s="80"/>
      <c r="L221" s="79"/>
      <c r="M221" s="82"/>
      <c r="N221" s="316"/>
      <c r="O221" s="343"/>
      <c r="P221" s="283"/>
      <c r="Q221" s="74"/>
      <c r="R221" s="74"/>
      <c r="S221" s="76"/>
      <c r="T221" s="74"/>
      <c r="U221" s="74"/>
      <c r="V221" s="74"/>
      <c r="W221" s="76"/>
      <c r="X221" s="75"/>
      <c r="Y221" s="74"/>
      <c r="Z221" s="74"/>
      <c r="AA221" s="76"/>
      <c r="AD221" s="548"/>
      <c r="AE221" s="229"/>
      <c r="AF221" s="270"/>
      <c r="AG221" s="77"/>
      <c r="AH221" s="77"/>
      <c r="AI221" s="77"/>
      <c r="AJ221" s="77"/>
      <c r="AK221" s="77"/>
      <c r="AL221" s="77"/>
      <c r="AM221" s="26"/>
      <c r="AN221" s="77"/>
      <c r="AO221" s="225"/>
      <c r="AP221" s="117"/>
      <c r="AQ221" s="117"/>
      <c r="AR221" s="117"/>
      <c r="AS221" s="117"/>
      <c r="AT221" s="117"/>
    </row>
    <row r="222" spans="1:46" x14ac:dyDescent="0.3">
      <c r="A222" s="554"/>
      <c r="B222" s="519"/>
      <c r="C222" s="514" t="s">
        <v>23</v>
      </c>
      <c r="D222" s="508"/>
      <c r="E222" s="509"/>
      <c r="F222" s="83">
        <f t="shared" ref="F222:N222" si="363">AVERAGE(F216:F221)</f>
        <v>4.4985373449671595</v>
      </c>
      <c r="G222" s="380">
        <f t="shared" si="363"/>
        <v>4.3840793423123801</v>
      </c>
      <c r="H222" s="85">
        <f t="shared" si="363"/>
        <v>0.58783689970582864</v>
      </c>
      <c r="I222" s="84">
        <f t="shared" si="363"/>
        <v>5.396522036454563</v>
      </c>
      <c r="J222" s="85">
        <f t="shared" si="363"/>
        <v>2.6491405563925396</v>
      </c>
      <c r="K222" s="84">
        <f t="shared" si="363"/>
        <v>2.6371287563405086</v>
      </c>
      <c r="L222" s="86">
        <f t="shared" si="363"/>
        <v>1.2661086205071765</v>
      </c>
      <c r="M222" s="87">
        <f t="shared" si="363"/>
        <v>39.372382730705631</v>
      </c>
      <c r="N222" s="88">
        <f t="shared" si="363"/>
        <v>0.14449591301046777</v>
      </c>
      <c r="O222" s="343"/>
      <c r="P222" s="83">
        <f t="shared" ref="P222:AA222" si="364">AVERAGE(P216:P221)</f>
        <v>0.22031145748689224</v>
      </c>
      <c r="Q222" s="86">
        <f t="shared" si="364"/>
        <v>0.83225187420725089</v>
      </c>
      <c r="R222" s="86">
        <f t="shared" si="364"/>
        <v>0.16159742080251724</v>
      </c>
      <c r="S222" s="88">
        <f t="shared" si="364"/>
        <v>0.23824830679672224</v>
      </c>
      <c r="T222" s="83">
        <f t="shared" si="364"/>
        <v>0.21593248829624648</v>
      </c>
      <c r="U222" s="86">
        <f t="shared" si="364"/>
        <v>0.82625455004001003</v>
      </c>
      <c r="V222" s="86">
        <f t="shared" si="364"/>
        <v>0.15894063725906613</v>
      </c>
      <c r="W222" s="88">
        <f t="shared" si="364"/>
        <v>0.23523229913092625</v>
      </c>
      <c r="X222" s="83">
        <f t="shared" si="364"/>
        <v>0.11518440772838255</v>
      </c>
      <c r="Y222" s="86">
        <f t="shared" si="364"/>
        <v>0.66851125609893125</v>
      </c>
      <c r="Z222" s="86">
        <f t="shared" si="364"/>
        <v>9.2437883816011354E-2</v>
      </c>
      <c r="AA222" s="88">
        <f t="shared" si="364"/>
        <v>0.15916299033262951</v>
      </c>
      <c r="AD222" s="548"/>
      <c r="AE222" s="534"/>
      <c r="AF222" s="534"/>
      <c r="AG222" s="77"/>
      <c r="AH222" s="77"/>
      <c r="AI222" s="77"/>
      <c r="AJ222" s="77"/>
      <c r="AK222" s="77"/>
      <c r="AL222" s="77"/>
      <c r="AM222" s="26"/>
      <c r="AN222" s="77"/>
      <c r="AO222" s="225"/>
      <c r="AP222" s="117"/>
      <c r="AQ222" s="117"/>
      <c r="AR222" s="117"/>
      <c r="AS222" s="117"/>
      <c r="AT222" s="117"/>
    </row>
    <row r="223" spans="1:46" x14ac:dyDescent="0.3">
      <c r="A223" s="554"/>
      <c r="B223" s="519"/>
      <c r="C223" s="525" t="s">
        <v>24</v>
      </c>
      <c r="D223" s="525"/>
      <c r="E223" s="526"/>
      <c r="F223" s="89">
        <f t="shared" ref="F223:N223" si="365">_xlfn.STDEV.S(F216:F221)</f>
        <v>1.5754714488416464</v>
      </c>
      <c r="G223" s="381">
        <f t="shared" si="365"/>
        <v>2.9296019820598014</v>
      </c>
      <c r="H223" s="91">
        <f t="shared" si="365"/>
        <v>1.0797757220625155</v>
      </c>
      <c r="I223" s="90">
        <f t="shared" si="365"/>
        <v>3.4454252060141828</v>
      </c>
      <c r="J223" s="91">
        <f t="shared" si="365"/>
        <v>4.6214523586238174</v>
      </c>
      <c r="K223" s="90">
        <f t="shared" si="365"/>
        <v>3.5266767799296588</v>
      </c>
      <c r="L223" s="92">
        <f t="shared" si="365"/>
        <v>0.54565207689944528</v>
      </c>
      <c r="M223" s="93">
        <f t="shared" si="365"/>
        <v>9.7056257470868097</v>
      </c>
      <c r="N223" s="95">
        <f t="shared" si="365"/>
        <v>4.3365393227629764E-2</v>
      </c>
      <c r="O223" s="311"/>
      <c r="P223" s="89">
        <f t="shared" ref="P223:AA223" si="366">_xlfn.STDEV.S(P216:P221)</f>
        <v>4.2311777837098441E-2</v>
      </c>
      <c r="Q223" s="92">
        <f t="shared" si="366"/>
        <v>0.1135858632498109</v>
      </c>
      <c r="R223" s="92">
        <f t="shared" si="366"/>
        <v>4.2625905010364173E-2</v>
      </c>
      <c r="S223" s="95">
        <f t="shared" si="366"/>
        <v>2.8898514552932356E-2</v>
      </c>
      <c r="T223" s="89">
        <f t="shared" si="366"/>
        <v>4.1731335743525208E-2</v>
      </c>
      <c r="U223" s="92">
        <f t="shared" si="366"/>
        <v>0.11121056966847358</v>
      </c>
      <c r="V223" s="92">
        <f t="shared" si="366"/>
        <v>4.2324803060561432E-2</v>
      </c>
      <c r="W223" s="95">
        <f t="shared" si="366"/>
        <v>2.8587116836008623E-2</v>
      </c>
      <c r="X223" s="89">
        <f t="shared" si="366"/>
        <v>2.68334657176394E-2</v>
      </c>
      <c r="Y223" s="92">
        <f t="shared" si="366"/>
        <v>8.0343477228071405E-2</v>
      </c>
      <c r="Z223" s="92">
        <f t="shared" si="366"/>
        <v>3.0009693759342176E-2</v>
      </c>
      <c r="AA223" s="95">
        <f t="shared" si="366"/>
        <v>1.7562975693687442E-2</v>
      </c>
      <c r="AD223" s="548"/>
      <c r="AE223" s="534"/>
      <c r="AF223" s="534"/>
      <c r="AG223" s="77"/>
      <c r="AH223" s="77"/>
      <c r="AI223" s="77"/>
      <c r="AJ223" s="77"/>
      <c r="AK223" s="77"/>
      <c r="AL223" s="77"/>
      <c r="AM223" s="26"/>
      <c r="AN223" s="77"/>
      <c r="AO223" s="225"/>
      <c r="AP223" s="117"/>
      <c r="AQ223" s="117"/>
      <c r="AR223" s="117"/>
      <c r="AS223" s="117"/>
      <c r="AT223" s="117"/>
    </row>
    <row r="224" spans="1:46" ht="15" thickBot="1" x14ac:dyDescent="0.35">
      <c r="A224" s="554"/>
      <c r="B224" s="520"/>
      <c r="C224" s="510" t="s">
        <v>25</v>
      </c>
      <c r="D224" s="511"/>
      <c r="E224" s="512"/>
      <c r="F224" s="96">
        <f t="shared" ref="F224:N224" si="367">F223/SQRT(COUNT(F216:F221))</f>
        <v>0.78773572442082318</v>
      </c>
      <c r="G224" s="382">
        <f t="shared" si="367"/>
        <v>1.4648009910299007</v>
      </c>
      <c r="H224" s="98">
        <f t="shared" si="367"/>
        <v>0.53988786103125774</v>
      </c>
      <c r="I224" s="97">
        <f t="shared" si="367"/>
        <v>1.7227126030070914</v>
      </c>
      <c r="J224" s="98">
        <f t="shared" si="367"/>
        <v>2.3107261793119087</v>
      </c>
      <c r="K224" s="97">
        <f t="shared" si="367"/>
        <v>1.7633383899648294</v>
      </c>
      <c r="L224" s="99">
        <f t="shared" si="367"/>
        <v>0.27282603844972264</v>
      </c>
      <c r="M224" s="100">
        <f t="shared" si="367"/>
        <v>4.8528128735434048</v>
      </c>
      <c r="N224" s="101">
        <f t="shared" si="367"/>
        <v>2.1682696613814882E-2</v>
      </c>
      <c r="O224" s="311"/>
      <c r="P224" s="96">
        <f t="shared" ref="P224:AA224" si="368">_xlfn.STDEV.S(P216:P221)/SQRT(COUNT(P216:P221))</f>
        <v>2.115588891854922E-2</v>
      </c>
      <c r="Q224" s="99">
        <f t="shared" si="368"/>
        <v>5.6792931624905452E-2</v>
      </c>
      <c r="R224" s="99">
        <f t="shared" si="368"/>
        <v>2.1312952505182087E-2</v>
      </c>
      <c r="S224" s="101">
        <f t="shared" si="368"/>
        <v>1.4449257276466178E-2</v>
      </c>
      <c r="T224" s="96">
        <f t="shared" si="368"/>
        <v>2.0865667871762604E-2</v>
      </c>
      <c r="U224" s="99">
        <f t="shared" si="368"/>
        <v>5.5605284834236789E-2</v>
      </c>
      <c r="V224" s="99">
        <f t="shared" si="368"/>
        <v>2.1162401530280716E-2</v>
      </c>
      <c r="W224" s="101">
        <f t="shared" si="368"/>
        <v>1.4293558418004311E-2</v>
      </c>
      <c r="X224" s="96">
        <f t="shared" si="368"/>
        <v>1.34167328588197E-2</v>
      </c>
      <c r="Y224" s="99">
        <f t="shared" si="368"/>
        <v>4.0171738614035703E-2</v>
      </c>
      <c r="Z224" s="99">
        <f t="shared" si="368"/>
        <v>1.5004846879671088E-2</v>
      </c>
      <c r="AA224" s="101">
        <f t="shared" si="368"/>
        <v>8.7814878468437212E-3</v>
      </c>
      <c r="AD224" s="548"/>
      <c r="AE224" s="534"/>
      <c r="AF224" s="534"/>
      <c r="AG224" s="77"/>
      <c r="AH224" s="77"/>
      <c r="AI224" s="77"/>
      <c r="AJ224" s="77"/>
      <c r="AK224" s="77"/>
      <c r="AL224" s="77"/>
      <c r="AM224" s="26"/>
      <c r="AN224" s="77"/>
      <c r="AO224" s="225"/>
      <c r="AP224" s="117"/>
      <c r="AQ224" s="117"/>
      <c r="AR224" s="117"/>
      <c r="AS224" s="117"/>
      <c r="AT224" s="117"/>
    </row>
    <row r="225" spans="1:46" ht="14.4" customHeight="1" x14ac:dyDescent="0.3">
      <c r="A225" s="554"/>
      <c r="B225" s="506" t="s">
        <v>88</v>
      </c>
      <c r="C225" s="8">
        <v>44229</v>
      </c>
      <c r="D225" s="247" t="s">
        <v>82</v>
      </c>
      <c r="E225" s="20" t="s">
        <v>151</v>
      </c>
      <c r="F225" s="102"/>
      <c r="G225" s="378"/>
      <c r="H225" s="104"/>
      <c r="I225" s="103"/>
      <c r="J225" s="104"/>
      <c r="K225" s="103"/>
      <c r="L225" s="105"/>
      <c r="M225" s="106"/>
      <c r="N225" s="315"/>
      <c r="O225" s="310"/>
      <c r="P225" s="283"/>
      <c r="Q225" s="74"/>
      <c r="R225" s="74"/>
      <c r="S225" s="76"/>
      <c r="T225" s="74"/>
      <c r="U225" s="74"/>
      <c r="V225" s="74"/>
      <c r="W225" s="76"/>
      <c r="X225" s="75"/>
      <c r="Y225" s="74"/>
      <c r="Z225" s="74"/>
      <c r="AA225" s="76"/>
      <c r="AD225" s="548"/>
      <c r="AE225" s="229"/>
      <c r="AF225" s="270"/>
      <c r="AG225" s="77"/>
      <c r="AH225" s="77"/>
      <c r="AI225" s="77"/>
      <c r="AJ225" s="77"/>
      <c r="AK225" s="77"/>
      <c r="AL225" s="77"/>
      <c r="AM225" s="26"/>
      <c r="AN225" s="77"/>
      <c r="AO225" s="225"/>
      <c r="AP225" s="117"/>
      <c r="AQ225" s="117"/>
      <c r="AR225" s="117"/>
      <c r="AS225" s="117"/>
      <c r="AT225" s="117"/>
    </row>
    <row r="226" spans="1:46" x14ac:dyDescent="0.3">
      <c r="A226" s="554"/>
      <c r="B226" s="506"/>
      <c r="C226" s="265">
        <v>44237</v>
      </c>
      <c r="D226" s="229" t="s">
        <v>82</v>
      </c>
      <c r="E226" s="250" t="s">
        <v>152</v>
      </c>
      <c r="F226" s="102"/>
      <c r="G226" s="378"/>
      <c r="H226" s="104"/>
      <c r="I226" s="103"/>
      <c r="J226" s="104"/>
      <c r="K226" s="103"/>
      <c r="L226" s="105"/>
      <c r="M226" s="106"/>
      <c r="N226" s="315"/>
      <c r="O226" s="310"/>
      <c r="P226" s="283"/>
      <c r="Q226" s="74"/>
      <c r="R226" s="74"/>
      <c r="S226" s="76"/>
      <c r="T226" s="74"/>
      <c r="U226" s="74"/>
      <c r="V226" s="74"/>
      <c r="W226" s="76"/>
      <c r="X226" s="75"/>
      <c r="Y226" s="74"/>
      <c r="Z226" s="74"/>
      <c r="AA226" s="76"/>
      <c r="AD226" s="548"/>
      <c r="AE226" s="229"/>
      <c r="AF226" s="270"/>
      <c r="AG226" s="77"/>
      <c r="AH226" s="77"/>
      <c r="AI226" s="77"/>
      <c r="AJ226" s="77"/>
      <c r="AK226" s="77"/>
      <c r="AL226" s="77"/>
      <c r="AM226" s="26"/>
      <c r="AN226" s="77"/>
      <c r="AO226" s="225"/>
      <c r="AP226" s="117"/>
      <c r="AQ226" s="117"/>
      <c r="AR226" s="117"/>
      <c r="AS226" s="117"/>
      <c r="AT226" s="117"/>
    </row>
    <row r="227" spans="1:46" x14ac:dyDescent="0.3">
      <c r="A227" s="554"/>
      <c r="B227" s="506"/>
      <c r="C227" s="8"/>
      <c r="D227" s="248" t="s">
        <v>82</v>
      </c>
      <c r="E227" s="20"/>
      <c r="F227" s="102"/>
      <c r="G227" s="378"/>
      <c r="H227" s="104"/>
      <c r="I227" s="103"/>
      <c r="J227" s="104"/>
      <c r="K227" s="103"/>
      <c r="L227" s="105"/>
      <c r="M227" s="106"/>
      <c r="N227" s="315"/>
      <c r="O227" s="310"/>
      <c r="P227" s="283"/>
      <c r="Q227" s="74"/>
      <c r="R227" s="74"/>
      <c r="S227" s="76"/>
      <c r="T227" s="74"/>
      <c r="U227" s="74"/>
      <c r="V227" s="74"/>
      <c r="W227" s="76"/>
      <c r="X227" s="75"/>
      <c r="Y227" s="74"/>
      <c r="Z227" s="74"/>
      <c r="AA227" s="76"/>
      <c r="AD227" s="548"/>
      <c r="AE227" s="229"/>
      <c r="AF227" s="270"/>
      <c r="AG227" s="77"/>
      <c r="AH227" s="77"/>
      <c r="AI227" s="77"/>
      <c r="AJ227" s="77"/>
      <c r="AK227" s="77"/>
      <c r="AL227" s="77"/>
      <c r="AM227" s="26"/>
      <c r="AN227" s="77"/>
      <c r="AO227" s="225"/>
      <c r="AP227" s="117"/>
      <c r="AQ227" s="117"/>
      <c r="AR227" s="117"/>
      <c r="AS227" s="117"/>
      <c r="AT227" s="117"/>
    </row>
    <row r="228" spans="1:46" x14ac:dyDescent="0.3">
      <c r="A228" s="554"/>
      <c r="B228" s="506"/>
      <c r="C228" s="8"/>
      <c r="D228" s="248" t="s">
        <v>82</v>
      </c>
      <c r="E228" s="20"/>
      <c r="F228" s="102"/>
      <c r="G228" s="378"/>
      <c r="H228" s="104"/>
      <c r="I228" s="103"/>
      <c r="J228" s="104"/>
      <c r="K228" s="103"/>
      <c r="L228" s="105"/>
      <c r="M228" s="106"/>
      <c r="N228" s="315"/>
      <c r="O228" s="310"/>
      <c r="P228" s="283"/>
      <c r="Q228" s="74"/>
      <c r="R228" s="74"/>
      <c r="S228" s="76"/>
      <c r="T228" s="74"/>
      <c r="U228" s="74"/>
      <c r="V228" s="74"/>
      <c r="W228" s="76"/>
      <c r="X228" s="75"/>
      <c r="Y228" s="74"/>
      <c r="Z228" s="74"/>
      <c r="AA228" s="76"/>
      <c r="AD228" s="548"/>
      <c r="AE228" s="229"/>
      <c r="AF228" s="270"/>
      <c r="AG228" s="77"/>
      <c r="AH228" s="77"/>
      <c r="AI228" s="77"/>
      <c r="AJ228" s="77"/>
      <c r="AK228" s="77"/>
      <c r="AL228" s="77"/>
      <c r="AM228" s="26"/>
      <c r="AN228" s="77"/>
      <c r="AO228" s="225"/>
      <c r="AP228" s="117"/>
      <c r="AQ228" s="117"/>
      <c r="AR228" s="117"/>
      <c r="AS228" s="117"/>
      <c r="AT228" s="117"/>
    </row>
    <row r="229" spans="1:46" x14ac:dyDescent="0.3">
      <c r="A229" s="554"/>
      <c r="B229" s="506"/>
      <c r="C229" s="8"/>
      <c r="D229" s="248" t="s">
        <v>82</v>
      </c>
      <c r="E229" s="20"/>
      <c r="F229" s="102"/>
      <c r="G229" s="378"/>
      <c r="H229" s="104"/>
      <c r="I229" s="103"/>
      <c r="J229" s="104"/>
      <c r="K229" s="103"/>
      <c r="L229" s="105"/>
      <c r="M229" s="106"/>
      <c r="N229" s="315"/>
      <c r="O229" s="310"/>
      <c r="P229" s="283"/>
      <c r="Q229" s="74"/>
      <c r="R229" s="74"/>
      <c r="S229" s="76"/>
      <c r="T229" s="74"/>
      <c r="U229" s="74"/>
      <c r="V229" s="74"/>
      <c r="W229" s="76"/>
      <c r="X229" s="75"/>
      <c r="Y229" s="74"/>
      <c r="Z229" s="74"/>
      <c r="AA229" s="76"/>
      <c r="AD229" s="548"/>
      <c r="AE229" s="229"/>
      <c r="AF229" s="270"/>
      <c r="AG229" s="77"/>
      <c r="AH229" s="77"/>
      <c r="AI229" s="77"/>
      <c r="AJ229" s="77"/>
      <c r="AK229" s="77"/>
      <c r="AL229" s="77"/>
      <c r="AM229" s="26"/>
      <c r="AN229" s="77"/>
      <c r="AO229" s="225"/>
      <c r="AP229" s="117"/>
      <c r="AQ229" s="117"/>
      <c r="AR229" s="117"/>
      <c r="AS229" s="117"/>
      <c r="AT229" s="117"/>
    </row>
    <row r="230" spans="1:46" ht="15" thickBot="1" x14ac:dyDescent="0.35">
      <c r="A230" s="554"/>
      <c r="B230" s="506"/>
      <c r="C230" s="8"/>
      <c r="D230" s="249"/>
      <c r="E230" s="20"/>
      <c r="F230" s="107"/>
      <c r="G230" s="379"/>
      <c r="H230" s="81"/>
      <c r="I230" s="80"/>
      <c r="J230" s="81"/>
      <c r="K230" s="80"/>
      <c r="L230" s="79"/>
      <c r="M230" s="82"/>
      <c r="N230" s="316"/>
      <c r="O230" s="310"/>
      <c r="P230" s="283"/>
      <c r="Q230" s="74"/>
      <c r="R230" s="74"/>
      <c r="S230" s="76"/>
      <c r="T230" s="74"/>
      <c r="U230" s="74"/>
      <c r="V230" s="74"/>
      <c r="W230" s="76"/>
      <c r="X230" s="75"/>
      <c r="Y230" s="74"/>
      <c r="Z230" s="74"/>
      <c r="AA230" s="76"/>
      <c r="AD230" s="548"/>
      <c r="AE230" s="229"/>
      <c r="AF230" s="270"/>
      <c r="AG230" s="77"/>
      <c r="AH230" s="77"/>
      <c r="AI230" s="77"/>
      <c r="AJ230" s="77"/>
      <c r="AK230" s="77"/>
      <c r="AL230" s="77"/>
      <c r="AM230" s="26"/>
      <c r="AN230" s="77"/>
      <c r="AO230" s="225"/>
      <c r="AP230" s="117"/>
      <c r="AQ230" s="117"/>
      <c r="AR230" s="117"/>
      <c r="AS230" s="117"/>
      <c r="AT230" s="117"/>
    </row>
    <row r="231" spans="1:46" x14ac:dyDescent="0.3">
      <c r="A231" s="554"/>
      <c r="B231" s="506"/>
      <c r="C231" s="508" t="s">
        <v>23</v>
      </c>
      <c r="D231" s="508"/>
      <c r="E231" s="509"/>
      <c r="F231" s="83" t="e">
        <f t="shared" ref="F231:N231" si="369">AVERAGE(F225:F230)</f>
        <v>#DIV/0!</v>
      </c>
      <c r="G231" s="380" t="e">
        <f t="shared" si="369"/>
        <v>#DIV/0!</v>
      </c>
      <c r="H231" s="85" t="e">
        <f t="shared" si="369"/>
        <v>#DIV/0!</v>
      </c>
      <c r="I231" s="84" t="e">
        <f t="shared" si="369"/>
        <v>#DIV/0!</v>
      </c>
      <c r="J231" s="85" t="e">
        <f t="shared" si="369"/>
        <v>#DIV/0!</v>
      </c>
      <c r="K231" s="84" t="e">
        <f t="shared" si="369"/>
        <v>#DIV/0!</v>
      </c>
      <c r="L231" s="86" t="e">
        <f t="shared" si="369"/>
        <v>#DIV/0!</v>
      </c>
      <c r="M231" s="87" t="e">
        <f t="shared" si="369"/>
        <v>#DIV/0!</v>
      </c>
      <c r="N231" s="88" t="e">
        <f t="shared" si="369"/>
        <v>#DIV/0!</v>
      </c>
      <c r="O231" s="311"/>
      <c r="P231" s="83" t="e">
        <f t="shared" ref="P231:AA231" si="370">AVERAGE(P225:P230)</f>
        <v>#DIV/0!</v>
      </c>
      <c r="Q231" s="86" t="e">
        <f t="shared" si="370"/>
        <v>#DIV/0!</v>
      </c>
      <c r="R231" s="86" t="e">
        <f t="shared" si="370"/>
        <v>#DIV/0!</v>
      </c>
      <c r="S231" s="88" t="e">
        <f t="shared" si="370"/>
        <v>#DIV/0!</v>
      </c>
      <c r="T231" s="83" t="e">
        <f t="shared" si="370"/>
        <v>#DIV/0!</v>
      </c>
      <c r="U231" s="86" t="e">
        <f t="shared" si="370"/>
        <v>#DIV/0!</v>
      </c>
      <c r="V231" s="86" t="e">
        <f t="shared" si="370"/>
        <v>#DIV/0!</v>
      </c>
      <c r="W231" s="88" t="e">
        <f t="shared" si="370"/>
        <v>#DIV/0!</v>
      </c>
      <c r="X231" s="83" t="e">
        <f t="shared" si="370"/>
        <v>#DIV/0!</v>
      </c>
      <c r="Y231" s="86" t="e">
        <f t="shared" si="370"/>
        <v>#DIV/0!</v>
      </c>
      <c r="Z231" s="86" t="e">
        <f t="shared" si="370"/>
        <v>#DIV/0!</v>
      </c>
      <c r="AA231" s="88" t="e">
        <f t="shared" si="370"/>
        <v>#DIV/0!</v>
      </c>
      <c r="AD231" s="548"/>
      <c r="AE231" s="229"/>
      <c r="AF231" s="270"/>
      <c r="AG231" s="77"/>
      <c r="AH231" s="77"/>
      <c r="AI231" s="77"/>
      <c r="AJ231" s="77"/>
      <c r="AK231" s="77"/>
      <c r="AL231" s="77"/>
      <c r="AM231" s="26"/>
      <c r="AN231" s="77"/>
      <c r="AO231" s="225"/>
      <c r="AP231" s="117"/>
      <c r="AQ231" s="117"/>
      <c r="AR231" s="117"/>
      <c r="AS231" s="117"/>
      <c r="AT231" s="117"/>
    </row>
    <row r="232" spans="1:46" x14ac:dyDescent="0.3">
      <c r="A232" s="554"/>
      <c r="B232" s="506"/>
      <c r="C232" s="525" t="s">
        <v>24</v>
      </c>
      <c r="D232" s="525"/>
      <c r="E232" s="526"/>
      <c r="F232" s="89" t="e">
        <f t="shared" ref="F232:N232" si="371">_xlfn.STDEV.S(F225:F230)</f>
        <v>#DIV/0!</v>
      </c>
      <c r="G232" s="381" t="e">
        <f t="shared" si="371"/>
        <v>#DIV/0!</v>
      </c>
      <c r="H232" s="91" t="e">
        <f t="shared" si="371"/>
        <v>#DIV/0!</v>
      </c>
      <c r="I232" s="90" t="e">
        <f t="shared" si="371"/>
        <v>#DIV/0!</v>
      </c>
      <c r="J232" s="91" t="e">
        <f t="shared" si="371"/>
        <v>#DIV/0!</v>
      </c>
      <c r="K232" s="90" t="e">
        <f t="shared" si="371"/>
        <v>#DIV/0!</v>
      </c>
      <c r="L232" s="92" t="e">
        <f t="shared" si="371"/>
        <v>#DIV/0!</v>
      </c>
      <c r="M232" s="93" t="e">
        <f t="shared" si="371"/>
        <v>#DIV/0!</v>
      </c>
      <c r="N232" s="95" t="e">
        <f t="shared" si="371"/>
        <v>#DIV/0!</v>
      </c>
      <c r="O232" s="311"/>
      <c r="P232" s="89" t="e">
        <f t="shared" ref="P232:AA232" si="372">_xlfn.STDEV.S(P225:P230)</f>
        <v>#DIV/0!</v>
      </c>
      <c r="Q232" s="92" t="e">
        <f t="shared" si="372"/>
        <v>#DIV/0!</v>
      </c>
      <c r="R232" s="92" t="e">
        <f t="shared" si="372"/>
        <v>#DIV/0!</v>
      </c>
      <c r="S232" s="95" t="e">
        <f t="shared" si="372"/>
        <v>#DIV/0!</v>
      </c>
      <c r="T232" s="89" t="e">
        <f t="shared" si="372"/>
        <v>#DIV/0!</v>
      </c>
      <c r="U232" s="92" t="e">
        <f t="shared" si="372"/>
        <v>#DIV/0!</v>
      </c>
      <c r="V232" s="92" t="e">
        <f t="shared" si="372"/>
        <v>#DIV/0!</v>
      </c>
      <c r="W232" s="95" t="e">
        <f t="shared" si="372"/>
        <v>#DIV/0!</v>
      </c>
      <c r="X232" s="89" t="e">
        <f t="shared" si="372"/>
        <v>#DIV/0!</v>
      </c>
      <c r="Y232" s="92" t="e">
        <f t="shared" si="372"/>
        <v>#DIV/0!</v>
      </c>
      <c r="Z232" s="92" t="e">
        <f t="shared" si="372"/>
        <v>#DIV/0!</v>
      </c>
      <c r="AA232" s="95" t="e">
        <f t="shared" si="372"/>
        <v>#DIV/0!</v>
      </c>
      <c r="AD232" s="548"/>
      <c r="AE232" s="229"/>
      <c r="AF232" s="270"/>
      <c r="AG232" s="77"/>
      <c r="AH232" s="77"/>
      <c r="AI232" s="77"/>
      <c r="AJ232" s="77"/>
      <c r="AK232" s="77"/>
      <c r="AL232" s="77"/>
      <c r="AM232" s="26"/>
      <c r="AN232" s="77"/>
      <c r="AO232" s="225"/>
      <c r="AP232" s="117"/>
      <c r="AQ232" s="117"/>
      <c r="AR232" s="117"/>
      <c r="AS232" s="117"/>
      <c r="AT232" s="117"/>
    </row>
    <row r="233" spans="1:46" ht="15" thickBot="1" x14ac:dyDescent="0.35">
      <c r="A233" s="554"/>
      <c r="B233" s="507"/>
      <c r="C233" s="510" t="s">
        <v>25</v>
      </c>
      <c r="D233" s="511"/>
      <c r="E233" s="512"/>
      <c r="F233" s="96" t="e">
        <f t="shared" ref="F233:N233" si="373">F232/SQRT(COUNT(F225:F230))</f>
        <v>#DIV/0!</v>
      </c>
      <c r="G233" s="382" t="e">
        <f t="shared" si="373"/>
        <v>#DIV/0!</v>
      </c>
      <c r="H233" s="98" t="e">
        <f t="shared" si="373"/>
        <v>#DIV/0!</v>
      </c>
      <c r="I233" s="97" t="e">
        <f t="shared" si="373"/>
        <v>#DIV/0!</v>
      </c>
      <c r="J233" s="98" t="e">
        <f t="shared" si="373"/>
        <v>#DIV/0!</v>
      </c>
      <c r="K233" s="97" t="e">
        <f t="shared" si="373"/>
        <v>#DIV/0!</v>
      </c>
      <c r="L233" s="99" t="e">
        <f t="shared" si="373"/>
        <v>#DIV/0!</v>
      </c>
      <c r="M233" s="100" t="e">
        <f t="shared" si="373"/>
        <v>#DIV/0!</v>
      </c>
      <c r="N233" s="101" t="e">
        <f t="shared" si="373"/>
        <v>#DIV/0!</v>
      </c>
      <c r="O233" s="311"/>
      <c r="P233" s="96" t="e">
        <f t="shared" ref="P233:AA233" si="374">P232/SQRT(COUNT(P225:P230))</f>
        <v>#DIV/0!</v>
      </c>
      <c r="Q233" s="99" t="e">
        <f t="shared" si="374"/>
        <v>#DIV/0!</v>
      </c>
      <c r="R233" s="99" t="e">
        <f t="shared" si="374"/>
        <v>#DIV/0!</v>
      </c>
      <c r="S233" s="101" t="e">
        <f t="shared" si="374"/>
        <v>#DIV/0!</v>
      </c>
      <c r="T233" s="96" t="e">
        <f t="shared" si="374"/>
        <v>#DIV/0!</v>
      </c>
      <c r="U233" s="99" t="e">
        <f t="shared" si="374"/>
        <v>#DIV/0!</v>
      </c>
      <c r="V233" s="99" t="e">
        <f t="shared" si="374"/>
        <v>#DIV/0!</v>
      </c>
      <c r="W233" s="101" t="e">
        <f t="shared" si="374"/>
        <v>#DIV/0!</v>
      </c>
      <c r="X233" s="96" t="e">
        <f t="shared" si="374"/>
        <v>#DIV/0!</v>
      </c>
      <c r="Y233" s="99" t="e">
        <f t="shared" si="374"/>
        <v>#DIV/0!</v>
      </c>
      <c r="Z233" s="99" t="e">
        <f t="shared" si="374"/>
        <v>#DIV/0!</v>
      </c>
      <c r="AA233" s="101" t="e">
        <f t="shared" si="374"/>
        <v>#DIV/0!</v>
      </c>
      <c r="AD233" s="548"/>
      <c r="AE233" s="229"/>
      <c r="AF233" s="270"/>
      <c r="AG233" s="77"/>
      <c r="AH233" s="77"/>
      <c r="AI233" s="77"/>
      <c r="AJ233" s="77"/>
      <c r="AK233" s="77"/>
      <c r="AL233" s="77"/>
      <c r="AM233" s="26"/>
      <c r="AN233" s="77"/>
      <c r="AO233" s="225"/>
      <c r="AP233" s="117"/>
      <c r="AQ233" s="117"/>
      <c r="AR233" s="117"/>
      <c r="AS233" s="117"/>
      <c r="AT233" s="117"/>
    </row>
    <row r="234" spans="1:46" ht="14.4" customHeight="1" x14ac:dyDescent="0.3">
      <c r="A234" s="554"/>
      <c r="B234" s="506" t="s">
        <v>89</v>
      </c>
      <c r="C234" s="263">
        <v>44312</v>
      </c>
      <c r="D234" s="264" t="s">
        <v>82</v>
      </c>
      <c r="E234" s="285" t="s">
        <v>153</v>
      </c>
      <c r="F234" s="102"/>
      <c r="G234" s="378"/>
      <c r="H234" s="104"/>
      <c r="I234" s="103"/>
      <c r="J234" s="104"/>
      <c r="K234" s="103"/>
      <c r="L234" s="105"/>
      <c r="M234" s="106"/>
      <c r="N234" s="315"/>
      <c r="O234" s="310"/>
      <c r="P234" s="283"/>
      <c r="Q234" s="74"/>
      <c r="R234" s="74"/>
      <c r="S234" s="76"/>
      <c r="T234" s="74"/>
      <c r="U234" s="74"/>
      <c r="V234" s="74"/>
      <c r="W234" s="76"/>
      <c r="X234" s="75"/>
      <c r="Y234" s="74"/>
      <c r="Z234" s="74"/>
      <c r="AA234" s="76"/>
      <c r="AD234" s="548"/>
      <c r="AE234" s="229"/>
      <c r="AF234" s="270"/>
      <c r="AG234" s="77"/>
      <c r="AH234" s="77"/>
      <c r="AI234" s="77"/>
      <c r="AJ234" s="77"/>
      <c r="AK234" s="77"/>
      <c r="AL234" s="77"/>
      <c r="AM234" s="26"/>
      <c r="AN234" s="77"/>
      <c r="AO234" s="225"/>
      <c r="AP234" s="117"/>
      <c r="AQ234" s="117"/>
      <c r="AR234" s="117"/>
      <c r="AS234" s="117"/>
      <c r="AT234" s="117"/>
    </row>
    <row r="235" spans="1:46" x14ac:dyDescent="0.3">
      <c r="A235" s="554"/>
      <c r="B235" s="506"/>
      <c r="C235" s="265">
        <v>44312</v>
      </c>
      <c r="D235" s="229" t="s">
        <v>82</v>
      </c>
      <c r="E235" s="250" t="s">
        <v>154</v>
      </c>
      <c r="F235" s="102"/>
      <c r="G235" s="378"/>
      <c r="H235" s="104"/>
      <c r="I235" s="103"/>
      <c r="J235" s="104"/>
      <c r="K235" s="103"/>
      <c r="L235" s="105"/>
      <c r="M235" s="106"/>
      <c r="N235" s="315"/>
      <c r="O235" s="310"/>
      <c r="P235" s="283"/>
      <c r="Q235" s="74"/>
      <c r="R235" s="74"/>
      <c r="S235" s="76"/>
      <c r="T235" s="74"/>
      <c r="U235" s="74"/>
      <c r="V235" s="74"/>
      <c r="W235" s="76"/>
      <c r="X235" s="75"/>
      <c r="Y235" s="74"/>
      <c r="Z235" s="74"/>
      <c r="AA235" s="76"/>
      <c r="AD235" s="548"/>
      <c r="AE235" s="229"/>
      <c r="AF235" s="270"/>
      <c r="AG235" s="77"/>
      <c r="AH235" s="77"/>
      <c r="AI235" s="77"/>
      <c r="AJ235" s="77"/>
      <c r="AK235" s="77"/>
      <c r="AL235" s="77"/>
      <c r="AM235" s="26"/>
      <c r="AN235" s="77"/>
      <c r="AO235" s="225"/>
      <c r="AP235" s="117"/>
      <c r="AQ235" s="117"/>
      <c r="AR235" s="117"/>
      <c r="AS235" s="117"/>
      <c r="AT235" s="117"/>
    </row>
    <row r="236" spans="1:46" x14ac:dyDescent="0.3">
      <c r="A236" s="554"/>
      <c r="B236" s="506"/>
      <c r="C236" s="265">
        <v>44313</v>
      </c>
      <c r="D236" s="229" t="s">
        <v>82</v>
      </c>
      <c r="E236" s="250" t="s">
        <v>155</v>
      </c>
      <c r="F236" s="102"/>
      <c r="G236" s="378"/>
      <c r="H236" s="104"/>
      <c r="I236" s="103"/>
      <c r="J236" s="104"/>
      <c r="K236" s="103"/>
      <c r="L236" s="105"/>
      <c r="M236" s="106"/>
      <c r="N236" s="315"/>
      <c r="O236" s="310"/>
      <c r="P236" s="283"/>
      <c r="Q236" s="74"/>
      <c r="R236" s="74"/>
      <c r="S236" s="76"/>
      <c r="T236" s="74"/>
      <c r="U236" s="74"/>
      <c r="V236" s="74"/>
      <c r="W236" s="76"/>
      <c r="X236" s="75"/>
      <c r="Y236" s="74"/>
      <c r="Z236" s="74"/>
      <c r="AA236" s="76"/>
      <c r="AD236" s="548"/>
      <c r="AE236" s="229"/>
      <c r="AF236" s="270"/>
      <c r="AG236" s="77"/>
      <c r="AH236" s="77"/>
      <c r="AI236" s="77"/>
      <c r="AJ236" s="77"/>
      <c r="AK236" s="77"/>
      <c r="AL236" s="77"/>
      <c r="AM236" s="26"/>
      <c r="AN236" s="77"/>
      <c r="AO236" s="225"/>
      <c r="AP236" s="117"/>
      <c r="AQ236" s="117"/>
      <c r="AR236" s="117"/>
      <c r="AS236" s="117"/>
      <c r="AT236" s="117"/>
    </row>
    <row r="237" spans="1:46" x14ac:dyDescent="0.3">
      <c r="A237" s="554"/>
      <c r="B237" s="506"/>
      <c r="C237" s="265">
        <v>44313</v>
      </c>
      <c r="D237" s="229" t="s">
        <v>82</v>
      </c>
      <c r="E237" s="250" t="s">
        <v>156</v>
      </c>
      <c r="F237" s="102"/>
      <c r="G237" s="378"/>
      <c r="H237" s="104"/>
      <c r="I237" s="103"/>
      <c r="J237" s="104"/>
      <c r="K237" s="103"/>
      <c r="L237" s="105"/>
      <c r="M237" s="106"/>
      <c r="N237" s="315"/>
      <c r="O237" s="310"/>
      <c r="P237" s="283"/>
      <c r="Q237" s="74"/>
      <c r="R237" s="74"/>
      <c r="S237" s="76"/>
      <c r="T237" s="74"/>
      <c r="U237" s="74"/>
      <c r="V237" s="74"/>
      <c r="W237" s="76"/>
      <c r="X237" s="75"/>
      <c r="Y237" s="74"/>
      <c r="Z237" s="74"/>
      <c r="AA237" s="76"/>
      <c r="AD237" s="548"/>
      <c r="AE237" s="229"/>
      <c r="AF237" s="270"/>
      <c r="AG237" s="77"/>
      <c r="AH237" s="77"/>
      <c r="AI237" s="77"/>
      <c r="AJ237" s="77"/>
      <c r="AK237" s="77"/>
      <c r="AL237" s="77"/>
      <c r="AM237" s="26"/>
      <c r="AN237" s="77"/>
      <c r="AO237" s="225"/>
      <c r="AP237" s="117"/>
      <c r="AQ237" s="117"/>
      <c r="AR237" s="117"/>
      <c r="AS237" s="117"/>
      <c r="AT237" s="117"/>
    </row>
    <row r="238" spans="1:46" x14ac:dyDescent="0.3">
      <c r="A238" s="554"/>
      <c r="B238" s="506"/>
      <c r="C238" s="265">
        <v>44313</v>
      </c>
      <c r="D238" s="229" t="s">
        <v>82</v>
      </c>
      <c r="E238" s="250" t="s">
        <v>157</v>
      </c>
      <c r="F238" s="102"/>
      <c r="G238" s="378"/>
      <c r="H238" s="104"/>
      <c r="I238" s="103"/>
      <c r="J238" s="104"/>
      <c r="K238" s="103"/>
      <c r="L238" s="105"/>
      <c r="M238" s="106"/>
      <c r="N238" s="315"/>
      <c r="O238" s="310"/>
      <c r="P238" s="283"/>
      <c r="Q238" s="74"/>
      <c r="R238" s="74"/>
      <c r="S238" s="76"/>
      <c r="T238" s="74"/>
      <c r="U238" s="74"/>
      <c r="V238" s="74"/>
      <c r="W238" s="76"/>
      <c r="X238" s="75"/>
      <c r="Y238" s="74"/>
      <c r="Z238" s="74"/>
      <c r="AA238" s="76"/>
      <c r="AD238" s="548"/>
      <c r="AE238" s="229"/>
      <c r="AF238" s="270"/>
      <c r="AG238" s="77"/>
      <c r="AH238" s="77"/>
      <c r="AI238" s="77"/>
      <c r="AJ238" s="77"/>
      <c r="AK238" s="77"/>
      <c r="AL238" s="77"/>
      <c r="AM238" s="26"/>
      <c r="AN238" s="77"/>
      <c r="AO238" s="225"/>
      <c r="AP238" s="117"/>
      <c r="AQ238" s="117"/>
      <c r="AR238" s="117"/>
      <c r="AS238" s="117"/>
      <c r="AT238" s="117"/>
    </row>
    <row r="239" spans="1:46" ht="15" thickBot="1" x14ac:dyDescent="0.35">
      <c r="A239" s="554"/>
      <c r="B239" s="506"/>
      <c r="C239" s="8"/>
      <c r="D239" s="249"/>
      <c r="E239" s="20"/>
      <c r="F239" s="107"/>
      <c r="G239" s="379"/>
      <c r="H239" s="81"/>
      <c r="I239" s="80"/>
      <c r="J239" s="81"/>
      <c r="K239" s="80"/>
      <c r="L239" s="79"/>
      <c r="M239" s="82"/>
      <c r="N239" s="316"/>
      <c r="O239" s="310"/>
      <c r="P239" s="283"/>
      <c r="Q239" s="74"/>
      <c r="R239" s="74"/>
      <c r="S239" s="76"/>
      <c r="T239" s="74"/>
      <c r="U239" s="74"/>
      <c r="V239" s="74"/>
      <c r="W239" s="76"/>
      <c r="X239" s="75"/>
      <c r="Y239" s="74"/>
      <c r="Z239" s="74"/>
      <c r="AA239" s="76"/>
      <c r="AD239" s="548"/>
      <c r="AE239" s="229"/>
      <c r="AF239" s="270"/>
      <c r="AG239" s="77"/>
      <c r="AH239" s="77"/>
      <c r="AI239" s="77"/>
      <c r="AJ239" s="77"/>
      <c r="AK239" s="77"/>
      <c r="AL239" s="77"/>
      <c r="AM239" s="26"/>
      <c r="AN239" s="77"/>
      <c r="AO239" s="225"/>
      <c r="AP239" s="117"/>
      <c r="AQ239" s="117"/>
      <c r="AR239" s="117"/>
      <c r="AS239" s="117"/>
      <c r="AT239" s="117"/>
    </row>
    <row r="240" spans="1:46" x14ac:dyDescent="0.3">
      <c r="A240" s="554"/>
      <c r="B240" s="506"/>
      <c r="C240" s="508" t="s">
        <v>23</v>
      </c>
      <c r="D240" s="508"/>
      <c r="E240" s="509"/>
      <c r="F240" s="83" t="e">
        <f t="shared" ref="F240:N240" si="375">AVERAGE(F234:F239)</f>
        <v>#DIV/0!</v>
      </c>
      <c r="G240" s="380" t="e">
        <f t="shared" si="375"/>
        <v>#DIV/0!</v>
      </c>
      <c r="H240" s="85" t="e">
        <f t="shared" si="375"/>
        <v>#DIV/0!</v>
      </c>
      <c r="I240" s="84" t="e">
        <f t="shared" si="375"/>
        <v>#DIV/0!</v>
      </c>
      <c r="J240" s="85" t="e">
        <f t="shared" si="375"/>
        <v>#DIV/0!</v>
      </c>
      <c r="K240" s="84" t="e">
        <f t="shared" si="375"/>
        <v>#DIV/0!</v>
      </c>
      <c r="L240" s="86" t="e">
        <f t="shared" si="375"/>
        <v>#DIV/0!</v>
      </c>
      <c r="M240" s="87" t="e">
        <f t="shared" si="375"/>
        <v>#DIV/0!</v>
      </c>
      <c r="N240" s="88" t="e">
        <f t="shared" si="375"/>
        <v>#DIV/0!</v>
      </c>
      <c r="O240" s="311"/>
      <c r="P240" s="83" t="e">
        <f t="shared" ref="P240:AA240" si="376">AVERAGE(P234:P239)</f>
        <v>#DIV/0!</v>
      </c>
      <c r="Q240" s="86" t="e">
        <f t="shared" si="376"/>
        <v>#DIV/0!</v>
      </c>
      <c r="R240" s="86" t="e">
        <f t="shared" si="376"/>
        <v>#DIV/0!</v>
      </c>
      <c r="S240" s="88" t="e">
        <f t="shared" si="376"/>
        <v>#DIV/0!</v>
      </c>
      <c r="T240" s="83" t="e">
        <f t="shared" si="376"/>
        <v>#DIV/0!</v>
      </c>
      <c r="U240" s="86" t="e">
        <f t="shared" si="376"/>
        <v>#DIV/0!</v>
      </c>
      <c r="V240" s="86" t="e">
        <f t="shared" si="376"/>
        <v>#DIV/0!</v>
      </c>
      <c r="W240" s="88" t="e">
        <f t="shared" si="376"/>
        <v>#DIV/0!</v>
      </c>
      <c r="X240" s="83" t="e">
        <f t="shared" si="376"/>
        <v>#DIV/0!</v>
      </c>
      <c r="Y240" s="86" t="e">
        <f t="shared" si="376"/>
        <v>#DIV/0!</v>
      </c>
      <c r="Z240" s="86" t="e">
        <f t="shared" si="376"/>
        <v>#DIV/0!</v>
      </c>
      <c r="AA240" s="88" t="e">
        <f t="shared" si="376"/>
        <v>#DIV/0!</v>
      </c>
      <c r="AD240" s="548"/>
      <c r="AE240" s="534"/>
      <c r="AF240" s="534"/>
      <c r="AG240" s="77"/>
      <c r="AH240" s="77"/>
      <c r="AI240" s="77"/>
      <c r="AJ240" s="77"/>
      <c r="AK240" s="77"/>
      <c r="AL240" s="77"/>
      <c r="AM240" s="26"/>
      <c r="AN240" s="77"/>
      <c r="AO240" s="225"/>
      <c r="AP240" s="117"/>
      <c r="AQ240" s="117"/>
      <c r="AR240" s="117"/>
      <c r="AS240" s="117"/>
      <c r="AT240" s="117"/>
    </row>
    <row r="241" spans="1:46" x14ac:dyDescent="0.3">
      <c r="A241" s="554"/>
      <c r="B241" s="506"/>
      <c r="C241" s="525" t="s">
        <v>24</v>
      </c>
      <c r="D241" s="525"/>
      <c r="E241" s="526"/>
      <c r="F241" s="89" t="e">
        <f t="shared" ref="F241:N241" si="377">_xlfn.STDEV.S(F234:F239)</f>
        <v>#DIV/0!</v>
      </c>
      <c r="G241" s="381" t="e">
        <f t="shared" si="377"/>
        <v>#DIV/0!</v>
      </c>
      <c r="H241" s="91" t="e">
        <f t="shared" si="377"/>
        <v>#DIV/0!</v>
      </c>
      <c r="I241" s="90" t="e">
        <f t="shared" si="377"/>
        <v>#DIV/0!</v>
      </c>
      <c r="J241" s="91" t="e">
        <f t="shared" si="377"/>
        <v>#DIV/0!</v>
      </c>
      <c r="K241" s="90" t="e">
        <f t="shared" si="377"/>
        <v>#DIV/0!</v>
      </c>
      <c r="L241" s="92" t="e">
        <f t="shared" si="377"/>
        <v>#DIV/0!</v>
      </c>
      <c r="M241" s="93" t="e">
        <f t="shared" si="377"/>
        <v>#DIV/0!</v>
      </c>
      <c r="N241" s="95" t="e">
        <f t="shared" si="377"/>
        <v>#DIV/0!</v>
      </c>
      <c r="O241" s="311"/>
      <c r="P241" s="89" t="e">
        <f t="shared" ref="P241:AA241" si="378">_xlfn.STDEV.S(P234:P239)</f>
        <v>#DIV/0!</v>
      </c>
      <c r="Q241" s="92" t="e">
        <f t="shared" si="378"/>
        <v>#DIV/0!</v>
      </c>
      <c r="R241" s="92" t="e">
        <f t="shared" si="378"/>
        <v>#DIV/0!</v>
      </c>
      <c r="S241" s="95" t="e">
        <f t="shared" si="378"/>
        <v>#DIV/0!</v>
      </c>
      <c r="T241" s="89" t="e">
        <f t="shared" si="378"/>
        <v>#DIV/0!</v>
      </c>
      <c r="U241" s="92" t="e">
        <f t="shared" si="378"/>
        <v>#DIV/0!</v>
      </c>
      <c r="V241" s="92" t="e">
        <f t="shared" si="378"/>
        <v>#DIV/0!</v>
      </c>
      <c r="W241" s="95" t="e">
        <f t="shared" si="378"/>
        <v>#DIV/0!</v>
      </c>
      <c r="X241" s="89" t="e">
        <f t="shared" si="378"/>
        <v>#DIV/0!</v>
      </c>
      <c r="Y241" s="92" t="e">
        <f t="shared" si="378"/>
        <v>#DIV/0!</v>
      </c>
      <c r="Z241" s="92" t="e">
        <f t="shared" si="378"/>
        <v>#DIV/0!</v>
      </c>
      <c r="AA241" s="95" t="e">
        <f t="shared" si="378"/>
        <v>#DIV/0!</v>
      </c>
      <c r="AD241" s="548"/>
      <c r="AE241" s="534"/>
      <c r="AF241" s="534"/>
      <c r="AG241" s="77"/>
      <c r="AH241" s="77"/>
      <c r="AI241" s="77"/>
      <c r="AJ241" s="77"/>
      <c r="AK241" s="77"/>
      <c r="AL241" s="77"/>
      <c r="AM241" s="26"/>
      <c r="AN241" s="77"/>
      <c r="AO241" s="225"/>
      <c r="AP241" s="117"/>
      <c r="AQ241" s="117"/>
      <c r="AR241" s="117"/>
      <c r="AS241" s="117"/>
      <c r="AT241" s="117"/>
    </row>
    <row r="242" spans="1:46" ht="15" thickBot="1" x14ac:dyDescent="0.35">
      <c r="A242" s="554"/>
      <c r="B242" s="507"/>
      <c r="C242" s="510" t="s">
        <v>25</v>
      </c>
      <c r="D242" s="511"/>
      <c r="E242" s="512"/>
      <c r="F242" s="96" t="e">
        <f t="shared" ref="F242:N242" si="379">F241/SQRT(COUNT(F234:F239))</f>
        <v>#DIV/0!</v>
      </c>
      <c r="G242" s="382" t="e">
        <f t="shared" si="379"/>
        <v>#DIV/0!</v>
      </c>
      <c r="H242" s="98" t="e">
        <f t="shared" si="379"/>
        <v>#DIV/0!</v>
      </c>
      <c r="I242" s="97" t="e">
        <f t="shared" si="379"/>
        <v>#DIV/0!</v>
      </c>
      <c r="J242" s="98" t="e">
        <f t="shared" si="379"/>
        <v>#DIV/0!</v>
      </c>
      <c r="K242" s="97" t="e">
        <f t="shared" si="379"/>
        <v>#DIV/0!</v>
      </c>
      <c r="L242" s="99" t="e">
        <f t="shared" si="379"/>
        <v>#DIV/0!</v>
      </c>
      <c r="M242" s="100" t="e">
        <f t="shared" si="379"/>
        <v>#DIV/0!</v>
      </c>
      <c r="N242" s="101" t="e">
        <f t="shared" si="379"/>
        <v>#DIV/0!</v>
      </c>
      <c r="O242" s="311"/>
      <c r="P242" s="96" t="e">
        <f t="shared" ref="P242:AA242" si="380">P241/SQRT(COUNT(P234:P239))</f>
        <v>#DIV/0!</v>
      </c>
      <c r="Q242" s="99" t="e">
        <f t="shared" si="380"/>
        <v>#DIV/0!</v>
      </c>
      <c r="R242" s="99" t="e">
        <f t="shared" si="380"/>
        <v>#DIV/0!</v>
      </c>
      <c r="S242" s="101" t="e">
        <f t="shared" si="380"/>
        <v>#DIV/0!</v>
      </c>
      <c r="T242" s="96" t="e">
        <f t="shared" si="380"/>
        <v>#DIV/0!</v>
      </c>
      <c r="U242" s="99" t="e">
        <f t="shared" si="380"/>
        <v>#DIV/0!</v>
      </c>
      <c r="V242" s="99" t="e">
        <f t="shared" si="380"/>
        <v>#DIV/0!</v>
      </c>
      <c r="W242" s="101" t="e">
        <f t="shared" si="380"/>
        <v>#DIV/0!</v>
      </c>
      <c r="X242" s="96" t="e">
        <f t="shared" si="380"/>
        <v>#DIV/0!</v>
      </c>
      <c r="Y242" s="99" t="e">
        <f t="shared" si="380"/>
        <v>#DIV/0!</v>
      </c>
      <c r="Z242" s="99" t="e">
        <f t="shared" si="380"/>
        <v>#DIV/0!</v>
      </c>
      <c r="AA242" s="101" t="e">
        <f t="shared" si="380"/>
        <v>#DIV/0!</v>
      </c>
      <c r="AB242" s="21"/>
      <c r="AC242" s="21"/>
      <c r="AD242" s="548"/>
      <c r="AE242" s="534"/>
      <c r="AF242" s="534"/>
      <c r="AG242" s="77"/>
      <c r="AH242" s="77"/>
      <c r="AI242" s="77"/>
      <c r="AJ242" s="77"/>
      <c r="AK242" s="77"/>
      <c r="AL242" s="77"/>
      <c r="AM242" s="26"/>
      <c r="AN242" s="77"/>
      <c r="AO242" s="225"/>
      <c r="AP242" s="117"/>
      <c r="AQ242" s="117"/>
      <c r="AR242" s="117"/>
      <c r="AS242" s="117"/>
      <c r="AT242" s="117"/>
    </row>
    <row r="243" spans="1:46" ht="21.6" thickBot="1" x14ac:dyDescent="0.35">
      <c r="A243" s="555"/>
      <c r="B243" s="223"/>
      <c r="C243" s="109"/>
      <c r="D243" s="109"/>
      <c r="E243" s="286"/>
      <c r="F243" s="109"/>
      <c r="G243" s="388"/>
      <c r="H243" s="109"/>
      <c r="I243" s="109"/>
      <c r="J243" s="109"/>
      <c r="K243" s="109"/>
      <c r="L243" s="109"/>
      <c r="M243" s="109"/>
      <c r="N243" s="110"/>
      <c r="O243" s="94"/>
      <c r="P243" s="108"/>
      <c r="Q243" s="109"/>
      <c r="R243" s="109"/>
      <c r="S243" s="110"/>
      <c r="T243" s="108"/>
      <c r="U243" s="109"/>
      <c r="V243" s="109"/>
      <c r="W243" s="110"/>
      <c r="X243" s="109"/>
      <c r="Y243" s="109"/>
      <c r="Z243" s="109"/>
      <c r="AA243" s="110"/>
      <c r="AB243" s="21"/>
      <c r="AC243" s="21"/>
      <c r="AD243" s="230"/>
      <c r="AE243" s="268"/>
      <c r="AF243" s="268"/>
      <c r="AG243" s="77"/>
      <c r="AH243" s="77"/>
      <c r="AI243" s="77"/>
      <c r="AJ243" s="77"/>
      <c r="AK243" s="77"/>
      <c r="AL243" s="77"/>
      <c r="AM243" s="26"/>
      <c r="AN243" s="26"/>
      <c r="AO243" s="225"/>
      <c r="AP243" s="117"/>
      <c r="AQ243" s="117"/>
      <c r="AR243" s="271"/>
      <c r="AS243" s="271"/>
      <c r="AT243" s="271"/>
    </row>
    <row r="244" spans="1:46" x14ac:dyDescent="0.3">
      <c r="B244" s="58"/>
      <c r="C244" s="21"/>
      <c r="D244" s="21"/>
      <c r="E244" s="271"/>
      <c r="F244" s="21"/>
      <c r="G244" s="317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AO244" s="317"/>
      <c r="AP244" s="74"/>
      <c r="AQ244" s="74"/>
      <c r="AR244" s="21"/>
      <c r="AS244" s="21"/>
      <c r="AT244" s="21"/>
    </row>
    <row r="245" spans="1:46" ht="18" x14ac:dyDescent="0.3">
      <c r="B245" s="21"/>
      <c r="C245" s="21"/>
      <c r="D245" s="21"/>
      <c r="E245" s="271"/>
      <c r="F245" s="21"/>
      <c r="G245" s="317"/>
      <c r="H245" s="21"/>
      <c r="I245" s="21"/>
      <c r="J245" s="21"/>
      <c r="K245" s="21"/>
      <c r="L245" s="21"/>
      <c r="M245" s="21"/>
      <c r="N245" s="114"/>
      <c r="O245" s="114"/>
      <c r="P245" s="114"/>
      <c r="Q245" s="114"/>
      <c r="R245" s="114"/>
      <c r="AO245" s="317"/>
      <c r="AP245" s="74"/>
      <c r="AQ245" s="74"/>
      <c r="AR245" s="21"/>
      <c r="AS245" s="21"/>
      <c r="AT245" s="21"/>
    </row>
    <row r="246" spans="1:46" x14ac:dyDescent="0.3">
      <c r="B246" s="21"/>
      <c r="C246" s="21"/>
      <c r="D246" s="21"/>
      <c r="E246" s="271"/>
      <c r="F246" s="21"/>
      <c r="G246" s="317"/>
      <c r="H246" s="21"/>
      <c r="I246" s="21"/>
      <c r="J246" s="21"/>
      <c r="K246" s="21"/>
      <c r="L246" s="21"/>
      <c r="M246" s="21"/>
      <c r="N246" s="115"/>
      <c r="O246" s="116"/>
      <c r="P246" s="116"/>
      <c r="Q246" s="116"/>
      <c r="R246" s="116"/>
    </row>
    <row r="247" spans="1:46" x14ac:dyDescent="0.3">
      <c r="B247" s="21"/>
      <c r="C247" s="21"/>
      <c r="D247" s="21"/>
      <c r="E247" s="271"/>
      <c r="F247" s="21"/>
      <c r="G247" s="317"/>
      <c r="H247" s="21"/>
      <c r="I247" s="21"/>
      <c r="J247" s="21"/>
      <c r="K247" s="21"/>
      <c r="L247" s="21"/>
      <c r="M247" s="21"/>
      <c r="N247" s="117"/>
      <c r="O247" s="117"/>
      <c r="P247" s="117"/>
      <c r="Q247" s="117"/>
      <c r="R247" s="117"/>
    </row>
    <row r="248" spans="1:46" x14ac:dyDescent="0.3">
      <c r="B248" s="21"/>
      <c r="C248" s="21"/>
      <c r="D248" s="21"/>
      <c r="E248" s="271"/>
      <c r="F248" s="21"/>
      <c r="G248" s="317"/>
      <c r="H248" s="21"/>
      <c r="I248" s="21"/>
      <c r="J248" s="21"/>
      <c r="K248" s="21"/>
      <c r="L248" s="21"/>
      <c r="M248" s="21"/>
      <c r="N248" s="117"/>
      <c r="O248" s="117"/>
      <c r="P248" s="117"/>
      <c r="Q248" s="117"/>
      <c r="R248" s="117"/>
    </row>
    <row r="249" spans="1:46" x14ac:dyDescent="0.3">
      <c r="B249" s="21"/>
      <c r="C249" s="21"/>
      <c r="D249" s="21"/>
      <c r="E249" s="271"/>
      <c r="F249" s="21"/>
      <c r="G249" s="317"/>
      <c r="H249" s="21"/>
      <c r="I249" s="21"/>
      <c r="J249" s="21"/>
      <c r="K249" s="21"/>
      <c r="L249" s="21"/>
      <c r="M249" s="21"/>
      <c r="N249" s="117"/>
      <c r="O249" s="117"/>
      <c r="P249" s="117"/>
      <c r="Q249" s="117"/>
      <c r="R249" s="117"/>
    </row>
    <row r="250" spans="1:46" x14ac:dyDescent="0.3">
      <c r="B250" s="21"/>
      <c r="C250" s="21"/>
      <c r="D250" s="21"/>
      <c r="E250" s="271"/>
      <c r="F250" s="21"/>
      <c r="G250" s="317"/>
      <c r="H250" s="21"/>
      <c r="I250" s="21"/>
      <c r="J250" s="21"/>
      <c r="K250" s="21"/>
      <c r="L250" s="21"/>
      <c r="M250" s="21"/>
      <c r="N250" s="117"/>
      <c r="O250" s="117"/>
      <c r="P250" s="117"/>
      <c r="Q250" s="117"/>
      <c r="R250" s="117"/>
    </row>
    <row r="251" spans="1:46" x14ac:dyDescent="0.3">
      <c r="B251" s="21"/>
      <c r="C251" s="21"/>
      <c r="D251" s="21"/>
      <c r="E251" s="271"/>
      <c r="F251" s="21"/>
      <c r="G251" s="317"/>
      <c r="H251" s="21"/>
      <c r="I251" s="21"/>
      <c r="J251" s="21"/>
      <c r="K251" s="21"/>
      <c r="L251" s="21"/>
      <c r="M251" s="21"/>
      <c r="N251" s="117"/>
      <c r="O251" s="117"/>
      <c r="P251" s="117"/>
      <c r="Q251" s="117"/>
      <c r="R251" s="117"/>
    </row>
    <row r="252" spans="1:46" x14ac:dyDescent="0.3">
      <c r="B252" s="21"/>
      <c r="C252" s="21"/>
      <c r="D252" s="21"/>
      <c r="E252" s="271"/>
      <c r="F252" s="21"/>
      <c r="G252" s="317"/>
      <c r="H252" s="21"/>
      <c r="I252" s="21"/>
      <c r="J252" s="21"/>
      <c r="K252" s="21"/>
      <c r="L252" s="21"/>
      <c r="M252" s="21"/>
      <c r="N252" s="117"/>
      <c r="O252" s="117"/>
      <c r="P252" s="117"/>
      <c r="Q252" s="117"/>
      <c r="R252" s="117"/>
    </row>
    <row r="253" spans="1:46" x14ac:dyDescent="0.3">
      <c r="B253" s="21"/>
      <c r="C253" s="21"/>
      <c r="D253" s="21"/>
      <c r="E253" s="271"/>
      <c r="F253" s="21"/>
      <c r="G253" s="317"/>
      <c r="H253" s="21"/>
      <c r="I253" s="21"/>
      <c r="J253" s="21"/>
      <c r="K253" s="21"/>
      <c r="L253" s="21"/>
      <c r="M253" s="21"/>
      <c r="N253" s="117"/>
      <c r="O253" s="117"/>
      <c r="P253" s="117"/>
      <c r="Q253" s="117"/>
      <c r="R253" s="117"/>
    </row>
    <row r="254" spans="1:46" x14ac:dyDescent="0.3">
      <c r="B254" s="21"/>
      <c r="C254" s="21"/>
      <c r="D254" s="21"/>
      <c r="E254" s="271"/>
      <c r="F254" s="21"/>
      <c r="G254" s="317"/>
      <c r="H254" s="21"/>
      <c r="I254" s="21"/>
      <c r="J254" s="21"/>
      <c r="K254" s="21"/>
      <c r="L254" s="21"/>
      <c r="M254" s="21"/>
      <c r="N254" s="117"/>
      <c r="O254" s="117"/>
      <c r="P254" s="117"/>
      <c r="Q254" s="117"/>
      <c r="R254" s="117"/>
    </row>
    <row r="255" spans="1:46" x14ac:dyDescent="0.3">
      <c r="B255" s="21"/>
      <c r="C255" s="21"/>
      <c r="D255" s="21"/>
      <c r="E255" s="271"/>
      <c r="F255" s="21"/>
      <c r="G255" s="317"/>
      <c r="H255" s="21"/>
      <c r="I255" s="21"/>
      <c r="J255" s="21"/>
      <c r="K255" s="21"/>
      <c r="L255" s="21"/>
      <c r="M255" s="21"/>
      <c r="N255" s="118"/>
      <c r="O255" s="271"/>
      <c r="P255" s="120"/>
      <c r="Q255" s="120"/>
      <c r="R255" s="120"/>
      <c r="S255" s="120"/>
      <c r="T255" s="113"/>
      <c r="U255" s="113"/>
      <c r="V255" s="113"/>
      <c r="W255" s="113"/>
      <c r="X255" s="113"/>
      <c r="Y255" s="113"/>
      <c r="Z255" s="113"/>
      <c r="AA255" s="113"/>
      <c r="AB255" s="113"/>
      <c r="AC255" s="113"/>
      <c r="AD255" s="113"/>
    </row>
    <row r="256" spans="1:46" x14ac:dyDescent="0.3">
      <c r="B256" s="21"/>
      <c r="C256" s="21"/>
      <c r="D256" s="21"/>
      <c r="E256" s="271"/>
      <c r="F256" s="21"/>
      <c r="G256" s="317"/>
      <c r="H256" s="21"/>
      <c r="I256" s="21"/>
      <c r="J256" s="21"/>
      <c r="K256" s="21"/>
      <c r="L256" s="21"/>
      <c r="M256" s="21"/>
      <c r="N256" s="78"/>
      <c r="O256" s="271"/>
      <c r="P256" s="117"/>
      <c r="Q256" s="117"/>
      <c r="R256" s="117"/>
      <c r="S256" s="117"/>
      <c r="T256" s="113"/>
      <c r="U256" s="113"/>
      <c r="V256" s="113"/>
      <c r="W256" s="113"/>
      <c r="X256" s="113"/>
      <c r="Y256" s="113"/>
      <c r="Z256" s="113"/>
      <c r="AA256" s="113"/>
      <c r="AB256" s="113"/>
      <c r="AC256" s="113"/>
      <c r="AD256" s="113"/>
    </row>
    <row r="257" spans="2:30" x14ac:dyDescent="0.3">
      <c r="B257" s="21"/>
      <c r="C257" s="21"/>
      <c r="D257" s="21"/>
      <c r="E257" s="271"/>
      <c r="F257" s="21"/>
      <c r="G257" s="317"/>
      <c r="H257" s="21"/>
      <c r="I257" s="21"/>
      <c r="J257" s="21"/>
      <c r="K257" s="21"/>
      <c r="L257" s="21"/>
      <c r="M257" s="21"/>
      <c r="N257" s="78"/>
      <c r="O257" s="271"/>
      <c r="P257" s="117"/>
      <c r="Q257" s="117"/>
      <c r="R257" s="117"/>
      <c r="S257" s="117"/>
      <c r="T257" s="113"/>
      <c r="U257" s="113"/>
      <c r="V257" s="113"/>
      <c r="W257" s="113"/>
      <c r="X257" s="113"/>
      <c r="Y257" s="113"/>
      <c r="Z257" s="113"/>
      <c r="AA257" s="113"/>
      <c r="AB257" s="113"/>
      <c r="AC257" s="113"/>
      <c r="AD257" s="113"/>
    </row>
    <row r="258" spans="2:30" x14ac:dyDescent="0.3">
      <c r="B258" s="21"/>
      <c r="C258" s="21"/>
      <c r="D258" s="21"/>
      <c r="E258" s="271"/>
      <c r="F258" s="21"/>
      <c r="G258" s="317"/>
      <c r="H258" s="21"/>
      <c r="I258" s="21"/>
      <c r="J258" s="21"/>
      <c r="K258" s="21"/>
      <c r="L258" s="21"/>
      <c r="M258" s="21"/>
      <c r="N258" s="21"/>
    </row>
  </sheetData>
  <mergeCells count="182">
    <mergeCell ref="AE206:AF206"/>
    <mergeCell ref="C205:E205"/>
    <mergeCell ref="C206:E206"/>
    <mergeCell ref="B207:B215"/>
    <mergeCell ref="C213:E213"/>
    <mergeCell ref="AR3:AR4"/>
    <mergeCell ref="AQ3:AQ4"/>
    <mergeCell ref="AD198:AD206"/>
    <mergeCell ref="C214:E214"/>
    <mergeCell ref="B189:B197"/>
    <mergeCell ref="C197:E197"/>
    <mergeCell ref="AE188:AF188"/>
    <mergeCell ref="AE204:AF204"/>
    <mergeCell ref="AD180:AD188"/>
    <mergeCell ref="C195:E195"/>
    <mergeCell ref="AE186:AF186"/>
    <mergeCell ref="C196:E196"/>
    <mergeCell ref="AE187:AF187"/>
    <mergeCell ref="C186:E186"/>
    <mergeCell ref="AE195:AF195"/>
    <mergeCell ref="C187:E187"/>
    <mergeCell ref="AE196:AF196"/>
    <mergeCell ref="C188:E188"/>
    <mergeCell ref="B234:B242"/>
    <mergeCell ref="AD234:AD242"/>
    <mergeCell ref="C240:E240"/>
    <mergeCell ref="AE240:AF240"/>
    <mergeCell ref="C241:E241"/>
    <mergeCell ref="AE241:AF241"/>
    <mergeCell ref="C242:E242"/>
    <mergeCell ref="AE242:AF242"/>
    <mergeCell ref="AE222:AF222"/>
    <mergeCell ref="AE223:AF223"/>
    <mergeCell ref="C223:E223"/>
    <mergeCell ref="C224:E224"/>
    <mergeCell ref="AD215:AD224"/>
    <mergeCell ref="C215:E215"/>
    <mergeCell ref="AE224:AF224"/>
    <mergeCell ref="B225:B233"/>
    <mergeCell ref="AD225:AD233"/>
    <mergeCell ref="C231:E231"/>
    <mergeCell ref="B216:B224"/>
    <mergeCell ref="C222:E222"/>
    <mergeCell ref="C232:E232"/>
    <mergeCell ref="C233:E233"/>
    <mergeCell ref="B180:B188"/>
    <mergeCell ref="AD189:AD197"/>
    <mergeCell ref="AE197:AF197"/>
    <mergeCell ref="B198:B206"/>
    <mergeCell ref="AD207:AD214"/>
    <mergeCell ref="C204:E204"/>
    <mergeCell ref="AE159:AF159"/>
    <mergeCell ref="B171:B179"/>
    <mergeCell ref="AD162:AD170"/>
    <mergeCell ref="C177:E177"/>
    <mergeCell ref="AE169:AF169"/>
    <mergeCell ref="C178:E178"/>
    <mergeCell ref="AE170:AF170"/>
    <mergeCell ref="C179:E179"/>
    <mergeCell ref="B162:B170"/>
    <mergeCell ref="AD171:AD179"/>
    <mergeCell ref="C168:E168"/>
    <mergeCell ref="AE177:AF177"/>
    <mergeCell ref="C169:E169"/>
    <mergeCell ref="AE178:AF178"/>
    <mergeCell ref="C170:E170"/>
    <mergeCell ref="AE179:AF179"/>
    <mergeCell ref="C161:E161"/>
    <mergeCell ref="AE205:AF205"/>
    <mergeCell ref="B144:B152"/>
    <mergeCell ref="AD155:AD161"/>
    <mergeCell ref="C150:E150"/>
    <mergeCell ref="B126:B134"/>
    <mergeCell ref="AD135:AD143"/>
    <mergeCell ref="C132:E132"/>
    <mergeCell ref="AE141:AF141"/>
    <mergeCell ref="C133:E133"/>
    <mergeCell ref="AE142:AF142"/>
    <mergeCell ref="C134:E134"/>
    <mergeCell ref="AE143:AF143"/>
    <mergeCell ref="C151:E151"/>
    <mergeCell ref="AE160:AF160"/>
    <mergeCell ref="C152:E152"/>
    <mergeCell ref="AE161:AF161"/>
    <mergeCell ref="B153:B161"/>
    <mergeCell ref="AD144:AD154"/>
    <mergeCell ref="C159:E159"/>
    <mergeCell ref="C160:E160"/>
    <mergeCell ref="B135:B143"/>
    <mergeCell ref="AD126:AD134"/>
    <mergeCell ref="C141:E141"/>
    <mergeCell ref="AE132:AF132"/>
    <mergeCell ref="C142:E142"/>
    <mergeCell ref="AE133:AF133"/>
    <mergeCell ref="C143:E143"/>
    <mergeCell ref="AE134:AF134"/>
    <mergeCell ref="T124:W124"/>
    <mergeCell ref="X124:AA124"/>
    <mergeCell ref="AD124:AD125"/>
    <mergeCell ref="AE124:AE125"/>
    <mergeCell ref="AF124:AF125"/>
    <mergeCell ref="B123:AA123"/>
    <mergeCell ref="AD123:AN123"/>
    <mergeCell ref="B124:B125"/>
    <mergeCell ref="C124:C125"/>
    <mergeCell ref="D124:D125"/>
    <mergeCell ref="E124:E125"/>
    <mergeCell ref="G124:H124"/>
    <mergeCell ref="I124:J124"/>
    <mergeCell ref="K124:M124"/>
    <mergeCell ref="P124:S124"/>
    <mergeCell ref="AJ124:AK124"/>
    <mergeCell ref="AL124:AM124"/>
    <mergeCell ref="AG124:AI124"/>
    <mergeCell ref="B104:B112"/>
    <mergeCell ref="C110:E110"/>
    <mergeCell ref="C111:E111"/>
    <mergeCell ref="C112:E112"/>
    <mergeCell ref="B113:B121"/>
    <mergeCell ref="C119:E119"/>
    <mergeCell ref="C120:E120"/>
    <mergeCell ref="C121:E121"/>
    <mergeCell ref="B77:B85"/>
    <mergeCell ref="C83:E83"/>
    <mergeCell ref="C85:E85"/>
    <mergeCell ref="B86:B94"/>
    <mergeCell ref="C92:E92"/>
    <mergeCell ref="C93:E93"/>
    <mergeCell ref="C94:E94"/>
    <mergeCell ref="C84:E84"/>
    <mergeCell ref="B59:B67"/>
    <mergeCell ref="C65:E65"/>
    <mergeCell ref="C66:E66"/>
    <mergeCell ref="C67:E67"/>
    <mergeCell ref="B95:B103"/>
    <mergeCell ref="C101:E101"/>
    <mergeCell ref="C102:E102"/>
    <mergeCell ref="C103:E103"/>
    <mergeCell ref="B41:B49"/>
    <mergeCell ref="C47:E47"/>
    <mergeCell ref="C48:E48"/>
    <mergeCell ref="C49:E49"/>
    <mergeCell ref="B68:B76"/>
    <mergeCell ref="C74:E74"/>
    <mergeCell ref="C75:E75"/>
    <mergeCell ref="C76:E76"/>
    <mergeCell ref="B32:B40"/>
    <mergeCell ref="C38:E38"/>
    <mergeCell ref="C39:E39"/>
    <mergeCell ref="C40:E40"/>
    <mergeCell ref="B23:B31"/>
    <mergeCell ref="C29:E29"/>
    <mergeCell ref="C30:E30"/>
    <mergeCell ref="C31:E31"/>
    <mergeCell ref="B50:B58"/>
    <mergeCell ref="C56:E56"/>
    <mergeCell ref="C57:E57"/>
    <mergeCell ref="C58:E58"/>
    <mergeCell ref="AO3:AO4"/>
    <mergeCell ref="A2:A243"/>
    <mergeCell ref="B2:AP2"/>
    <mergeCell ref="B3:B4"/>
    <mergeCell ref="C3:C4"/>
    <mergeCell ref="D3:D4"/>
    <mergeCell ref="E3:E4"/>
    <mergeCell ref="F3:H3"/>
    <mergeCell ref="I3:P3"/>
    <mergeCell ref="Q3:X3"/>
    <mergeCell ref="Y3:AF3"/>
    <mergeCell ref="AG3:AK3"/>
    <mergeCell ref="AL3:AL4"/>
    <mergeCell ref="AM3:AM4"/>
    <mergeCell ref="AN3:AN4"/>
    <mergeCell ref="AP3:AP4"/>
    <mergeCell ref="B14:B22"/>
    <mergeCell ref="C20:E20"/>
    <mergeCell ref="C21:E21"/>
    <mergeCell ref="C22:E22"/>
    <mergeCell ref="B5:B13"/>
    <mergeCell ref="C11:E11"/>
    <mergeCell ref="C12:E12"/>
    <mergeCell ref="C13:E1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3:T14"/>
  <sheetViews>
    <sheetView workbookViewId="0">
      <selection activeCell="G5" sqref="G5"/>
    </sheetView>
  </sheetViews>
  <sheetFormatPr defaultRowHeight="14.4" x14ac:dyDescent="0.3"/>
  <cols>
    <col min="3" max="3" width="1.88671875" customWidth="1"/>
    <col min="4" max="4" width="4.109375" customWidth="1"/>
    <col min="5" max="5" width="12.5546875" customWidth="1"/>
    <col min="6" max="6" width="2.88671875" customWidth="1"/>
    <col min="7" max="7" width="11.44140625" customWidth="1"/>
    <col min="8" max="8" width="2.5546875" customWidth="1"/>
    <col min="11" max="11" width="2.5546875" customWidth="1"/>
    <col min="14" max="14" width="2.5546875" customWidth="1"/>
    <col min="18" max="18" width="2.5546875" customWidth="1"/>
    <col min="20" max="20" width="2.44140625" customWidth="1"/>
  </cols>
  <sheetData>
    <row r="3" spans="3:20" ht="15" thickBot="1" x14ac:dyDescent="0.35"/>
    <row r="4" spans="3:20" ht="6" customHeight="1" thickTop="1" thickBot="1" x14ac:dyDescent="0.35">
      <c r="C4" s="153"/>
      <c r="D4" s="154"/>
      <c r="E4" s="155"/>
      <c r="F4" s="155"/>
      <c r="G4" s="155"/>
      <c r="H4" s="155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7"/>
      <c r="T4" s="196"/>
    </row>
    <row r="5" spans="3:20" ht="15.6" thickTop="1" thickBot="1" x14ac:dyDescent="0.35">
      <c r="C5" s="153"/>
      <c r="D5" s="158"/>
      <c r="E5" s="159"/>
      <c r="F5" s="160"/>
      <c r="G5" s="183" t="s">
        <v>52</v>
      </c>
      <c r="H5" s="161"/>
      <c r="I5" s="566" t="s">
        <v>28</v>
      </c>
      <c r="J5" s="566"/>
      <c r="K5" s="161"/>
      <c r="L5" s="565" t="s">
        <v>53</v>
      </c>
      <c r="M5" s="565"/>
      <c r="N5" s="162"/>
      <c r="O5" s="565" t="s">
        <v>54</v>
      </c>
      <c r="P5" s="565"/>
      <c r="Q5" s="565"/>
      <c r="R5" s="162"/>
      <c r="S5" s="189" t="s">
        <v>55</v>
      </c>
      <c r="T5" s="196"/>
    </row>
    <row r="6" spans="3:20" ht="16.8" thickBot="1" x14ac:dyDescent="0.35">
      <c r="C6" s="153"/>
      <c r="D6" s="163"/>
      <c r="E6" s="164"/>
      <c r="F6" s="153"/>
      <c r="G6" s="166" t="s">
        <v>31</v>
      </c>
      <c r="H6" s="165"/>
      <c r="I6" s="166" t="s">
        <v>32</v>
      </c>
      <c r="J6" s="167" t="s">
        <v>33</v>
      </c>
      <c r="K6" s="168"/>
      <c r="L6" s="166" t="s">
        <v>34</v>
      </c>
      <c r="M6" s="166" t="s">
        <v>35</v>
      </c>
      <c r="N6" s="165"/>
      <c r="O6" s="166" t="s">
        <v>36</v>
      </c>
      <c r="P6" s="166" t="s">
        <v>37</v>
      </c>
      <c r="Q6" s="169" t="s">
        <v>38</v>
      </c>
      <c r="R6" s="170"/>
      <c r="S6" s="188" t="s">
        <v>39</v>
      </c>
      <c r="T6" s="196"/>
    </row>
    <row r="7" spans="3:20" ht="18" customHeight="1" thickTop="1" x14ac:dyDescent="0.3">
      <c r="C7" s="153"/>
      <c r="D7" s="567" t="s">
        <v>44</v>
      </c>
      <c r="E7" s="185" t="s">
        <v>74</v>
      </c>
      <c r="F7" s="153"/>
      <c r="G7" s="171">
        <f>DTA!$F$213</f>
        <v>23.390693104521887</v>
      </c>
      <c r="H7" s="165"/>
      <c r="I7" s="171">
        <f>DTA!$G$213</f>
        <v>13.985164328515006</v>
      </c>
      <c r="J7" s="172">
        <f>DTA!$H$213</f>
        <v>26.052014395279503</v>
      </c>
      <c r="K7" s="168"/>
      <c r="L7" s="171">
        <f>DTA!$I$213</f>
        <v>2.2592541829155826</v>
      </c>
      <c r="M7" s="171">
        <f>DTA!$J$213</f>
        <v>62.476312612688773</v>
      </c>
      <c r="N7" s="165"/>
      <c r="O7" s="171">
        <f>DTA!$K$213</f>
        <v>42.377871184087411</v>
      </c>
      <c r="P7" s="171">
        <f>DTA!$L$213</f>
        <v>20.818906444922558</v>
      </c>
      <c r="Q7" s="173">
        <f>DTA!$M$213</f>
        <v>52.727952743977063</v>
      </c>
      <c r="R7" s="170"/>
      <c r="S7" s="187">
        <f>DTA!$N$213</f>
        <v>0.10206853420887385</v>
      </c>
      <c r="T7" s="196"/>
    </row>
    <row r="8" spans="3:20" ht="18" customHeight="1" x14ac:dyDescent="0.3">
      <c r="C8" s="153"/>
      <c r="D8" s="568"/>
      <c r="E8" s="186" t="s">
        <v>75</v>
      </c>
      <c r="F8" s="153"/>
      <c r="G8" s="184">
        <f>DTA!$F$231</f>
        <v>38.0328388310474</v>
      </c>
      <c r="H8" s="171"/>
      <c r="I8" s="171">
        <f>DTA!$G$231</f>
        <v>2.89073305835693</v>
      </c>
      <c r="J8" s="172">
        <f>DTA!$H$231</f>
        <v>18.69363519601405</v>
      </c>
      <c r="K8" s="172"/>
      <c r="L8" s="171">
        <f>DTA!$I$231</f>
        <v>6.7325235452331329</v>
      </c>
      <c r="M8" s="171">
        <f>DTA!$J$231</f>
        <v>20.877719489147381</v>
      </c>
      <c r="N8" s="171"/>
      <c r="O8" s="171">
        <f>DTA!$K$231</f>
        <v>1.5590261498881999</v>
      </c>
      <c r="P8" s="171">
        <f>DTA!$L$231</f>
        <v>28.187472843328301</v>
      </c>
      <c r="Q8" s="173">
        <f>DTA!$M$231</f>
        <v>44.501377604129146</v>
      </c>
      <c r="R8" s="173"/>
      <c r="S8" s="187">
        <f>DTA!$N$231</f>
        <v>6.1597654546825295E-2</v>
      </c>
      <c r="T8" s="196"/>
    </row>
    <row r="9" spans="3:20" ht="18" customHeight="1" x14ac:dyDescent="0.3">
      <c r="C9" s="153"/>
      <c r="D9" s="568"/>
      <c r="E9" s="186" t="s">
        <v>76</v>
      </c>
      <c r="F9" s="253"/>
      <c r="G9" s="254">
        <f>DTA!$F$240</f>
        <v>9.7075675016926848</v>
      </c>
      <c r="H9" s="255"/>
      <c r="I9" s="255">
        <f>DTA!$G$240</f>
        <v>8.1248875167186618</v>
      </c>
      <c r="J9" s="256">
        <f>DTA!$H$240</f>
        <v>10.246840099740893</v>
      </c>
      <c r="K9" s="256"/>
      <c r="L9" s="255">
        <f>DTA!$I$240</f>
        <v>0.98856532646116124</v>
      </c>
      <c r="M9" s="255">
        <f>DTA!$J$240</f>
        <v>67.148211051500127</v>
      </c>
      <c r="N9" s="255"/>
      <c r="O9" s="255">
        <f>DTA!$K$240</f>
        <v>78.155392765513341</v>
      </c>
      <c r="P9" s="255">
        <f>DTA!$L$240</f>
        <v>87.655737875809109</v>
      </c>
      <c r="Q9" s="257">
        <f>DTA!$M$240</f>
        <v>58.302831335800178</v>
      </c>
      <c r="R9" s="257"/>
      <c r="S9" s="258">
        <f>DTA!$N$240</f>
        <v>0.14298814588481587</v>
      </c>
      <c r="T9" s="196"/>
    </row>
    <row r="10" spans="3:20" ht="12" customHeight="1" thickBot="1" x14ac:dyDescent="0.35">
      <c r="C10" s="175"/>
      <c r="D10" s="190"/>
      <c r="E10" s="252"/>
      <c r="F10" s="259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1"/>
      <c r="R10" s="261"/>
      <c r="S10" s="262"/>
      <c r="T10" s="196"/>
    </row>
    <row r="11" spans="3:20" ht="15" thickTop="1" x14ac:dyDescent="0.3">
      <c r="D11" s="567" t="s">
        <v>81</v>
      </c>
      <c r="E11" s="185" t="s">
        <v>74</v>
      </c>
      <c r="F11" s="159"/>
      <c r="G11" s="171" t="e">
        <f>#REF!</f>
        <v>#REF!</v>
      </c>
      <c r="H11" s="171"/>
      <c r="I11" s="171" t="e">
        <f>#REF!</f>
        <v>#REF!</v>
      </c>
      <c r="J11" s="172" t="e">
        <f>#REF!</f>
        <v>#REF!</v>
      </c>
      <c r="K11" s="172"/>
      <c r="L11" s="171" t="e">
        <f>#REF!</f>
        <v>#REF!</v>
      </c>
      <c r="M11" s="171" t="e">
        <f>#REF!</f>
        <v>#REF!</v>
      </c>
      <c r="N11" s="171"/>
      <c r="O11" s="171" t="e">
        <f>#REF!</f>
        <v>#REF!</v>
      </c>
      <c r="P11" s="171" t="e">
        <f>#REF!</f>
        <v>#REF!</v>
      </c>
      <c r="Q11" s="173" t="e">
        <f>#REF!</f>
        <v>#REF!</v>
      </c>
      <c r="R11" s="173"/>
      <c r="S11" s="187" t="e">
        <f>#REF!</f>
        <v>#REF!</v>
      </c>
      <c r="T11" s="196"/>
    </row>
    <row r="12" spans="3:20" x14ac:dyDescent="0.3">
      <c r="D12" s="568"/>
      <c r="E12" s="186" t="s">
        <v>75</v>
      </c>
      <c r="F12" s="153"/>
      <c r="G12" s="184" t="e">
        <f>#REF!</f>
        <v>#REF!</v>
      </c>
      <c r="H12" s="171"/>
      <c r="I12" s="171" t="e">
        <f>#REF!</f>
        <v>#REF!</v>
      </c>
      <c r="J12" s="172" t="e">
        <f>#REF!</f>
        <v>#REF!</v>
      </c>
      <c r="K12" s="172"/>
      <c r="L12" s="171" t="e">
        <f>#REF!</f>
        <v>#REF!</v>
      </c>
      <c r="M12" s="171" t="e">
        <f>#REF!</f>
        <v>#REF!</v>
      </c>
      <c r="N12" s="171"/>
      <c r="O12" s="171" t="e">
        <f>#REF!</f>
        <v>#REF!</v>
      </c>
      <c r="P12" s="171" t="e">
        <f>#REF!</f>
        <v>#REF!</v>
      </c>
      <c r="Q12" s="173" t="e">
        <f>#REF!</f>
        <v>#REF!</v>
      </c>
      <c r="R12" s="173"/>
      <c r="S12" s="187" t="e">
        <f>#REF!</f>
        <v>#REF!</v>
      </c>
      <c r="T12" s="196"/>
    </row>
    <row r="13" spans="3:20" x14ac:dyDescent="0.3">
      <c r="D13" s="568"/>
      <c r="E13" s="186" t="s">
        <v>76</v>
      </c>
      <c r="F13" s="153"/>
      <c r="G13" s="184" t="e">
        <f>#REF!</f>
        <v>#REF!</v>
      </c>
      <c r="H13" s="171"/>
      <c r="I13" s="171" t="e">
        <f>#REF!</f>
        <v>#REF!</v>
      </c>
      <c r="J13" s="172" t="e">
        <f>#REF!</f>
        <v>#REF!</v>
      </c>
      <c r="K13" s="172"/>
      <c r="L13" s="171" t="e">
        <f>#REF!</f>
        <v>#REF!</v>
      </c>
      <c r="M13" s="171" t="e">
        <f>#REF!</f>
        <v>#REF!</v>
      </c>
      <c r="N13" s="171"/>
      <c r="O13" s="171" t="e">
        <f>#REF!</f>
        <v>#REF!</v>
      </c>
      <c r="P13" s="171" t="e">
        <f>#REF!</f>
        <v>#REF!</v>
      </c>
      <c r="Q13" s="173" t="e">
        <f>#REF!</f>
        <v>#REF!</v>
      </c>
      <c r="R13" s="173"/>
      <c r="S13" s="187" t="e">
        <f>#REF!</f>
        <v>#REF!</v>
      </c>
      <c r="T13" s="196"/>
    </row>
    <row r="14" spans="3:20" ht="16.2" thickBot="1" x14ac:dyDescent="0.35">
      <c r="D14" s="190"/>
      <c r="E14" s="191"/>
      <c r="F14" s="191"/>
      <c r="G14" s="192"/>
      <c r="H14" s="192"/>
      <c r="I14" s="192"/>
      <c r="J14" s="193"/>
      <c r="K14" s="193"/>
      <c r="L14" s="193"/>
      <c r="M14" s="193"/>
      <c r="N14" s="193"/>
      <c r="O14" s="193"/>
      <c r="P14" s="193"/>
      <c r="Q14" s="194"/>
      <c r="R14" s="194"/>
      <c r="S14" s="195"/>
      <c r="T14" s="196"/>
    </row>
  </sheetData>
  <mergeCells count="5">
    <mergeCell ref="L5:M5"/>
    <mergeCell ref="O5:Q5"/>
    <mergeCell ref="I5:J5"/>
    <mergeCell ref="D7:D9"/>
    <mergeCell ref="D11:D13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D680C-155F-4583-882B-6408C7DF6FA0}">
  <sheetPr>
    <pageSetUpPr fitToPage="1"/>
  </sheetPr>
  <dimension ref="A1:CD50"/>
  <sheetViews>
    <sheetView zoomScale="70" zoomScaleNormal="70" workbookViewId="0">
      <selection activeCell="V25" sqref="V25"/>
    </sheetView>
  </sheetViews>
  <sheetFormatPr defaultColWidth="9.109375" defaultRowHeight="14.4" x14ac:dyDescent="0.3"/>
  <cols>
    <col min="1" max="1" width="39" style="206" customWidth="1"/>
    <col min="2" max="2" width="8.33203125" style="196" customWidth="1"/>
    <col min="3" max="3" width="2.109375" style="196" customWidth="1"/>
    <col min="4" max="5" width="8.33203125" style="196" customWidth="1"/>
    <col min="6" max="6" width="2.109375" style="196" customWidth="1"/>
    <col min="7" max="8" width="8.33203125" style="196" customWidth="1"/>
    <col min="9" max="9" width="2.109375" style="196" customWidth="1"/>
    <col min="10" max="11" width="8.33203125" style="196" customWidth="1"/>
    <col min="12" max="12" width="2.109375" style="196" customWidth="1"/>
    <col min="13" max="14" width="8.33203125" style="196" customWidth="1"/>
    <col min="15" max="15" width="2.109375" style="196" customWidth="1"/>
    <col min="16" max="17" width="8.33203125" style="196" customWidth="1"/>
    <col min="18" max="18" width="2.109375" style="196" customWidth="1"/>
    <col min="19" max="20" width="8.33203125" style="196" customWidth="1"/>
    <col min="21" max="21" width="2.109375" style="196" customWidth="1"/>
    <col min="22" max="23" width="8.33203125" style="196" customWidth="1"/>
    <col min="24" max="24" width="2.109375" style="196" customWidth="1"/>
    <col min="25" max="26" width="8.33203125" style="196" customWidth="1"/>
    <col min="27" max="27" width="2.109375" style="196" customWidth="1"/>
    <col min="28" max="29" width="8.33203125" style="196" customWidth="1"/>
    <col min="30" max="30" width="2.109375" style="196" customWidth="1"/>
    <col min="31" max="32" width="8.33203125" style="196" customWidth="1"/>
    <col min="33" max="33" width="2.109375" style="196" customWidth="1"/>
    <col min="34" max="34" width="8.33203125" style="196" customWidth="1"/>
    <col min="35" max="16384" width="9.109375" style="196"/>
  </cols>
  <sheetData>
    <row r="1" spans="1:82" customFormat="1" x14ac:dyDescent="0.3">
      <c r="A1" s="124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5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5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</row>
    <row r="2" spans="1:82" customFormat="1" ht="10.050000000000001" customHeight="1" x14ac:dyDescent="0.3">
      <c r="A2" s="214"/>
      <c r="B2" s="572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575"/>
      <c r="AJ2" s="575"/>
      <c r="AK2" s="575"/>
      <c r="AL2" s="575"/>
      <c r="AM2" s="575"/>
      <c r="AN2" s="575"/>
      <c r="AO2" s="575"/>
      <c r="AP2" s="575"/>
      <c r="AQ2" s="575"/>
      <c r="AR2" s="575"/>
      <c r="AS2" s="575"/>
      <c r="AT2" s="575"/>
      <c r="AU2" s="575"/>
      <c r="AV2" s="575"/>
      <c r="AW2" s="575"/>
      <c r="AX2" s="575"/>
      <c r="AY2" s="575"/>
      <c r="AZ2" s="575"/>
      <c r="BA2" s="575"/>
      <c r="BB2" s="575"/>
      <c r="BC2" s="575"/>
      <c r="BD2" s="575"/>
      <c r="BE2" s="575"/>
      <c r="BF2" s="575"/>
      <c r="BG2" s="575"/>
      <c r="BH2" s="575"/>
      <c r="BI2" s="575"/>
      <c r="BJ2" s="575"/>
      <c r="BK2" s="575"/>
      <c r="BL2" s="575"/>
      <c r="BM2" s="575"/>
      <c r="BN2" s="575"/>
      <c r="BO2" s="575"/>
      <c r="BP2" s="575"/>
      <c r="BQ2" s="575"/>
      <c r="BR2" s="575"/>
      <c r="BS2" s="575"/>
      <c r="BT2" s="575"/>
      <c r="BU2" s="575"/>
      <c r="BV2" s="575"/>
      <c r="BW2" s="575"/>
      <c r="BX2" s="575"/>
      <c r="BY2" s="575"/>
      <c r="BZ2" s="575"/>
      <c r="CA2" s="575"/>
      <c r="CB2" s="575"/>
      <c r="CC2" s="575"/>
      <c r="CD2" s="575"/>
    </row>
    <row r="3" spans="1:82" s="209" customFormat="1" ht="35.1" customHeight="1" x14ac:dyDescent="0.3">
      <c r="A3" s="491" t="s">
        <v>84</v>
      </c>
      <c r="B3" s="569" t="s">
        <v>185</v>
      </c>
      <c r="C3" s="569"/>
      <c r="D3" s="569"/>
      <c r="E3" s="569" t="s">
        <v>186</v>
      </c>
      <c r="F3" s="569"/>
      <c r="G3" s="569"/>
      <c r="H3" s="569" t="s">
        <v>187</v>
      </c>
      <c r="I3" s="569"/>
      <c r="J3" s="569"/>
      <c r="K3" s="569" t="s">
        <v>191</v>
      </c>
      <c r="L3" s="569"/>
      <c r="M3" s="569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569"/>
      <c r="AJ3" s="569"/>
      <c r="AK3" s="569"/>
      <c r="AL3" s="569"/>
      <c r="AM3" s="569"/>
      <c r="AN3" s="569"/>
      <c r="AO3" s="569"/>
      <c r="AP3" s="569"/>
      <c r="AQ3" s="569"/>
      <c r="AR3" s="569"/>
      <c r="AS3" s="569"/>
      <c r="AT3" s="569"/>
      <c r="AU3" s="569"/>
      <c r="AV3" s="569"/>
      <c r="AW3" s="569"/>
      <c r="AX3" s="569"/>
      <c r="AY3" s="569"/>
      <c r="AZ3" s="569"/>
      <c r="BA3" s="569"/>
      <c r="BB3" s="569"/>
      <c r="BC3" s="569"/>
      <c r="BD3" s="569"/>
      <c r="BE3" s="569"/>
      <c r="BF3" s="569"/>
      <c r="BG3" s="569"/>
      <c r="BH3" s="569"/>
      <c r="BI3" s="569"/>
      <c r="BJ3" s="569"/>
      <c r="BK3" s="569"/>
      <c r="BL3" s="569"/>
      <c r="BM3" s="569"/>
      <c r="BN3" s="569"/>
      <c r="BO3" s="569"/>
      <c r="BP3" s="569"/>
      <c r="BQ3" s="569"/>
      <c r="BR3" s="569"/>
      <c r="BS3" s="569"/>
      <c r="BT3" s="569"/>
      <c r="BU3" s="569"/>
      <c r="BV3" s="569"/>
      <c r="BW3" s="569"/>
      <c r="BX3" s="569"/>
      <c r="BY3" s="569"/>
      <c r="BZ3" s="569"/>
      <c r="CA3" s="569"/>
      <c r="CB3" s="569"/>
      <c r="CC3" s="569"/>
      <c r="CD3" s="569"/>
    </row>
    <row r="4" spans="1:82" customFormat="1" ht="15.6" customHeight="1" x14ac:dyDescent="0.3">
      <c r="A4" s="216"/>
      <c r="B4" s="180" t="s">
        <v>60</v>
      </c>
      <c r="C4" s="181" t="s">
        <v>57</v>
      </c>
      <c r="D4" s="492">
        <f>COUNT(DTA!$C$180:$C$185)</f>
        <v>5</v>
      </c>
      <c r="E4" s="180" t="s">
        <v>60</v>
      </c>
      <c r="F4" s="181" t="s">
        <v>57</v>
      </c>
      <c r="G4" s="492">
        <f>COUNT(DTA!$C$189:$C$194)</f>
        <v>5</v>
      </c>
      <c r="H4" s="180" t="s">
        <v>60</v>
      </c>
      <c r="I4" s="181" t="s">
        <v>57</v>
      </c>
      <c r="J4" s="492">
        <f>COUNT(DTA!$C$207:$C$212)</f>
        <v>5</v>
      </c>
      <c r="K4" s="180" t="s">
        <v>60</v>
      </c>
      <c r="L4" s="181" t="s">
        <v>57</v>
      </c>
      <c r="M4" s="492">
        <f>COUNT(DTA!$C$234:$C$239)</f>
        <v>5</v>
      </c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232"/>
      <c r="AJ4" s="233"/>
      <c r="AK4" s="234"/>
      <c r="AL4" s="232"/>
      <c r="AM4" s="233"/>
      <c r="AN4" s="234"/>
      <c r="AO4" s="232"/>
      <c r="AP4" s="233"/>
      <c r="AQ4" s="234"/>
      <c r="AR4" s="232"/>
      <c r="AS4" s="233"/>
      <c r="AT4" s="234"/>
      <c r="AU4" s="232"/>
      <c r="AV4" s="233"/>
      <c r="AW4" s="234"/>
      <c r="AX4" s="232"/>
      <c r="AY4" s="233"/>
      <c r="AZ4" s="234"/>
      <c r="BA4" s="232"/>
      <c r="BB4" s="233"/>
      <c r="BC4" s="234"/>
      <c r="BD4" s="232"/>
      <c r="BE4" s="233"/>
      <c r="BF4" s="234"/>
      <c r="BG4" s="232"/>
      <c r="BH4" s="233"/>
      <c r="BI4" s="234"/>
      <c r="BJ4" s="232"/>
      <c r="BK4" s="233"/>
      <c r="BL4" s="234"/>
      <c r="BM4" s="232"/>
      <c r="BN4" s="233"/>
      <c r="BO4" s="234"/>
      <c r="BP4" s="232"/>
      <c r="BQ4" s="233"/>
      <c r="BR4" s="234"/>
      <c r="BS4" s="232"/>
      <c r="BT4" s="233"/>
      <c r="BU4" s="234"/>
      <c r="BV4" s="232"/>
      <c r="BW4" s="233"/>
      <c r="BX4" s="234"/>
      <c r="BY4" s="232"/>
      <c r="BZ4" s="233"/>
      <c r="CA4" s="234"/>
      <c r="CB4" s="232"/>
      <c r="CC4" s="233"/>
      <c r="CD4" s="234"/>
    </row>
    <row r="5" spans="1:82" customFormat="1" ht="15.75" customHeight="1" x14ac:dyDescent="0.3">
      <c r="A5" s="143" t="s">
        <v>47</v>
      </c>
      <c r="B5" s="128"/>
      <c r="C5" s="128"/>
      <c r="D5" s="200"/>
      <c r="E5" s="128"/>
      <c r="F5" s="128"/>
      <c r="G5" s="200"/>
      <c r="H5" s="128"/>
      <c r="I5" s="128"/>
      <c r="J5" s="200"/>
      <c r="K5" s="128"/>
      <c r="L5" s="128"/>
      <c r="M5" s="200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</row>
    <row r="6" spans="1:82" customFormat="1" ht="15.75" customHeight="1" x14ac:dyDescent="0.3">
      <c r="A6" s="217" t="s">
        <v>66</v>
      </c>
      <c r="B6" s="133">
        <f>DTA!$H65</f>
        <v>97.883424000000005</v>
      </c>
      <c r="C6" s="179" t="s">
        <v>59</v>
      </c>
      <c r="D6" s="201">
        <f>DTA!$H67</f>
        <v>2.4393950681031549</v>
      </c>
      <c r="E6" s="133">
        <f>DTA!$H74</f>
        <v>132.40824000000001</v>
      </c>
      <c r="F6" s="179" t="s">
        <v>59</v>
      </c>
      <c r="G6" s="201">
        <f>DTA!$H76</f>
        <v>6.0871833094576679</v>
      </c>
      <c r="H6" s="133">
        <f>DTA!$H92</f>
        <v>125.448504</v>
      </c>
      <c r="I6" s="179" t="s">
        <v>59</v>
      </c>
      <c r="J6" s="201">
        <f>DTA!$H94</f>
        <v>4.65760597889581</v>
      </c>
      <c r="K6" s="133">
        <f>DTA!$H119</f>
        <v>131.954778</v>
      </c>
      <c r="L6" s="179" t="s">
        <v>59</v>
      </c>
      <c r="M6" s="201">
        <f>DTA!$H121</f>
        <v>3.5729259528576849</v>
      </c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235"/>
      <c r="AJ6" s="236"/>
      <c r="AK6" s="136"/>
      <c r="AL6" s="235"/>
      <c r="AM6" s="236"/>
      <c r="AN6" s="136"/>
      <c r="AO6" s="235"/>
      <c r="AP6" s="236"/>
      <c r="AQ6" s="136"/>
      <c r="AR6" s="235"/>
      <c r="AS6" s="236"/>
      <c r="AT6" s="136"/>
      <c r="AU6" s="235"/>
      <c r="AV6" s="236"/>
      <c r="AW6" s="136"/>
      <c r="AX6" s="235"/>
      <c r="AY6" s="236"/>
      <c r="AZ6" s="136"/>
      <c r="BA6" s="235"/>
      <c r="BB6" s="236"/>
      <c r="BC6" s="136"/>
      <c r="BD6" s="235"/>
      <c r="BE6" s="236"/>
      <c r="BF6" s="136"/>
      <c r="BG6" s="235"/>
      <c r="BH6" s="236"/>
      <c r="BI6" s="136"/>
      <c r="BJ6" s="235"/>
      <c r="BK6" s="236"/>
      <c r="BL6" s="136"/>
      <c r="BM6" s="235"/>
      <c r="BN6" s="236"/>
      <c r="BO6" s="136"/>
      <c r="BP6" s="235"/>
      <c r="BQ6" s="236"/>
      <c r="BR6" s="136"/>
      <c r="BS6" s="235"/>
      <c r="BT6" s="236"/>
      <c r="BU6" s="136"/>
      <c r="BV6" s="235"/>
      <c r="BW6" s="236"/>
      <c r="BX6" s="136"/>
      <c r="BY6" s="235"/>
      <c r="BZ6" s="236"/>
      <c r="CA6" s="136"/>
      <c r="CB6" s="235"/>
      <c r="CC6" s="236"/>
      <c r="CD6" s="136"/>
    </row>
    <row r="7" spans="1:82" customFormat="1" ht="15.75" customHeight="1" x14ac:dyDescent="0.3">
      <c r="A7" s="217" t="s">
        <v>67</v>
      </c>
      <c r="B7" s="133">
        <f>DTA!$G$65</f>
        <v>795.62259999999992</v>
      </c>
      <c r="C7" s="179" t="s">
        <v>59</v>
      </c>
      <c r="D7" s="202">
        <f>DTA!$G$67</f>
        <v>7.7674871393520801</v>
      </c>
      <c r="E7" s="133">
        <f>DTA!$G$74</f>
        <v>939.3732</v>
      </c>
      <c r="F7" s="179" t="s">
        <v>59</v>
      </c>
      <c r="G7" s="202">
        <f>DTA!$G$76</f>
        <v>20.54133677100884</v>
      </c>
      <c r="H7" s="133">
        <f>DTA!$G$92</f>
        <v>933.64120000000003</v>
      </c>
      <c r="I7" s="179" t="s">
        <v>59</v>
      </c>
      <c r="J7" s="202">
        <f>DTA!$G$94</f>
        <v>36.188063290814561</v>
      </c>
      <c r="K7" s="133">
        <f>DTA!$G$119</f>
        <v>990.42880000000002</v>
      </c>
      <c r="L7" s="179" t="s">
        <v>59</v>
      </c>
      <c r="M7" s="202">
        <f>DTA!$G$121</f>
        <v>14.977765742593245</v>
      </c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235"/>
      <c r="AJ7" s="236"/>
      <c r="AK7" s="134"/>
      <c r="AL7" s="235"/>
      <c r="AM7" s="236"/>
      <c r="AN7" s="134"/>
      <c r="AO7" s="235"/>
      <c r="AP7" s="236"/>
      <c r="AQ7" s="134"/>
      <c r="AR7" s="235"/>
      <c r="AS7" s="236"/>
      <c r="AT7" s="134"/>
      <c r="AU7" s="235"/>
      <c r="AV7" s="236"/>
      <c r="AW7" s="134"/>
      <c r="AX7" s="235"/>
      <c r="AY7" s="236"/>
      <c r="AZ7" s="134"/>
      <c r="BA7" s="235"/>
      <c r="BB7" s="236"/>
      <c r="BC7" s="134"/>
      <c r="BD7" s="235"/>
      <c r="BE7" s="236"/>
      <c r="BF7" s="134"/>
      <c r="BG7" s="235"/>
      <c r="BH7" s="236"/>
      <c r="BI7" s="134"/>
      <c r="BJ7" s="235"/>
      <c r="BK7" s="236"/>
      <c r="BL7" s="134"/>
      <c r="BM7" s="235"/>
      <c r="BN7" s="236"/>
      <c r="BO7" s="134"/>
      <c r="BP7" s="235"/>
      <c r="BQ7" s="236"/>
      <c r="BR7" s="134"/>
      <c r="BS7" s="235"/>
      <c r="BT7" s="236"/>
      <c r="BU7" s="134"/>
      <c r="BV7" s="235"/>
      <c r="BW7" s="236"/>
      <c r="BX7" s="134"/>
      <c r="BY7" s="235"/>
      <c r="BZ7" s="236"/>
      <c r="CA7" s="134"/>
      <c r="CB7" s="235"/>
      <c r="CC7" s="236"/>
      <c r="CD7" s="134"/>
    </row>
    <row r="8" spans="1:82" customFormat="1" ht="15.75" customHeight="1" x14ac:dyDescent="0.3">
      <c r="A8" s="217" t="s">
        <v>68</v>
      </c>
      <c r="B8" s="494">
        <f>DTA!$F$65</f>
        <v>4.6340000000000003</v>
      </c>
      <c r="C8" s="495" t="s">
        <v>59</v>
      </c>
      <c r="D8" s="496">
        <f>DTA!$F$67</f>
        <v>0.15374004032782088</v>
      </c>
      <c r="E8" s="494">
        <f>DTA!$F$74</f>
        <v>5.282</v>
      </c>
      <c r="F8" s="495" t="s">
        <v>59</v>
      </c>
      <c r="G8" s="496">
        <f>DTA!$F$76</f>
        <v>8.2486362509205186E-2</v>
      </c>
      <c r="H8" s="494">
        <f>DTA!$F$92</f>
        <v>5.0814000000000004</v>
      </c>
      <c r="I8" s="495" t="s">
        <v>59</v>
      </c>
      <c r="J8" s="496">
        <f>DTA!$F$94</f>
        <v>0.59966212153178311</v>
      </c>
      <c r="K8" s="494">
        <f>DTA!$F$119</f>
        <v>4.1040000000000001</v>
      </c>
      <c r="L8" s="495" t="s">
        <v>59</v>
      </c>
      <c r="M8" s="496">
        <f>DTA!$F$121</f>
        <v>0.26085628227052471</v>
      </c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237"/>
      <c r="AJ8" s="236"/>
      <c r="AK8" s="141"/>
      <c r="AL8" s="237"/>
      <c r="AM8" s="236"/>
      <c r="AN8" s="141"/>
      <c r="AO8" s="237"/>
      <c r="AP8" s="236"/>
      <c r="AQ8" s="141"/>
      <c r="AR8" s="237"/>
      <c r="AS8" s="236"/>
      <c r="AT8" s="141"/>
      <c r="AU8" s="237"/>
      <c r="AV8" s="236"/>
      <c r="AW8" s="141"/>
      <c r="AX8" s="237"/>
      <c r="AY8" s="236"/>
      <c r="AZ8" s="141"/>
      <c r="BA8" s="237"/>
      <c r="BB8" s="236"/>
      <c r="BC8" s="141"/>
      <c r="BD8" s="237"/>
      <c r="BE8" s="236"/>
      <c r="BF8" s="141"/>
      <c r="BG8" s="237"/>
      <c r="BH8" s="236"/>
      <c r="BI8" s="141"/>
      <c r="BJ8" s="237"/>
      <c r="BK8" s="236"/>
      <c r="BL8" s="141"/>
      <c r="BM8" s="237"/>
      <c r="BN8" s="236"/>
      <c r="BO8" s="141"/>
      <c r="BP8" s="237"/>
      <c r="BQ8" s="236"/>
      <c r="BR8" s="141"/>
      <c r="BS8" s="237"/>
      <c r="BT8" s="236"/>
      <c r="BU8" s="141"/>
      <c r="BV8" s="237"/>
      <c r="BW8" s="236"/>
      <c r="BX8" s="141"/>
      <c r="BY8" s="237"/>
      <c r="BZ8" s="236"/>
      <c r="CA8" s="141"/>
      <c r="CB8" s="237"/>
      <c r="CC8" s="236"/>
      <c r="CD8" s="141"/>
    </row>
    <row r="9" spans="1:82" customFormat="1" ht="15.75" customHeight="1" x14ac:dyDescent="0.3">
      <c r="A9" s="493"/>
      <c r="B9" s="237"/>
      <c r="C9" s="236"/>
      <c r="D9" s="141"/>
      <c r="E9" s="237"/>
      <c r="F9" s="236"/>
      <c r="G9" s="141"/>
      <c r="H9" s="237"/>
      <c r="I9" s="236"/>
      <c r="J9" s="141"/>
      <c r="K9" s="237"/>
      <c r="L9" s="236"/>
      <c r="M9" s="141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237"/>
      <c r="AJ9" s="236"/>
      <c r="AK9" s="141"/>
      <c r="AL9" s="237"/>
      <c r="AM9" s="236"/>
      <c r="AN9" s="141"/>
      <c r="AO9" s="237"/>
      <c r="AP9" s="236"/>
      <c r="AQ9" s="141"/>
      <c r="AR9" s="237"/>
      <c r="AS9" s="236"/>
      <c r="AT9" s="141"/>
      <c r="AU9" s="237"/>
      <c r="AV9" s="236"/>
      <c r="AW9" s="141"/>
      <c r="AX9" s="237"/>
      <c r="AY9" s="236"/>
      <c r="AZ9" s="141"/>
      <c r="BA9" s="237"/>
      <c r="BB9" s="236"/>
      <c r="BC9" s="141"/>
      <c r="BD9" s="237"/>
      <c r="BE9" s="236"/>
      <c r="BF9" s="141"/>
      <c r="BG9" s="237"/>
      <c r="BH9" s="236"/>
      <c r="BI9" s="141"/>
      <c r="BJ9" s="237"/>
      <c r="BK9" s="236"/>
      <c r="BL9" s="141"/>
      <c r="BM9" s="237"/>
      <c r="BN9" s="236"/>
      <c r="BO9" s="141"/>
      <c r="BP9" s="237"/>
      <c r="BQ9" s="236"/>
      <c r="BR9" s="141"/>
      <c r="BS9" s="237"/>
      <c r="BT9" s="236"/>
      <c r="BU9" s="141"/>
      <c r="BV9" s="237"/>
      <c r="BW9" s="236"/>
      <c r="BX9" s="141"/>
      <c r="BY9" s="237"/>
      <c r="BZ9" s="236"/>
      <c r="CA9" s="141"/>
      <c r="CB9" s="237"/>
      <c r="CC9" s="236"/>
      <c r="CD9" s="141"/>
    </row>
    <row r="10" spans="1:82" s="209" customFormat="1" ht="19.95" customHeight="1" x14ac:dyDescent="0.3">
      <c r="A10" s="217"/>
      <c r="B10" s="570" t="s">
        <v>197</v>
      </c>
      <c r="C10" s="571"/>
      <c r="D10" s="571"/>
      <c r="E10" s="571"/>
      <c r="F10" s="571"/>
      <c r="G10" s="571"/>
      <c r="H10" s="571"/>
      <c r="I10" s="571"/>
      <c r="J10" s="571"/>
      <c r="K10" s="571"/>
      <c r="L10" s="571"/>
      <c r="M10" s="571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37"/>
      <c r="AJ10" s="236"/>
      <c r="AK10" s="141"/>
      <c r="AL10" s="237"/>
      <c r="AM10" s="236"/>
      <c r="AN10" s="141"/>
      <c r="AO10" s="237"/>
      <c r="AP10" s="236"/>
      <c r="AQ10" s="141"/>
      <c r="AR10" s="237"/>
      <c r="AS10" s="236"/>
      <c r="AT10" s="141"/>
      <c r="AU10" s="237"/>
      <c r="AV10" s="236"/>
      <c r="AW10" s="141"/>
      <c r="AX10" s="237"/>
      <c r="AY10" s="236"/>
      <c r="AZ10" s="141"/>
      <c r="BA10" s="237"/>
      <c r="BB10" s="236"/>
      <c r="BC10" s="141"/>
      <c r="BD10" s="237"/>
      <c r="BE10" s="236"/>
      <c r="BF10" s="141"/>
      <c r="BG10" s="237"/>
      <c r="BH10" s="236"/>
      <c r="BI10" s="141"/>
      <c r="BJ10" s="237"/>
      <c r="BK10" s="236"/>
      <c r="BL10" s="141"/>
      <c r="BM10" s="237"/>
      <c r="BN10" s="236"/>
      <c r="BO10" s="141"/>
      <c r="BP10" s="237"/>
      <c r="BQ10" s="236"/>
      <c r="BR10" s="141"/>
      <c r="BS10" s="237"/>
      <c r="BT10" s="236"/>
      <c r="BU10" s="141"/>
      <c r="BV10" s="237"/>
      <c r="BW10" s="236"/>
      <c r="BX10" s="141"/>
      <c r="BY10" s="237"/>
      <c r="BZ10" s="236"/>
      <c r="CA10" s="141"/>
      <c r="CB10" s="237"/>
      <c r="CC10" s="236"/>
      <c r="CD10" s="141"/>
    </row>
    <row r="11" spans="1:82" customFormat="1" ht="15.6" x14ac:dyDescent="0.3">
      <c r="A11" s="217"/>
      <c r="B11" s="133"/>
      <c r="C11" s="137"/>
      <c r="D11" s="202"/>
      <c r="E11" s="133"/>
      <c r="F11" s="137"/>
      <c r="G11" s="202"/>
      <c r="H11" s="133"/>
      <c r="I11" s="137"/>
      <c r="J11" s="202"/>
      <c r="K11" s="133"/>
      <c r="L11" s="137"/>
      <c r="M11" s="202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235"/>
      <c r="AJ11" s="238"/>
      <c r="AK11" s="134"/>
      <c r="AL11" s="235"/>
      <c r="AM11" s="238"/>
      <c r="AN11" s="134"/>
      <c r="AO11" s="235"/>
      <c r="AP11" s="238"/>
      <c r="AQ11" s="134"/>
      <c r="AR11" s="235"/>
      <c r="AS11" s="238"/>
      <c r="AT11" s="134"/>
      <c r="AU11" s="235"/>
      <c r="AV11" s="238"/>
      <c r="AW11" s="134"/>
      <c r="AX11" s="235"/>
      <c r="AY11" s="238"/>
      <c r="AZ11" s="134"/>
      <c r="BA11" s="235"/>
      <c r="BB11" s="238"/>
      <c r="BC11" s="134"/>
      <c r="BD11" s="235"/>
      <c r="BE11" s="238"/>
      <c r="BF11" s="134"/>
      <c r="BG11" s="235"/>
      <c r="BH11" s="238"/>
      <c r="BI11" s="134"/>
      <c r="BJ11" s="235"/>
      <c r="BK11" s="238"/>
      <c r="BL11" s="134"/>
      <c r="BM11" s="235"/>
      <c r="BN11" s="238"/>
      <c r="BO11" s="134"/>
      <c r="BP11" s="235"/>
      <c r="BQ11" s="238"/>
      <c r="BR11" s="134"/>
      <c r="BS11" s="235"/>
      <c r="BT11" s="238"/>
      <c r="BU11" s="134"/>
      <c r="BV11" s="235"/>
      <c r="BW11" s="238"/>
      <c r="BX11" s="134"/>
      <c r="BY11" s="235"/>
      <c r="BZ11" s="238"/>
      <c r="CA11" s="134"/>
      <c r="CB11" s="235"/>
      <c r="CC11" s="238"/>
      <c r="CD11" s="134"/>
    </row>
    <row r="12" spans="1:82" customFormat="1" ht="15.75" customHeight="1" x14ac:dyDescent="0.3">
      <c r="A12" s="218"/>
      <c r="B12" s="176" t="s">
        <v>56</v>
      </c>
      <c r="C12" s="178" t="s">
        <v>57</v>
      </c>
      <c r="D12" s="198">
        <f>DTA!$I$65</f>
        <v>126.00146270769081</v>
      </c>
      <c r="E12" s="176" t="s">
        <v>56</v>
      </c>
      <c r="F12" s="178" t="s">
        <v>57</v>
      </c>
      <c r="G12" s="198">
        <f>DTA!$I$74</f>
        <v>101.01475583375399</v>
      </c>
      <c r="H12" s="176" t="s">
        <v>56</v>
      </c>
      <c r="I12" s="178" t="s">
        <v>57</v>
      </c>
      <c r="J12" s="198">
        <f>DTA!$I$92</f>
        <v>101.00836071452821</v>
      </c>
      <c r="K12" s="176" t="s">
        <v>56</v>
      </c>
      <c r="L12" s="178" t="s">
        <v>57</v>
      </c>
      <c r="M12" s="198">
        <f>DTA!$I$92</f>
        <v>101.00836071452821</v>
      </c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239"/>
      <c r="AJ12" s="240"/>
      <c r="AK12" s="241"/>
      <c r="AL12" s="239"/>
      <c r="AM12" s="240"/>
      <c r="AN12" s="241"/>
      <c r="AO12" s="239"/>
      <c r="AP12" s="240"/>
      <c r="AQ12" s="241"/>
      <c r="AR12" s="239"/>
      <c r="AS12" s="240"/>
      <c r="AT12" s="241"/>
      <c r="AU12" s="239"/>
      <c r="AV12" s="240"/>
      <c r="AW12" s="241"/>
      <c r="AX12" s="239"/>
      <c r="AY12" s="240"/>
      <c r="AZ12" s="241"/>
      <c r="BA12" s="239"/>
      <c r="BB12" s="240"/>
      <c r="BC12" s="241"/>
      <c r="BD12" s="239"/>
      <c r="BE12" s="240"/>
      <c r="BF12" s="241"/>
      <c r="BG12" s="239"/>
      <c r="BH12" s="240"/>
      <c r="BI12" s="241"/>
      <c r="BJ12" s="239"/>
      <c r="BK12" s="240"/>
      <c r="BL12" s="241"/>
      <c r="BM12" s="239"/>
      <c r="BN12" s="240"/>
      <c r="BO12" s="241"/>
      <c r="BP12" s="239"/>
      <c r="BQ12" s="240"/>
      <c r="BR12" s="241"/>
      <c r="BS12" s="239"/>
      <c r="BT12" s="240"/>
      <c r="BU12" s="241"/>
      <c r="BV12" s="239"/>
      <c r="BW12" s="240"/>
      <c r="BX12" s="241"/>
      <c r="BY12" s="239"/>
      <c r="BZ12" s="240"/>
      <c r="CA12" s="241"/>
      <c r="CB12" s="239"/>
      <c r="CC12" s="240"/>
      <c r="CD12" s="241"/>
    </row>
    <row r="13" spans="1:82" customFormat="1" ht="15.75" customHeight="1" x14ac:dyDescent="0.3">
      <c r="A13" s="218" t="s">
        <v>58</v>
      </c>
      <c r="B13" s="176"/>
      <c r="C13" s="178"/>
      <c r="D13" s="198"/>
      <c r="E13" s="176"/>
      <c r="F13" s="178"/>
      <c r="G13" s="198"/>
      <c r="H13" s="176"/>
      <c r="I13" s="178"/>
      <c r="J13" s="198"/>
      <c r="K13" s="176"/>
      <c r="L13" s="178"/>
      <c r="M13" s="198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239"/>
      <c r="AJ13" s="240"/>
      <c r="AK13" s="241"/>
      <c r="AL13" s="239"/>
      <c r="AM13" s="240"/>
      <c r="AN13" s="241"/>
      <c r="AO13" s="239"/>
      <c r="AP13" s="240"/>
      <c r="AQ13" s="241"/>
      <c r="AR13" s="239"/>
      <c r="AS13" s="240"/>
      <c r="AT13" s="241"/>
      <c r="AU13" s="239"/>
      <c r="AV13" s="240"/>
      <c r="AW13" s="241"/>
      <c r="AX13" s="239"/>
      <c r="AY13" s="240"/>
      <c r="AZ13" s="241"/>
      <c r="BA13" s="239"/>
      <c r="BB13" s="240"/>
      <c r="BC13" s="241"/>
      <c r="BD13" s="239"/>
      <c r="BE13" s="240"/>
      <c r="BF13" s="241"/>
      <c r="BG13" s="239"/>
      <c r="BH13" s="240"/>
      <c r="BI13" s="241"/>
      <c r="BJ13" s="239"/>
      <c r="BK13" s="240"/>
      <c r="BL13" s="241"/>
      <c r="BM13" s="239"/>
      <c r="BN13" s="240"/>
      <c r="BO13" s="241"/>
      <c r="BP13" s="239"/>
      <c r="BQ13" s="240"/>
      <c r="BR13" s="241"/>
      <c r="BS13" s="239"/>
      <c r="BT13" s="240"/>
      <c r="BU13" s="241"/>
      <c r="BV13" s="239"/>
      <c r="BW13" s="240"/>
      <c r="BX13" s="241"/>
      <c r="BY13" s="239"/>
      <c r="BZ13" s="240"/>
      <c r="CA13" s="241"/>
      <c r="CB13" s="239"/>
      <c r="CC13" s="240"/>
      <c r="CD13" s="241"/>
    </row>
    <row r="14" spans="1:82" customFormat="1" ht="15.75" customHeight="1" x14ac:dyDescent="0.3">
      <c r="A14" s="217" t="s">
        <v>67</v>
      </c>
      <c r="B14" s="131">
        <f>DTA!$J$65</f>
        <v>1259.2263268803981</v>
      </c>
      <c r="C14" s="179" t="s">
        <v>59</v>
      </c>
      <c r="D14" s="201">
        <f>DTA!$J$67</f>
        <v>15.958459855076747</v>
      </c>
      <c r="E14" s="131">
        <f>DTA!$J$74</f>
        <v>973.1025360299318</v>
      </c>
      <c r="F14" s="179" t="s">
        <v>59</v>
      </c>
      <c r="G14" s="201">
        <f>DTA!$J$76</f>
        <v>20.148443474925209</v>
      </c>
      <c r="H14" s="131">
        <f>DTA!$J$92</f>
        <v>1028.4339702336345</v>
      </c>
      <c r="I14" s="179" t="s">
        <v>59</v>
      </c>
      <c r="J14" s="201">
        <f>DTA!$J$94</f>
        <v>21.327320582946157</v>
      </c>
      <c r="K14" s="131">
        <f>DTA!$J$119</f>
        <v>987.01776910797957</v>
      </c>
      <c r="L14" s="179" t="s">
        <v>59</v>
      </c>
      <c r="M14" s="201">
        <f>DTA!$J$121</f>
        <v>12.80933040824233</v>
      </c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235"/>
      <c r="AJ14" s="236"/>
      <c r="AK14" s="136"/>
      <c r="AL14" s="235"/>
      <c r="AM14" s="236"/>
      <c r="AN14" s="136"/>
      <c r="AO14" s="235"/>
      <c r="AP14" s="236"/>
      <c r="AQ14" s="136"/>
      <c r="AR14" s="235"/>
      <c r="AS14" s="236"/>
      <c r="AT14" s="136"/>
      <c r="AU14" s="235"/>
      <c r="AV14" s="236"/>
      <c r="AW14" s="136"/>
      <c r="AX14" s="235"/>
      <c r="AY14" s="236"/>
      <c r="AZ14" s="136"/>
      <c r="BA14" s="235"/>
      <c r="BB14" s="236"/>
      <c r="BC14" s="136"/>
      <c r="BD14" s="235"/>
      <c r="BE14" s="236"/>
      <c r="BF14" s="136"/>
      <c r="BG14" s="235"/>
      <c r="BH14" s="236"/>
      <c r="BI14" s="136"/>
      <c r="BJ14" s="235"/>
      <c r="BK14" s="236"/>
      <c r="BL14" s="136"/>
      <c r="BM14" s="235"/>
      <c r="BN14" s="236"/>
      <c r="BO14" s="136"/>
      <c r="BP14" s="235"/>
      <c r="BQ14" s="236"/>
      <c r="BR14" s="136"/>
      <c r="BS14" s="235"/>
      <c r="BT14" s="236"/>
      <c r="BU14" s="136"/>
      <c r="BV14" s="235"/>
      <c r="BW14" s="236"/>
      <c r="BX14" s="136"/>
      <c r="BY14" s="235"/>
      <c r="BZ14" s="236"/>
      <c r="CA14" s="136"/>
      <c r="CB14" s="235"/>
      <c r="CC14" s="236"/>
      <c r="CD14" s="136"/>
    </row>
    <row r="15" spans="1:82" customFormat="1" ht="15.75" customHeight="1" x14ac:dyDescent="0.3">
      <c r="A15" s="217" t="s">
        <v>66</v>
      </c>
      <c r="B15" s="131">
        <f>DTA!$K$65</f>
        <v>35.139772865624757</v>
      </c>
      <c r="C15" s="179" t="s">
        <v>59</v>
      </c>
      <c r="D15" s="201">
        <f>DTA!$K$67</f>
        <v>1.293027973503702</v>
      </c>
      <c r="E15" s="131">
        <f>DTA!$K$74</f>
        <v>115.32145883777601</v>
      </c>
      <c r="F15" s="179" t="s">
        <v>59</v>
      </c>
      <c r="G15" s="201">
        <f>DTA!$K$76</f>
        <v>7.4383908748307199</v>
      </c>
      <c r="H15" s="131">
        <f>DTA!$K$92</f>
        <v>95.34520048489162</v>
      </c>
      <c r="I15" s="179" t="s">
        <v>59</v>
      </c>
      <c r="J15" s="201">
        <f>DTA!$K$94</f>
        <v>5.8654590111495581</v>
      </c>
      <c r="K15" s="131">
        <f>DTA!$K$119</f>
        <v>108.6012532203531</v>
      </c>
      <c r="L15" s="179" t="s">
        <v>59</v>
      </c>
      <c r="M15" s="201">
        <f>DTA!$K$121</f>
        <v>3.1557646236423404</v>
      </c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235"/>
      <c r="AJ15" s="236"/>
      <c r="AK15" s="136"/>
      <c r="AL15" s="235"/>
      <c r="AM15" s="236"/>
      <c r="AN15" s="136"/>
      <c r="AO15" s="235"/>
      <c r="AP15" s="236"/>
      <c r="AQ15" s="136"/>
      <c r="AR15" s="235"/>
      <c r="AS15" s="236"/>
      <c r="AT15" s="136"/>
      <c r="AU15" s="235"/>
      <c r="AV15" s="236"/>
      <c r="AW15" s="136"/>
      <c r="AX15" s="235"/>
      <c r="AY15" s="236"/>
      <c r="AZ15" s="136"/>
      <c r="BA15" s="235"/>
      <c r="BB15" s="236"/>
      <c r="BC15" s="136"/>
      <c r="BD15" s="235"/>
      <c r="BE15" s="236"/>
      <c r="BF15" s="136"/>
      <c r="BG15" s="235"/>
      <c r="BH15" s="236"/>
      <c r="BI15" s="136"/>
      <c r="BJ15" s="235"/>
      <c r="BK15" s="236"/>
      <c r="BL15" s="136"/>
      <c r="BM15" s="235"/>
      <c r="BN15" s="236"/>
      <c r="BO15" s="136"/>
      <c r="BP15" s="235"/>
      <c r="BQ15" s="236"/>
      <c r="BR15" s="136"/>
      <c r="BS15" s="235"/>
      <c r="BT15" s="236"/>
      <c r="BU15" s="136"/>
      <c r="BV15" s="235"/>
      <c r="BW15" s="236"/>
      <c r="BX15" s="136"/>
      <c r="BY15" s="235"/>
      <c r="BZ15" s="236"/>
      <c r="CA15" s="136"/>
      <c r="CB15" s="235"/>
      <c r="CC15" s="236"/>
      <c r="CD15" s="136"/>
    </row>
    <row r="16" spans="1:82" customFormat="1" ht="15.75" customHeight="1" x14ac:dyDescent="0.3">
      <c r="A16" s="217" t="s">
        <v>69</v>
      </c>
      <c r="B16" s="131">
        <f>DTA!$AL$65</f>
        <v>594.47339057457418</v>
      </c>
      <c r="C16" s="179" t="s">
        <v>59</v>
      </c>
      <c r="D16" s="135">
        <f>DTA!$AL$67</f>
        <v>8.1668365088452344</v>
      </c>
      <c r="E16" s="131">
        <f>DTA!$AL$74</f>
        <v>371.22980917718985</v>
      </c>
      <c r="F16" s="179" t="s">
        <v>59</v>
      </c>
      <c r="G16" s="135">
        <f>DTA!$AL$76</f>
        <v>14.532445271045434</v>
      </c>
      <c r="H16" s="131">
        <f>DTA!$AL$92</f>
        <v>418.87178463192561</v>
      </c>
      <c r="I16" s="179" t="s">
        <v>59</v>
      </c>
      <c r="J16" s="135">
        <f>DTA!$AL$94</f>
        <v>8.1305460407986967</v>
      </c>
      <c r="K16" s="131">
        <f>DTA!$AL$119</f>
        <v>384.90763133363669</v>
      </c>
      <c r="L16" s="179" t="s">
        <v>59</v>
      </c>
      <c r="M16" s="135">
        <f>DTA!$AL$121</f>
        <v>8.9371369121452062</v>
      </c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235"/>
      <c r="AJ16" s="236"/>
      <c r="AK16" s="136"/>
      <c r="AL16" s="235"/>
      <c r="AM16" s="236"/>
      <c r="AN16" s="136"/>
      <c r="AO16" s="235"/>
      <c r="AP16" s="236"/>
      <c r="AQ16" s="136"/>
      <c r="AR16" s="235"/>
      <c r="AS16" s="236"/>
      <c r="AT16" s="136"/>
      <c r="AU16" s="235"/>
      <c r="AV16" s="236"/>
      <c r="AW16" s="136"/>
      <c r="AX16" s="235"/>
      <c r="AY16" s="236"/>
      <c r="AZ16" s="136"/>
      <c r="BA16" s="235"/>
      <c r="BB16" s="236"/>
      <c r="BC16" s="136"/>
      <c r="BD16" s="235"/>
      <c r="BE16" s="236"/>
      <c r="BF16" s="136"/>
      <c r="BG16" s="235"/>
      <c r="BH16" s="236"/>
      <c r="BI16" s="136"/>
      <c r="BJ16" s="235"/>
      <c r="BK16" s="236"/>
      <c r="BL16" s="136"/>
      <c r="BM16" s="235"/>
      <c r="BN16" s="236"/>
      <c r="BO16" s="136"/>
      <c r="BP16" s="235"/>
      <c r="BQ16" s="236"/>
      <c r="BR16" s="136"/>
      <c r="BS16" s="235"/>
      <c r="BT16" s="236"/>
      <c r="BU16" s="136"/>
      <c r="BV16" s="235"/>
      <c r="BW16" s="236"/>
      <c r="BX16" s="136"/>
      <c r="BY16" s="235"/>
      <c r="BZ16" s="236"/>
      <c r="CA16" s="136"/>
      <c r="CB16" s="235"/>
      <c r="CC16" s="236"/>
      <c r="CD16" s="136"/>
    </row>
    <row r="17" spans="1:82" customFormat="1" ht="15.6" customHeight="1" x14ac:dyDescent="0.3">
      <c r="A17" s="217" t="s">
        <v>71</v>
      </c>
      <c r="B17" s="138">
        <f>DTA!$L$65</f>
        <v>1.59071011011011</v>
      </c>
      <c r="C17" s="179" t="s">
        <v>59</v>
      </c>
      <c r="D17" s="197">
        <f>DTA!$L$67</f>
        <v>1.6570834702493886E-2</v>
      </c>
      <c r="E17" s="138">
        <f>DTA!$L$74</f>
        <v>1.0854540540540538</v>
      </c>
      <c r="F17" s="179" t="s">
        <v>59</v>
      </c>
      <c r="G17" s="197">
        <f>DTA!$L$76</f>
        <v>2.637556789441545E-2</v>
      </c>
      <c r="H17" s="138">
        <f>DTA!$L$92</f>
        <v>1.1436336336336321</v>
      </c>
      <c r="I17" s="179" t="s">
        <v>59</v>
      </c>
      <c r="J17" s="197">
        <f>DTA!$L$94</f>
        <v>2.6810403805362228E-2</v>
      </c>
      <c r="K17" s="138">
        <f>DTA!$L$119</f>
        <v>1.1879405405405401</v>
      </c>
      <c r="L17" s="179" t="s">
        <v>59</v>
      </c>
      <c r="M17" s="197">
        <f>DTA!$L$121</f>
        <v>1.6260670923684717E-2</v>
      </c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237"/>
      <c r="AJ17" s="236"/>
      <c r="AK17" s="141"/>
      <c r="AL17" s="237"/>
      <c r="AM17" s="236"/>
      <c r="AN17" s="141"/>
      <c r="AO17" s="237"/>
      <c r="AP17" s="236"/>
      <c r="AQ17" s="141"/>
      <c r="AR17" s="237"/>
      <c r="AS17" s="236"/>
      <c r="AT17" s="141"/>
      <c r="AU17" s="237"/>
      <c r="AV17" s="236"/>
      <c r="AW17" s="141"/>
      <c r="AX17" s="237"/>
      <c r="AY17" s="236"/>
      <c r="AZ17" s="141"/>
      <c r="BA17" s="237"/>
      <c r="BB17" s="236"/>
      <c r="BC17" s="141"/>
      <c r="BD17" s="237"/>
      <c r="BE17" s="236"/>
      <c r="BF17" s="141"/>
      <c r="BG17" s="237"/>
      <c r="BH17" s="236"/>
      <c r="BI17" s="141"/>
      <c r="BJ17" s="237"/>
      <c r="BK17" s="236"/>
      <c r="BL17" s="141"/>
      <c r="BM17" s="237"/>
      <c r="BN17" s="236"/>
      <c r="BO17" s="141"/>
      <c r="BP17" s="237"/>
      <c r="BQ17" s="236"/>
      <c r="BR17" s="141"/>
      <c r="BS17" s="237"/>
      <c r="BT17" s="236"/>
      <c r="BU17" s="141"/>
      <c r="BV17" s="237"/>
      <c r="BW17" s="236"/>
      <c r="BX17" s="141"/>
      <c r="BY17" s="237"/>
      <c r="BZ17" s="236"/>
      <c r="CA17" s="141"/>
      <c r="CB17" s="237"/>
      <c r="CC17" s="236"/>
      <c r="CD17" s="141"/>
    </row>
    <row r="18" spans="1:82" customFormat="1" ht="15.75" customHeight="1" x14ac:dyDescent="0.3">
      <c r="A18" s="217" t="s">
        <v>72</v>
      </c>
      <c r="B18" s="138">
        <f>DTA!$M$65</f>
        <v>1.7542603357886679</v>
      </c>
      <c r="C18" s="179" t="s">
        <v>59</v>
      </c>
      <c r="D18" s="197">
        <f>DTA!$M$67</f>
        <v>1.0869742914112942E-2</v>
      </c>
      <c r="E18" s="138">
        <f>DTA!$M$74</f>
        <v>1.0655626254867145</v>
      </c>
      <c r="F18" s="179" t="s">
        <v>59</v>
      </c>
      <c r="G18" s="197">
        <f>DTA!$M$76</f>
        <v>3.6803415574211629E-2</v>
      </c>
      <c r="H18" s="138">
        <f>DTA!$M$92</f>
        <v>1.159132425579362</v>
      </c>
      <c r="I18" s="179" t="s">
        <v>59</v>
      </c>
      <c r="J18" s="197">
        <f>DTA!$M$94</f>
        <v>3.0352292953814839E-2</v>
      </c>
      <c r="K18" s="138">
        <f>DTA!$M$119</f>
        <v>1.0237074592543922</v>
      </c>
      <c r="L18" s="179" t="s">
        <v>59</v>
      </c>
      <c r="M18" s="197">
        <f>DTA!$M$121</f>
        <v>1.0208766151870297E-2</v>
      </c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237"/>
      <c r="AJ18" s="236"/>
      <c r="AK18" s="141"/>
      <c r="AL18" s="237"/>
      <c r="AM18" s="236"/>
      <c r="AN18" s="141"/>
      <c r="AO18" s="237"/>
      <c r="AP18" s="236"/>
      <c r="AQ18" s="141"/>
      <c r="AR18" s="237"/>
      <c r="AS18" s="236"/>
      <c r="AT18" s="141"/>
      <c r="AU18" s="237"/>
      <c r="AV18" s="236"/>
      <c r="AW18" s="141"/>
      <c r="AX18" s="237"/>
      <c r="AY18" s="236"/>
      <c r="AZ18" s="141"/>
      <c r="BA18" s="237"/>
      <c r="BB18" s="236"/>
      <c r="BC18" s="141"/>
      <c r="BD18" s="237"/>
      <c r="BE18" s="236"/>
      <c r="BF18" s="141"/>
      <c r="BG18" s="237"/>
      <c r="BH18" s="236"/>
      <c r="BI18" s="141"/>
      <c r="BJ18" s="237"/>
      <c r="BK18" s="236"/>
      <c r="BL18" s="141"/>
      <c r="BM18" s="237"/>
      <c r="BN18" s="236"/>
      <c r="BO18" s="141"/>
      <c r="BP18" s="237"/>
      <c r="BQ18" s="236"/>
      <c r="BR18" s="141"/>
      <c r="BS18" s="237"/>
      <c r="BT18" s="236"/>
      <c r="BU18" s="141"/>
      <c r="BV18" s="237"/>
      <c r="BW18" s="236"/>
      <c r="BX18" s="141"/>
      <c r="BY18" s="237"/>
      <c r="BZ18" s="236"/>
      <c r="CA18" s="141"/>
      <c r="CB18" s="237"/>
      <c r="CC18" s="236"/>
      <c r="CD18" s="141"/>
    </row>
    <row r="19" spans="1:82" customFormat="1" ht="8.1" customHeight="1" x14ac:dyDescent="0.3">
      <c r="A19" s="219"/>
      <c r="B19" s="140"/>
      <c r="C19" s="142"/>
      <c r="D19" s="197"/>
      <c r="E19" s="140"/>
      <c r="F19" s="142"/>
      <c r="G19" s="197"/>
      <c r="H19" s="140"/>
      <c r="I19" s="142"/>
      <c r="J19" s="197"/>
      <c r="K19" s="140"/>
      <c r="L19" s="142"/>
      <c r="M19" s="197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237"/>
      <c r="AJ19" s="242"/>
      <c r="AK19" s="141"/>
      <c r="AL19" s="237"/>
      <c r="AM19" s="242"/>
      <c r="AN19" s="141"/>
      <c r="AO19" s="237"/>
      <c r="AP19" s="242"/>
      <c r="AQ19" s="141"/>
      <c r="AR19" s="237"/>
      <c r="AS19" s="242"/>
      <c r="AT19" s="141"/>
      <c r="AU19" s="237"/>
      <c r="AV19" s="242"/>
      <c r="AW19" s="141"/>
      <c r="AX19" s="237"/>
      <c r="AY19" s="242"/>
      <c r="AZ19" s="141"/>
      <c r="BA19" s="237"/>
      <c r="BB19" s="242"/>
      <c r="BC19" s="141"/>
      <c r="BD19" s="237"/>
      <c r="BE19" s="242"/>
      <c r="BF19" s="141"/>
      <c r="BG19" s="237"/>
      <c r="BH19" s="242"/>
      <c r="BI19" s="141"/>
      <c r="BJ19" s="237"/>
      <c r="BK19" s="242"/>
      <c r="BL19" s="141"/>
      <c r="BM19" s="237"/>
      <c r="BN19" s="242"/>
      <c r="BO19" s="141"/>
      <c r="BP19" s="237"/>
      <c r="BQ19" s="242"/>
      <c r="BR19" s="141"/>
      <c r="BS19" s="237"/>
      <c r="BT19" s="242"/>
      <c r="BU19" s="141"/>
      <c r="BV19" s="237"/>
      <c r="BW19" s="242"/>
      <c r="BX19" s="141"/>
      <c r="BY19" s="237"/>
      <c r="BZ19" s="242"/>
      <c r="CA19" s="141"/>
      <c r="CB19" s="237"/>
      <c r="CC19" s="242"/>
      <c r="CD19" s="141"/>
    </row>
    <row r="20" spans="1:82" customFormat="1" ht="15.75" customHeight="1" x14ac:dyDescent="0.3">
      <c r="A20" s="218" t="s">
        <v>64</v>
      </c>
      <c r="B20" s="129"/>
      <c r="C20" s="129"/>
      <c r="D20" s="203"/>
      <c r="E20" s="129"/>
      <c r="F20" s="129"/>
      <c r="G20" s="203"/>
      <c r="H20" s="129"/>
      <c r="I20" s="129"/>
      <c r="J20" s="203"/>
      <c r="K20" s="129"/>
      <c r="L20" s="129"/>
      <c r="M20" s="203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392"/>
      <c r="AJ20" s="392"/>
      <c r="AK20" s="145"/>
      <c r="AL20" s="392"/>
      <c r="AM20" s="392"/>
      <c r="AN20" s="145"/>
      <c r="AO20" s="392"/>
      <c r="AP20" s="392"/>
      <c r="AQ20" s="145"/>
      <c r="AR20" s="392"/>
      <c r="AS20" s="392"/>
      <c r="AT20" s="145"/>
      <c r="AU20" s="392"/>
      <c r="AV20" s="392"/>
      <c r="AW20" s="145"/>
      <c r="AX20" s="392"/>
      <c r="AY20" s="392"/>
      <c r="AZ20" s="145"/>
      <c r="BA20" s="392"/>
      <c r="BB20" s="392"/>
      <c r="BC20" s="145"/>
      <c r="BD20" s="392"/>
      <c r="BE20" s="392"/>
      <c r="BF20" s="145"/>
      <c r="BG20" s="392"/>
      <c r="BH20" s="392"/>
      <c r="BI20" s="145"/>
      <c r="BJ20" s="392"/>
      <c r="BK20" s="392"/>
      <c r="BL20" s="145"/>
      <c r="BM20" s="392"/>
      <c r="BN20" s="392"/>
      <c r="BO20" s="145"/>
      <c r="BP20" s="392"/>
      <c r="BQ20" s="392"/>
      <c r="BR20" s="145"/>
      <c r="BS20" s="392"/>
      <c r="BT20" s="392"/>
      <c r="BU20" s="145"/>
      <c r="BV20" s="392"/>
      <c r="BW20" s="392"/>
      <c r="BX20" s="145"/>
      <c r="BY20" s="392"/>
      <c r="BZ20" s="392"/>
      <c r="CA20" s="145"/>
      <c r="CB20" s="392"/>
      <c r="CC20" s="392"/>
      <c r="CD20" s="145"/>
    </row>
    <row r="21" spans="1:82" customFormat="1" ht="15.75" customHeight="1" x14ac:dyDescent="0.3">
      <c r="A21" s="217" t="s">
        <v>48</v>
      </c>
      <c r="B21" s="131">
        <f>DTA!$P65</f>
        <v>285.88830839139399</v>
      </c>
      <c r="C21" s="179" t="s">
        <v>59</v>
      </c>
      <c r="D21" s="201">
        <f>DTA!$P67</f>
        <v>12.150557682665955</v>
      </c>
      <c r="E21" s="131">
        <f>DTA!$P74</f>
        <v>44.403530694795002</v>
      </c>
      <c r="F21" s="179" t="s">
        <v>59</v>
      </c>
      <c r="G21" s="201">
        <f>DTA!$P76</f>
        <v>4.2680672420564392</v>
      </c>
      <c r="H21" s="131">
        <f>DTA!$P92</f>
        <v>60.05311136142334</v>
      </c>
      <c r="I21" s="179" t="s">
        <v>59</v>
      </c>
      <c r="J21" s="201">
        <f>DTA!$P94</f>
        <v>3.8554352454543599</v>
      </c>
      <c r="K21" s="131">
        <f>DTA!$P119</f>
        <v>48.095479079448758</v>
      </c>
      <c r="L21" s="179" t="s">
        <v>59</v>
      </c>
      <c r="M21" s="201">
        <f>DTA!$P121</f>
        <v>2.6105111564122301</v>
      </c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235"/>
      <c r="AJ21" s="236"/>
      <c r="AK21" s="136"/>
      <c r="AL21" s="235"/>
      <c r="AM21" s="236"/>
      <c r="AN21" s="136"/>
      <c r="AO21" s="235"/>
      <c r="AP21" s="236"/>
      <c r="AQ21" s="136"/>
      <c r="AR21" s="235"/>
      <c r="AS21" s="236"/>
      <c r="AT21" s="136"/>
      <c r="AU21" s="235"/>
      <c r="AV21" s="236"/>
      <c r="AW21" s="136"/>
      <c r="AX21" s="235"/>
      <c r="AY21" s="236"/>
      <c r="AZ21" s="136"/>
      <c r="BA21" s="235"/>
      <c r="BB21" s="236"/>
      <c r="BC21" s="136"/>
      <c r="BD21" s="235"/>
      <c r="BE21" s="236"/>
      <c r="BF21" s="136"/>
      <c r="BG21" s="235"/>
      <c r="BH21" s="236"/>
      <c r="BI21" s="136"/>
      <c r="BJ21" s="235"/>
      <c r="BK21" s="236"/>
      <c r="BL21" s="136"/>
      <c r="BM21" s="235"/>
      <c r="BN21" s="236"/>
      <c r="BO21" s="136"/>
      <c r="BP21" s="235"/>
      <c r="BQ21" s="236"/>
      <c r="BR21" s="136"/>
      <c r="BS21" s="235"/>
      <c r="BT21" s="236"/>
      <c r="BU21" s="136"/>
      <c r="BV21" s="235"/>
      <c r="BW21" s="236"/>
      <c r="BX21" s="136"/>
      <c r="BY21" s="235"/>
      <c r="BZ21" s="236"/>
      <c r="CA21" s="136"/>
      <c r="CB21" s="235"/>
      <c r="CC21" s="236"/>
      <c r="CD21" s="136"/>
    </row>
    <row r="22" spans="1:82" customFormat="1" ht="15.75" customHeight="1" x14ac:dyDescent="0.3">
      <c r="A22" s="217" t="s">
        <v>49</v>
      </c>
      <c r="B22" s="131">
        <f>DTA!$O65</f>
        <v>259.39951785913559</v>
      </c>
      <c r="C22" s="179" t="s">
        <v>59</v>
      </c>
      <c r="D22" s="201">
        <f>DTA!$O67</f>
        <v>11.62206741109301</v>
      </c>
      <c r="E22" s="131">
        <f>DTA!$O74</f>
        <v>67.390481561400819</v>
      </c>
      <c r="F22" s="179" t="s">
        <v>59</v>
      </c>
      <c r="G22" s="201">
        <f>DTA!$O76</f>
        <v>17.297445259477755</v>
      </c>
      <c r="H22" s="131">
        <f>DTA!$O92</f>
        <v>51.961367005558301</v>
      </c>
      <c r="I22" s="179" t="s">
        <v>59</v>
      </c>
      <c r="J22" s="201">
        <f>DTA!$O94</f>
        <v>6.8231644849811834</v>
      </c>
      <c r="K22" s="131">
        <f>DTA!$O119</f>
        <v>47.999268324665636</v>
      </c>
      <c r="L22" s="179" t="s">
        <v>59</v>
      </c>
      <c r="M22" s="201">
        <f>DTA!$O121</f>
        <v>3.3147165562662071</v>
      </c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235"/>
      <c r="AJ22" s="236"/>
      <c r="AK22" s="136"/>
      <c r="AL22" s="235"/>
      <c r="AM22" s="236"/>
      <c r="AN22" s="136"/>
      <c r="AO22" s="235"/>
      <c r="AP22" s="236"/>
      <c r="AQ22" s="136"/>
      <c r="AR22" s="235"/>
      <c r="AS22" s="236"/>
      <c r="AT22" s="136"/>
      <c r="AU22" s="235"/>
      <c r="AV22" s="236"/>
      <c r="AW22" s="136"/>
      <c r="AX22" s="235"/>
      <c r="AY22" s="236"/>
      <c r="AZ22" s="136"/>
      <c r="BA22" s="235"/>
      <c r="BB22" s="236"/>
      <c r="BC22" s="136"/>
      <c r="BD22" s="235"/>
      <c r="BE22" s="236"/>
      <c r="BF22" s="136"/>
      <c r="BG22" s="235"/>
      <c r="BH22" s="236"/>
      <c r="BI22" s="136"/>
      <c r="BJ22" s="235"/>
      <c r="BK22" s="236"/>
      <c r="BL22" s="136"/>
      <c r="BM22" s="235"/>
      <c r="BN22" s="236"/>
      <c r="BO22" s="136"/>
      <c r="BP22" s="235"/>
      <c r="BQ22" s="236"/>
      <c r="BR22" s="136"/>
      <c r="BS22" s="235"/>
      <c r="BT22" s="236"/>
      <c r="BU22" s="136"/>
      <c r="BV22" s="235"/>
      <c r="BW22" s="236"/>
      <c r="BX22" s="136"/>
      <c r="BY22" s="235"/>
      <c r="BZ22" s="236"/>
      <c r="CA22" s="136"/>
      <c r="CB22" s="235"/>
      <c r="CC22" s="236"/>
      <c r="CD22" s="136"/>
    </row>
    <row r="23" spans="1:82" customFormat="1" ht="8.1" customHeight="1" x14ac:dyDescent="0.3">
      <c r="A23" s="217"/>
      <c r="B23" s="133"/>
      <c r="C23" s="137"/>
      <c r="D23" s="202"/>
      <c r="E23" s="133"/>
      <c r="F23" s="137"/>
      <c r="G23" s="202"/>
      <c r="H23" s="133"/>
      <c r="I23" s="137"/>
      <c r="J23" s="202"/>
      <c r="K23" s="133"/>
      <c r="L23" s="137"/>
      <c r="M23" s="202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235"/>
      <c r="AJ23" s="238"/>
      <c r="AK23" s="134"/>
      <c r="AL23" s="235"/>
      <c r="AM23" s="238"/>
      <c r="AN23" s="134"/>
      <c r="AO23" s="235"/>
      <c r="AP23" s="238"/>
      <c r="AQ23" s="134"/>
      <c r="AR23" s="235"/>
      <c r="AS23" s="238"/>
      <c r="AT23" s="134"/>
      <c r="AU23" s="235"/>
      <c r="AV23" s="238"/>
      <c r="AW23" s="134"/>
      <c r="AX23" s="235"/>
      <c r="AY23" s="238"/>
      <c r="AZ23" s="134"/>
      <c r="BA23" s="235"/>
      <c r="BB23" s="238"/>
      <c r="BC23" s="134"/>
      <c r="BD23" s="235"/>
      <c r="BE23" s="238"/>
      <c r="BF23" s="134"/>
      <c r="BG23" s="235"/>
      <c r="BH23" s="238"/>
      <c r="BI23" s="134"/>
      <c r="BJ23" s="235"/>
      <c r="BK23" s="238"/>
      <c r="BL23" s="134"/>
      <c r="BM23" s="235"/>
      <c r="BN23" s="238"/>
      <c r="BO23" s="134"/>
      <c r="BP23" s="235"/>
      <c r="BQ23" s="238"/>
      <c r="BR23" s="134"/>
      <c r="BS23" s="235"/>
      <c r="BT23" s="238"/>
      <c r="BU23" s="134"/>
      <c r="BV23" s="235"/>
      <c r="BW23" s="238"/>
      <c r="BX23" s="134"/>
      <c r="BY23" s="235"/>
      <c r="BZ23" s="238"/>
      <c r="CA23" s="134"/>
      <c r="CB23" s="235"/>
      <c r="CC23" s="238"/>
      <c r="CD23" s="134"/>
    </row>
    <row r="24" spans="1:82" customFormat="1" ht="15.75" customHeight="1" x14ac:dyDescent="0.3">
      <c r="A24" s="218" t="s">
        <v>65</v>
      </c>
      <c r="B24" s="140"/>
      <c r="C24" s="142"/>
      <c r="D24" s="197"/>
      <c r="E24" s="140"/>
      <c r="F24" s="142"/>
      <c r="G24" s="197"/>
      <c r="H24" s="140"/>
      <c r="I24" s="142"/>
      <c r="J24" s="197"/>
      <c r="K24" s="140"/>
      <c r="L24" s="142"/>
      <c r="M24" s="197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237"/>
      <c r="AJ24" s="242"/>
      <c r="AK24" s="141"/>
      <c r="AL24" s="237"/>
      <c r="AM24" s="242"/>
      <c r="AN24" s="141"/>
      <c r="AO24" s="237"/>
      <c r="AP24" s="242"/>
      <c r="AQ24" s="141"/>
      <c r="AR24" s="237"/>
      <c r="AS24" s="242"/>
      <c r="AT24" s="141"/>
      <c r="AU24" s="237"/>
      <c r="AV24" s="242"/>
      <c r="AW24" s="141"/>
      <c r="AX24" s="237"/>
      <c r="AY24" s="242"/>
      <c r="AZ24" s="141"/>
      <c r="BA24" s="237"/>
      <c r="BB24" s="242"/>
      <c r="BC24" s="141"/>
      <c r="BD24" s="237"/>
      <c r="BE24" s="242"/>
      <c r="BF24" s="141"/>
      <c r="BG24" s="237"/>
      <c r="BH24" s="242"/>
      <c r="BI24" s="141"/>
      <c r="BJ24" s="237"/>
      <c r="BK24" s="242"/>
      <c r="BL24" s="141"/>
      <c r="BM24" s="237"/>
      <c r="BN24" s="242"/>
      <c r="BO24" s="141"/>
      <c r="BP24" s="237"/>
      <c r="BQ24" s="242"/>
      <c r="BR24" s="141"/>
      <c r="BS24" s="237"/>
      <c r="BT24" s="242"/>
      <c r="BU24" s="141"/>
      <c r="BV24" s="237"/>
      <c r="BW24" s="242"/>
      <c r="BX24" s="141"/>
      <c r="BY24" s="237"/>
      <c r="BZ24" s="242"/>
      <c r="CA24" s="141"/>
      <c r="CB24" s="237"/>
      <c r="CC24" s="242"/>
      <c r="CD24" s="141"/>
    </row>
    <row r="25" spans="1:82" customFormat="1" ht="15.75" customHeight="1" x14ac:dyDescent="0.3">
      <c r="A25" s="220" t="s">
        <v>50</v>
      </c>
      <c r="B25" s="138">
        <f>DTA!$P186</f>
        <v>1.8619163949950561</v>
      </c>
      <c r="C25" s="179" t="s">
        <v>59</v>
      </c>
      <c r="D25" s="197">
        <f>DTA!$P188</f>
        <v>0.11285032388985002</v>
      </c>
      <c r="E25" s="138">
        <f>DTA!$P195</f>
        <v>1.711431106396325</v>
      </c>
      <c r="F25" s="179" t="s">
        <v>59</v>
      </c>
      <c r="G25" s="197">
        <f>DTA!$P197</f>
        <v>0.37244609319702093</v>
      </c>
      <c r="H25" s="138">
        <f>DTA!$P213</f>
        <v>0.94579348164187815</v>
      </c>
      <c r="I25" s="179" t="s">
        <v>59</v>
      </c>
      <c r="J25" s="197">
        <f>DTA!$P215</f>
        <v>0.13071099310870338</v>
      </c>
      <c r="K25" s="138">
        <f>DTA!$P213</f>
        <v>0.94579348164187815</v>
      </c>
      <c r="L25" s="179" t="s">
        <v>59</v>
      </c>
      <c r="M25" s="197">
        <f>DTA!$P215</f>
        <v>0.13071099310870338</v>
      </c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237"/>
      <c r="AJ25" s="236"/>
      <c r="AK25" s="141"/>
      <c r="AL25" s="237"/>
      <c r="AM25" s="236"/>
      <c r="AN25" s="141"/>
      <c r="AO25" s="237"/>
      <c r="AP25" s="236"/>
      <c r="AQ25" s="141"/>
      <c r="AR25" s="237"/>
      <c r="AS25" s="236"/>
      <c r="AT25" s="141"/>
      <c r="AU25" s="237"/>
      <c r="AV25" s="236"/>
      <c r="AW25" s="141"/>
      <c r="AX25" s="237"/>
      <c r="AY25" s="236"/>
      <c r="AZ25" s="141"/>
      <c r="BA25" s="237"/>
      <c r="BB25" s="236"/>
      <c r="BC25" s="141"/>
      <c r="BD25" s="237"/>
      <c r="BE25" s="236"/>
      <c r="BF25" s="141"/>
      <c r="BG25" s="237"/>
      <c r="BH25" s="236"/>
      <c r="BI25" s="141"/>
      <c r="BJ25" s="237"/>
      <c r="BK25" s="236"/>
      <c r="BL25" s="141"/>
      <c r="BM25" s="237"/>
      <c r="BN25" s="236"/>
      <c r="BO25" s="141"/>
      <c r="BP25" s="237"/>
      <c r="BQ25" s="236"/>
      <c r="BR25" s="141"/>
      <c r="BS25" s="237"/>
      <c r="BT25" s="236"/>
      <c r="BU25" s="141"/>
      <c r="BV25" s="237"/>
      <c r="BW25" s="236"/>
      <c r="BX25" s="141"/>
      <c r="BY25" s="237"/>
      <c r="BZ25" s="236"/>
      <c r="CA25" s="141"/>
      <c r="CB25" s="237"/>
      <c r="CC25" s="236"/>
      <c r="CD25" s="141"/>
    </row>
    <row r="26" spans="1:82" customFormat="1" ht="15.75" customHeight="1" x14ac:dyDescent="0.3">
      <c r="A26" s="217" t="s">
        <v>51</v>
      </c>
      <c r="B26" s="138">
        <f>DTA!$Q186</f>
        <v>2.7109867814212398</v>
      </c>
      <c r="C26" s="179" t="s">
        <v>59</v>
      </c>
      <c r="D26" s="197">
        <f>DTA!$Q188</f>
        <v>0.27267778475896426</v>
      </c>
      <c r="E26" s="138">
        <f>DTA!$Q195</f>
        <v>3.6890407459687156</v>
      </c>
      <c r="F26" s="179" t="s">
        <v>59</v>
      </c>
      <c r="G26" s="197">
        <f>DTA!$Q197</f>
        <v>1.5656709776924085</v>
      </c>
      <c r="H26" s="138">
        <f>DTA!$Q213</f>
        <v>0.80062880629554378</v>
      </c>
      <c r="I26" s="179" t="s">
        <v>59</v>
      </c>
      <c r="J26" s="197">
        <f>DTA!$Q215</f>
        <v>8.9840395121218802E-2</v>
      </c>
      <c r="K26" s="138">
        <f>DTA!$Q213</f>
        <v>0.80062880629554378</v>
      </c>
      <c r="L26" s="179" t="s">
        <v>59</v>
      </c>
      <c r="M26" s="197">
        <f>DTA!$Q215</f>
        <v>8.9840395121218802E-2</v>
      </c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237"/>
      <c r="AJ26" s="236"/>
      <c r="AK26" s="141"/>
      <c r="AL26" s="237"/>
      <c r="AM26" s="236"/>
      <c r="AN26" s="141"/>
      <c r="AO26" s="237"/>
      <c r="AP26" s="236"/>
      <c r="AQ26" s="141"/>
      <c r="AR26" s="237"/>
      <c r="AS26" s="236"/>
      <c r="AT26" s="141"/>
      <c r="AU26" s="237"/>
      <c r="AV26" s="236"/>
      <c r="AW26" s="141"/>
      <c r="AX26" s="237"/>
      <c r="AY26" s="236"/>
      <c r="AZ26" s="141"/>
      <c r="BA26" s="237"/>
      <c r="BB26" s="236"/>
      <c r="BC26" s="141"/>
      <c r="BD26" s="237"/>
      <c r="BE26" s="236"/>
      <c r="BF26" s="141"/>
      <c r="BG26" s="237"/>
      <c r="BH26" s="236"/>
      <c r="BI26" s="141"/>
      <c r="BJ26" s="237"/>
      <c r="BK26" s="236"/>
      <c r="BL26" s="141"/>
      <c r="BM26" s="237"/>
      <c r="BN26" s="236"/>
      <c r="BO26" s="141"/>
      <c r="BP26" s="237"/>
      <c r="BQ26" s="236"/>
      <c r="BR26" s="141"/>
      <c r="BS26" s="237"/>
      <c r="BT26" s="236"/>
      <c r="BU26" s="141"/>
      <c r="BV26" s="237"/>
      <c r="BW26" s="236"/>
      <c r="BX26" s="141"/>
      <c r="BY26" s="237"/>
      <c r="BZ26" s="236"/>
      <c r="CA26" s="141"/>
      <c r="CB26" s="237"/>
      <c r="CC26" s="236"/>
      <c r="CD26" s="141"/>
    </row>
    <row r="27" spans="1:82" customFormat="1" ht="8.1" customHeight="1" x14ac:dyDescent="0.3">
      <c r="A27" s="217"/>
      <c r="B27" s="131"/>
      <c r="C27" s="137"/>
      <c r="D27" s="202"/>
      <c r="E27" s="131"/>
      <c r="F27" s="137"/>
      <c r="G27" s="202"/>
      <c r="H27" s="131"/>
      <c r="I27" s="137"/>
      <c r="J27" s="202"/>
      <c r="K27" s="131"/>
      <c r="L27" s="137"/>
      <c r="M27" s="202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235"/>
      <c r="AJ27" s="238"/>
      <c r="AK27" s="134"/>
      <c r="AL27" s="235"/>
      <c r="AM27" s="238"/>
      <c r="AN27" s="134"/>
      <c r="AO27" s="235"/>
      <c r="AP27" s="238"/>
      <c r="AQ27" s="134"/>
      <c r="AR27" s="235"/>
      <c r="AS27" s="238"/>
      <c r="AT27" s="134"/>
      <c r="AU27" s="235"/>
      <c r="AV27" s="238"/>
      <c r="AW27" s="134"/>
      <c r="AX27" s="235"/>
      <c r="AY27" s="238"/>
      <c r="AZ27" s="134"/>
      <c r="BA27" s="235"/>
      <c r="BB27" s="238"/>
      <c r="BC27" s="134"/>
      <c r="BD27" s="235"/>
      <c r="BE27" s="238"/>
      <c r="BF27" s="134"/>
      <c r="BG27" s="235"/>
      <c r="BH27" s="238"/>
      <c r="BI27" s="134"/>
      <c r="BJ27" s="235"/>
      <c r="BK27" s="238"/>
      <c r="BL27" s="134"/>
      <c r="BM27" s="235"/>
      <c r="BN27" s="238"/>
      <c r="BO27" s="134"/>
      <c r="BP27" s="235"/>
      <c r="BQ27" s="238"/>
      <c r="BR27" s="134"/>
      <c r="BS27" s="235"/>
      <c r="BT27" s="238"/>
      <c r="BU27" s="134"/>
      <c r="BV27" s="235"/>
      <c r="BW27" s="238"/>
      <c r="BX27" s="134"/>
      <c r="BY27" s="235"/>
      <c r="BZ27" s="238"/>
      <c r="CA27" s="134"/>
      <c r="CB27" s="235"/>
      <c r="CC27" s="238"/>
      <c r="CD27" s="134"/>
    </row>
    <row r="28" spans="1:82" customFormat="1" ht="15.75" customHeight="1" x14ac:dyDescent="0.3">
      <c r="A28" s="218" t="s">
        <v>70</v>
      </c>
      <c r="B28" s="131">
        <f>DTA!$N65</f>
        <v>73.737021750155236</v>
      </c>
      <c r="C28" s="179" t="s">
        <v>59</v>
      </c>
      <c r="D28" s="201">
        <f>DTA!$N67</f>
        <v>3.4979397926423572</v>
      </c>
      <c r="E28" s="131">
        <f>DTA!$N74</f>
        <v>2.4027467660070454</v>
      </c>
      <c r="F28" s="179" t="s">
        <v>59</v>
      </c>
      <c r="G28" s="201">
        <f>DTA!$N76</f>
        <v>0.88823245169121523</v>
      </c>
      <c r="H28" s="131">
        <f>DTA!$N92</f>
        <v>5.8880957202229816</v>
      </c>
      <c r="I28" s="179" t="s">
        <v>59</v>
      </c>
      <c r="J28" s="201">
        <f>DTA!$N94</f>
        <v>1.2416908095000192</v>
      </c>
      <c r="K28" s="131">
        <f>DTA!$N119</f>
        <v>2.5975333571987997</v>
      </c>
      <c r="L28" s="179" t="s">
        <v>59</v>
      </c>
      <c r="M28" s="201">
        <f>DTA!$N121</f>
        <v>0.45644095641135618</v>
      </c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235"/>
      <c r="AJ28" s="236"/>
      <c r="AK28" s="136"/>
      <c r="AL28" s="235"/>
      <c r="AM28" s="236"/>
      <c r="AN28" s="136"/>
      <c r="AO28" s="235"/>
      <c r="AP28" s="236"/>
      <c r="AQ28" s="136"/>
      <c r="AR28" s="235"/>
      <c r="AS28" s="236"/>
      <c r="AT28" s="136"/>
      <c r="AU28" s="235"/>
      <c r="AV28" s="236"/>
      <c r="AW28" s="136"/>
      <c r="AX28" s="235"/>
      <c r="AY28" s="236"/>
      <c r="AZ28" s="136"/>
      <c r="BA28" s="235"/>
      <c r="BB28" s="236"/>
      <c r="BC28" s="136"/>
      <c r="BD28" s="235"/>
      <c r="BE28" s="236"/>
      <c r="BF28" s="136"/>
      <c r="BG28" s="235"/>
      <c r="BH28" s="236"/>
      <c r="BI28" s="136"/>
      <c r="BJ28" s="235"/>
      <c r="BK28" s="236"/>
      <c r="BL28" s="136"/>
      <c r="BM28" s="235"/>
      <c r="BN28" s="236"/>
      <c r="BO28" s="136"/>
      <c r="BP28" s="235"/>
      <c r="BQ28" s="236"/>
      <c r="BR28" s="136"/>
      <c r="BS28" s="235"/>
      <c r="BT28" s="236"/>
      <c r="BU28" s="136"/>
      <c r="BV28" s="235"/>
      <c r="BW28" s="236"/>
      <c r="BX28" s="136"/>
      <c r="BY28" s="235"/>
      <c r="BZ28" s="236"/>
      <c r="CA28" s="136"/>
      <c r="CB28" s="235"/>
      <c r="CC28" s="236"/>
      <c r="CD28" s="136"/>
    </row>
    <row r="29" spans="1:82" s="245" customFormat="1" x14ac:dyDescent="0.3">
      <c r="A29" s="489"/>
      <c r="AI29" s="490"/>
      <c r="BG29" s="490"/>
    </row>
    <row r="30" spans="1:82" s="209" customFormat="1" ht="19.95" customHeight="1" x14ac:dyDescent="0.3">
      <c r="A30" s="215"/>
      <c r="B30" s="570" t="s">
        <v>196</v>
      </c>
      <c r="C30" s="571"/>
      <c r="D30" s="571"/>
      <c r="E30" s="571"/>
      <c r="F30" s="571"/>
      <c r="G30" s="571"/>
      <c r="H30" s="571"/>
      <c r="I30" s="571"/>
      <c r="J30" s="571"/>
      <c r="K30" s="571"/>
      <c r="L30" s="571"/>
      <c r="M30" s="571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574"/>
      <c r="AJ30" s="574"/>
      <c r="AK30" s="574"/>
      <c r="AL30" s="574"/>
      <c r="AM30" s="574"/>
      <c r="AN30" s="574"/>
      <c r="AO30" s="574"/>
      <c r="AP30" s="574"/>
      <c r="AQ30" s="574"/>
      <c r="AR30" s="574"/>
      <c r="AS30" s="574"/>
      <c r="AT30" s="574"/>
      <c r="AU30" s="574"/>
      <c r="AV30" s="574"/>
      <c r="AW30" s="574"/>
      <c r="AX30" s="574"/>
      <c r="AY30" s="574"/>
      <c r="AZ30" s="574"/>
      <c r="BA30" s="574"/>
      <c r="BB30" s="574"/>
      <c r="BC30" s="574"/>
      <c r="BD30" s="574"/>
      <c r="BE30" s="574"/>
      <c r="BF30" s="574"/>
      <c r="BG30" s="574"/>
      <c r="BH30" s="574"/>
      <c r="BI30" s="574"/>
      <c r="BJ30" s="574"/>
      <c r="BK30" s="574"/>
      <c r="BL30" s="574"/>
      <c r="BM30" s="574"/>
      <c r="BN30" s="574"/>
      <c r="BO30" s="574"/>
      <c r="BP30" s="574"/>
      <c r="BQ30" s="574"/>
      <c r="BR30" s="574"/>
      <c r="BS30" s="574"/>
      <c r="BT30" s="574"/>
      <c r="BU30" s="574"/>
      <c r="BV30" s="574"/>
      <c r="BW30" s="574"/>
      <c r="BX30" s="574"/>
      <c r="BY30" s="574"/>
      <c r="BZ30" s="574"/>
      <c r="CA30" s="574"/>
      <c r="CB30" s="574"/>
      <c r="CC30" s="574"/>
      <c r="CD30" s="574"/>
    </row>
    <row r="31" spans="1:82" customFormat="1" ht="15.6" x14ac:dyDescent="0.3">
      <c r="A31" s="217"/>
      <c r="B31" s="133"/>
      <c r="C31" s="137"/>
      <c r="D31" s="202"/>
      <c r="E31" s="133"/>
      <c r="F31" s="137"/>
      <c r="G31" s="202"/>
      <c r="H31" s="133"/>
      <c r="I31" s="137"/>
      <c r="J31" s="202"/>
      <c r="K31" s="133"/>
      <c r="L31" s="137"/>
      <c r="M31" s="202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235"/>
      <c r="AJ31" s="238"/>
      <c r="AK31" s="134"/>
      <c r="AL31" s="235"/>
      <c r="AM31" s="238"/>
      <c r="AN31" s="134"/>
      <c r="AO31" s="235"/>
      <c r="AP31" s="238"/>
      <c r="AQ31" s="134"/>
      <c r="AR31" s="235"/>
      <c r="AS31" s="238"/>
      <c r="AT31" s="134"/>
      <c r="AU31" s="235"/>
      <c r="AV31" s="238"/>
      <c r="AW31" s="134"/>
      <c r="AX31" s="235"/>
      <c r="AY31" s="238"/>
      <c r="AZ31" s="134"/>
      <c r="BA31" s="235"/>
      <c r="BB31" s="238"/>
      <c r="BC31" s="134"/>
      <c r="BD31" s="235"/>
      <c r="BE31" s="238"/>
      <c r="BF31" s="134"/>
      <c r="BG31" s="235"/>
      <c r="BH31" s="238"/>
      <c r="BI31" s="134"/>
      <c r="BJ31" s="235"/>
      <c r="BK31" s="238"/>
      <c r="BL31" s="134"/>
      <c r="BM31" s="235"/>
      <c r="BN31" s="238"/>
      <c r="BO31" s="134"/>
      <c r="BP31" s="235"/>
      <c r="BQ31" s="238"/>
      <c r="BR31" s="134"/>
      <c r="BS31" s="235"/>
      <c r="BT31" s="238"/>
      <c r="BU31" s="134"/>
      <c r="BV31" s="235"/>
      <c r="BW31" s="238"/>
      <c r="BX31" s="134"/>
      <c r="BY31" s="235"/>
      <c r="BZ31" s="238"/>
      <c r="CA31" s="134"/>
      <c r="CB31" s="235"/>
      <c r="CC31" s="238"/>
      <c r="CD31" s="134"/>
    </row>
    <row r="32" spans="1:82" customFormat="1" ht="15.75" customHeight="1" x14ac:dyDescent="0.3">
      <c r="A32" s="218"/>
      <c r="B32" s="176" t="s">
        <v>56</v>
      </c>
      <c r="C32" s="178" t="s">
        <v>57</v>
      </c>
      <c r="D32" s="198">
        <f>DTA!$Q$65</f>
        <v>100.0006322605978</v>
      </c>
      <c r="E32" s="176" t="s">
        <v>56</v>
      </c>
      <c r="F32" s="178" t="s">
        <v>57</v>
      </c>
      <c r="G32" s="198">
        <f>DTA!$Q$74</f>
        <v>100.090590690657</v>
      </c>
      <c r="H32" s="176" t="s">
        <v>56</v>
      </c>
      <c r="I32" s="178" t="s">
        <v>57</v>
      </c>
      <c r="J32" s="198">
        <f>DTA!$Q$92</f>
        <v>100.01505555887439</v>
      </c>
      <c r="K32" s="176" t="s">
        <v>56</v>
      </c>
      <c r="L32" s="178" t="s">
        <v>57</v>
      </c>
      <c r="M32" s="198">
        <f>DTA!$Q$92</f>
        <v>100.01505555887439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239"/>
      <c r="AJ32" s="240"/>
      <c r="AK32" s="241"/>
      <c r="AL32" s="239"/>
      <c r="AM32" s="240"/>
      <c r="AN32" s="241"/>
      <c r="AO32" s="239"/>
      <c r="AP32" s="240"/>
      <c r="AQ32" s="241"/>
      <c r="AR32" s="239"/>
      <c r="AS32" s="240"/>
      <c r="AT32" s="241"/>
      <c r="AU32" s="239"/>
      <c r="AV32" s="240"/>
      <c r="AW32" s="241"/>
      <c r="AX32" s="239"/>
      <c r="AY32" s="240"/>
      <c r="AZ32" s="241"/>
      <c r="BA32" s="239"/>
      <c r="BB32" s="240"/>
      <c r="BC32" s="241"/>
      <c r="BD32" s="239"/>
      <c r="BE32" s="240"/>
      <c r="BF32" s="241"/>
      <c r="BG32" s="239"/>
      <c r="BH32" s="240"/>
      <c r="BI32" s="241"/>
      <c r="BJ32" s="239"/>
      <c r="BK32" s="240"/>
      <c r="BL32" s="241"/>
      <c r="BM32" s="239"/>
      <c r="BN32" s="240"/>
      <c r="BO32" s="241"/>
      <c r="BP32" s="239"/>
      <c r="BQ32" s="240"/>
      <c r="BR32" s="241"/>
      <c r="BS32" s="239"/>
      <c r="BT32" s="240"/>
      <c r="BU32" s="241"/>
      <c r="BV32" s="239"/>
      <c r="BW32" s="240"/>
      <c r="BX32" s="241"/>
      <c r="BY32" s="239"/>
      <c r="BZ32" s="240"/>
      <c r="CA32" s="241"/>
      <c r="CB32" s="239"/>
      <c r="CC32" s="240"/>
      <c r="CD32" s="241"/>
    </row>
    <row r="33" spans="1:82" customFormat="1" ht="15.75" customHeight="1" x14ac:dyDescent="0.3">
      <c r="A33" s="218" t="s">
        <v>58</v>
      </c>
      <c r="B33" s="176"/>
      <c r="C33" s="178"/>
      <c r="D33" s="198"/>
      <c r="E33" s="176"/>
      <c r="F33" s="178"/>
      <c r="G33" s="198"/>
      <c r="H33" s="176"/>
      <c r="I33" s="178"/>
      <c r="J33" s="198"/>
      <c r="K33" s="176"/>
      <c r="L33" s="178"/>
      <c r="M33" s="198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239"/>
      <c r="AJ33" s="240"/>
      <c r="AK33" s="241"/>
      <c r="AL33" s="239"/>
      <c r="AM33" s="240"/>
      <c r="AN33" s="241"/>
      <c r="AO33" s="239"/>
      <c r="AP33" s="240"/>
      <c r="AQ33" s="241"/>
      <c r="AR33" s="239"/>
      <c r="AS33" s="240"/>
      <c r="AT33" s="241"/>
      <c r="AU33" s="239"/>
      <c r="AV33" s="240"/>
      <c r="AW33" s="241"/>
      <c r="AX33" s="239"/>
      <c r="AY33" s="240"/>
      <c r="AZ33" s="241"/>
      <c r="BA33" s="239"/>
      <c r="BB33" s="240"/>
      <c r="BC33" s="241"/>
      <c r="BD33" s="239"/>
      <c r="BE33" s="240"/>
      <c r="BF33" s="241"/>
      <c r="BG33" s="239"/>
      <c r="BH33" s="240"/>
      <c r="BI33" s="241"/>
      <c r="BJ33" s="239"/>
      <c r="BK33" s="240"/>
      <c r="BL33" s="241"/>
      <c r="BM33" s="239"/>
      <c r="BN33" s="240"/>
      <c r="BO33" s="241"/>
      <c r="BP33" s="239"/>
      <c r="BQ33" s="240"/>
      <c r="BR33" s="241"/>
      <c r="BS33" s="239"/>
      <c r="BT33" s="240"/>
      <c r="BU33" s="241"/>
      <c r="BV33" s="239"/>
      <c r="BW33" s="240"/>
      <c r="BX33" s="241"/>
      <c r="BY33" s="239"/>
      <c r="BZ33" s="240"/>
      <c r="CA33" s="241"/>
      <c r="CB33" s="239"/>
      <c r="CC33" s="240"/>
      <c r="CD33" s="241"/>
    </row>
    <row r="34" spans="1:82" customFormat="1" ht="15.75" customHeight="1" x14ac:dyDescent="0.3">
      <c r="A34" s="217" t="s">
        <v>67</v>
      </c>
      <c r="B34" s="131">
        <f>DTA!$R$65</f>
        <v>1191.548029933798</v>
      </c>
      <c r="C34" s="179" t="s">
        <v>59</v>
      </c>
      <c r="D34" s="201">
        <f>DTA!$R$67</f>
        <v>14.550687214111484</v>
      </c>
      <c r="E34" s="131">
        <f>DTA!$R$74</f>
        <v>972.84306147009283</v>
      </c>
      <c r="F34" s="179" t="s">
        <v>59</v>
      </c>
      <c r="G34" s="201">
        <f>DTA!$R$76</f>
        <v>20.115190689278716</v>
      </c>
      <c r="H34" s="131">
        <f>DTA!$R$92</f>
        <v>1027.6837824692118</v>
      </c>
      <c r="I34" s="179" t="s">
        <v>59</v>
      </c>
      <c r="J34" s="201">
        <f>DTA!$R$94</f>
        <v>21.418942810658695</v>
      </c>
      <c r="K34" s="131">
        <f>DTA!$R$119</f>
        <v>986.65263006584371</v>
      </c>
      <c r="L34" s="179" t="s">
        <v>59</v>
      </c>
      <c r="M34" s="201">
        <f>DTA!$R$121</f>
        <v>12.664672048469878</v>
      </c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235"/>
      <c r="AJ34" s="236"/>
      <c r="AK34" s="136"/>
      <c r="AL34" s="235"/>
      <c r="AM34" s="236"/>
      <c r="AN34" s="136"/>
      <c r="AO34" s="235"/>
      <c r="AP34" s="236"/>
      <c r="AQ34" s="136"/>
      <c r="AR34" s="235"/>
      <c r="AS34" s="236"/>
      <c r="AT34" s="136"/>
      <c r="AU34" s="235"/>
      <c r="AV34" s="236"/>
      <c r="AW34" s="136"/>
      <c r="AX34" s="235"/>
      <c r="AY34" s="236"/>
      <c r="AZ34" s="136"/>
      <c r="BA34" s="235"/>
      <c r="BB34" s="236"/>
      <c r="BC34" s="136"/>
      <c r="BD34" s="235"/>
      <c r="BE34" s="236"/>
      <c r="BF34" s="136"/>
      <c r="BG34" s="235"/>
      <c r="BH34" s="236"/>
      <c r="BI34" s="136"/>
      <c r="BJ34" s="235"/>
      <c r="BK34" s="236"/>
      <c r="BL34" s="136"/>
      <c r="BM34" s="235"/>
      <c r="BN34" s="236"/>
      <c r="BO34" s="136"/>
      <c r="BP34" s="235"/>
      <c r="BQ34" s="236"/>
      <c r="BR34" s="136"/>
      <c r="BS34" s="235"/>
      <c r="BT34" s="236"/>
      <c r="BU34" s="136"/>
      <c r="BV34" s="235"/>
      <c r="BW34" s="236"/>
      <c r="BX34" s="136"/>
      <c r="BY34" s="235"/>
      <c r="BZ34" s="236"/>
      <c r="CA34" s="136"/>
      <c r="CB34" s="235"/>
      <c r="CC34" s="236"/>
      <c r="CD34" s="136"/>
    </row>
    <row r="35" spans="1:82" customFormat="1" ht="15.75" customHeight="1" x14ac:dyDescent="0.3">
      <c r="A35" s="217" t="s">
        <v>66</v>
      </c>
      <c r="B35" s="131">
        <f>DTA!$S$65</f>
        <v>37.271235361303461</v>
      </c>
      <c r="C35" s="179" t="s">
        <v>59</v>
      </c>
      <c r="D35" s="201">
        <f>DTA!$S$67</f>
        <v>1.4133243674486959</v>
      </c>
      <c r="E35" s="131">
        <f>DTA!$S$74</f>
        <v>115.35781934132361</v>
      </c>
      <c r="F35" s="179" t="s">
        <v>59</v>
      </c>
      <c r="G35" s="201">
        <f>DTA!$S$76</f>
        <v>7.4306840024351706</v>
      </c>
      <c r="H35" s="131">
        <f>DTA!$S$92</f>
        <v>95.42472055116535</v>
      </c>
      <c r="I35" s="179" t="s">
        <v>59</v>
      </c>
      <c r="J35" s="201">
        <f>DTA!$S$94</f>
        <v>5.8485147442918644</v>
      </c>
      <c r="K35" s="131">
        <f>DTA!$S$119</f>
        <v>108.64805962068324</v>
      </c>
      <c r="L35" s="179" t="s">
        <v>59</v>
      </c>
      <c r="M35" s="201">
        <f>DTA!$S$121</f>
        <v>3.1354841551405332</v>
      </c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235"/>
      <c r="AJ35" s="236"/>
      <c r="AK35" s="136"/>
      <c r="AL35" s="235"/>
      <c r="AM35" s="236"/>
      <c r="AN35" s="136"/>
      <c r="AO35" s="235"/>
      <c r="AP35" s="236"/>
      <c r="AQ35" s="136"/>
      <c r="AR35" s="235"/>
      <c r="AS35" s="236"/>
      <c r="AT35" s="136"/>
      <c r="AU35" s="235"/>
      <c r="AV35" s="236"/>
      <c r="AW35" s="136"/>
      <c r="AX35" s="235"/>
      <c r="AY35" s="236"/>
      <c r="AZ35" s="136"/>
      <c r="BA35" s="235"/>
      <c r="BB35" s="236"/>
      <c r="BC35" s="136"/>
      <c r="BD35" s="235"/>
      <c r="BE35" s="236"/>
      <c r="BF35" s="136"/>
      <c r="BG35" s="235"/>
      <c r="BH35" s="236"/>
      <c r="BI35" s="136"/>
      <c r="BJ35" s="235"/>
      <c r="BK35" s="236"/>
      <c r="BL35" s="136"/>
      <c r="BM35" s="235"/>
      <c r="BN35" s="236"/>
      <c r="BO35" s="136"/>
      <c r="BP35" s="235"/>
      <c r="BQ35" s="236"/>
      <c r="BR35" s="136"/>
      <c r="BS35" s="235"/>
      <c r="BT35" s="236"/>
      <c r="BU35" s="136"/>
      <c r="BV35" s="235"/>
      <c r="BW35" s="236"/>
      <c r="BX35" s="136"/>
      <c r="BY35" s="235"/>
      <c r="BZ35" s="236"/>
      <c r="CA35" s="136"/>
      <c r="CB35" s="235"/>
      <c r="CC35" s="236"/>
      <c r="CD35" s="136"/>
    </row>
    <row r="36" spans="1:82" customFormat="1" ht="15.75" customHeight="1" x14ac:dyDescent="0.3">
      <c r="A36" s="217" t="s">
        <v>69</v>
      </c>
      <c r="B36" s="131">
        <f>DTA!$AN$65</f>
        <v>558.50277960559561</v>
      </c>
      <c r="C36" s="179" t="s">
        <v>59</v>
      </c>
      <c r="D36" s="135">
        <f>DTA!$AN$67</f>
        <v>7.5999595124512034</v>
      </c>
      <c r="E36" s="131">
        <f>DTA!$AN$74</f>
        <v>371.06371139372283</v>
      </c>
      <c r="F36" s="179" t="s">
        <v>59</v>
      </c>
      <c r="G36" s="135">
        <f>DTA!$AN$76</f>
        <v>14.495615270925866</v>
      </c>
      <c r="H36" s="131">
        <f>DTA!$AN$92</f>
        <v>418.41717068344053</v>
      </c>
      <c r="I36" s="179" t="s">
        <v>59</v>
      </c>
      <c r="J36" s="135">
        <f>DTA!$AN$94</f>
        <v>8.1142508355855263</v>
      </c>
      <c r="K36" s="131">
        <f>DTA!$AN$119</f>
        <v>384.67825541223868</v>
      </c>
      <c r="L36" s="179" t="s">
        <v>59</v>
      </c>
      <c r="M36" s="135">
        <f>DTA!$AN$121</f>
        <v>8.8340687035938075</v>
      </c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235"/>
      <c r="AJ36" s="236"/>
      <c r="AK36" s="136"/>
      <c r="AL36" s="235"/>
      <c r="AM36" s="236"/>
      <c r="AN36" s="136"/>
      <c r="AO36" s="235"/>
      <c r="AP36" s="236"/>
      <c r="AQ36" s="136"/>
      <c r="AR36" s="235"/>
      <c r="AS36" s="236"/>
      <c r="AT36" s="136"/>
      <c r="AU36" s="235"/>
      <c r="AV36" s="236"/>
      <c r="AW36" s="136"/>
      <c r="AX36" s="235"/>
      <c r="AY36" s="236"/>
      <c r="AZ36" s="136"/>
      <c r="BA36" s="235"/>
      <c r="BB36" s="236"/>
      <c r="BC36" s="136"/>
      <c r="BD36" s="235"/>
      <c r="BE36" s="236"/>
      <c r="BF36" s="136"/>
      <c r="BG36" s="235"/>
      <c r="BH36" s="236"/>
      <c r="BI36" s="136"/>
      <c r="BJ36" s="235"/>
      <c r="BK36" s="236"/>
      <c r="BL36" s="136"/>
      <c r="BM36" s="235"/>
      <c r="BN36" s="236"/>
      <c r="BO36" s="136"/>
      <c r="BP36" s="235"/>
      <c r="BQ36" s="236"/>
      <c r="BR36" s="136"/>
      <c r="BS36" s="235"/>
      <c r="BT36" s="236"/>
      <c r="BU36" s="136"/>
      <c r="BV36" s="235"/>
      <c r="BW36" s="236"/>
      <c r="BX36" s="136"/>
      <c r="BY36" s="235"/>
      <c r="BZ36" s="236"/>
      <c r="CA36" s="136"/>
      <c r="CB36" s="235"/>
      <c r="CC36" s="236"/>
      <c r="CD36" s="136"/>
    </row>
    <row r="37" spans="1:82" customFormat="1" ht="15.6" customHeight="1" x14ac:dyDescent="0.3">
      <c r="A37" s="217" t="s">
        <v>71</v>
      </c>
      <c r="B37" s="138">
        <f>DTA!$T$65</f>
        <v>1.59071011011011</v>
      </c>
      <c r="C37" s="179" t="s">
        <v>59</v>
      </c>
      <c r="D37" s="197">
        <f>DTA!$T$67</f>
        <v>1.6570834702493886E-2</v>
      </c>
      <c r="E37" s="138">
        <f>DTA!$T$74</f>
        <v>1.0854540540540538</v>
      </c>
      <c r="F37" s="179" t="s">
        <v>59</v>
      </c>
      <c r="G37" s="197">
        <f>DTA!$T$76</f>
        <v>2.637556789441545E-2</v>
      </c>
      <c r="H37" s="138">
        <f>DTA!$T$92</f>
        <v>1.1436336336336321</v>
      </c>
      <c r="I37" s="179" t="s">
        <v>59</v>
      </c>
      <c r="J37" s="197">
        <f>DTA!$T$94</f>
        <v>2.6810403805362228E-2</v>
      </c>
      <c r="K37" s="138">
        <f>DTA!$T$119</f>
        <v>1.1879405405405401</v>
      </c>
      <c r="L37" s="179" t="s">
        <v>59</v>
      </c>
      <c r="M37" s="197">
        <f>DTA!$T$121</f>
        <v>1.6260670923684717E-2</v>
      </c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237"/>
      <c r="AJ37" s="236"/>
      <c r="AK37" s="141"/>
      <c r="AL37" s="237"/>
      <c r="AM37" s="236"/>
      <c r="AN37" s="141"/>
      <c r="AO37" s="237"/>
      <c r="AP37" s="236"/>
      <c r="AQ37" s="141"/>
      <c r="AR37" s="237"/>
      <c r="AS37" s="236"/>
      <c r="AT37" s="141"/>
      <c r="AU37" s="237"/>
      <c r="AV37" s="236"/>
      <c r="AW37" s="141"/>
      <c r="AX37" s="237"/>
      <c r="AY37" s="236"/>
      <c r="AZ37" s="141"/>
      <c r="BA37" s="237"/>
      <c r="BB37" s="236"/>
      <c r="BC37" s="141"/>
      <c r="BD37" s="237"/>
      <c r="BE37" s="236"/>
      <c r="BF37" s="141"/>
      <c r="BG37" s="237"/>
      <c r="BH37" s="236"/>
      <c r="BI37" s="141"/>
      <c r="BJ37" s="237"/>
      <c r="BK37" s="236"/>
      <c r="BL37" s="141"/>
      <c r="BM37" s="237"/>
      <c r="BN37" s="236"/>
      <c r="BO37" s="141"/>
      <c r="BP37" s="237"/>
      <c r="BQ37" s="236"/>
      <c r="BR37" s="141"/>
      <c r="BS37" s="237"/>
      <c r="BT37" s="236"/>
      <c r="BU37" s="141"/>
      <c r="BV37" s="237"/>
      <c r="BW37" s="236"/>
      <c r="BX37" s="141"/>
      <c r="BY37" s="237"/>
      <c r="BZ37" s="236"/>
      <c r="CA37" s="141"/>
      <c r="CB37" s="237"/>
      <c r="CC37" s="236"/>
      <c r="CD37" s="141"/>
    </row>
    <row r="38" spans="1:82" customFormat="1" ht="15.75" customHeight="1" x14ac:dyDescent="0.3">
      <c r="A38" s="217" t="s">
        <v>73</v>
      </c>
      <c r="B38" s="138">
        <f>DTA!$U$65</f>
        <v>1.6542588650983461</v>
      </c>
      <c r="C38" s="179" t="s">
        <v>59</v>
      </c>
      <c r="D38" s="197">
        <f>DTA!$U$67</f>
        <v>1.0954347239610369E-2</v>
      </c>
      <c r="E38" s="138">
        <f>DTA!$U$74</f>
        <v>1.0651916778751447</v>
      </c>
      <c r="F38" s="179" t="s">
        <v>59</v>
      </c>
      <c r="G38" s="197">
        <f>DTA!$U$76</f>
        <v>3.6717465164572333E-2</v>
      </c>
      <c r="H38" s="138">
        <f>DTA!$U$92</f>
        <v>1.158076584507272</v>
      </c>
      <c r="I38" s="179" t="s">
        <v>59</v>
      </c>
      <c r="J38" s="197">
        <f>DTA!$U$94</f>
        <v>3.0142821274967056E-2</v>
      </c>
      <c r="K38" s="138">
        <f>DTA!$U$119</f>
        <v>1.0232424957421098</v>
      </c>
      <c r="L38" s="179" t="s">
        <v>59</v>
      </c>
      <c r="M38" s="197">
        <f>DTA!$U$121</f>
        <v>1.0253281730479876E-2</v>
      </c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237"/>
      <c r="AJ38" s="236"/>
      <c r="AK38" s="141"/>
      <c r="AL38" s="237"/>
      <c r="AM38" s="236"/>
      <c r="AN38" s="141"/>
      <c r="AO38" s="237"/>
      <c r="AP38" s="236"/>
      <c r="AQ38" s="141"/>
      <c r="AR38" s="237"/>
      <c r="AS38" s="236"/>
      <c r="AT38" s="141"/>
      <c r="AU38" s="237"/>
      <c r="AV38" s="236"/>
      <c r="AW38" s="141"/>
      <c r="AX38" s="237"/>
      <c r="AY38" s="236"/>
      <c r="AZ38" s="141"/>
      <c r="BA38" s="237"/>
      <c r="BB38" s="236"/>
      <c r="BC38" s="141"/>
      <c r="BD38" s="237"/>
      <c r="BE38" s="236"/>
      <c r="BF38" s="141"/>
      <c r="BG38" s="237"/>
      <c r="BH38" s="236"/>
      <c r="BI38" s="141"/>
      <c r="BJ38" s="237"/>
      <c r="BK38" s="236"/>
      <c r="BL38" s="141"/>
      <c r="BM38" s="237"/>
      <c r="BN38" s="236"/>
      <c r="BO38" s="141"/>
      <c r="BP38" s="237"/>
      <c r="BQ38" s="236"/>
      <c r="BR38" s="141"/>
      <c r="BS38" s="237"/>
      <c r="BT38" s="236"/>
      <c r="BU38" s="141"/>
      <c r="BV38" s="237"/>
      <c r="BW38" s="236"/>
      <c r="BX38" s="141"/>
      <c r="BY38" s="237"/>
      <c r="BZ38" s="236"/>
      <c r="CA38" s="141"/>
      <c r="CB38" s="237"/>
      <c r="CC38" s="236"/>
      <c r="CD38" s="141"/>
    </row>
    <row r="39" spans="1:82" customFormat="1" ht="8.1" customHeight="1" x14ac:dyDescent="0.3">
      <c r="A39" s="219"/>
      <c r="B39" s="140"/>
      <c r="C39" s="142"/>
      <c r="D39" s="197"/>
      <c r="E39" s="140"/>
      <c r="F39" s="142"/>
      <c r="G39" s="197"/>
      <c r="H39" s="140"/>
      <c r="I39" s="142"/>
      <c r="J39" s="197"/>
      <c r="K39" s="140"/>
      <c r="L39" s="142"/>
      <c r="M39" s="197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237"/>
      <c r="AJ39" s="242"/>
      <c r="AK39" s="141"/>
      <c r="AL39" s="237"/>
      <c r="AM39" s="242"/>
      <c r="AN39" s="141"/>
      <c r="AO39" s="237"/>
      <c r="AP39" s="242"/>
      <c r="AQ39" s="141"/>
      <c r="AR39" s="237"/>
      <c r="AS39" s="242"/>
      <c r="AT39" s="141"/>
      <c r="AU39" s="237"/>
      <c r="AV39" s="242"/>
      <c r="AW39" s="141"/>
      <c r="AX39" s="237"/>
      <c r="AY39" s="242"/>
      <c r="AZ39" s="141"/>
      <c r="BA39" s="237"/>
      <c r="BB39" s="242"/>
      <c r="BC39" s="141"/>
      <c r="BD39" s="237"/>
      <c r="BE39" s="242"/>
      <c r="BF39" s="141"/>
      <c r="BG39" s="237"/>
      <c r="BH39" s="242"/>
      <c r="BI39" s="141"/>
      <c r="BJ39" s="237"/>
      <c r="BK39" s="242"/>
      <c r="BL39" s="141"/>
      <c r="BM39" s="237"/>
      <c r="BN39" s="242"/>
      <c r="BO39" s="141"/>
      <c r="BP39" s="237"/>
      <c r="BQ39" s="242"/>
      <c r="BR39" s="141"/>
      <c r="BS39" s="237"/>
      <c r="BT39" s="242"/>
      <c r="BU39" s="141"/>
      <c r="BV39" s="237"/>
      <c r="BW39" s="242"/>
      <c r="BX39" s="141"/>
      <c r="BY39" s="237"/>
      <c r="BZ39" s="242"/>
      <c r="CA39" s="141"/>
      <c r="CB39" s="237"/>
      <c r="CC39" s="242"/>
      <c r="CD39" s="141"/>
    </row>
    <row r="40" spans="1:82" customFormat="1" ht="15.75" customHeight="1" x14ac:dyDescent="0.3">
      <c r="A40" s="218" t="s">
        <v>63</v>
      </c>
      <c r="B40" s="129"/>
      <c r="C40" s="129"/>
      <c r="D40" s="203"/>
      <c r="E40" s="129"/>
      <c r="F40" s="129"/>
      <c r="G40" s="203"/>
      <c r="H40" s="129"/>
      <c r="I40" s="129"/>
      <c r="J40" s="203"/>
      <c r="K40" s="129"/>
      <c r="L40" s="129"/>
      <c r="M40" s="203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392"/>
      <c r="AJ40" s="392"/>
      <c r="AK40" s="145"/>
      <c r="AL40" s="392"/>
      <c r="AM40" s="392"/>
      <c r="AN40" s="145"/>
      <c r="AO40" s="392"/>
      <c r="AP40" s="392"/>
      <c r="AQ40" s="145"/>
      <c r="AR40" s="392"/>
      <c r="AS40" s="392"/>
      <c r="AT40" s="145"/>
      <c r="AU40" s="392"/>
      <c r="AV40" s="392"/>
      <c r="AW40" s="145"/>
      <c r="AX40" s="392"/>
      <c r="AY40" s="392"/>
      <c r="AZ40" s="145"/>
      <c r="BA40" s="392"/>
      <c r="BB40" s="392"/>
      <c r="BC40" s="145"/>
      <c r="BD40" s="392"/>
      <c r="BE40" s="392"/>
      <c r="BF40" s="145"/>
      <c r="BG40" s="392"/>
      <c r="BH40" s="392"/>
      <c r="BI40" s="145"/>
      <c r="BJ40" s="392"/>
      <c r="BK40" s="392"/>
      <c r="BL40" s="145"/>
      <c r="BM40" s="392"/>
      <c r="BN40" s="392"/>
      <c r="BO40" s="145"/>
      <c r="BP40" s="392"/>
      <c r="BQ40" s="392"/>
      <c r="BR40" s="145"/>
      <c r="BS40" s="392"/>
      <c r="BT40" s="392"/>
      <c r="BU40" s="145"/>
      <c r="BV40" s="392"/>
      <c r="BW40" s="392"/>
      <c r="BX40" s="145"/>
      <c r="BY40" s="392"/>
      <c r="BZ40" s="392"/>
      <c r="CA40" s="145"/>
      <c r="CB40" s="392"/>
      <c r="CC40" s="392"/>
      <c r="CD40" s="145"/>
    </row>
    <row r="41" spans="1:82" customFormat="1" ht="15.75" customHeight="1" x14ac:dyDescent="0.3">
      <c r="A41" s="217" t="s">
        <v>48</v>
      </c>
      <c r="B41" s="131">
        <f>DTA!$X65</f>
        <v>201.0954425858074</v>
      </c>
      <c r="C41" s="179" t="s">
        <v>59</v>
      </c>
      <c r="D41" s="201">
        <f>DTA!$X67</f>
        <v>9.0442134799918943</v>
      </c>
      <c r="E41" s="131">
        <f>DTA!$X74</f>
        <v>43.957487880880322</v>
      </c>
      <c r="F41" s="179" t="s">
        <v>59</v>
      </c>
      <c r="G41" s="201">
        <f>DTA!$X76</f>
        <v>4.2068498883882173</v>
      </c>
      <c r="H41" s="131">
        <f>DTA!$X92</f>
        <v>59.336264805421578</v>
      </c>
      <c r="I41" s="179" t="s">
        <v>59</v>
      </c>
      <c r="J41" s="201">
        <f>DTA!$X94</f>
        <v>3.7716317521113503</v>
      </c>
      <c r="K41" s="131">
        <f>DTA!$X119</f>
        <v>47.541613913866286</v>
      </c>
      <c r="L41" s="179" t="s">
        <v>59</v>
      </c>
      <c r="M41" s="201">
        <f>DTA!$X121</f>
        <v>2.5512615609582627</v>
      </c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235"/>
      <c r="AJ41" s="236"/>
      <c r="AK41" s="136"/>
      <c r="AL41" s="235"/>
      <c r="AM41" s="236"/>
      <c r="AN41" s="136"/>
      <c r="AO41" s="235"/>
      <c r="AP41" s="236"/>
      <c r="AQ41" s="136"/>
      <c r="AR41" s="235"/>
      <c r="AS41" s="236"/>
      <c r="AT41" s="136"/>
      <c r="AU41" s="235"/>
      <c r="AV41" s="236"/>
      <c r="AW41" s="136"/>
      <c r="AX41" s="235"/>
      <c r="AY41" s="236"/>
      <c r="AZ41" s="136"/>
      <c r="BA41" s="235"/>
      <c r="BB41" s="236"/>
      <c r="BC41" s="136"/>
      <c r="BD41" s="235"/>
      <c r="BE41" s="236"/>
      <c r="BF41" s="136"/>
      <c r="BG41" s="235"/>
      <c r="BH41" s="236"/>
      <c r="BI41" s="136"/>
      <c r="BJ41" s="235"/>
      <c r="BK41" s="236"/>
      <c r="BL41" s="136"/>
      <c r="BM41" s="235"/>
      <c r="BN41" s="236"/>
      <c r="BO41" s="136"/>
      <c r="BP41" s="235"/>
      <c r="BQ41" s="236"/>
      <c r="BR41" s="136"/>
      <c r="BS41" s="235"/>
      <c r="BT41" s="236"/>
      <c r="BU41" s="136"/>
      <c r="BV41" s="235"/>
      <c r="BW41" s="236"/>
      <c r="BX41" s="136"/>
      <c r="BY41" s="235"/>
      <c r="BZ41" s="236"/>
      <c r="CA41" s="136"/>
      <c r="CB41" s="235"/>
      <c r="CC41" s="236"/>
      <c r="CD41" s="136"/>
    </row>
    <row r="42" spans="1:82" customFormat="1" ht="15.75" customHeight="1" x14ac:dyDescent="0.3">
      <c r="A42" s="217" t="s">
        <v>49</v>
      </c>
      <c r="B42" s="131">
        <f>DTA!$W65</f>
        <v>208.7662896912222</v>
      </c>
      <c r="C42" s="179" t="s">
        <v>59</v>
      </c>
      <c r="D42" s="201">
        <f>DTA!$W67</f>
        <v>9.0951700792590948</v>
      </c>
      <c r="E42" s="131">
        <f>DTA!$W74</f>
        <v>67.157181365340733</v>
      </c>
      <c r="F42" s="179" t="s">
        <v>59</v>
      </c>
      <c r="G42" s="201">
        <f>DTA!$W76</f>
        <v>17.263252676120828</v>
      </c>
      <c r="H42" s="131">
        <f>DTA!$W92</f>
        <v>51.68276621160296</v>
      </c>
      <c r="I42" s="179" t="s">
        <v>59</v>
      </c>
      <c r="J42" s="201">
        <f>DTA!$W94</f>
        <v>6.791961556925612</v>
      </c>
      <c r="K42" s="131">
        <f>DTA!$W119</f>
        <v>47.737767538254879</v>
      </c>
      <c r="L42" s="179" t="s">
        <v>59</v>
      </c>
      <c r="M42" s="201">
        <f>DTA!$W121</f>
        <v>3.2927189043200125</v>
      </c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235"/>
      <c r="AJ42" s="236"/>
      <c r="AK42" s="136"/>
      <c r="AL42" s="235"/>
      <c r="AM42" s="236"/>
      <c r="AN42" s="136"/>
      <c r="AO42" s="235"/>
      <c r="AP42" s="236"/>
      <c r="AQ42" s="136"/>
      <c r="AR42" s="235"/>
      <c r="AS42" s="236"/>
      <c r="AT42" s="136"/>
      <c r="AU42" s="235"/>
      <c r="AV42" s="236"/>
      <c r="AW42" s="136"/>
      <c r="AX42" s="235"/>
      <c r="AY42" s="236"/>
      <c r="AZ42" s="136"/>
      <c r="BA42" s="235"/>
      <c r="BB42" s="236"/>
      <c r="BC42" s="136"/>
      <c r="BD42" s="235"/>
      <c r="BE42" s="236"/>
      <c r="BF42" s="136"/>
      <c r="BG42" s="235"/>
      <c r="BH42" s="236"/>
      <c r="BI42" s="136"/>
      <c r="BJ42" s="235"/>
      <c r="BK42" s="236"/>
      <c r="BL42" s="136"/>
      <c r="BM42" s="235"/>
      <c r="BN42" s="236"/>
      <c r="BO42" s="136"/>
      <c r="BP42" s="235"/>
      <c r="BQ42" s="236"/>
      <c r="BR42" s="136"/>
      <c r="BS42" s="235"/>
      <c r="BT42" s="236"/>
      <c r="BU42" s="136"/>
      <c r="BV42" s="235"/>
      <c r="BW42" s="236"/>
      <c r="BX42" s="136"/>
      <c r="BY42" s="235"/>
      <c r="BZ42" s="236"/>
      <c r="CA42" s="136"/>
      <c r="CB42" s="235"/>
      <c r="CC42" s="236"/>
      <c r="CD42" s="136"/>
    </row>
    <row r="43" spans="1:82" customFormat="1" ht="8.1" customHeight="1" x14ac:dyDescent="0.3">
      <c r="A43" s="217"/>
      <c r="B43" s="133"/>
      <c r="C43" s="137"/>
      <c r="D43" s="202"/>
      <c r="E43" s="133"/>
      <c r="F43" s="137"/>
      <c r="G43" s="202"/>
      <c r="H43" s="133"/>
      <c r="I43" s="137"/>
      <c r="J43" s="202"/>
      <c r="K43" s="133"/>
      <c r="L43" s="137"/>
      <c r="M43" s="202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235"/>
      <c r="AJ43" s="238"/>
      <c r="AK43" s="134"/>
      <c r="AL43" s="235"/>
      <c r="AM43" s="238"/>
      <c r="AN43" s="134"/>
      <c r="AO43" s="235"/>
      <c r="AP43" s="238"/>
      <c r="AQ43" s="134"/>
      <c r="AR43" s="235"/>
      <c r="AS43" s="238"/>
      <c r="AT43" s="134"/>
      <c r="AU43" s="235"/>
      <c r="AV43" s="238"/>
      <c r="AW43" s="134"/>
      <c r="AX43" s="235"/>
      <c r="AY43" s="238"/>
      <c r="AZ43" s="134"/>
      <c r="BA43" s="235"/>
      <c r="BB43" s="238"/>
      <c r="BC43" s="134"/>
      <c r="BD43" s="235"/>
      <c r="BE43" s="238"/>
      <c r="BF43" s="134"/>
      <c r="BG43" s="235"/>
      <c r="BH43" s="238"/>
      <c r="BI43" s="134"/>
      <c r="BJ43" s="235"/>
      <c r="BK43" s="238"/>
      <c r="BL43" s="134"/>
      <c r="BM43" s="235"/>
      <c r="BN43" s="238"/>
      <c r="BO43" s="134"/>
      <c r="BP43" s="235"/>
      <c r="BQ43" s="238"/>
      <c r="BR43" s="134"/>
      <c r="BS43" s="235"/>
      <c r="BT43" s="238"/>
      <c r="BU43" s="134"/>
      <c r="BV43" s="235"/>
      <c r="BW43" s="238"/>
      <c r="BX43" s="134"/>
      <c r="BY43" s="235"/>
      <c r="BZ43" s="238"/>
      <c r="CA43" s="134"/>
      <c r="CB43" s="235"/>
      <c r="CC43" s="238"/>
      <c r="CD43" s="134"/>
    </row>
    <row r="44" spans="1:82" customFormat="1" ht="15.75" customHeight="1" x14ac:dyDescent="0.3">
      <c r="A44" s="218" t="s">
        <v>65</v>
      </c>
      <c r="B44" s="140"/>
      <c r="C44" s="142"/>
      <c r="D44" s="197"/>
      <c r="E44" s="140"/>
      <c r="F44" s="142"/>
      <c r="G44" s="197"/>
      <c r="H44" s="140"/>
      <c r="I44" s="142"/>
      <c r="J44" s="197"/>
      <c r="K44" s="140"/>
      <c r="L44" s="142"/>
      <c r="M44" s="197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237"/>
      <c r="AJ44" s="242"/>
      <c r="AK44" s="141"/>
      <c r="AL44" s="237"/>
      <c r="AM44" s="242"/>
      <c r="AN44" s="141"/>
      <c r="AO44" s="237"/>
      <c r="AP44" s="242"/>
      <c r="AQ44" s="141"/>
      <c r="AR44" s="237"/>
      <c r="AS44" s="242"/>
      <c r="AT44" s="141"/>
      <c r="AU44" s="237"/>
      <c r="AV44" s="242"/>
      <c r="AW44" s="141"/>
      <c r="AX44" s="237"/>
      <c r="AY44" s="242"/>
      <c r="AZ44" s="141"/>
      <c r="BA44" s="237"/>
      <c r="BB44" s="242"/>
      <c r="BC44" s="141"/>
      <c r="BD44" s="237"/>
      <c r="BE44" s="242"/>
      <c r="BF44" s="141"/>
      <c r="BG44" s="237"/>
      <c r="BH44" s="242"/>
      <c r="BI44" s="141"/>
      <c r="BJ44" s="237"/>
      <c r="BK44" s="242"/>
      <c r="BL44" s="141"/>
      <c r="BM44" s="237"/>
      <c r="BN44" s="242"/>
      <c r="BO44" s="141"/>
      <c r="BP44" s="237"/>
      <c r="BQ44" s="242"/>
      <c r="BR44" s="141"/>
      <c r="BS44" s="237"/>
      <c r="BT44" s="242"/>
      <c r="BU44" s="141"/>
      <c r="BV44" s="237"/>
      <c r="BW44" s="242"/>
      <c r="BX44" s="141"/>
      <c r="BY44" s="237"/>
      <c r="BZ44" s="242"/>
      <c r="CA44" s="141"/>
      <c r="CB44" s="237"/>
      <c r="CC44" s="242"/>
      <c r="CD44" s="141"/>
    </row>
    <row r="45" spans="1:82" customFormat="1" ht="15.75" customHeight="1" x14ac:dyDescent="0.3">
      <c r="A45" s="220" t="s">
        <v>50</v>
      </c>
      <c r="B45" s="138">
        <f>DTA!$T186</f>
        <v>1.1139926885771669</v>
      </c>
      <c r="C45" s="179" t="s">
        <v>59</v>
      </c>
      <c r="D45" s="197">
        <f>DTA!$T188</f>
        <v>6.5330887800700427E-2</v>
      </c>
      <c r="E45" s="138">
        <f>DTA!$T195</f>
        <v>1.6940537152605788</v>
      </c>
      <c r="F45" s="179" t="s">
        <v>59</v>
      </c>
      <c r="G45" s="197">
        <f>DTA!$T197</f>
        <v>0.3701839461037888</v>
      </c>
      <c r="H45" s="138">
        <f>DTA!$T213</f>
        <v>0.92172442943498578</v>
      </c>
      <c r="I45" s="179" t="s">
        <v>59</v>
      </c>
      <c r="J45" s="197">
        <f>DTA!$T215</f>
        <v>0.12683533132942643</v>
      </c>
      <c r="K45" s="138">
        <f>DTA!$T213</f>
        <v>0.92172442943498578</v>
      </c>
      <c r="L45" s="179" t="s">
        <v>59</v>
      </c>
      <c r="M45" s="197">
        <f>DTA!$T215</f>
        <v>0.12683533132942643</v>
      </c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237"/>
      <c r="AJ45" s="236"/>
      <c r="AK45" s="141"/>
      <c r="AL45" s="237"/>
      <c r="AM45" s="236"/>
      <c r="AN45" s="141"/>
      <c r="AO45" s="237"/>
      <c r="AP45" s="236"/>
      <c r="AQ45" s="141"/>
      <c r="AR45" s="237"/>
      <c r="AS45" s="236"/>
      <c r="AT45" s="141"/>
      <c r="AU45" s="237"/>
      <c r="AV45" s="236"/>
      <c r="AW45" s="141"/>
      <c r="AX45" s="237"/>
      <c r="AY45" s="236"/>
      <c r="AZ45" s="141"/>
      <c r="BA45" s="237"/>
      <c r="BB45" s="236"/>
      <c r="BC45" s="141"/>
      <c r="BD45" s="237"/>
      <c r="BE45" s="236"/>
      <c r="BF45" s="141"/>
      <c r="BG45" s="237"/>
      <c r="BH45" s="236"/>
      <c r="BI45" s="141"/>
      <c r="BJ45" s="237"/>
      <c r="BK45" s="236"/>
      <c r="BL45" s="141"/>
      <c r="BM45" s="237"/>
      <c r="BN45" s="236"/>
      <c r="BO45" s="141"/>
      <c r="BP45" s="237"/>
      <c r="BQ45" s="236"/>
      <c r="BR45" s="141"/>
      <c r="BS45" s="237"/>
      <c r="BT45" s="236"/>
      <c r="BU45" s="141"/>
      <c r="BV45" s="237"/>
      <c r="BW45" s="236"/>
      <c r="BX45" s="141"/>
      <c r="BY45" s="237"/>
      <c r="BZ45" s="236"/>
      <c r="CA45" s="141"/>
      <c r="CB45" s="237"/>
      <c r="CC45" s="236"/>
      <c r="CD45" s="141"/>
    </row>
    <row r="46" spans="1:82" customFormat="1" ht="15.75" customHeight="1" x14ac:dyDescent="0.3">
      <c r="A46" s="217" t="s">
        <v>51</v>
      </c>
      <c r="B46" s="138">
        <f>DTA!$U186</f>
        <v>1.885168793702046</v>
      </c>
      <c r="C46" s="179" t="s">
        <v>59</v>
      </c>
      <c r="D46" s="197">
        <f>DTA!$U188</f>
        <v>0.16849912682784937</v>
      </c>
      <c r="E46" s="138">
        <f>DTA!$U195</f>
        <v>3.6846464656446445</v>
      </c>
      <c r="F46" s="179" t="s">
        <v>59</v>
      </c>
      <c r="G46" s="197">
        <f>DTA!$U197</f>
        <v>1.5671758072524458</v>
      </c>
      <c r="H46" s="138">
        <f>DTA!$U213</f>
        <v>0.79712817775153655</v>
      </c>
      <c r="I46" s="179" t="s">
        <v>59</v>
      </c>
      <c r="J46" s="197">
        <f>DTA!$U215</f>
        <v>9.0098034300053656E-2</v>
      </c>
      <c r="K46" s="138">
        <f>DTA!$U213</f>
        <v>0.79712817775153655</v>
      </c>
      <c r="L46" s="179" t="s">
        <v>59</v>
      </c>
      <c r="M46" s="197">
        <f>DTA!$U215</f>
        <v>9.0098034300053656E-2</v>
      </c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237"/>
      <c r="AJ46" s="236"/>
      <c r="AK46" s="141"/>
      <c r="AL46" s="237"/>
      <c r="AM46" s="236"/>
      <c r="AN46" s="141"/>
      <c r="AO46" s="237"/>
      <c r="AP46" s="236"/>
      <c r="AQ46" s="141"/>
      <c r="AR46" s="237"/>
      <c r="AS46" s="236"/>
      <c r="AT46" s="141"/>
      <c r="AU46" s="237"/>
      <c r="AV46" s="236"/>
      <c r="AW46" s="141"/>
      <c r="AX46" s="237"/>
      <c r="AY46" s="236"/>
      <c r="AZ46" s="141"/>
      <c r="BA46" s="237"/>
      <c r="BB46" s="236"/>
      <c r="BC46" s="141"/>
      <c r="BD46" s="237"/>
      <c r="BE46" s="236"/>
      <c r="BF46" s="141"/>
      <c r="BG46" s="237"/>
      <c r="BH46" s="236"/>
      <c r="BI46" s="141"/>
      <c r="BJ46" s="237"/>
      <c r="BK46" s="236"/>
      <c r="BL46" s="141"/>
      <c r="BM46" s="237"/>
      <c r="BN46" s="236"/>
      <c r="BO46" s="141"/>
      <c r="BP46" s="237"/>
      <c r="BQ46" s="236"/>
      <c r="BR46" s="141"/>
      <c r="BS46" s="237"/>
      <c r="BT46" s="236"/>
      <c r="BU46" s="141"/>
      <c r="BV46" s="237"/>
      <c r="BW46" s="236"/>
      <c r="BX46" s="141"/>
      <c r="BY46" s="237"/>
      <c r="BZ46" s="236"/>
      <c r="CA46" s="141"/>
      <c r="CB46" s="237"/>
      <c r="CC46" s="236"/>
      <c r="CD46" s="141"/>
    </row>
    <row r="47" spans="1:82" customFormat="1" ht="8.1" customHeight="1" x14ac:dyDescent="0.3">
      <c r="A47" s="217"/>
      <c r="B47" s="131"/>
      <c r="C47" s="137"/>
      <c r="D47" s="202"/>
      <c r="E47" s="131"/>
      <c r="F47" s="137"/>
      <c r="G47" s="202"/>
      <c r="H47" s="131"/>
      <c r="I47" s="137"/>
      <c r="J47" s="202"/>
      <c r="K47" s="131"/>
      <c r="L47" s="137"/>
      <c r="M47" s="202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235"/>
      <c r="AJ47" s="238"/>
      <c r="AK47" s="134"/>
      <c r="AL47" s="235"/>
      <c r="AM47" s="238"/>
      <c r="AN47" s="134"/>
      <c r="AO47" s="235"/>
      <c r="AP47" s="238"/>
      <c r="AQ47" s="134"/>
      <c r="AR47" s="235"/>
      <c r="AS47" s="238"/>
      <c r="AT47" s="134"/>
      <c r="AU47" s="235"/>
      <c r="AV47" s="238"/>
      <c r="AW47" s="134"/>
      <c r="AX47" s="235"/>
      <c r="AY47" s="238"/>
      <c r="AZ47" s="134"/>
      <c r="BA47" s="235"/>
      <c r="BB47" s="238"/>
      <c r="BC47" s="134"/>
      <c r="BD47" s="235"/>
      <c r="BE47" s="238"/>
      <c r="BF47" s="134"/>
      <c r="BG47" s="235"/>
      <c r="BH47" s="238"/>
      <c r="BI47" s="134"/>
      <c r="BJ47" s="235"/>
      <c r="BK47" s="238"/>
      <c r="BL47" s="134"/>
      <c r="BM47" s="235"/>
      <c r="BN47" s="238"/>
      <c r="BO47" s="134"/>
      <c r="BP47" s="235"/>
      <c r="BQ47" s="238"/>
      <c r="BR47" s="134"/>
      <c r="BS47" s="235"/>
      <c r="BT47" s="238"/>
      <c r="BU47" s="134"/>
      <c r="BV47" s="235"/>
      <c r="BW47" s="238"/>
      <c r="BX47" s="134"/>
      <c r="BY47" s="235"/>
      <c r="BZ47" s="238"/>
      <c r="CA47" s="134"/>
      <c r="CB47" s="235"/>
      <c r="CC47" s="238"/>
      <c r="CD47" s="134"/>
    </row>
    <row r="48" spans="1:82" customFormat="1" ht="15.75" customHeight="1" x14ac:dyDescent="0.3">
      <c r="A48" s="218" t="s">
        <v>70</v>
      </c>
      <c r="B48" s="131">
        <f>DTA!$V65</f>
        <v>59.697987162756206</v>
      </c>
      <c r="C48" s="179" t="s">
        <v>59</v>
      </c>
      <c r="D48" s="201">
        <f>DTA!$V67</f>
        <v>3.1683215468271029</v>
      </c>
      <c r="E48" s="131">
        <f>DTA!$V74</f>
        <v>2.3871404090201112</v>
      </c>
      <c r="F48" s="179" t="s">
        <v>59</v>
      </c>
      <c r="G48" s="201">
        <f>DTA!$V76</f>
        <v>0.8811079640641909</v>
      </c>
      <c r="H48" s="131">
        <f>DTA!$V92</f>
        <v>5.8309074003292718</v>
      </c>
      <c r="I48" s="179" t="s">
        <v>59</v>
      </c>
      <c r="J48" s="201">
        <f>DTA!$V94</f>
        <v>1.2208684658290692</v>
      </c>
      <c r="K48" s="131">
        <f>DTA!$V119</f>
        <v>2.5893661412495499</v>
      </c>
      <c r="L48" s="179" t="s">
        <v>59</v>
      </c>
      <c r="M48" s="201">
        <f>DTA!$V121</f>
        <v>0.45758340221728239</v>
      </c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235"/>
      <c r="AJ48" s="236"/>
      <c r="AK48" s="136"/>
      <c r="AL48" s="235"/>
      <c r="AM48" s="236"/>
      <c r="AN48" s="136"/>
      <c r="AO48" s="235"/>
      <c r="AP48" s="236"/>
      <c r="AQ48" s="136"/>
      <c r="AR48" s="235"/>
      <c r="AS48" s="236"/>
      <c r="AT48" s="136"/>
      <c r="AU48" s="235"/>
      <c r="AV48" s="236"/>
      <c r="AW48" s="136"/>
      <c r="AX48" s="235"/>
      <c r="AY48" s="236"/>
      <c r="AZ48" s="136"/>
      <c r="BA48" s="235"/>
      <c r="BB48" s="236"/>
      <c r="BC48" s="136"/>
      <c r="BD48" s="235"/>
      <c r="BE48" s="236"/>
      <c r="BF48" s="136"/>
      <c r="BG48" s="235"/>
      <c r="BH48" s="236"/>
      <c r="BI48" s="136"/>
      <c r="BJ48" s="235"/>
      <c r="BK48" s="236"/>
      <c r="BL48" s="136"/>
      <c r="BM48" s="235"/>
      <c r="BN48" s="236"/>
      <c r="BO48" s="136"/>
      <c r="BP48" s="235"/>
      <c r="BQ48" s="236"/>
      <c r="BR48" s="136"/>
      <c r="BS48" s="235"/>
      <c r="BT48" s="236"/>
      <c r="BU48" s="136"/>
      <c r="BV48" s="235"/>
      <c r="BW48" s="236"/>
      <c r="BX48" s="136"/>
      <c r="BY48" s="235"/>
      <c r="BZ48" s="236"/>
      <c r="CA48" s="136"/>
      <c r="CB48" s="235"/>
      <c r="CC48" s="236"/>
      <c r="CD48" s="136"/>
    </row>
    <row r="49" spans="1:82" customFormat="1" ht="8.1" customHeight="1" x14ac:dyDescent="0.3">
      <c r="A49" s="221"/>
      <c r="B49" s="146"/>
      <c r="C49" s="146"/>
      <c r="D49" s="204"/>
      <c r="E49" s="146"/>
      <c r="F49" s="146"/>
      <c r="G49" s="204"/>
      <c r="H49" s="146"/>
      <c r="I49" s="146"/>
      <c r="J49" s="204"/>
      <c r="K49" s="146"/>
      <c r="L49" s="146"/>
      <c r="M49" s="204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243"/>
      <c r="AJ49" s="148"/>
      <c r="AK49" s="148"/>
      <c r="AL49" s="243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243"/>
      <c r="BH49" s="148"/>
      <c r="BI49" s="148"/>
      <c r="BJ49" s="243"/>
      <c r="BK49" s="148"/>
      <c r="BL49" s="148"/>
      <c r="BM49" s="148"/>
      <c r="BN49" s="148"/>
      <c r="BO49" s="148"/>
      <c r="BP49" s="148"/>
      <c r="BQ49" s="148"/>
      <c r="BR49" s="148"/>
      <c r="BS49" s="148"/>
      <c r="BT49" s="148"/>
      <c r="BU49" s="148"/>
      <c r="BV49" s="148"/>
      <c r="BW49" s="148"/>
      <c r="BX49" s="148"/>
      <c r="BY49" s="148"/>
      <c r="BZ49" s="148"/>
      <c r="CA49" s="148"/>
      <c r="CB49" s="148"/>
      <c r="CC49" s="148"/>
      <c r="CD49" s="148"/>
    </row>
    <row r="50" spans="1:82" x14ac:dyDescent="0.3">
      <c r="AI50" s="245"/>
      <c r="AJ50" s="245"/>
      <c r="AK50" s="245"/>
      <c r="AL50" s="245"/>
      <c r="AM50" s="245"/>
      <c r="AN50" s="245"/>
      <c r="AO50" s="245"/>
      <c r="AP50" s="245"/>
      <c r="AQ50" s="245"/>
      <c r="AR50" s="245"/>
      <c r="AS50" s="245"/>
      <c r="AT50" s="245"/>
      <c r="AU50" s="245"/>
      <c r="AV50" s="245"/>
      <c r="AW50" s="245"/>
      <c r="AX50" s="245"/>
      <c r="AY50" s="245"/>
      <c r="AZ50" s="245"/>
      <c r="BA50" s="245"/>
      <c r="BB50" s="245"/>
      <c r="BC50" s="245"/>
      <c r="BD50" s="245"/>
      <c r="BE50" s="245"/>
      <c r="BF50" s="245"/>
      <c r="BG50" s="245"/>
      <c r="BH50" s="245"/>
      <c r="BI50" s="245"/>
      <c r="BJ50" s="245"/>
      <c r="BK50" s="245"/>
      <c r="BL50" s="245"/>
      <c r="BM50" s="245"/>
      <c r="BN50" s="245"/>
      <c r="BO50" s="245"/>
      <c r="BP50" s="245"/>
      <c r="BQ50" s="245"/>
      <c r="BR50" s="245"/>
      <c r="BS50" s="245"/>
      <c r="BT50" s="245"/>
      <c r="BU50" s="245"/>
      <c r="BV50" s="245"/>
      <c r="BW50" s="245"/>
      <c r="BX50" s="245"/>
      <c r="BY50" s="245"/>
      <c r="BZ50" s="245"/>
      <c r="CA50" s="245"/>
      <c r="CB50" s="245"/>
      <c r="CC50" s="245"/>
      <c r="CD50" s="245"/>
    </row>
  </sheetData>
  <mergeCells count="27">
    <mergeCell ref="B10:M10"/>
    <mergeCell ref="B2:M2"/>
    <mergeCell ref="B30:M30"/>
    <mergeCell ref="CB3:CD3"/>
    <mergeCell ref="AI30:BF30"/>
    <mergeCell ref="BG30:CD30"/>
    <mergeCell ref="BJ3:BL3"/>
    <mergeCell ref="BM3:BO3"/>
    <mergeCell ref="BP3:BR3"/>
    <mergeCell ref="BS3:BU3"/>
    <mergeCell ref="BV3:BX3"/>
    <mergeCell ref="BY3:CA3"/>
    <mergeCell ref="BG3:BI3"/>
    <mergeCell ref="AI2:BF2"/>
    <mergeCell ref="BG2:CD2"/>
    <mergeCell ref="B3:D3"/>
    <mergeCell ref="E3:G3"/>
    <mergeCell ref="H3:J3"/>
    <mergeCell ref="AI3:AK3"/>
    <mergeCell ref="AL3:AN3"/>
    <mergeCell ref="AO3:AQ3"/>
    <mergeCell ref="K3:M3"/>
    <mergeCell ref="AR3:AT3"/>
    <mergeCell ref="AU3:AW3"/>
    <mergeCell ref="AX3:AZ3"/>
    <mergeCell ref="BA3:BC3"/>
    <mergeCell ref="BD3:BF3"/>
  </mergeCells>
  <pageMargins left="0.7" right="0.7" top="0.75" bottom="0.75" header="0.3" footer="0.3"/>
  <pageSetup scale="1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E8D2-A0B4-498B-857A-6ACA9F279A48}">
  <sheetPr>
    <pageSetUpPr fitToPage="1"/>
  </sheetPr>
  <dimension ref="A1:CG54"/>
  <sheetViews>
    <sheetView zoomScale="70" zoomScaleNormal="70" workbookViewId="0">
      <selection activeCell="R12" sqref="R12"/>
    </sheetView>
  </sheetViews>
  <sheetFormatPr defaultColWidth="9.109375" defaultRowHeight="14.4" x14ac:dyDescent="0.3"/>
  <cols>
    <col min="1" max="1" width="39" style="206" customWidth="1"/>
    <col min="2" max="2" width="8.33203125" style="196" customWidth="1"/>
    <col min="3" max="3" width="2.109375" style="196" customWidth="1"/>
    <col min="4" max="5" width="8.33203125" style="196" customWidth="1"/>
    <col min="6" max="6" width="2.109375" style="196" customWidth="1"/>
    <col min="7" max="8" width="8.33203125" style="196" customWidth="1"/>
    <col min="9" max="9" width="2.109375" style="196" customWidth="1"/>
    <col min="10" max="11" width="8.33203125" style="196" customWidth="1"/>
    <col min="12" max="12" width="2.109375" style="196" customWidth="1"/>
    <col min="13" max="13" width="8.33203125" style="196" customWidth="1"/>
    <col min="14" max="14" width="8.33203125" style="205" customWidth="1"/>
    <col min="15" max="15" width="2.109375" style="196" customWidth="1"/>
    <col min="16" max="17" width="8.33203125" style="196" customWidth="1"/>
    <col min="18" max="18" width="2.109375" style="196" customWidth="1"/>
    <col min="19" max="20" width="8.33203125" style="196" customWidth="1"/>
    <col min="21" max="21" width="2.109375" style="196" customWidth="1"/>
    <col min="22" max="23" width="8.33203125" style="196" customWidth="1"/>
    <col min="24" max="24" width="2.109375" style="196" customWidth="1"/>
    <col min="25" max="26" width="8.33203125" style="196" customWidth="1"/>
    <col min="27" max="27" width="2.109375" style="196" customWidth="1"/>
    <col min="28" max="29" width="8.33203125" style="196" customWidth="1"/>
    <col min="30" max="30" width="2.109375" style="196" customWidth="1"/>
    <col min="31" max="32" width="8.33203125" style="196" customWidth="1"/>
    <col min="33" max="33" width="2.109375" style="196" customWidth="1"/>
    <col min="34" max="35" width="8.33203125" style="196" customWidth="1"/>
    <col min="36" max="36" width="2.109375" style="196" customWidth="1"/>
    <col min="37" max="37" width="8.33203125" style="196" customWidth="1"/>
    <col min="38" max="16384" width="9.109375" style="196"/>
  </cols>
  <sheetData>
    <row r="1" spans="1:85" customFormat="1" x14ac:dyDescent="0.3">
      <c r="A1" s="124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5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5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5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</row>
    <row r="2" spans="1:85" customFormat="1" ht="15.6" x14ac:dyDescent="0.3">
      <c r="A2" s="214"/>
      <c r="B2" s="576" t="s">
        <v>171</v>
      </c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205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575"/>
      <c r="AM2" s="575"/>
      <c r="AN2" s="575"/>
      <c r="AO2" s="575"/>
      <c r="AP2" s="575"/>
      <c r="AQ2" s="575"/>
      <c r="AR2" s="575"/>
      <c r="AS2" s="575"/>
      <c r="AT2" s="575"/>
      <c r="AU2" s="575"/>
      <c r="AV2" s="575"/>
      <c r="AW2" s="575"/>
      <c r="AX2" s="575"/>
      <c r="AY2" s="575"/>
      <c r="AZ2" s="575"/>
      <c r="BA2" s="575"/>
      <c r="BB2" s="575"/>
      <c r="BC2" s="575"/>
      <c r="BD2" s="575"/>
      <c r="BE2" s="575"/>
      <c r="BF2" s="575"/>
      <c r="BG2" s="575"/>
      <c r="BH2" s="575"/>
      <c r="BI2" s="575"/>
      <c r="BJ2" s="575"/>
      <c r="BK2" s="575"/>
      <c r="BL2" s="575"/>
      <c r="BM2" s="575"/>
      <c r="BN2" s="575"/>
      <c r="BO2" s="575"/>
      <c r="BP2" s="575"/>
      <c r="BQ2" s="575"/>
      <c r="BR2" s="575"/>
      <c r="BS2" s="575"/>
      <c r="BT2" s="575"/>
      <c r="BU2" s="575"/>
      <c r="BV2" s="575"/>
      <c r="BW2" s="575"/>
      <c r="BX2" s="575"/>
      <c r="BY2" s="575"/>
      <c r="BZ2" s="575"/>
      <c r="CA2" s="575"/>
      <c r="CB2" s="575"/>
      <c r="CC2" s="575"/>
      <c r="CD2" s="575"/>
      <c r="CE2" s="575"/>
      <c r="CF2" s="575"/>
      <c r="CG2" s="575"/>
    </row>
    <row r="3" spans="1:85" s="209" customFormat="1" ht="35.1" customHeight="1" x14ac:dyDescent="0.3">
      <c r="A3" s="215"/>
      <c r="B3" s="577" t="s">
        <v>74</v>
      </c>
      <c r="C3" s="578"/>
      <c r="D3" s="578"/>
      <c r="E3" s="579" t="s">
        <v>173</v>
      </c>
      <c r="F3" s="578"/>
      <c r="G3" s="578"/>
      <c r="H3" s="579" t="s">
        <v>180</v>
      </c>
      <c r="I3" s="578"/>
      <c r="J3" s="578"/>
      <c r="K3" s="579" t="s">
        <v>181</v>
      </c>
      <c r="L3" s="578"/>
      <c r="M3" s="578"/>
      <c r="N3" s="207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569"/>
      <c r="AM3" s="569"/>
      <c r="AN3" s="569"/>
      <c r="AO3" s="569"/>
      <c r="AP3" s="569"/>
      <c r="AQ3" s="569"/>
      <c r="AR3" s="569"/>
      <c r="AS3" s="569"/>
      <c r="AT3" s="569"/>
      <c r="AU3" s="569"/>
      <c r="AV3" s="569"/>
      <c r="AW3" s="569"/>
      <c r="AX3" s="569"/>
      <c r="AY3" s="569"/>
      <c r="AZ3" s="569"/>
      <c r="BA3" s="569"/>
      <c r="BB3" s="569"/>
      <c r="BC3" s="569"/>
      <c r="BD3" s="569"/>
      <c r="BE3" s="569"/>
      <c r="BF3" s="569"/>
      <c r="BG3" s="569"/>
      <c r="BH3" s="569"/>
      <c r="BI3" s="569"/>
      <c r="BJ3" s="569"/>
      <c r="BK3" s="569"/>
      <c r="BL3" s="569"/>
      <c r="BM3" s="569"/>
      <c r="BN3" s="569"/>
      <c r="BO3" s="569"/>
      <c r="BP3" s="569"/>
      <c r="BQ3" s="569"/>
      <c r="BR3" s="569"/>
      <c r="BS3" s="569"/>
      <c r="BT3" s="569"/>
      <c r="BU3" s="569"/>
      <c r="BV3" s="569"/>
      <c r="BW3" s="569"/>
      <c r="BX3" s="569"/>
      <c r="BY3" s="569"/>
      <c r="BZ3" s="569"/>
      <c r="CA3" s="569"/>
      <c r="CB3" s="569"/>
      <c r="CC3" s="569"/>
      <c r="CD3" s="569"/>
      <c r="CE3" s="569"/>
      <c r="CF3" s="569"/>
      <c r="CG3" s="569"/>
    </row>
    <row r="4" spans="1:85" customFormat="1" ht="15.6" customHeight="1" x14ac:dyDescent="0.3">
      <c r="A4" s="216"/>
      <c r="B4" s="180" t="s">
        <v>60</v>
      </c>
      <c r="C4" s="181" t="s">
        <v>57</v>
      </c>
      <c r="D4" s="199">
        <f>COUNT(DTA!$C$113:$C$118)</f>
        <v>5</v>
      </c>
      <c r="E4" s="180" t="s">
        <v>60</v>
      </c>
      <c r="F4" s="181" t="s">
        <v>57</v>
      </c>
      <c r="G4" s="199">
        <f>COUNT(DTA!$C$113:$C$118)</f>
        <v>5</v>
      </c>
      <c r="H4" s="180" t="s">
        <v>60</v>
      </c>
      <c r="I4" s="181" t="s">
        <v>57</v>
      </c>
      <c r="J4" s="199">
        <f>COUNT(DTA!$C$77:$C$82)</f>
        <v>4</v>
      </c>
      <c r="K4" s="180" t="s">
        <v>60</v>
      </c>
      <c r="L4" s="181" t="s">
        <v>57</v>
      </c>
      <c r="M4" s="199">
        <f>COUNT(DTA!$C$113:$C$118)</f>
        <v>5</v>
      </c>
      <c r="N4" s="205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232"/>
      <c r="AM4" s="233"/>
      <c r="AN4" s="234"/>
      <c r="AO4" s="232"/>
      <c r="AP4" s="233"/>
      <c r="AQ4" s="234"/>
      <c r="AR4" s="232"/>
      <c r="AS4" s="233"/>
      <c r="AT4" s="234"/>
      <c r="AU4" s="232"/>
      <c r="AV4" s="233"/>
      <c r="AW4" s="234"/>
      <c r="AX4" s="232"/>
      <c r="AY4" s="233"/>
      <c r="AZ4" s="234"/>
      <c r="BA4" s="232"/>
      <c r="BB4" s="233"/>
      <c r="BC4" s="234"/>
      <c r="BD4" s="232"/>
      <c r="BE4" s="233"/>
      <c r="BF4" s="234"/>
      <c r="BG4" s="232"/>
      <c r="BH4" s="233"/>
      <c r="BI4" s="234"/>
      <c r="BJ4" s="232"/>
      <c r="BK4" s="233"/>
      <c r="BL4" s="234"/>
      <c r="BM4" s="232"/>
      <c r="BN4" s="233"/>
      <c r="BO4" s="234"/>
      <c r="BP4" s="232"/>
      <c r="BQ4" s="233"/>
      <c r="BR4" s="234"/>
      <c r="BS4" s="232"/>
      <c r="BT4" s="233"/>
      <c r="BU4" s="234"/>
      <c r="BV4" s="232"/>
      <c r="BW4" s="233"/>
      <c r="BX4" s="234"/>
      <c r="BY4" s="232"/>
      <c r="BZ4" s="233"/>
      <c r="CA4" s="234"/>
      <c r="CB4" s="232"/>
      <c r="CC4" s="233"/>
      <c r="CD4" s="234"/>
      <c r="CE4" s="232"/>
      <c r="CF4" s="233"/>
      <c r="CG4" s="234"/>
    </row>
    <row r="5" spans="1:85" customFormat="1" ht="15.75" customHeight="1" x14ac:dyDescent="0.3">
      <c r="A5" s="143" t="s">
        <v>47</v>
      </c>
      <c r="B5" s="128"/>
      <c r="C5" s="128"/>
      <c r="D5" s="200"/>
      <c r="E5" s="128"/>
      <c r="F5" s="128"/>
      <c r="G5" s="200"/>
      <c r="H5" s="128"/>
      <c r="I5" s="128"/>
      <c r="J5" s="200"/>
      <c r="K5" s="128"/>
      <c r="L5" s="128"/>
      <c r="M5" s="200"/>
      <c r="N5" s="205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</row>
    <row r="6" spans="1:85" customFormat="1" ht="15.75" customHeight="1" x14ac:dyDescent="0.3">
      <c r="A6" s="217" t="s">
        <v>66</v>
      </c>
      <c r="B6" s="133">
        <f>DTA!$H65</f>
        <v>97.883424000000005</v>
      </c>
      <c r="C6" s="179" t="s">
        <v>59</v>
      </c>
      <c r="D6" s="201">
        <f>DTA!$H67</f>
        <v>2.4393950681031549</v>
      </c>
      <c r="E6" s="133">
        <f>DTA!$H74</f>
        <v>132.40824000000001</v>
      </c>
      <c r="F6" s="179" t="s">
        <v>59</v>
      </c>
      <c r="G6" s="201">
        <f>DTA!$H76</f>
        <v>6.0871833094576679</v>
      </c>
      <c r="H6" s="133">
        <f>DTA!$H83</f>
        <v>115.04879</v>
      </c>
      <c r="I6" s="179" t="s">
        <v>59</v>
      </c>
      <c r="J6" s="201">
        <f>DTA!$H85</f>
        <v>4.4272992378367642</v>
      </c>
      <c r="K6" s="133">
        <f>DTA!$H92</f>
        <v>125.448504</v>
      </c>
      <c r="L6" s="179" t="s">
        <v>59</v>
      </c>
      <c r="M6" s="201">
        <f>DTA!$H94</f>
        <v>4.65760597889581</v>
      </c>
      <c r="N6" s="205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235"/>
      <c r="AM6" s="236"/>
      <c r="AN6" s="136"/>
      <c r="AO6" s="235"/>
      <c r="AP6" s="236"/>
      <c r="AQ6" s="136"/>
      <c r="AR6" s="235"/>
      <c r="AS6" s="236"/>
      <c r="AT6" s="136"/>
      <c r="AU6" s="235"/>
      <c r="AV6" s="236"/>
      <c r="AW6" s="136"/>
      <c r="AX6" s="235"/>
      <c r="AY6" s="236"/>
      <c r="AZ6" s="136"/>
      <c r="BA6" s="235"/>
      <c r="BB6" s="236"/>
      <c r="BC6" s="136"/>
      <c r="BD6" s="235"/>
      <c r="BE6" s="236"/>
      <c r="BF6" s="136"/>
      <c r="BG6" s="235"/>
      <c r="BH6" s="236"/>
      <c r="BI6" s="136"/>
      <c r="BJ6" s="235"/>
      <c r="BK6" s="236"/>
      <c r="BL6" s="136"/>
      <c r="BM6" s="235"/>
      <c r="BN6" s="236"/>
      <c r="BO6" s="136"/>
      <c r="BP6" s="235"/>
      <c r="BQ6" s="236"/>
      <c r="BR6" s="136"/>
      <c r="BS6" s="235"/>
      <c r="BT6" s="236"/>
      <c r="BU6" s="136"/>
      <c r="BV6" s="235"/>
      <c r="BW6" s="236"/>
      <c r="BX6" s="136"/>
      <c r="BY6" s="235"/>
      <c r="BZ6" s="236"/>
      <c r="CA6" s="136"/>
      <c r="CB6" s="235"/>
      <c r="CC6" s="236"/>
      <c r="CD6" s="136"/>
      <c r="CE6" s="235"/>
      <c r="CF6" s="236"/>
      <c r="CG6" s="136"/>
    </row>
    <row r="7" spans="1:85" customFormat="1" ht="15.75" customHeight="1" x14ac:dyDescent="0.3">
      <c r="A7" s="217" t="s">
        <v>67</v>
      </c>
      <c r="B7" s="133">
        <f>DTA!$G$65</f>
        <v>795.62259999999992</v>
      </c>
      <c r="C7" s="179" t="s">
        <v>59</v>
      </c>
      <c r="D7" s="202">
        <f>DTA!$G$67</f>
        <v>7.7674871393520801</v>
      </c>
      <c r="E7" s="133">
        <f>DTA!$G$74</f>
        <v>939.3732</v>
      </c>
      <c r="F7" s="179" t="s">
        <v>59</v>
      </c>
      <c r="G7" s="202">
        <f>DTA!$G$76</f>
        <v>20.54133677100884</v>
      </c>
      <c r="H7" s="133">
        <f>DTA!$G$83</f>
        <v>916.64850000000001</v>
      </c>
      <c r="I7" s="179" t="s">
        <v>59</v>
      </c>
      <c r="J7" s="202">
        <f>DTA!$G$85</f>
        <v>40.215938137136625</v>
      </c>
      <c r="K7" s="133">
        <f>DTA!$G$92</f>
        <v>933.64120000000003</v>
      </c>
      <c r="L7" s="179" t="s">
        <v>59</v>
      </c>
      <c r="M7" s="202">
        <f>DTA!$G$94</f>
        <v>36.188063290814561</v>
      </c>
      <c r="N7" s="205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235"/>
      <c r="AM7" s="236"/>
      <c r="AN7" s="134"/>
      <c r="AO7" s="235"/>
      <c r="AP7" s="236"/>
      <c r="AQ7" s="134"/>
      <c r="AR7" s="235"/>
      <c r="AS7" s="236"/>
      <c r="AT7" s="134"/>
      <c r="AU7" s="235"/>
      <c r="AV7" s="236"/>
      <c r="AW7" s="134"/>
      <c r="AX7" s="235"/>
      <c r="AY7" s="236"/>
      <c r="AZ7" s="134"/>
      <c r="BA7" s="235"/>
      <c r="BB7" s="236"/>
      <c r="BC7" s="134"/>
      <c r="BD7" s="235"/>
      <c r="BE7" s="236"/>
      <c r="BF7" s="134"/>
      <c r="BG7" s="235"/>
      <c r="BH7" s="236"/>
      <c r="BI7" s="134"/>
      <c r="BJ7" s="235"/>
      <c r="BK7" s="236"/>
      <c r="BL7" s="134"/>
      <c r="BM7" s="235"/>
      <c r="BN7" s="236"/>
      <c r="BO7" s="134"/>
      <c r="BP7" s="235"/>
      <c r="BQ7" s="236"/>
      <c r="BR7" s="134"/>
      <c r="BS7" s="235"/>
      <c r="BT7" s="236"/>
      <c r="BU7" s="134"/>
      <c r="BV7" s="235"/>
      <c r="BW7" s="236"/>
      <c r="BX7" s="134"/>
      <c r="BY7" s="235"/>
      <c r="BZ7" s="236"/>
      <c r="CA7" s="134"/>
      <c r="CB7" s="235"/>
      <c r="CC7" s="236"/>
      <c r="CD7" s="134"/>
      <c r="CE7" s="235"/>
      <c r="CF7" s="236"/>
      <c r="CG7" s="134"/>
    </row>
    <row r="8" spans="1:85" customFormat="1" ht="15.75" customHeight="1" x14ac:dyDescent="0.3">
      <c r="A8" s="217" t="s">
        <v>68</v>
      </c>
      <c r="B8" s="140">
        <f>DTA!$F$65</f>
        <v>4.6340000000000003</v>
      </c>
      <c r="C8" s="179" t="s">
        <v>59</v>
      </c>
      <c r="D8" s="197">
        <f>DTA!$F$67</f>
        <v>0.15374004032782088</v>
      </c>
      <c r="E8" s="140">
        <f>DTA!$F$74</f>
        <v>5.282</v>
      </c>
      <c r="F8" s="179" t="s">
        <v>59</v>
      </c>
      <c r="G8" s="197">
        <f>DTA!$F$76</f>
        <v>8.2486362509205186E-2</v>
      </c>
      <c r="H8" s="140">
        <f>DTA!$F$83</f>
        <v>5.33</v>
      </c>
      <c r="I8" s="179" t="s">
        <v>59</v>
      </c>
      <c r="J8" s="197">
        <f>DTA!$F$85</f>
        <v>0.52046453609572074</v>
      </c>
      <c r="K8" s="140">
        <f>DTA!$F$92</f>
        <v>5.0814000000000004</v>
      </c>
      <c r="L8" s="179" t="s">
        <v>59</v>
      </c>
      <c r="M8" s="197">
        <f>DTA!$F$94</f>
        <v>0.59966212153178311</v>
      </c>
      <c r="N8" s="205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237"/>
      <c r="AM8" s="236"/>
      <c r="AN8" s="141"/>
      <c r="AO8" s="237"/>
      <c r="AP8" s="236"/>
      <c r="AQ8" s="141"/>
      <c r="AR8" s="237"/>
      <c r="AS8" s="236"/>
      <c r="AT8" s="141"/>
      <c r="AU8" s="237"/>
      <c r="AV8" s="236"/>
      <c r="AW8" s="141"/>
      <c r="AX8" s="237"/>
      <c r="AY8" s="236"/>
      <c r="AZ8" s="141"/>
      <c r="BA8" s="237"/>
      <c r="BB8" s="236"/>
      <c r="BC8" s="141"/>
      <c r="BD8" s="237"/>
      <c r="BE8" s="236"/>
      <c r="BF8" s="141"/>
      <c r="BG8" s="237"/>
      <c r="BH8" s="236"/>
      <c r="BI8" s="141"/>
      <c r="BJ8" s="237"/>
      <c r="BK8" s="236"/>
      <c r="BL8" s="141"/>
      <c r="BM8" s="237"/>
      <c r="BN8" s="236"/>
      <c r="BO8" s="141"/>
      <c r="BP8" s="237"/>
      <c r="BQ8" s="236"/>
      <c r="BR8" s="141"/>
      <c r="BS8" s="237"/>
      <c r="BT8" s="236"/>
      <c r="BU8" s="141"/>
      <c r="BV8" s="237"/>
      <c r="BW8" s="236"/>
      <c r="BX8" s="141"/>
      <c r="BY8" s="237"/>
      <c r="BZ8" s="236"/>
      <c r="CA8" s="141"/>
      <c r="CB8" s="237"/>
      <c r="CC8" s="236"/>
      <c r="CD8" s="141"/>
      <c r="CE8" s="237"/>
      <c r="CF8" s="236"/>
      <c r="CG8" s="141"/>
    </row>
    <row r="9" spans="1:85" customFormat="1" ht="8.1" customHeight="1" x14ac:dyDescent="0.3">
      <c r="A9" s="217"/>
      <c r="B9" s="133"/>
      <c r="C9" s="137"/>
      <c r="D9" s="202"/>
      <c r="E9" s="133"/>
      <c r="F9" s="137"/>
      <c r="G9" s="202"/>
      <c r="H9" s="133"/>
      <c r="I9" s="137"/>
      <c r="J9" s="202"/>
      <c r="K9" s="133"/>
      <c r="L9" s="137"/>
      <c r="M9" s="202"/>
      <c r="N9" s="205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235"/>
      <c r="AM9" s="238"/>
      <c r="AN9" s="134"/>
      <c r="AO9" s="235"/>
      <c r="AP9" s="238"/>
      <c r="AQ9" s="134"/>
      <c r="AR9" s="235"/>
      <c r="AS9" s="238"/>
      <c r="AT9" s="134"/>
      <c r="AU9" s="235"/>
      <c r="AV9" s="238"/>
      <c r="AW9" s="134"/>
      <c r="AX9" s="235"/>
      <c r="AY9" s="238"/>
      <c r="AZ9" s="134"/>
      <c r="BA9" s="235"/>
      <c r="BB9" s="238"/>
      <c r="BC9" s="134"/>
      <c r="BD9" s="235"/>
      <c r="BE9" s="238"/>
      <c r="BF9" s="134"/>
      <c r="BG9" s="235"/>
      <c r="BH9" s="238"/>
      <c r="BI9" s="134"/>
      <c r="BJ9" s="235"/>
      <c r="BK9" s="238"/>
      <c r="BL9" s="134"/>
      <c r="BM9" s="235"/>
      <c r="BN9" s="238"/>
      <c r="BO9" s="134"/>
      <c r="BP9" s="235"/>
      <c r="BQ9" s="238"/>
      <c r="BR9" s="134"/>
      <c r="BS9" s="235"/>
      <c r="BT9" s="238"/>
      <c r="BU9" s="134"/>
      <c r="BV9" s="235"/>
      <c r="BW9" s="238"/>
      <c r="BX9" s="134"/>
      <c r="BY9" s="235"/>
      <c r="BZ9" s="238"/>
      <c r="CA9" s="134"/>
      <c r="CB9" s="235"/>
      <c r="CC9" s="238"/>
      <c r="CD9" s="134"/>
      <c r="CE9" s="235"/>
      <c r="CF9" s="238"/>
      <c r="CG9" s="134"/>
    </row>
    <row r="10" spans="1:85" customFormat="1" ht="15.75" customHeight="1" x14ac:dyDescent="0.3">
      <c r="A10" s="218" t="s">
        <v>58</v>
      </c>
      <c r="B10" s="176" t="s">
        <v>56</v>
      </c>
      <c r="C10" s="178" t="s">
        <v>57</v>
      </c>
      <c r="D10" s="198">
        <f>DTA!$I$65</f>
        <v>126.00146270769081</v>
      </c>
      <c r="E10" s="176" t="s">
        <v>56</v>
      </c>
      <c r="F10" s="178" t="s">
        <v>57</v>
      </c>
      <c r="G10" s="198">
        <f>DTA!$I$74</f>
        <v>101.01475583375399</v>
      </c>
      <c r="H10" s="176" t="s">
        <v>56</v>
      </c>
      <c r="I10" s="178" t="s">
        <v>57</v>
      </c>
      <c r="J10" s="198">
        <f>DTA!$I$83</f>
        <v>101.01150858648175</v>
      </c>
      <c r="K10" s="176" t="s">
        <v>56</v>
      </c>
      <c r="L10" s="178" t="s">
        <v>57</v>
      </c>
      <c r="M10" s="198">
        <f>DTA!$I$92</f>
        <v>101.00836071452821</v>
      </c>
      <c r="N10" s="205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239"/>
      <c r="AM10" s="240"/>
      <c r="AN10" s="241"/>
      <c r="AO10" s="239"/>
      <c r="AP10" s="240"/>
      <c r="AQ10" s="241"/>
      <c r="AR10" s="239"/>
      <c r="AS10" s="240"/>
      <c r="AT10" s="241"/>
      <c r="AU10" s="239"/>
      <c r="AV10" s="240"/>
      <c r="AW10" s="241"/>
      <c r="AX10" s="239"/>
      <c r="AY10" s="240"/>
      <c r="AZ10" s="241"/>
      <c r="BA10" s="239"/>
      <c r="BB10" s="240"/>
      <c r="BC10" s="241"/>
      <c r="BD10" s="239"/>
      <c r="BE10" s="240"/>
      <c r="BF10" s="241"/>
      <c r="BG10" s="239"/>
      <c r="BH10" s="240"/>
      <c r="BI10" s="241"/>
      <c r="BJ10" s="239"/>
      <c r="BK10" s="240"/>
      <c r="BL10" s="241"/>
      <c r="BM10" s="239"/>
      <c r="BN10" s="240"/>
      <c r="BO10" s="241"/>
      <c r="BP10" s="239"/>
      <c r="BQ10" s="240"/>
      <c r="BR10" s="241"/>
      <c r="BS10" s="239"/>
      <c r="BT10" s="240"/>
      <c r="BU10" s="241"/>
      <c r="BV10" s="239"/>
      <c r="BW10" s="240"/>
      <c r="BX10" s="241"/>
      <c r="BY10" s="239"/>
      <c r="BZ10" s="240"/>
      <c r="CA10" s="241"/>
      <c r="CB10" s="239"/>
      <c r="CC10" s="240"/>
      <c r="CD10" s="241"/>
      <c r="CE10" s="239"/>
      <c r="CF10" s="240"/>
      <c r="CG10" s="241"/>
    </row>
    <row r="11" spans="1:85" customFormat="1" ht="15.75" customHeight="1" x14ac:dyDescent="0.3">
      <c r="A11" s="217" t="s">
        <v>67</v>
      </c>
      <c r="B11" s="131">
        <f>DTA!$J$65</f>
        <v>1259.2263268803981</v>
      </c>
      <c r="C11" s="179" t="s">
        <v>59</v>
      </c>
      <c r="D11" s="201">
        <f>DTA!$J$67</f>
        <v>15.958459855076747</v>
      </c>
      <c r="E11" s="131">
        <f>DTA!$J$74</f>
        <v>973.1025360299318</v>
      </c>
      <c r="F11" s="179" t="s">
        <v>59</v>
      </c>
      <c r="G11" s="201">
        <f>DTA!$J$76</f>
        <v>20.148443474925209</v>
      </c>
      <c r="H11" s="131">
        <f>DTA!$J$83</f>
        <v>973.28399321627444</v>
      </c>
      <c r="I11" s="179" t="s">
        <v>59</v>
      </c>
      <c r="J11" s="201">
        <f>DTA!$J$85</f>
        <v>16.637935188473168</v>
      </c>
      <c r="K11" s="131">
        <f>DTA!$J$92</f>
        <v>1028.4339702336345</v>
      </c>
      <c r="L11" s="179" t="s">
        <v>59</v>
      </c>
      <c r="M11" s="201">
        <f>DTA!$J$94</f>
        <v>21.327320582946157</v>
      </c>
      <c r="N11" s="205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235"/>
      <c r="AM11" s="236"/>
      <c r="AN11" s="136"/>
      <c r="AO11" s="235"/>
      <c r="AP11" s="236"/>
      <c r="AQ11" s="136"/>
      <c r="AR11" s="235"/>
      <c r="AS11" s="236"/>
      <c r="AT11" s="136"/>
      <c r="AU11" s="235"/>
      <c r="AV11" s="236"/>
      <c r="AW11" s="136"/>
      <c r="AX11" s="235"/>
      <c r="AY11" s="236"/>
      <c r="AZ11" s="136"/>
      <c r="BA11" s="235"/>
      <c r="BB11" s="236"/>
      <c r="BC11" s="136"/>
      <c r="BD11" s="235"/>
      <c r="BE11" s="236"/>
      <c r="BF11" s="136"/>
      <c r="BG11" s="235"/>
      <c r="BH11" s="236"/>
      <c r="BI11" s="136"/>
      <c r="BJ11" s="235"/>
      <c r="BK11" s="236"/>
      <c r="BL11" s="136"/>
      <c r="BM11" s="235"/>
      <c r="BN11" s="236"/>
      <c r="BO11" s="136"/>
      <c r="BP11" s="235"/>
      <c r="BQ11" s="236"/>
      <c r="BR11" s="136"/>
      <c r="BS11" s="235"/>
      <c r="BT11" s="236"/>
      <c r="BU11" s="136"/>
      <c r="BV11" s="235"/>
      <c r="BW11" s="236"/>
      <c r="BX11" s="136"/>
      <c r="BY11" s="235"/>
      <c r="BZ11" s="236"/>
      <c r="CA11" s="136"/>
      <c r="CB11" s="235"/>
      <c r="CC11" s="236"/>
      <c r="CD11" s="136"/>
      <c r="CE11" s="235"/>
      <c r="CF11" s="236"/>
      <c r="CG11" s="136"/>
    </row>
    <row r="12" spans="1:85" customFormat="1" ht="15.75" customHeight="1" x14ac:dyDescent="0.3">
      <c r="A12" s="217" t="s">
        <v>66</v>
      </c>
      <c r="B12" s="131">
        <f>DTA!$K$65</f>
        <v>35.139772865624757</v>
      </c>
      <c r="C12" s="179" t="s">
        <v>59</v>
      </c>
      <c r="D12" s="201">
        <f>DTA!$K$67</f>
        <v>1.293027973503702</v>
      </c>
      <c r="E12" s="131">
        <f>DTA!$K$74</f>
        <v>115.32145883777601</v>
      </c>
      <c r="F12" s="179" t="s">
        <v>59</v>
      </c>
      <c r="G12" s="201">
        <f>DTA!$K$76</f>
        <v>7.4383908748307199</v>
      </c>
      <c r="H12" s="131">
        <f>DTA!$K$83</f>
        <v>96.026687557006028</v>
      </c>
      <c r="I12" s="179" t="s">
        <v>59</v>
      </c>
      <c r="J12" s="201">
        <f>DTA!$K$85</f>
        <v>5.6381184469058763</v>
      </c>
      <c r="K12" s="131">
        <f>DTA!$K$92</f>
        <v>95.34520048489162</v>
      </c>
      <c r="L12" s="179" t="s">
        <v>59</v>
      </c>
      <c r="M12" s="201">
        <f>DTA!$K$94</f>
        <v>5.8654590111495581</v>
      </c>
      <c r="N12" s="205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235"/>
      <c r="AM12" s="236"/>
      <c r="AN12" s="136"/>
      <c r="AO12" s="235"/>
      <c r="AP12" s="236"/>
      <c r="AQ12" s="136"/>
      <c r="AR12" s="235"/>
      <c r="AS12" s="236"/>
      <c r="AT12" s="136"/>
      <c r="AU12" s="235"/>
      <c r="AV12" s="236"/>
      <c r="AW12" s="136"/>
      <c r="AX12" s="235"/>
      <c r="AY12" s="236"/>
      <c r="AZ12" s="136"/>
      <c r="BA12" s="235"/>
      <c r="BB12" s="236"/>
      <c r="BC12" s="136"/>
      <c r="BD12" s="235"/>
      <c r="BE12" s="236"/>
      <c r="BF12" s="136"/>
      <c r="BG12" s="235"/>
      <c r="BH12" s="236"/>
      <c r="BI12" s="136"/>
      <c r="BJ12" s="235"/>
      <c r="BK12" s="236"/>
      <c r="BL12" s="136"/>
      <c r="BM12" s="235"/>
      <c r="BN12" s="236"/>
      <c r="BO12" s="136"/>
      <c r="BP12" s="235"/>
      <c r="BQ12" s="236"/>
      <c r="BR12" s="136"/>
      <c r="BS12" s="235"/>
      <c r="BT12" s="236"/>
      <c r="BU12" s="136"/>
      <c r="BV12" s="235"/>
      <c r="BW12" s="236"/>
      <c r="BX12" s="136"/>
      <c r="BY12" s="235"/>
      <c r="BZ12" s="236"/>
      <c r="CA12" s="136"/>
      <c r="CB12" s="235"/>
      <c r="CC12" s="236"/>
      <c r="CD12" s="136"/>
      <c r="CE12" s="235"/>
      <c r="CF12" s="236"/>
      <c r="CG12" s="136"/>
    </row>
    <row r="13" spans="1:85" customFormat="1" ht="15.75" customHeight="1" x14ac:dyDescent="0.3">
      <c r="A13" s="217" t="s">
        <v>69</v>
      </c>
      <c r="B13" s="131">
        <f>DTA!$AL$65</f>
        <v>594.47339057457418</v>
      </c>
      <c r="C13" s="179" t="s">
        <v>59</v>
      </c>
      <c r="D13" s="135">
        <f>DTA!$AL$67</f>
        <v>8.1668365088452344</v>
      </c>
      <c r="E13" s="131">
        <f>DTA!$AL$74</f>
        <v>371.22980917718985</v>
      </c>
      <c r="F13" s="179" t="s">
        <v>59</v>
      </c>
      <c r="G13" s="135">
        <f>DTA!$AL$76</f>
        <v>14.532445271045434</v>
      </c>
      <c r="H13" s="131">
        <f>DTA!$AL$83</f>
        <v>390.61530905113125</v>
      </c>
      <c r="I13" s="179" t="s">
        <v>59</v>
      </c>
      <c r="J13" s="135">
        <f>DTA!$AL$85</f>
        <v>10.508494276025855</v>
      </c>
      <c r="K13" s="131">
        <f>DTA!$AL$92</f>
        <v>418.87178463192561</v>
      </c>
      <c r="L13" s="179" t="s">
        <v>59</v>
      </c>
      <c r="M13" s="135">
        <f>DTA!$AL$94</f>
        <v>8.1305460407986967</v>
      </c>
      <c r="N13" s="205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235"/>
      <c r="AM13" s="236"/>
      <c r="AN13" s="136"/>
      <c r="AO13" s="235"/>
      <c r="AP13" s="236"/>
      <c r="AQ13" s="136"/>
      <c r="AR13" s="235"/>
      <c r="AS13" s="236"/>
      <c r="AT13" s="136"/>
      <c r="AU13" s="235"/>
      <c r="AV13" s="236"/>
      <c r="AW13" s="136"/>
      <c r="AX13" s="235"/>
      <c r="AY13" s="236"/>
      <c r="AZ13" s="136"/>
      <c r="BA13" s="235"/>
      <c r="BB13" s="236"/>
      <c r="BC13" s="136"/>
      <c r="BD13" s="235"/>
      <c r="BE13" s="236"/>
      <c r="BF13" s="136"/>
      <c r="BG13" s="235"/>
      <c r="BH13" s="236"/>
      <c r="BI13" s="136"/>
      <c r="BJ13" s="235"/>
      <c r="BK13" s="236"/>
      <c r="BL13" s="136"/>
      <c r="BM13" s="235"/>
      <c r="BN13" s="236"/>
      <c r="BO13" s="136"/>
      <c r="BP13" s="235"/>
      <c r="BQ13" s="236"/>
      <c r="BR13" s="136"/>
      <c r="BS13" s="235"/>
      <c r="BT13" s="236"/>
      <c r="BU13" s="136"/>
      <c r="BV13" s="235"/>
      <c r="BW13" s="236"/>
      <c r="BX13" s="136"/>
      <c r="BY13" s="235"/>
      <c r="BZ13" s="236"/>
      <c r="CA13" s="136"/>
      <c r="CB13" s="235"/>
      <c r="CC13" s="236"/>
      <c r="CD13" s="136"/>
      <c r="CE13" s="235"/>
      <c r="CF13" s="236"/>
      <c r="CG13" s="136"/>
    </row>
    <row r="14" spans="1:85" customFormat="1" ht="15.6" customHeight="1" x14ac:dyDescent="0.3">
      <c r="A14" s="217" t="s">
        <v>71</v>
      </c>
      <c r="B14" s="138">
        <f>DTA!$L$65</f>
        <v>1.59071011011011</v>
      </c>
      <c r="C14" s="179" t="s">
        <v>59</v>
      </c>
      <c r="D14" s="197">
        <f>DTA!$L$67</f>
        <v>1.6570834702493886E-2</v>
      </c>
      <c r="E14" s="138">
        <f>DTA!$L$74</f>
        <v>1.0854540540540538</v>
      </c>
      <c r="F14" s="179" t="s">
        <v>59</v>
      </c>
      <c r="G14" s="197">
        <f>DTA!$L$76</f>
        <v>2.637556789441545E-2</v>
      </c>
      <c r="H14" s="138">
        <f>DTA!$L$83</f>
        <v>1.0948603603603602</v>
      </c>
      <c r="I14" s="179" t="s">
        <v>59</v>
      </c>
      <c r="J14" s="197">
        <f>DTA!$L$85</f>
        <v>2.0870515138408249E-2</v>
      </c>
      <c r="K14" s="138">
        <f>DTA!$L$92</f>
        <v>1.1436336336336321</v>
      </c>
      <c r="L14" s="179" t="s">
        <v>59</v>
      </c>
      <c r="M14" s="197">
        <f>DTA!$L$94</f>
        <v>2.6810403805362228E-2</v>
      </c>
      <c r="N14" s="205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237"/>
      <c r="AM14" s="236"/>
      <c r="AN14" s="141"/>
      <c r="AO14" s="237"/>
      <c r="AP14" s="236"/>
      <c r="AQ14" s="141"/>
      <c r="AR14" s="237"/>
      <c r="AS14" s="236"/>
      <c r="AT14" s="141"/>
      <c r="AU14" s="237"/>
      <c r="AV14" s="236"/>
      <c r="AW14" s="141"/>
      <c r="AX14" s="237"/>
      <c r="AY14" s="236"/>
      <c r="AZ14" s="141"/>
      <c r="BA14" s="237"/>
      <c r="BB14" s="236"/>
      <c r="BC14" s="141"/>
      <c r="BD14" s="237"/>
      <c r="BE14" s="236"/>
      <c r="BF14" s="141"/>
      <c r="BG14" s="237"/>
      <c r="BH14" s="236"/>
      <c r="BI14" s="141"/>
      <c r="BJ14" s="237"/>
      <c r="BK14" s="236"/>
      <c r="BL14" s="141"/>
      <c r="BM14" s="237"/>
      <c r="BN14" s="236"/>
      <c r="BO14" s="141"/>
      <c r="BP14" s="237"/>
      <c r="BQ14" s="236"/>
      <c r="BR14" s="141"/>
      <c r="BS14" s="237"/>
      <c r="BT14" s="236"/>
      <c r="BU14" s="141"/>
      <c r="BV14" s="237"/>
      <c r="BW14" s="236"/>
      <c r="BX14" s="141"/>
      <c r="BY14" s="237"/>
      <c r="BZ14" s="236"/>
      <c r="CA14" s="141"/>
      <c r="CB14" s="237"/>
      <c r="CC14" s="236"/>
      <c r="CD14" s="141"/>
      <c r="CE14" s="237"/>
      <c r="CF14" s="236"/>
      <c r="CG14" s="141"/>
    </row>
    <row r="15" spans="1:85" customFormat="1" ht="15.75" customHeight="1" x14ac:dyDescent="0.3">
      <c r="A15" s="217" t="s">
        <v>72</v>
      </c>
      <c r="B15" s="138">
        <f>DTA!$M$65</f>
        <v>1.7542603357886679</v>
      </c>
      <c r="C15" s="179" t="s">
        <v>59</v>
      </c>
      <c r="D15" s="197">
        <f>DTA!$M$67</f>
        <v>1.0869742914112942E-2</v>
      </c>
      <c r="E15" s="138">
        <f>DTA!$M$74</f>
        <v>1.0655626254867145</v>
      </c>
      <c r="F15" s="179" t="s">
        <v>59</v>
      </c>
      <c r="G15" s="197">
        <f>DTA!$M$76</f>
        <v>3.6803415574211629E-2</v>
      </c>
      <c r="H15" s="138">
        <f>DTA!$M$83</f>
        <v>1.1019437987319773</v>
      </c>
      <c r="I15" s="179" t="s">
        <v>59</v>
      </c>
      <c r="J15" s="197">
        <f>DTA!$M$85</f>
        <v>5.0102879202758986E-2</v>
      </c>
      <c r="K15" s="138">
        <f>DTA!$M$92</f>
        <v>1.159132425579362</v>
      </c>
      <c r="L15" s="179" t="s">
        <v>59</v>
      </c>
      <c r="M15" s="197">
        <f>DTA!$M$94</f>
        <v>3.0352292953814839E-2</v>
      </c>
      <c r="N15" s="205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237"/>
      <c r="AM15" s="236"/>
      <c r="AN15" s="141"/>
      <c r="AO15" s="237"/>
      <c r="AP15" s="236"/>
      <c r="AQ15" s="141"/>
      <c r="AR15" s="237"/>
      <c r="AS15" s="236"/>
      <c r="AT15" s="141"/>
      <c r="AU15" s="237"/>
      <c r="AV15" s="236"/>
      <c r="AW15" s="141"/>
      <c r="AX15" s="237"/>
      <c r="AY15" s="236"/>
      <c r="AZ15" s="141"/>
      <c r="BA15" s="237"/>
      <c r="BB15" s="236"/>
      <c r="BC15" s="141"/>
      <c r="BD15" s="237"/>
      <c r="BE15" s="236"/>
      <c r="BF15" s="141"/>
      <c r="BG15" s="237"/>
      <c r="BH15" s="236"/>
      <c r="BI15" s="141"/>
      <c r="BJ15" s="237"/>
      <c r="BK15" s="236"/>
      <c r="BL15" s="141"/>
      <c r="BM15" s="237"/>
      <c r="BN15" s="236"/>
      <c r="BO15" s="141"/>
      <c r="BP15" s="237"/>
      <c r="BQ15" s="236"/>
      <c r="BR15" s="141"/>
      <c r="BS15" s="237"/>
      <c r="BT15" s="236"/>
      <c r="BU15" s="141"/>
      <c r="BV15" s="237"/>
      <c r="BW15" s="236"/>
      <c r="BX15" s="141"/>
      <c r="BY15" s="237"/>
      <c r="BZ15" s="236"/>
      <c r="CA15" s="141"/>
      <c r="CB15" s="237"/>
      <c r="CC15" s="236"/>
      <c r="CD15" s="141"/>
      <c r="CE15" s="237"/>
      <c r="CF15" s="236"/>
      <c r="CG15" s="141"/>
    </row>
    <row r="16" spans="1:85" customFormat="1" ht="8.1" customHeight="1" x14ac:dyDescent="0.3">
      <c r="A16" s="219"/>
      <c r="B16" s="140"/>
      <c r="C16" s="142"/>
      <c r="D16" s="197"/>
      <c r="E16" s="140"/>
      <c r="F16" s="142"/>
      <c r="G16" s="197"/>
      <c r="H16" s="140"/>
      <c r="I16" s="142"/>
      <c r="J16" s="197"/>
      <c r="K16" s="140"/>
      <c r="L16" s="142"/>
      <c r="M16" s="197"/>
      <c r="N16" s="205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237"/>
      <c r="AM16" s="242"/>
      <c r="AN16" s="141"/>
      <c r="AO16" s="237"/>
      <c r="AP16" s="242"/>
      <c r="AQ16" s="141"/>
      <c r="AR16" s="237"/>
      <c r="AS16" s="242"/>
      <c r="AT16" s="141"/>
      <c r="AU16" s="237"/>
      <c r="AV16" s="242"/>
      <c r="AW16" s="141"/>
      <c r="AX16" s="237"/>
      <c r="AY16" s="242"/>
      <c r="AZ16" s="141"/>
      <c r="BA16" s="237"/>
      <c r="BB16" s="242"/>
      <c r="BC16" s="141"/>
      <c r="BD16" s="237"/>
      <c r="BE16" s="242"/>
      <c r="BF16" s="141"/>
      <c r="BG16" s="237"/>
      <c r="BH16" s="242"/>
      <c r="BI16" s="141"/>
      <c r="BJ16" s="237"/>
      <c r="BK16" s="242"/>
      <c r="BL16" s="141"/>
      <c r="BM16" s="237"/>
      <c r="BN16" s="242"/>
      <c r="BO16" s="141"/>
      <c r="BP16" s="237"/>
      <c r="BQ16" s="242"/>
      <c r="BR16" s="141"/>
      <c r="BS16" s="237"/>
      <c r="BT16" s="242"/>
      <c r="BU16" s="141"/>
      <c r="BV16" s="237"/>
      <c r="BW16" s="242"/>
      <c r="BX16" s="141"/>
      <c r="BY16" s="237"/>
      <c r="BZ16" s="242"/>
      <c r="CA16" s="141"/>
      <c r="CB16" s="237"/>
      <c r="CC16" s="242"/>
      <c r="CD16" s="141"/>
      <c r="CE16" s="237"/>
      <c r="CF16" s="242"/>
      <c r="CG16" s="141"/>
    </row>
    <row r="17" spans="1:85" customFormat="1" ht="15.75" customHeight="1" x14ac:dyDescent="0.3">
      <c r="A17" s="218" t="s">
        <v>64</v>
      </c>
      <c r="B17" s="129"/>
      <c r="C17" s="129"/>
      <c r="D17" s="203"/>
      <c r="E17" s="129"/>
      <c r="F17" s="129"/>
      <c r="G17" s="203"/>
      <c r="H17" s="129"/>
      <c r="I17" s="129"/>
      <c r="J17" s="203"/>
      <c r="K17" s="129"/>
      <c r="L17" s="129"/>
      <c r="M17" s="203"/>
      <c r="N17" s="205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319"/>
      <c r="AM17" s="319"/>
      <c r="AN17" s="145"/>
      <c r="AO17" s="319"/>
      <c r="AP17" s="319"/>
      <c r="AQ17" s="145"/>
      <c r="AR17" s="319"/>
      <c r="AS17" s="319"/>
      <c r="AT17" s="145"/>
      <c r="AU17" s="319"/>
      <c r="AV17" s="319"/>
      <c r="AW17" s="145"/>
      <c r="AX17" s="319"/>
      <c r="AY17" s="319"/>
      <c r="AZ17" s="145"/>
      <c r="BA17" s="319"/>
      <c r="BB17" s="319"/>
      <c r="BC17" s="145"/>
      <c r="BD17" s="319"/>
      <c r="BE17" s="319"/>
      <c r="BF17" s="145"/>
      <c r="BG17" s="319"/>
      <c r="BH17" s="319"/>
      <c r="BI17" s="145"/>
      <c r="BJ17" s="319"/>
      <c r="BK17" s="319"/>
      <c r="BL17" s="145"/>
      <c r="BM17" s="319"/>
      <c r="BN17" s="319"/>
      <c r="BO17" s="145"/>
      <c r="BP17" s="319"/>
      <c r="BQ17" s="319"/>
      <c r="BR17" s="145"/>
      <c r="BS17" s="319"/>
      <c r="BT17" s="319"/>
      <c r="BU17" s="145"/>
      <c r="BV17" s="319"/>
      <c r="BW17" s="319"/>
      <c r="BX17" s="145"/>
      <c r="BY17" s="319"/>
      <c r="BZ17" s="319"/>
      <c r="CA17" s="145"/>
      <c r="CB17" s="319"/>
      <c r="CC17" s="319"/>
      <c r="CD17" s="145"/>
      <c r="CE17" s="319"/>
      <c r="CF17" s="319"/>
      <c r="CG17" s="145"/>
    </row>
    <row r="18" spans="1:85" customFormat="1" ht="15.75" customHeight="1" x14ac:dyDescent="0.3">
      <c r="A18" s="217" t="s">
        <v>48</v>
      </c>
      <c r="B18" s="131">
        <f>DTA!$P65</f>
        <v>285.88830839139399</v>
      </c>
      <c r="C18" s="179" t="s">
        <v>59</v>
      </c>
      <c r="D18" s="201">
        <f>DTA!$P67</f>
        <v>12.150557682665955</v>
      </c>
      <c r="E18" s="131">
        <f>DTA!$P74</f>
        <v>44.403530694795002</v>
      </c>
      <c r="F18" s="179" t="s">
        <v>59</v>
      </c>
      <c r="G18" s="201">
        <f>DTA!$P76</f>
        <v>4.2680672420564392</v>
      </c>
      <c r="H18" s="131">
        <f>DTA!$P83</f>
        <v>55.584749275444494</v>
      </c>
      <c r="I18" s="179" t="s">
        <v>59</v>
      </c>
      <c r="J18" s="201">
        <f>DTA!$P85</f>
        <v>4.8026502149946806</v>
      </c>
      <c r="K18" s="131">
        <f>DTA!$P92</f>
        <v>60.05311136142334</v>
      </c>
      <c r="L18" s="179" t="s">
        <v>59</v>
      </c>
      <c r="M18" s="201">
        <f>DTA!$P94</f>
        <v>3.8554352454543599</v>
      </c>
      <c r="N18" s="205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235"/>
      <c r="AM18" s="236"/>
      <c r="AN18" s="136"/>
      <c r="AO18" s="235"/>
      <c r="AP18" s="236"/>
      <c r="AQ18" s="136"/>
      <c r="AR18" s="235"/>
      <c r="AS18" s="236"/>
      <c r="AT18" s="136"/>
      <c r="AU18" s="235"/>
      <c r="AV18" s="236"/>
      <c r="AW18" s="136"/>
      <c r="AX18" s="235"/>
      <c r="AY18" s="236"/>
      <c r="AZ18" s="136"/>
      <c r="BA18" s="235"/>
      <c r="BB18" s="236"/>
      <c r="BC18" s="136"/>
      <c r="BD18" s="235"/>
      <c r="BE18" s="236"/>
      <c r="BF18" s="136"/>
      <c r="BG18" s="235"/>
      <c r="BH18" s="236"/>
      <c r="BI18" s="136"/>
      <c r="BJ18" s="235"/>
      <c r="BK18" s="236"/>
      <c r="BL18" s="136"/>
      <c r="BM18" s="235"/>
      <c r="BN18" s="236"/>
      <c r="BO18" s="136"/>
      <c r="BP18" s="235"/>
      <c r="BQ18" s="236"/>
      <c r="BR18" s="136"/>
      <c r="BS18" s="235"/>
      <c r="BT18" s="236"/>
      <c r="BU18" s="136"/>
      <c r="BV18" s="235"/>
      <c r="BW18" s="236"/>
      <c r="BX18" s="136"/>
      <c r="BY18" s="235"/>
      <c r="BZ18" s="236"/>
      <c r="CA18" s="136"/>
      <c r="CB18" s="235"/>
      <c r="CC18" s="236"/>
      <c r="CD18" s="136"/>
      <c r="CE18" s="235"/>
      <c r="CF18" s="236"/>
      <c r="CG18" s="136"/>
    </row>
    <row r="19" spans="1:85" customFormat="1" ht="15.75" customHeight="1" x14ac:dyDescent="0.3">
      <c r="A19" s="217" t="s">
        <v>49</v>
      </c>
      <c r="B19" s="131">
        <f>DTA!$O65</f>
        <v>259.39951785913559</v>
      </c>
      <c r="C19" s="179" t="s">
        <v>59</v>
      </c>
      <c r="D19" s="201">
        <f>DTA!$O67</f>
        <v>11.62206741109301</v>
      </c>
      <c r="E19" s="131">
        <f>DTA!$O74</f>
        <v>67.390481561400819</v>
      </c>
      <c r="F19" s="179" t="s">
        <v>59</v>
      </c>
      <c r="G19" s="201">
        <f>DTA!$O76</f>
        <v>17.297445259477755</v>
      </c>
      <c r="H19" s="131">
        <f>DTA!$O83</f>
        <v>117.96837974953213</v>
      </c>
      <c r="I19" s="179" t="s">
        <v>59</v>
      </c>
      <c r="J19" s="201">
        <f>DTA!$O85</f>
        <v>34.817926947462226</v>
      </c>
      <c r="K19" s="131">
        <f>DTA!$O92</f>
        <v>51.961367005558301</v>
      </c>
      <c r="L19" s="179" t="s">
        <v>59</v>
      </c>
      <c r="M19" s="201">
        <f>DTA!$O94</f>
        <v>6.8231644849811834</v>
      </c>
      <c r="N19" s="205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235"/>
      <c r="AM19" s="236"/>
      <c r="AN19" s="136"/>
      <c r="AO19" s="235"/>
      <c r="AP19" s="236"/>
      <c r="AQ19" s="136"/>
      <c r="AR19" s="235"/>
      <c r="AS19" s="236"/>
      <c r="AT19" s="136"/>
      <c r="AU19" s="235"/>
      <c r="AV19" s="236"/>
      <c r="AW19" s="136"/>
      <c r="AX19" s="235"/>
      <c r="AY19" s="236"/>
      <c r="AZ19" s="136"/>
      <c r="BA19" s="235"/>
      <c r="BB19" s="236"/>
      <c r="BC19" s="136"/>
      <c r="BD19" s="235"/>
      <c r="BE19" s="236"/>
      <c r="BF19" s="136"/>
      <c r="BG19" s="235"/>
      <c r="BH19" s="236"/>
      <c r="BI19" s="136"/>
      <c r="BJ19" s="235"/>
      <c r="BK19" s="236"/>
      <c r="BL19" s="136"/>
      <c r="BM19" s="235"/>
      <c r="BN19" s="236"/>
      <c r="BO19" s="136"/>
      <c r="BP19" s="235"/>
      <c r="BQ19" s="236"/>
      <c r="BR19" s="136"/>
      <c r="BS19" s="235"/>
      <c r="BT19" s="236"/>
      <c r="BU19" s="136"/>
      <c r="BV19" s="235"/>
      <c r="BW19" s="236"/>
      <c r="BX19" s="136"/>
      <c r="BY19" s="235"/>
      <c r="BZ19" s="236"/>
      <c r="CA19" s="136"/>
      <c r="CB19" s="235"/>
      <c r="CC19" s="236"/>
      <c r="CD19" s="136"/>
      <c r="CE19" s="235"/>
      <c r="CF19" s="236"/>
      <c r="CG19" s="136"/>
    </row>
    <row r="20" spans="1:85" customFormat="1" ht="8.1" customHeight="1" x14ac:dyDescent="0.3">
      <c r="A20" s="217"/>
      <c r="B20" s="133"/>
      <c r="C20" s="137"/>
      <c r="D20" s="202"/>
      <c r="E20" s="133"/>
      <c r="F20" s="137"/>
      <c r="G20" s="202"/>
      <c r="H20" s="133"/>
      <c r="I20" s="137"/>
      <c r="J20" s="202"/>
      <c r="K20" s="133"/>
      <c r="L20" s="137"/>
      <c r="M20" s="202"/>
      <c r="N20" s="205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235"/>
      <c r="AM20" s="238"/>
      <c r="AN20" s="134"/>
      <c r="AO20" s="235"/>
      <c r="AP20" s="238"/>
      <c r="AQ20" s="134"/>
      <c r="AR20" s="235"/>
      <c r="AS20" s="238"/>
      <c r="AT20" s="134"/>
      <c r="AU20" s="235"/>
      <c r="AV20" s="238"/>
      <c r="AW20" s="134"/>
      <c r="AX20" s="235"/>
      <c r="AY20" s="238"/>
      <c r="AZ20" s="134"/>
      <c r="BA20" s="235"/>
      <c r="BB20" s="238"/>
      <c r="BC20" s="134"/>
      <c r="BD20" s="235"/>
      <c r="BE20" s="238"/>
      <c r="BF20" s="134"/>
      <c r="BG20" s="235"/>
      <c r="BH20" s="238"/>
      <c r="BI20" s="134"/>
      <c r="BJ20" s="235"/>
      <c r="BK20" s="238"/>
      <c r="BL20" s="134"/>
      <c r="BM20" s="235"/>
      <c r="BN20" s="238"/>
      <c r="BO20" s="134"/>
      <c r="BP20" s="235"/>
      <c r="BQ20" s="238"/>
      <c r="BR20" s="134"/>
      <c r="BS20" s="235"/>
      <c r="BT20" s="238"/>
      <c r="BU20" s="134"/>
      <c r="BV20" s="235"/>
      <c r="BW20" s="238"/>
      <c r="BX20" s="134"/>
      <c r="BY20" s="235"/>
      <c r="BZ20" s="238"/>
      <c r="CA20" s="134"/>
      <c r="CB20" s="235"/>
      <c r="CC20" s="238"/>
      <c r="CD20" s="134"/>
      <c r="CE20" s="235"/>
      <c r="CF20" s="238"/>
      <c r="CG20" s="134"/>
    </row>
    <row r="21" spans="1:85" customFormat="1" ht="15.75" customHeight="1" x14ac:dyDescent="0.3">
      <c r="A21" s="218" t="s">
        <v>65</v>
      </c>
      <c r="B21" s="140"/>
      <c r="C21" s="142"/>
      <c r="D21" s="197"/>
      <c r="E21" s="140"/>
      <c r="F21" s="142"/>
      <c r="G21" s="197"/>
      <c r="H21" s="140"/>
      <c r="I21" s="142"/>
      <c r="J21" s="197"/>
      <c r="K21" s="140"/>
      <c r="L21" s="142"/>
      <c r="M21" s="197"/>
      <c r="N21" s="205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237"/>
      <c r="AM21" s="242"/>
      <c r="AN21" s="141"/>
      <c r="AO21" s="237"/>
      <c r="AP21" s="242"/>
      <c r="AQ21" s="141"/>
      <c r="AR21" s="237"/>
      <c r="AS21" s="242"/>
      <c r="AT21" s="141"/>
      <c r="AU21" s="237"/>
      <c r="AV21" s="242"/>
      <c r="AW21" s="141"/>
      <c r="AX21" s="237"/>
      <c r="AY21" s="242"/>
      <c r="AZ21" s="141"/>
      <c r="BA21" s="237"/>
      <c r="BB21" s="242"/>
      <c r="BC21" s="141"/>
      <c r="BD21" s="237"/>
      <c r="BE21" s="242"/>
      <c r="BF21" s="141"/>
      <c r="BG21" s="237"/>
      <c r="BH21" s="242"/>
      <c r="BI21" s="141"/>
      <c r="BJ21" s="237"/>
      <c r="BK21" s="242"/>
      <c r="BL21" s="141"/>
      <c r="BM21" s="237"/>
      <c r="BN21" s="242"/>
      <c r="BO21" s="141"/>
      <c r="BP21" s="237"/>
      <c r="BQ21" s="242"/>
      <c r="BR21" s="141"/>
      <c r="BS21" s="237"/>
      <c r="BT21" s="242"/>
      <c r="BU21" s="141"/>
      <c r="BV21" s="237"/>
      <c r="BW21" s="242"/>
      <c r="BX21" s="141"/>
      <c r="BY21" s="237"/>
      <c r="BZ21" s="242"/>
      <c r="CA21" s="141"/>
      <c r="CB21" s="237"/>
      <c r="CC21" s="242"/>
      <c r="CD21" s="141"/>
      <c r="CE21" s="237"/>
      <c r="CF21" s="242"/>
      <c r="CG21" s="141"/>
    </row>
    <row r="22" spans="1:85" customFormat="1" ht="15.75" customHeight="1" x14ac:dyDescent="0.3">
      <c r="A22" s="220" t="s">
        <v>50</v>
      </c>
      <c r="B22" s="138">
        <f>DTA!$P186</f>
        <v>1.8619163949950561</v>
      </c>
      <c r="C22" s="179" t="s">
        <v>59</v>
      </c>
      <c r="D22" s="197">
        <f>DTA!$P188</f>
        <v>0.11285032388985002</v>
      </c>
      <c r="E22" s="138">
        <f>DTA!$P195</f>
        <v>1.711431106396325</v>
      </c>
      <c r="F22" s="179" t="s">
        <v>59</v>
      </c>
      <c r="G22" s="197">
        <f>DTA!$P197</f>
        <v>0.37244609319702093</v>
      </c>
      <c r="H22" s="138">
        <f>DTA!$P204</f>
        <v>2.2948307329359374</v>
      </c>
      <c r="I22" s="179" t="s">
        <v>59</v>
      </c>
      <c r="J22" s="197">
        <f>DTA!$P206</f>
        <v>0.85042882977704803</v>
      </c>
      <c r="K22" s="138">
        <f>DTA!$P213</f>
        <v>0.94579348164187815</v>
      </c>
      <c r="L22" s="179" t="s">
        <v>59</v>
      </c>
      <c r="M22" s="197">
        <f>DTA!$P215</f>
        <v>0.13071099310870338</v>
      </c>
      <c r="N22" s="205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237"/>
      <c r="AM22" s="236"/>
      <c r="AN22" s="141"/>
      <c r="AO22" s="237"/>
      <c r="AP22" s="236"/>
      <c r="AQ22" s="141"/>
      <c r="AR22" s="237"/>
      <c r="AS22" s="236"/>
      <c r="AT22" s="141"/>
      <c r="AU22" s="237"/>
      <c r="AV22" s="236"/>
      <c r="AW22" s="141"/>
      <c r="AX22" s="237"/>
      <c r="AY22" s="236"/>
      <c r="AZ22" s="141"/>
      <c r="BA22" s="237"/>
      <c r="BB22" s="236"/>
      <c r="BC22" s="141"/>
      <c r="BD22" s="237"/>
      <c r="BE22" s="236"/>
      <c r="BF22" s="141"/>
      <c r="BG22" s="237"/>
      <c r="BH22" s="236"/>
      <c r="BI22" s="141"/>
      <c r="BJ22" s="237"/>
      <c r="BK22" s="236"/>
      <c r="BL22" s="141"/>
      <c r="BM22" s="237"/>
      <c r="BN22" s="236"/>
      <c r="BO22" s="141"/>
      <c r="BP22" s="237"/>
      <c r="BQ22" s="236"/>
      <c r="BR22" s="141"/>
      <c r="BS22" s="237"/>
      <c r="BT22" s="236"/>
      <c r="BU22" s="141"/>
      <c r="BV22" s="237"/>
      <c r="BW22" s="236"/>
      <c r="BX22" s="141"/>
      <c r="BY22" s="237"/>
      <c r="BZ22" s="236"/>
      <c r="CA22" s="141"/>
      <c r="CB22" s="237"/>
      <c r="CC22" s="236"/>
      <c r="CD22" s="141"/>
      <c r="CE22" s="237"/>
      <c r="CF22" s="236"/>
      <c r="CG22" s="141"/>
    </row>
    <row r="23" spans="1:85" customFormat="1" ht="15.75" customHeight="1" x14ac:dyDescent="0.3">
      <c r="A23" s="217" t="s">
        <v>51</v>
      </c>
      <c r="B23" s="138">
        <f>DTA!$Q186</f>
        <v>2.7109867814212398</v>
      </c>
      <c r="C23" s="179" t="s">
        <v>59</v>
      </c>
      <c r="D23" s="197">
        <f>DTA!$Q188</f>
        <v>0.27267778475896426</v>
      </c>
      <c r="E23" s="138">
        <f>DTA!$Q195</f>
        <v>3.6890407459687156</v>
      </c>
      <c r="F23" s="179" t="s">
        <v>59</v>
      </c>
      <c r="G23" s="197">
        <f>DTA!$Q197</f>
        <v>1.5656709776924085</v>
      </c>
      <c r="H23" s="138">
        <f>DTA!$Q204</f>
        <v>4.2794344102839101</v>
      </c>
      <c r="I23" s="179" t="s">
        <v>59</v>
      </c>
      <c r="J23" s="197">
        <f>DTA!$Q206</f>
        <v>2.0301482175892764</v>
      </c>
      <c r="K23" s="138">
        <f>DTA!$Q213</f>
        <v>0.80062880629554378</v>
      </c>
      <c r="L23" s="179" t="s">
        <v>59</v>
      </c>
      <c r="M23" s="197">
        <f>DTA!$Q215</f>
        <v>8.9840395121218802E-2</v>
      </c>
      <c r="N23" s="205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237"/>
      <c r="AM23" s="236"/>
      <c r="AN23" s="141"/>
      <c r="AO23" s="237"/>
      <c r="AP23" s="236"/>
      <c r="AQ23" s="141"/>
      <c r="AR23" s="237"/>
      <c r="AS23" s="236"/>
      <c r="AT23" s="141"/>
      <c r="AU23" s="237"/>
      <c r="AV23" s="236"/>
      <c r="AW23" s="141"/>
      <c r="AX23" s="237"/>
      <c r="AY23" s="236"/>
      <c r="AZ23" s="141"/>
      <c r="BA23" s="237"/>
      <c r="BB23" s="236"/>
      <c r="BC23" s="141"/>
      <c r="BD23" s="237"/>
      <c r="BE23" s="236"/>
      <c r="BF23" s="141"/>
      <c r="BG23" s="237"/>
      <c r="BH23" s="236"/>
      <c r="BI23" s="141"/>
      <c r="BJ23" s="237"/>
      <c r="BK23" s="236"/>
      <c r="BL23" s="141"/>
      <c r="BM23" s="237"/>
      <c r="BN23" s="236"/>
      <c r="BO23" s="141"/>
      <c r="BP23" s="237"/>
      <c r="BQ23" s="236"/>
      <c r="BR23" s="141"/>
      <c r="BS23" s="237"/>
      <c r="BT23" s="236"/>
      <c r="BU23" s="141"/>
      <c r="BV23" s="237"/>
      <c r="BW23" s="236"/>
      <c r="BX23" s="141"/>
      <c r="BY23" s="237"/>
      <c r="BZ23" s="236"/>
      <c r="CA23" s="141"/>
      <c r="CB23" s="237"/>
      <c r="CC23" s="236"/>
      <c r="CD23" s="141"/>
      <c r="CE23" s="237"/>
      <c r="CF23" s="236"/>
      <c r="CG23" s="141"/>
    </row>
    <row r="24" spans="1:85" customFormat="1" ht="8.1" customHeight="1" x14ac:dyDescent="0.3">
      <c r="A24" s="217"/>
      <c r="B24" s="131"/>
      <c r="C24" s="137"/>
      <c r="D24" s="202"/>
      <c r="E24" s="131"/>
      <c r="F24" s="137"/>
      <c r="G24" s="202"/>
      <c r="H24" s="131"/>
      <c r="I24" s="137"/>
      <c r="J24" s="202"/>
      <c r="K24" s="131"/>
      <c r="L24" s="137"/>
      <c r="M24" s="202"/>
      <c r="N24" s="205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235"/>
      <c r="AM24" s="238"/>
      <c r="AN24" s="134"/>
      <c r="AO24" s="235"/>
      <c r="AP24" s="238"/>
      <c r="AQ24" s="134"/>
      <c r="AR24" s="235"/>
      <c r="AS24" s="238"/>
      <c r="AT24" s="134"/>
      <c r="AU24" s="235"/>
      <c r="AV24" s="238"/>
      <c r="AW24" s="134"/>
      <c r="AX24" s="235"/>
      <c r="AY24" s="238"/>
      <c r="AZ24" s="134"/>
      <c r="BA24" s="235"/>
      <c r="BB24" s="238"/>
      <c r="BC24" s="134"/>
      <c r="BD24" s="235"/>
      <c r="BE24" s="238"/>
      <c r="BF24" s="134"/>
      <c r="BG24" s="235"/>
      <c r="BH24" s="238"/>
      <c r="BI24" s="134"/>
      <c r="BJ24" s="235"/>
      <c r="BK24" s="238"/>
      <c r="BL24" s="134"/>
      <c r="BM24" s="235"/>
      <c r="BN24" s="238"/>
      <c r="BO24" s="134"/>
      <c r="BP24" s="235"/>
      <c r="BQ24" s="238"/>
      <c r="BR24" s="134"/>
      <c r="BS24" s="235"/>
      <c r="BT24" s="238"/>
      <c r="BU24" s="134"/>
      <c r="BV24" s="235"/>
      <c r="BW24" s="238"/>
      <c r="BX24" s="134"/>
      <c r="BY24" s="235"/>
      <c r="BZ24" s="238"/>
      <c r="CA24" s="134"/>
      <c r="CB24" s="235"/>
      <c r="CC24" s="238"/>
      <c r="CD24" s="134"/>
      <c r="CE24" s="235"/>
      <c r="CF24" s="238"/>
      <c r="CG24" s="134"/>
    </row>
    <row r="25" spans="1:85" customFormat="1" ht="15.75" customHeight="1" x14ac:dyDescent="0.3">
      <c r="A25" s="218" t="s">
        <v>70</v>
      </c>
      <c r="B25" s="131">
        <f>DTA!$N65</f>
        <v>73.737021750155236</v>
      </c>
      <c r="C25" s="179" t="s">
        <v>59</v>
      </c>
      <c r="D25" s="201">
        <f>DTA!$N67</f>
        <v>3.4979397926423572</v>
      </c>
      <c r="E25" s="131">
        <f>DTA!$N74</f>
        <v>2.4027467660070454</v>
      </c>
      <c r="F25" s="179" t="s">
        <v>59</v>
      </c>
      <c r="G25" s="201">
        <f>DTA!$N76</f>
        <v>0.88823245169121523</v>
      </c>
      <c r="H25" s="131">
        <f>DTA!$N83</f>
        <v>5.2834846288983695</v>
      </c>
      <c r="I25" s="179" t="s">
        <v>59</v>
      </c>
      <c r="J25" s="201">
        <f>DTA!$N85</f>
        <v>0.96227602045990879</v>
      </c>
      <c r="K25" s="131">
        <f>DTA!$N92</f>
        <v>5.8880957202229816</v>
      </c>
      <c r="L25" s="179" t="s">
        <v>59</v>
      </c>
      <c r="M25" s="201">
        <f>DTA!$N94</f>
        <v>1.2416908095000192</v>
      </c>
      <c r="N25" s="205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235"/>
      <c r="AM25" s="236"/>
      <c r="AN25" s="136"/>
      <c r="AO25" s="235"/>
      <c r="AP25" s="236"/>
      <c r="AQ25" s="136"/>
      <c r="AR25" s="235"/>
      <c r="AS25" s="236"/>
      <c r="AT25" s="136"/>
      <c r="AU25" s="235"/>
      <c r="AV25" s="236"/>
      <c r="AW25" s="136"/>
      <c r="AX25" s="235"/>
      <c r="AY25" s="236"/>
      <c r="AZ25" s="136"/>
      <c r="BA25" s="235"/>
      <c r="BB25" s="236"/>
      <c r="BC25" s="136"/>
      <c r="BD25" s="235"/>
      <c r="BE25" s="236"/>
      <c r="BF25" s="136"/>
      <c r="BG25" s="235"/>
      <c r="BH25" s="236"/>
      <c r="BI25" s="136"/>
      <c r="BJ25" s="235"/>
      <c r="BK25" s="236"/>
      <c r="BL25" s="136"/>
      <c r="BM25" s="235"/>
      <c r="BN25" s="236"/>
      <c r="BO25" s="136"/>
      <c r="BP25" s="235"/>
      <c r="BQ25" s="236"/>
      <c r="BR25" s="136"/>
      <c r="BS25" s="235"/>
      <c r="BT25" s="236"/>
      <c r="BU25" s="136"/>
      <c r="BV25" s="235"/>
      <c r="BW25" s="236"/>
      <c r="BX25" s="136"/>
      <c r="BY25" s="235"/>
      <c r="BZ25" s="236"/>
      <c r="CA25" s="136"/>
      <c r="CB25" s="235"/>
      <c r="CC25" s="236"/>
      <c r="CD25" s="136"/>
      <c r="CE25" s="235"/>
      <c r="CF25" s="236"/>
      <c r="CG25" s="136"/>
    </row>
    <row r="26" spans="1:85" customFormat="1" ht="8.1" customHeight="1" x14ac:dyDescent="0.3">
      <c r="A26" s="221"/>
      <c r="B26" s="146"/>
      <c r="C26" s="146"/>
      <c r="D26" s="204"/>
      <c r="E26" s="146"/>
      <c r="F26" s="146"/>
      <c r="G26" s="204"/>
      <c r="H26" s="146"/>
      <c r="I26" s="146"/>
      <c r="J26" s="204"/>
      <c r="K26" s="146"/>
      <c r="L26" s="146"/>
      <c r="M26" s="204"/>
      <c r="N26" s="205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243"/>
      <c r="AM26" s="148"/>
      <c r="AN26" s="148"/>
      <c r="AO26" s="243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243"/>
      <c r="BK26" s="148"/>
      <c r="BL26" s="148"/>
      <c r="BM26" s="243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</row>
    <row r="27" spans="1:85" customFormat="1" ht="8.1" customHeight="1" x14ac:dyDescent="0.3">
      <c r="A27" s="149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0"/>
      <c r="O27" s="151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243"/>
      <c r="AM27" s="151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243"/>
      <c r="BK27" s="151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</row>
    <row r="28" spans="1:85" customFormat="1" x14ac:dyDescent="0.3">
      <c r="A28" s="124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5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231"/>
      <c r="AL28" s="24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24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</row>
    <row r="29" spans="1:85" customFormat="1" ht="15.6" x14ac:dyDescent="0.3">
      <c r="A29" s="214"/>
      <c r="B29" s="576" t="s">
        <v>172</v>
      </c>
      <c r="C29" s="576"/>
      <c r="D29" s="576"/>
      <c r="E29" s="576"/>
      <c r="F29" s="576"/>
      <c r="G29" s="576"/>
      <c r="H29" s="576"/>
      <c r="I29" s="576"/>
      <c r="J29" s="576"/>
      <c r="K29" s="576"/>
      <c r="L29" s="576"/>
      <c r="M29" s="576"/>
      <c r="N29" s="205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575"/>
      <c r="AM29" s="575"/>
      <c r="AN29" s="575"/>
      <c r="AO29" s="575"/>
      <c r="AP29" s="575"/>
      <c r="AQ29" s="575"/>
      <c r="AR29" s="575"/>
      <c r="AS29" s="575"/>
      <c r="AT29" s="575"/>
      <c r="AU29" s="575"/>
      <c r="AV29" s="575"/>
      <c r="AW29" s="575"/>
      <c r="AX29" s="575"/>
      <c r="AY29" s="575"/>
      <c r="AZ29" s="575"/>
      <c r="BA29" s="575"/>
      <c r="BB29" s="575"/>
      <c r="BC29" s="575"/>
      <c r="BD29" s="575"/>
      <c r="BE29" s="575"/>
      <c r="BF29" s="575"/>
      <c r="BG29" s="575"/>
      <c r="BH29" s="575"/>
      <c r="BI29" s="575"/>
      <c r="BJ29" s="575"/>
      <c r="BK29" s="575"/>
      <c r="BL29" s="575"/>
      <c r="BM29" s="575"/>
      <c r="BN29" s="575"/>
      <c r="BO29" s="575"/>
      <c r="BP29" s="575"/>
      <c r="BQ29" s="575"/>
      <c r="BR29" s="575"/>
      <c r="BS29" s="575"/>
      <c r="BT29" s="575"/>
      <c r="BU29" s="575"/>
      <c r="BV29" s="575"/>
      <c r="BW29" s="575"/>
      <c r="BX29" s="575"/>
      <c r="BY29" s="575"/>
      <c r="BZ29" s="575"/>
      <c r="CA29" s="575"/>
      <c r="CB29" s="575"/>
      <c r="CC29" s="575"/>
      <c r="CD29" s="575"/>
      <c r="CE29" s="575"/>
      <c r="CF29" s="575"/>
      <c r="CG29" s="575"/>
    </row>
    <row r="30" spans="1:85" s="209" customFormat="1" ht="35.1" customHeight="1" x14ac:dyDescent="0.3">
      <c r="A30" s="215"/>
      <c r="B30" s="577" t="s">
        <v>74</v>
      </c>
      <c r="C30" s="578"/>
      <c r="D30" s="578"/>
      <c r="E30" s="579" t="s">
        <v>173</v>
      </c>
      <c r="F30" s="578"/>
      <c r="G30" s="578"/>
      <c r="H30" s="579" t="s">
        <v>180</v>
      </c>
      <c r="I30" s="578"/>
      <c r="J30" s="578"/>
      <c r="K30" s="579" t="s">
        <v>181</v>
      </c>
      <c r="L30" s="578"/>
      <c r="M30" s="578"/>
      <c r="N30" s="207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569"/>
      <c r="AM30" s="569"/>
      <c r="AN30" s="569"/>
      <c r="AO30" s="569"/>
      <c r="AP30" s="569"/>
      <c r="AQ30" s="569"/>
      <c r="AR30" s="569"/>
      <c r="AS30" s="569"/>
      <c r="AT30" s="569"/>
      <c r="AU30" s="569"/>
      <c r="AV30" s="569"/>
      <c r="AW30" s="569"/>
      <c r="AX30" s="569"/>
      <c r="AY30" s="569"/>
      <c r="AZ30" s="569"/>
      <c r="BA30" s="569"/>
      <c r="BB30" s="569"/>
      <c r="BC30" s="569"/>
      <c r="BD30" s="569"/>
      <c r="BE30" s="569"/>
      <c r="BF30" s="569"/>
      <c r="BG30" s="569"/>
      <c r="BH30" s="569"/>
      <c r="BI30" s="569"/>
      <c r="BJ30" s="569"/>
      <c r="BK30" s="569"/>
      <c r="BL30" s="569"/>
      <c r="BM30" s="569"/>
      <c r="BN30" s="569"/>
      <c r="BO30" s="569"/>
      <c r="BP30" s="569"/>
      <c r="BQ30" s="569"/>
      <c r="BR30" s="569"/>
      <c r="BS30" s="569"/>
      <c r="BT30" s="569"/>
      <c r="BU30" s="569"/>
      <c r="BV30" s="569"/>
      <c r="BW30" s="569"/>
      <c r="BX30" s="569"/>
      <c r="BY30" s="569"/>
      <c r="BZ30" s="569"/>
      <c r="CA30" s="569"/>
      <c r="CB30" s="569"/>
      <c r="CC30" s="569"/>
      <c r="CD30" s="569"/>
      <c r="CE30" s="569"/>
      <c r="CF30" s="569"/>
      <c r="CG30" s="569"/>
    </row>
    <row r="31" spans="1:85" customFormat="1" ht="15.6" customHeight="1" x14ac:dyDescent="0.3">
      <c r="A31" s="216"/>
      <c r="B31" s="180" t="s">
        <v>60</v>
      </c>
      <c r="C31" s="181" t="s">
        <v>57</v>
      </c>
      <c r="D31" s="199">
        <f>COUNT(DTA!$C$113:$C$118)</f>
        <v>5</v>
      </c>
      <c r="E31" s="180" t="s">
        <v>60</v>
      </c>
      <c r="F31" s="181" t="s">
        <v>57</v>
      </c>
      <c r="G31" s="199">
        <f>COUNT(DTA!$C$113:$C$118)</f>
        <v>5</v>
      </c>
      <c r="H31" s="180" t="s">
        <v>60</v>
      </c>
      <c r="I31" s="181" t="s">
        <v>57</v>
      </c>
      <c r="J31" s="199">
        <f>COUNT(DTA!$C$77:$C$82)</f>
        <v>4</v>
      </c>
      <c r="K31" s="180" t="s">
        <v>60</v>
      </c>
      <c r="L31" s="181" t="s">
        <v>57</v>
      </c>
      <c r="M31" s="199">
        <f>COUNT(DTA!$C$113:$C$118)</f>
        <v>5</v>
      </c>
      <c r="N31" s="205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232"/>
      <c r="AM31" s="233"/>
      <c r="AN31" s="234"/>
      <c r="AO31" s="232"/>
      <c r="AP31" s="233"/>
      <c r="AQ31" s="234"/>
      <c r="AR31" s="232"/>
      <c r="AS31" s="233"/>
      <c r="AT31" s="234"/>
      <c r="AU31" s="232"/>
      <c r="AV31" s="233"/>
      <c r="AW31" s="234"/>
      <c r="AX31" s="232"/>
      <c r="AY31" s="233"/>
      <c r="AZ31" s="234"/>
      <c r="BA31" s="232"/>
      <c r="BB31" s="233"/>
      <c r="BC31" s="234"/>
      <c r="BD31" s="232"/>
      <c r="BE31" s="233"/>
      <c r="BF31" s="234"/>
      <c r="BG31" s="232"/>
      <c r="BH31" s="233"/>
      <c r="BI31" s="234"/>
      <c r="BJ31" s="232"/>
      <c r="BK31" s="233"/>
      <c r="BL31" s="234"/>
      <c r="BM31" s="232"/>
      <c r="BN31" s="233"/>
      <c r="BO31" s="234"/>
      <c r="BP31" s="232"/>
      <c r="BQ31" s="233"/>
      <c r="BR31" s="234"/>
      <c r="BS31" s="232"/>
      <c r="BT31" s="233"/>
      <c r="BU31" s="234"/>
      <c r="BV31" s="232"/>
      <c r="BW31" s="233"/>
      <c r="BX31" s="234"/>
      <c r="BY31" s="232"/>
      <c r="BZ31" s="233"/>
      <c r="CA31" s="234"/>
      <c r="CB31" s="232"/>
      <c r="CC31" s="233"/>
      <c r="CD31" s="234"/>
      <c r="CE31" s="232"/>
      <c r="CF31" s="233"/>
      <c r="CG31" s="234"/>
    </row>
    <row r="32" spans="1:85" customFormat="1" ht="15.75" customHeight="1" x14ac:dyDescent="0.3">
      <c r="A32" s="143" t="s">
        <v>47</v>
      </c>
      <c r="B32" s="128"/>
      <c r="C32" s="128"/>
      <c r="D32" s="200"/>
      <c r="E32" s="128"/>
      <c r="F32" s="128"/>
      <c r="G32" s="200"/>
      <c r="H32" s="128"/>
      <c r="I32" s="128"/>
      <c r="J32" s="200"/>
      <c r="K32" s="128"/>
      <c r="L32" s="128"/>
      <c r="M32" s="200"/>
      <c r="N32" s="205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</row>
    <row r="33" spans="1:85" customFormat="1" ht="15.75" customHeight="1" x14ac:dyDescent="0.3">
      <c r="A33" s="217" t="s">
        <v>66</v>
      </c>
      <c r="B33" s="133">
        <f>DTA!$H65</f>
        <v>97.883424000000005</v>
      </c>
      <c r="C33" s="179" t="s">
        <v>59</v>
      </c>
      <c r="D33" s="201">
        <f>DTA!$H67</f>
        <v>2.4393950681031549</v>
      </c>
      <c r="E33" s="133">
        <f>DTA!$H74</f>
        <v>132.40824000000001</v>
      </c>
      <c r="F33" s="179" t="s">
        <v>59</v>
      </c>
      <c r="G33" s="201">
        <f>DTA!$H76</f>
        <v>6.0871833094576679</v>
      </c>
      <c r="H33" s="133">
        <f>DTA!$H83</f>
        <v>115.04879</v>
      </c>
      <c r="I33" s="179" t="s">
        <v>59</v>
      </c>
      <c r="J33" s="201">
        <f>DTA!$H85</f>
        <v>4.4272992378367642</v>
      </c>
      <c r="K33" s="133">
        <f>DTA!$H92</f>
        <v>125.448504</v>
      </c>
      <c r="L33" s="179" t="s">
        <v>59</v>
      </c>
      <c r="M33" s="201">
        <f>DTA!$H94</f>
        <v>4.65760597889581</v>
      </c>
      <c r="N33" s="205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235"/>
      <c r="AM33" s="236"/>
      <c r="AN33" s="136"/>
      <c r="AO33" s="235"/>
      <c r="AP33" s="236"/>
      <c r="AQ33" s="136"/>
      <c r="AR33" s="235"/>
      <c r="AS33" s="236"/>
      <c r="AT33" s="136"/>
      <c r="AU33" s="235"/>
      <c r="AV33" s="236"/>
      <c r="AW33" s="136"/>
      <c r="AX33" s="235"/>
      <c r="AY33" s="236"/>
      <c r="AZ33" s="136"/>
      <c r="BA33" s="235"/>
      <c r="BB33" s="236"/>
      <c r="BC33" s="136"/>
      <c r="BD33" s="235"/>
      <c r="BE33" s="236"/>
      <c r="BF33" s="136"/>
      <c r="BG33" s="235"/>
      <c r="BH33" s="236"/>
      <c r="BI33" s="136"/>
      <c r="BJ33" s="235"/>
      <c r="BK33" s="236"/>
      <c r="BL33" s="136"/>
      <c r="BM33" s="235"/>
      <c r="BN33" s="236"/>
      <c r="BO33" s="136"/>
      <c r="BP33" s="235"/>
      <c r="BQ33" s="236"/>
      <c r="BR33" s="136"/>
      <c r="BS33" s="235"/>
      <c r="BT33" s="236"/>
      <c r="BU33" s="136"/>
      <c r="BV33" s="235"/>
      <c r="BW33" s="236"/>
      <c r="BX33" s="136"/>
      <c r="BY33" s="235"/>
      <c r="BZ33" s="236"/>
      <c r="CA33" s="136"/>
      <c r="CB33" s="235"/>
      <c r="CC33" s="236"/>
      <c r="CD33" s="136"/>
      <c r="CE33" s="235"/>
      <c r="CF33" s="236"/>
      <c r="CG33" s="136"/>
    </row>
    <row r="34" spans="1:85" customFormat="1" ht="15.75" customHeight="1" x14ac:dyDescent="0.3">
      <c r="A34" s="217" t="s">
        <v>67</v>
      </c>
      <c r="B34" s="133">
        <f>DTA!$G$65</f>
        <v>795.62259999999992</v>
      </c>
      <c r="C34" s="179" t="s">
        <v>59</v>
      </c>
      <c r="D34" s="202">
        <f>DTA!$G$67</f>
        <v>7.7674871393520801</v>
      </c>
      <c r="E34" s="133">
        <f>DTA!$G$74</f>
        <v>939.3732</v>
      </c>
      <c r="F34" s="179" t="s">
        <v>59</v>
      </c>
      <c r="G34" s="202">
        <f>DTA!$G$76</f>
        <v>20.54133677100884</v>
      </c>
      <c r="H34" s="133">
        <f>DTA!$G$83</f>
        <v>916.64850000000001</v>
      </c>
      <c r="I34" s="179" t="s">
        <v>59</v>
      </c>
      <c r="J34" s="202">
        <f>DTA!$G$85</f>
        <v>40.215938137136625</v>
      </c>
      <c r="K34" s="133">
        <f>DTA!$G$92</f>
        <v>933.64120000000003</v>
      </c>
      <c r="L34" s="179" t="s">
        <v>59</v>
      </c>
      <c r="M34" s="202">
        <f>DTA!$G$94</f>
        <v>36.188063290814561</v>
      </c>
      <c r="N34" s="205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235"/>
      <c r="AM34" s="236"/>
      <c r="AN34" s="134"/>
      <c r="AO34" s="235"/>
      <c r="AP34" s="236"/>
      <c r="AQ34" s="134"/>
      <c r="AR34" s="235"/>
      <c r="AS34" s="236"/>
      <c r="AT34" s="134"/>
      <c r="AU34" s="235"/>
      <c r="AV34" s="236"/>
      <c r="AW34" s="134"/>
      <c r="AX34" s="235"/>
      <c r="AY34" s="236"/>
      <c r="AZ34" s="134"/>
      <c r="BA34" s="235"/>
      <c r="BB34" s="236"/>
      <c r="BC34" s="134"/>
      <c r="BD34" s="235"/>
      <c r="BE34" s="236"/>
      <c r="BF34" s="134"/>
      <c r="BG34" s="235"/>
      <c r="BH34" s="236"/>
      <c r="BI34" s="134"/>
      <c r="BJ34" s="235"/>
      <c r="BK34" s="236"/>
      <c r="BL34" s="134"/>
      <c r="BM34" s="235"/>
      <c r="BN34" s="236"/>
      <c r="BO34" s="134"/>
      <c r="BP34" s="235"/>
      <c r="BQ34" s="236"/>
      <c r="BR34" s="134"/>
      <c r="BS34" s="235"/>
      <c r="BT34" s="236"/>
      <c r="BU34" s="134"/>
      <c r="BV34" s="235"/>
      <c r="BW34" s="236"/>
      <c r="BX34" s="134"/>
      <c r="BY34" s="235"/>
      <c r="BZ34" s="236"/>
      <c r="CA34" s="134"/>
      <c r="CB34" s="235"/>
      <c r="CC34" s="236"/>
      <c r="CD34" s="134"/>
      <c r="CE34" s="235"/>
      <c r="CF34" s="236"/>
      <c r="CG34" s="134"/>
    </row>
    <row r="35" spans="1:85" customFormat="1" ht="15.75" customHeight="1" x14ac:dyDescent="0.3">
      <c r="A35" s="217" t="s">
        <v>68</v>
      </c>
      <c r="B35" s="140">
        <f>DTA!$F$65</f>
        <v>4.6340000000000003</v>
      </c>
      <c r="C35" s="179" t="s">
        <v>59</v>
      </c>
      <c r="D35" s="197">
        <f>DTA!$F$67</f>
        <v>0.15374004032782088</v>
      </c>
      <c r="E35" s="140">
        <f>DTA!$F$74</f>
        <v>5.282</v>
      </c>
      <c r="F35" s="179" t="s">
        <v>59</v>
      </c>
      <c r="G35" s="197">
        <f>DTA!$F$76</f>
        <v>8.2486362509205186E-2</v>
      </c>
      <c r="H35" s="140">
        <f>DTA!$F$83</f>
        <v>5.33</v>
      </c>
      <c r="I35" s="179" t="s">
        <v>59</v>
      </c>
      <c r="J35" s="197">
        <f>DTA!$F$85</f>
        <v>0.52046453609572074</v>
      </c>
      <c r="K35" s="140">
        <f>DTA!$F$92</f>
        <v>5.0814000000000004</v>
      </c>
      <c r="L35" s="179" t="s">
        <v>59</v>
      </c>
      <c r="M35" s="197">
        <f>DTA!$F$94</f>
        <v>0.59966212153178311</v>
      </c>
      <c r="N35" s="205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237"/>
      <c r="AM35" s="236"/>
      <c r="AN35" s="141"/>
      <c r="AO35" s="237"/>
      <c r="AP35" s="236"/>
      <c r="AQ35" s="141"/>
      <c r="AR35" s="237"/>
      <c r="AS35" s="236"/>
      <c r="AT35" s="141"/>
      <c r="AU35" s="237"/>
      <c r="AV35" s="236"/>
      <c r="AW35" s="141"/>
      <c r="AX35" s="237"/>
      <c r="AY35" s="236"/>
      <c r="AZ35" s="141"/>
      <c r="BA35" s="237"/>
      <c r="BB35" s="236"/>
      <c r="BC35" s="141"/>
      <c r="BD35" s="237"/>
      <c r="BE35" s="236"/>
      <c r="BF35" s="141"/>
      <c r="BG35" s="237"/>
      <c r="BH35" s="236"/>
      <c r="BI35" s="141"/>
      <c r="BJ35" s="237"/>
      <c r="BK35" s="236"/>
      <c r="BL35" s="141"/>
      <c r="BM35" s="237"/>
      <c r="BN35" s="236"/>
      <c r="BO35" s="141"/>
      <c r="BP35" s="237"/>
      <c r="BQ35" s="236"/>
      <c r="BR35" s="141"/>
      <c r="BS35" s="237"/>
      <c r="BT35" s="236"/>
      <c r="BU35" s="141"/>
      <c r="BV35" s="237"/>
      <c r="BW35" s="236"/>
      <c r="BX35" s="141"/>
      <c r="BY35" s="237"/>
      <c r="BZ35" s="236"/>
      <c r="CA35" s="141"/>
      <c r="CB35" s="237"/>
      <c r="CC35" s="236"/>
      <c r="CD35" s="141"/>
      <c r="CE35" s="237"/>
      <c r="CF35" s="236"/>
      <c r="CG35" s="141"/>
    </row>
    <row r="36" spans="1:85" customFormat="1" ht="8.1" customHeight="1" x14ac:dyDescent="0.3">
      <c r="A36" s="217"/>
      <c r="B36" s="133"/>
      <c r="C36" s="137"/>
      <c r="D36" s="202"/>
      <c r="E36" s="133"/>
      <c r="F36" s="137"/>
      <c r="G36" s="202"/>
      <c r="H36" s="133"/>
      <c r="I36" s="137"/>
      <c r="J36" s="202"/>
      <c r="K36" s="133"/>
      <c r="L36" s="137"/>
      <c r="M36" s="202"/>
      <c r="N36" s="205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235"/>
      <c r="AM36" s="238"/>
      <c r="AN36" s="134"/>
      <c r="AO36" s="235"/>
      <c r="AP36" s="238"/>
      <c r="AQ36" s="134"/>
      <c r="AR36" s="235"/>
      <c r="AS36" s="238"/>
      <c r="AT36" s="134"/>
      <c r="AU36" s="235"/>
      <c r="AV36" s="238"/>
      <c r="AW36" s="134"/>
      <c r="AX36" s="235"/>
      <c r="AY36" s="238"/>
      <c r="AZ36" s="134"/>
      <c r="BA36" s="235"/>
      <c r="BB36" s="238"/>
      <c r="BC36" s="134"/>
      <c r="BD36" s="235"/>
      <c r="BE36" s="238"/>
      <c r="BF36" s="134"/>
      <c r="BG36" s="235"/>
      <c r="BH36" s="238"/>
      <c r="BI36" s="134"/>
      <c r="BJ36" s="235"/>
      <c r="BK36" s="238"/>
      <c r="BL36" s="134"/>
      <c r="BM36" s="235"/>
      <c r="BN36" s="238"/>
      <c r="BO36" s="134"/>
      <c r="BP36" s="235"/>
      <c r="BQ36" s="238"/>
      <c r="BR36" s="134"/>
      <c r="BS36" s="235"/>
      <c r="BT36" s="238"/>
      <c r="BU36" s="134"/>
      <c r="BV36" s="235"/>
      <c r="BW36" s="238"/>
      <c r="BX36" s="134"/>
      <c r="BY36" s="235"/>
      <c r="BZ36" s="238"/>
      <c r="CA36" s="134"/>
      <c r="CB36" s="235"/>
      <c r="CC36" s="238"/>
      <c r="CD36" s="134"/>
      <c r="CE36" s="235"/>
      <c r="CF36" s="238"/>
      <c r="CG36" s="134"/>
    </row>
    <row r="37" spans="1:85" customFormat="1" ht="15.75" customHeight="1" x14ac:dyDescent="0.3">
      <c r="A37" s="218" t="s">
        <v>58</v>
      </c>
      <c r="B37" s="176" t="s">
        <v>56</v>
      </c>
      <c r="C37" s="178" t="s">
        <v>57</v>
      </c>
      <c r="D37" s="198">
        <f>DTA!$Q$65</f>
        <v>100.0006322605978</v>
      </c>
      <c r="E37" s="176" t="s">
        <v>56</v>
      </c>
      <c r="F37" s="178" t="s">
        <v>57</v>
      </c>
      <c r="G37" s="198">
        <f>DTA!$Q$74</f>
        <v>100.090590690657</v>
      </c>
      <c r="H37" s="176" t="s">
        <v>56</v>
      </c>
      <c r="I37" s="178" t="s">
        <v>57</v>
      </c>
      <c r="J37" s="198">
        <f>DTA!$Q$83</f>
        <v>100.01504534848725</v>
      </c>
      <c r="K37" s="176" t="s">
        <v>56</v>
      </c>
      <c r="L37" s="178" t="s">
        <v>57</v>
      </c>
      <c r="M37" s="198">
        <f>DTA!$Q$92</f>
        <v>100.01505555887439</v>
      </c>
      <c r="N37" s="205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239"/>
      <c r="AM37" s="240"/>
      <c r="AN37" s="241"/>
      <c r="AO37" s="239"/>
      <c r="AP37" s="240"/>
      <c r="AQ37" s="241"/>
      <c r="AR37" s="239"/>
      <c r="AS37" s="240"/>
      <c r="AT37" s="241"/>
      <c r="AU37" s="239"/>
      <c r="AV37" s="240"/>
      <c r="AW37" s="241"/>
      <c r="AX37" s="239"/>
      <c r="AY37" s="240"/>
      <c r="AZ37" s="241"/>
      <c r="BA37" s="239"/>
      <c r="BB37" s="240"/>
      <c r="BC37" s="241"/>
      <c r="BD37" s="239"/>
      <c r="BE37" s="240"/>
      <c r="BF37" s="241"/>
      <c r="BG37" s="239"/>
      <c r="BH37" s="240"/>
      <c r="BI37" s="241"/>
      <c r="BJ37" s="239"/>
      <c r="BK37" s="240"/>
      <c r="BL37" s="241"/>
      <c r="BM37" s="239"/>
      <c r="BN37" s="240"/>
      <c r="BO37" s="241"/>
      <c r="BP37" s="239"/>
      <c r="BQ37" s="240"/>
      <c r="BR37" s="241"/>
      <c r="BS37" s="239"/>
      <c r="BT37" s="240"/>
      <c r="BU37" s="241"/>
      <c r="BV37" s="239"/>
      <c r="BW37" s="240"/>
      <c r="BX37" s="241"/>
      <c r="BY37" s="239"/>
      <c r="BZ37" s="240"/>
      <c r="CA37" s="241"/>
      <c r="CB37" s="239"/>
      <c r="CC37" s="240"/>
      <c r="CD37" s="241"/>
      <c r="CE37" s="239"/>
      <c r="CF37" s="240"/>
      <c r="CG37" s="241"/>
    </row>
    <row r="38" spans="1:85" customFormat="1" ht="15.75" customHeight="1" x14ac:dyDescent="0.3">
      <c r="A38" s="217" t="s">
        <v>67</v>
      </c>
      <c r="B38" s="131">
        <f>DTA!$R$65</f>
        <v>1191.548029933798</v>
      </c>
      <c r="C38" s="179" t="s">
        <v>59</v>
      </c>
      <c r="D38" s="201">
        <f>DTA!$R$67</f>
        <v>14.550687214111484</v>
      </c>
      <c r="E38" s="131">
        <f>DTA!$R$74</f>
        <v>972.84306147009283</v>
      </c>
      <c r="F38" s="179" t="s">
        <v>59</v>
      </c>
      <c r="G38" s="201">
        <f>DTA!$R$76</f>
        <v>20.115190689278716</v>
      </c>
      <c r="H38" s="131">
        <f>DTA!$R$83</f>
        <v>972.98095754144174</v>
      </c>
      <c r="I38" s="179" t="s">
        <v>59</v>
      </c>
      <c r="J38" s="201">
        <f>DTA!$R$85</f>
        <v>16.673613148743687</v>
      </c>
      <c r="K38" s="131">
        <f>DTA!$R$92</f>
        <v>1027.6837824692118</v>
      </c>
      <c r="L38" s="179" t="s">
        <v>59</v>
      </c>
      <c r="M38" s="201">
        <f>DTA!$R$94</f>
        <v>21.418942810658695</v>
      </c>
      <c r="N38" s="205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235"/>
      <c r="AM38" s="236"/>
      <c r="AN38" s="136"/>
      <c r="AO38" s="235"/>
      <c r="AP38" s="236"/>
      <c r="AQ38" s="136"/>
      <c r="AR38" s="235"/>
      <c r="AS38" s="236"/>
      <c r="AT38" s="136"/>
      <c r="AU38" s="235"/>
      <c r="AV38" s="236"/>
      <c r="AW38" s="136"/>
      <c r="AX38" s="235"/>
      <c r="AY38" s="236"/>
      <c r="AZ38" s="136"/>
      <c r="BA38" s="235"/>
      <c r="BB38" s="236"/>
      <c r="BC38" s="136"/>
      <c r="BD38" s="235"/>
      <c r="BE38" s="236"/>
      <c r="BF38" s="136"/>
      <c r="BG38" s="235"/>
      <c r="BH38" s="236"/>
      <c r="BI38" s="136"/>
      <c r="BJ38" s="235"/>
      <c r="BK38" s="236"/>
      <c r="BL38" s="136"/>
      <c r="BM38" s="235"/>
      <c r="BN38" s="236"/>
      <c r="BO38" s="136"/>
      <c r="BP38" s="235"/>
      <c r="BQ38" s="236"/>
      <c r="BR38" s="136"/>
      <c r="BS38" s="235"/>
      <c r="BT38" s="236"/>
      <c r="BU38" s="136"/>
      <c r="BV38" s="235"/>
      <c r="BW38" s="236"/>
      <c r="BX38" s="136"/>
      <c r="BY38" s="235"/>
      <c r="BZ38" s="236"/>
      <c r="CA38" s="136"/>
      <c r="CB38" s="235"/>
      <c r="CC38" s="236"/>
      <c r="CD38" s="136"/>
      <c r="CE38" s="235"/>
      <c r="CF38" s="236"/>
      <c r="CG38" s="136"/>
    </row>
    <row r="39" spans="1:85" customFormat="1" ht="15.75" customHeight="1" x14ac:dyDescent="0.3">
      <c r="A39" s="217" t="s">
        <v>66</v>
      </c>
      <c r="B39" s="131">
        <f>DTA!$S$65</f>
        <v>37.271235361303461</v>
      </c>
      <c r="C39" s="179" t="s">
        <v>59</v>
      </c>
      <c r="D39" s="201">
        <f>DTA!$S$67</f>
        <v>1.4133243674486959</v>
      </c>
      <c r="E39" s="131">
        <f>DTA!$S$74</f>
        <v>115.35781934132361</v>
      </c>
      <c r="F39" s="179" t="s">
        <v>59</v>
      </c>
      <c r="G39" s="201">
        <f>DTA!$S$76</f>
        <v>7.4306840024351706</v>
      </c>
      <c r="H39" s="131">
        <f>DTA!$S$83</f>
        <v>96.062142452355744</v>
      </c>
      <c r="I39" s="179" t="s">
        <v>59</v>
      </c>
      <c r="J39" s="201">
        <f>DTA!$S$85</f>
        <v>5.6305623271665421</v>
      </c>
      <c r="K39" s="131">
        <f>DTA!$S$92</f>
        <v>95.42472055116535</v>
      </c>
      <c r="L39" s="179" t="s">
        <v>59</v>
      </c>
      <c r="M39" s="201">
        <f>DTA!$S$94</f>
        <v>5.8485147442918644</v>
      </c>
      <c r="N39" s="205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235"/>
      <c r="AM39" s="236"/>
      <c r="AN39" s="136"/>
      <c r="AO39" s="235"/>
      <c r="AP39" s="236"/>
      <c r="AQ39" s="136"/>
      <c r="AR39" s="235"/>
      <c r="AS39" s="236"/>
      <c r="AT39" s="136"/>
      <c r="AU39" s="235"/>
      <c r="AV39" s="236"/>
      <c r="AW39" s="136"/>
      <c r="AX39" s="235"/>
      <c r="AY39" s="236"/>
      <c r="AZ39" s="136"/>
      <c r="BA39" s="235"/>
      <c r="BB39" s="236"/>
      <c r="BC39" s="136"/>
      <c r="BD39" s="235"/>
      <c r="BE39" s="236"/>
      <c r="BF39" s="136"/>
      <c r="BG39" s="235"/>
      <c r="BH39" s="236"/>
      <c r="BI39" s="136"/>
      <c r="BJ39" s="235"/>
      <c r="BK39" s="236"/>
      <c r="BL39" s="136"/>
      <c r="BM39" s="235"/>
      <c r="BN39" s="236"/>
      <c r="BO39" s="136"/>
      <c r="BP39" s="235"/>
      <c r="BQ39" s="236"/>
      <c r="BR39" s="136"/>
      <c r="BS39" s="235"/>
      <c r="BT39" s="236"/>
      <c r="BU39" s="136"/>
      <c r="BV39" s="235"/>
      <c r="BW39" s="236"/>
      <c r="BX39" s="136"/>
      <c r="BY39" s="235"/>
      <c r="BZ39" s="236"/>
      <c r="CA39" s="136"/>
      <c r="CB39" s="235"/>
      <c r="CC39" s="236"/>
      <c r="CD39" s="136"/>
      <c r="CE39" s="235"/>
      <c r="CF39" s="236"/>
      <c r="CG39" s="136"/>
    </row>
    <row r="40" spans="1:85" customFormat="1" ht="15.75" customHeight="1" x14ac:dyDescent="0.3">
      <c r="A40" s="217" t="s">
        <v>69</v>
      </c>
      <c r="B40" s="131">
        <f>DTA!$AN$65</f>
        <v>558.50277960559561</v>
      </c>
      <c r="C40" s="179" t="s">
        <v>59</v>
      </c>
      <c r="D40" s="135">
        <f>DTA!$AN$67</f>
        <v>7.5999595124512034</v>
      </c>
      <c r="E40" s="131">
        <f>DTA!$AN$74</f>
        <v>371.06371139372283</v>
      </c>
      <c r="F40" s="179" t="s">
        <v>59</v>
      </c>
      <c r="G40" s="135">
        <f>DTA!$AN$76</f>
        <v>14.495615270925866</v>
      </c>
      <c r="H40" s="131">
        <f>DTA!$AN$83</f>
        <v>390.42833631836515</v>
      </c>
      <c r="I40" s="179" t="s">
        <v>59</v>
      </c>
      <c r="J40" s="135">
        <f>DTA!$AN$85</f>
        <v>10.500216799616503</v>
      </c>
      <c r="K40" s="131">
        <f>DTA!$AN$92</f>
        <v>418.41717068344053</v>
      </c>
      <c r="L40" s="179" t="s">
        <v>59</v>
      </c>
      <c r="M40" s="135">
        <f>DTA!$AN$94</f>
        <v>8.1142508355855263</v>
      </c>
      <c r="N40" s="205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235"/>
      <c r="AM40" s="236"/>
      <c r="AN40" s="136"/>
      <c r="AO40" s="235"/>
      <c r="AP40" s="236"/>
      <c r="AQ40" s="136"/>
      <c r="AR40" s="235"/>
      <c r="AS40" s="236"/>
      <c r="AT40" s="136"/>
      <c r="AU40" s="235"/>
      <c r="AV40" s="236"/>
      <c r="AW40" s="136"/>
      <c r="AX40" s="235"/>
      <c r="AY40" s="236"/>
      <c r="AZ40" s="136"/>
      <c r="BA40" s="235"/>
      <c r="BB40" s="236"/>
      <c r="BC40" s="136"/>
      <c r="BD40" s="235"/>
      <c r="BE40" s="236"/>
      <c r="BF40" s="136"/>
      <c r="BG40" s="235"/>
      <c r="BH40" s="236"/>
      <c r="BI40" s="136"/>
      <c r="BJ40" s="235"/>
      <c r="BK40" s="236"/>
      <c r="BL40" s="136"/>
      <c r="BM40" s="235"/>
      <c r="BN40" s="236"/>
      <c r="BO40" s="136"/>
      <c r="BP40" s="235"/>
      <c r="BQ40" s="236"/>
      <c r="BR40" s="136"/>
      <c r="BS40" s="235"/>
      <c r="BT40" s="236"/>
      <c r="BU40" s="136"/>
      <c r="BV40" s="235"/>
      <c r="BW40" s="236"/>
      <c r="BX40" s="136"/>
      <c r="BY40" s="235"/>
      <c r="BZ40" s="236"/>
      <c r="CA40" s="136"/>
      <c r="CB40" s="235"/>
      <c r="CC40" s="236"/>
      <c r="CD40" s="136"/>
      <c r="CE40" s="235"/>
      <c r="CF40" s="236"/>
      <c r="CG40" s="136"/>
    </row>
    <row r="41" spans="1:85" customFormat="1" ht="15.6" customHeight="1" x14ac:dyDescent="0.3">
      <c r="A41" s="217" t="s">
        <v>71</v>
      </c>
      <c r="B41" s="138">
        <f>DTA!$T$65</f>
        <v>1.59071011011011</v>
      </c>
      <c r="C41" s="179" t="s">
        <v>59</v>
      </c>
      <c r="D41" s="197">
        <f>DTA!$T$67</f>
        <v>1.6570834702493886E-2</v>
      </c>
      <c r="E41" s="138">
        <f>DTA!$T$74</f>
        <v>1.0854540540540538</v>
      </c>
      <c r="F41" s="179" t="s">
        <v>59</v>
      </c>
      <c r="G41" s="197">
        <f>DTA!$T$76</f>
        <v>2.637556789441545E-2</v>
      </c>
      <c r="H41" s="138">
        <f>DTA!$T$83</f>
        <v>1.0948603603603602</v>
      </c>
      <c r="I41" s="179" t="s">
        <v>59</v>
      </c>
      <c r="J41" s="197">
        <f>DTA!$T$85</f>
        <v>2.0870515138408249E-2</v>
      </c>
      <c r="K41" s="138">
        <f>DTA!$T$92</f>
        <v>1.1436336336336321</v>
      </c>
      <c r="L41" s="179" t="s">
        <v>59</v>
      </c>
      <c r="M41" s="197">
        <f>DTA!$T$94</f>
        <v>2.6810403805362228E-2</v>
      </c>
      <c r="N41" s="205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237"/>
      <c r="AM41" s="236"/>
      <c r="AN41" s="141"/>
      <c r="AO41" s="237"/>
      <c r="AP41" s="236"/>
      <c r="AQ41" s="141"/>
      <c r="AR41" s="237"/>
      <c r="AS41" s="236"/>
      <c r="AT41" s="141"/>
      <c r="AU41" s="237"/>
      <c r="AV41" s="236"/>
      <c r="AW41" s="141"/>
      <c r="AX41" s="237"/>
      <c r="AY41" s="236"/>
      <c r="AZ41" s="141"/>
      <c r="BA41" s="237"/>
      <c r="BB41" s="236"/>
      <c r="BC41" s="141"/>
      <c r="BD41" s="237"/>
      <c r="BE41" s="236"/>
      <c r="BF41" s="141"/>
      <c r="BG41" s="237"/>
      <c r="BH41" s="236"/>
      <c r="BI41" s="141"/>
      <c r="BJ41" s="237"/>
      <c r="BK41" s="236"/>
      <c r="BL41" s="141"/>
      <c r="BM41" s="237"/>
      <c r="BN41" s="236"/>
      <c r="BO41" s="141"/>
      <c r="BP41" s="237"/>
      <c r="BQ41" s="236"/>
      <c r="BR41" s="141"/>
      <c r="BS41" s="237"/>
      <c r="BT41" s="236"/>
      <c r="BU41" s="141"/>
      <c r="BV41" s="237"/>
      <c r="BW41" s="236"/>
      <c r="BX41" s="141"/>
      <c r="BY41" s="237"/>
      <c r="BZ41" s="236"/>
      <c r="CA41" s="141"/>
      <c r="CB41" s="237"/>
      <c r="CC41" s="236"/>
      <c r="CD41" s="141"/>
      <c r="CE41" s="237"/>
      <c r="CF41" s="236"/>
      <c r="CG41" s="141"/>
    </row>
    <row r="42" spans="1:85" customFormat="1" ht="15.75" customHeight="1" x14ac:dyDescent="0.3">
      <c r="A42" s="217" t="s">
        <v>73</v>
      </c>
      <c r="B42" s="138">
        <f>DTA!$U$65</f>
        <v>1.6542588650983461</v>
      </c>
      <c r="C42" s="179" t="s">
        <v>59</v>
      </c>
      <c r="D42" s="197">
        <f>DTA!$U$67</f>
        <v>1.0954347239610369E-2</v>
      </c>
      <c r="E42" s="138">
        <f>DTA!$U$74</f>
        <v>1.0651916778751447</v>
      </c>
      <c r="F42" s="179" t="s">
        <v>59</v>
      </c>
      <c r="G42" s="197">
        <f>DTA!$U$76</f>
        <v>3.6717465164572333E-2</v>
      </c>
      <c r="H42" s="138">
        <f>DTA!$U$83</f>
        <v>1.1014978156124768</v>
      </c>
      <c r="I42" s="179" t="s">
        <v>59</v>
      </c>
      <c r="J42" s="197">
        <f>DTA!$U$85</f>
        <v>4.9942284446808968E-2</v>
      </c>
      <c r="K42" s="138">
        <f>DTA!$U$92</f>
        <v>1.158076584507272</v>
      </c>
      <c r="L42" s="179" t="s">
        <v>59</v>
      </c>
      <c r="M42" s="197">
        <f>DTA!$U$94</f>
        <v>3.0142821274967056E-2</v>
      </c>
      <c r="N42" s="205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237"/>
      <c r="AM42" s="236"/>
      <c r="AN42" s="141"/>
      <c r="AO42" s="237"/>
      <c r="AP42" s="236"/>
      <c r="AQ42" s="141"/>
      <c r="AR42" s="237"/>
      <c r="AS42" s="236"/>
      <c r="AT42" s="141"/>
      <c r="AU42" s="237"/>
      <c r="AV42" s="236"/>
      <c r="AW42" s="141"/>
      <c r="AX42" s="237"/>
      <c r="AY42" s="236"/>
      <c r="AZ42" s="141"/>
      <c r="BA42" s="237"/>
      <c r="BB42" s="236"/>
      <c r="BC42" s="141"/>
      <c r="BD42" s="237"/>
      <c r="BE42" s="236"/>
      <c r="BF42" s="141"/>
      <c r="BG42" s="237"/>
      <c r="BH42" s="236"/>
      <c r="BI42" s="141"/>
      <c r="BJ42" s="237"/>
      <c r="BK42" s="236"/>
      <c r="BL42" s="141"/>
      <c r="BM42" s="237"/>
      <c r="BN42" s="236"/>
      <c r="BO42" s="141"/>
      <c r="BP42" s="237"/>
      <c r="BQ42" s="236"/>
      <c r="BR42" s="141"/>
      <c r="BS42" s="237"/>
      <c r="BT42" s="236"/>
      <c r="BU42" s="141"/>
      <c r="BV42" s="237"/>
      <c r="BW42" s="236"/>
      <c r="BX42" s="141"/>
      <c r="BY42" s="237"/>
      <c r="BZ42" s="236"/>
      <c r="CA42" s="141"/>
      <c r="CB42" s="237"/>
      <c r="CC42" s="236"/>
      <c r="CD42" s="141"/>
      <c r="CE42" s="237"/>
      <c r="CF42" s="236"/>
      <c r="CG42" s="141"/>
    </row>
    <row r="43" spans="1:85" customFormat="1" ht="8.1" customHeight="1" x14ac:dyDescent="0.3">
      <c r="A43" s="219"/>
      <c r="B43" s="140"/>
      <c r="C43" s="142"/>
      <c r="D43" s="197"/>
      <c r="E43" s="140"/>
      <c r="F43" s="142"/>
      <c r="G43" s="197"/>
      <c r="H43" s="140"/>
      <c r="I43" s="142"/>
      <c r="J43" s="197"/>
      <c r="K43" s="140"/>
      <c r="L43" s="142"/>
      <c r="M43" s="197"/>
      <c r="N43" s="205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237"/>
      <c r="AM43" s="242"/>
      <c r="AN43" s="141"/>
      <c r="AO43" s="237"/>
      <c r="AP43" s="242"/>
      <c r="AQ43" s="141"/>
      <c r="AR43" s="237"/>
      <c r="AS43" s="242"/>
      <c r="AT43" s="141"/>
      <c r="AU43" s="237"/>
      <c r="AV43" s="242"/>
      <c r="AW43" s="141"/>
      <c r="AX43" s="237"/>
      <c r="AY43" s="242"/>
      <c r="AZ43" s="141"/>
      <c r="BA43" s="237"/>
      <c r="BB43" s="242"/>
      <c r="BC43" s="141"/>
      <c r="BD43" s="237"/>
      <c r="BE43" s="242"/>
      <c r="BF43" s="141"/>
      <c r="BG43" s="237"/>
      <c r="BH43" s="242"/>
      <c r="BI43" s="141"/>
      <c r="BJ43" s="237"/>
      <c r="BK43" s="242"/>
      <c r="BL43" s="141"/>
      <c r="BM43" s="237"/>
      <c r="BN43" s="242"/>
      <c r="BO43" s="141"/>
      <c r="BP43" s="237"/>
      <c r="BQ43" s="242"/>
      <c r="BR43" s="141"/>
      <c r="BS43" s="237"/>
      <c r="BT43" s="242"/>
      <c r="BU43" s="141"/>
      <c r="BV43" s="237"/>
      <c r="BW43" s="242"/>
      <c r="BX43" s="141"/>
      <c r="BY43" s="237"/>
      <c r="BZ43" s="242"/>
      <c r="CA43" s="141"/>
      <c r="CB43" s="237"/>
      <c r="CC43" s="242"/>
      <c r="CD43" s="141"/>
      <c r="CE43" s="237"/>
      <c r="CF43" s="242"/>
      <c r="CG43" s="141"/>
    </row>
    <row r="44" spans="1:85" customFormat="1" ht="15.75" customHeight="1" x14ac:dyDescent="0.3">
      <c r="A44" s="218" t="s">
        <v>63</v>
      </c>
      <c r="B44" s="129"/>
      <c r="C44" s="129"/>
      <c r="D44" s="203"/>
      <c r="E44" s="129"/>
      <c r="F44" s="129"/>
      <c r="G44" s="203"/>
      <c r="H44" s="129"/>
      <c r="I44" s="129"/>
      <c r="J44" s="203"/>
      <c r="K44" s="129"/>
      <c r="L44" s="129"/>
      <c r="M44" s="203"/>
      <c r="N44" s="205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319"/>
      <c r="AM44" s="319"/>
      <c r="AN44" s="145"/>
      <c r="AO44" s="319"/>
      <c r="AP44" s="319"/>
      <c r="AQ44" s="145"/>
      <c r="AR44" s="319"/>
      <c r="AS44" s="319"/>
      <c r="AT44" s="145"/>
      <c r="AU44" s="319"/>
      <c r="AV44" s="319"/>
      <c r="AW44" s="145"/>
      <c r="AX44" s="319"/>
      <c r="AY44" s="319"/>
      <c r="AZ44" s="145"/>
      <c r="BA44" s="319"/>
      <c r="BB44" s="319"/>
      <c r="BC44" s="145"/>
      <c r="BD44" s="319"/>
      <c r="BE44" s="319"/>
      <c r="BF44" s="145"/>
      <c r="BG44" s="319"/>
      <c r="BH44" s="319"/>
      <c r="BI44" s="145"/>
      <c r="BJ44" s="319"/>
      <c r="BK44" s="319"/>
      <c r="BL44" s="145"/>
      <c r="BM44" s="319"/>
      <c r="BN44" s="319"/>
      <c r="BO44" s="145"/>
      <c r="BP44" s="319"/>
      <c r="BQ44" s="319"/>
      <c r="BR44" s="145"/>
      <c r="BS44" s="319"/>
      <c r="BT44" s="319"/>
      <c r="BU44" s="145"/>
      <c r="BV44" s="319"/>
      <c r="BW44" s="319"/>
      <c r="BX44" s="145"/>
      <c r="BY44" s="319"/>
      <c r="BZ44" s="319"/>
      <c r="CA44" s="145"/>
      <c r="CB44" s="319"/>
      <c r="CC44" s="319"/>
      <c r="CD44" s="145"/>
      <c r="CE44" s="319"/>
      <c r="CF44" s="319"/>
      <c r="CG44" s="145"/>
    </row>
    <row r="45" spans="1:85" customFormat="1" ht="15.75" customHeight="1" x14ac:dyDescent="0.3">
      <c r="A45" s="217" t="s">
        <v>48</v>
      </c>
      <c r="B45" s="131">
        <f>DTA!$X65</f>
        <v>201.0954425858074</v>
      </c>
      <c r="C45" s="179" t="s">
        <v>59</v>
      </c>
      <c r="D45" s="201">
        <f>DTA!$X67</f>
        <v>9.0442134799918943</v>
      </c>
      <c r="E45" s="131">
        <f>DTA!$X74</f>
        <v>43.957487880880322</v>
      </c>
      <c r="F45" s="179" t="s">
        <v>59</v>
      </c>
      <c r="G45" s="201">
        <f>DTA!$X76</f>
        <v>4.2068498883882173</v>
      </c>
      <c r="H45" s="131">
        <f>DTA!$X83</f>
        <v>54.986825374254842</v>
      </c>
      <c r="I45" s="179" t="s">
        <v>59</v>
      </c>
      <c r="J45" s="201">
        <f>DTA!$X85</f>
        <v>4.7428327874426612</v>
      </c>
      <c r="K45" s="131">
        <f>DTA!$X92</f>
        <v>59.336264805421578</v>
      </c>
      <c r="L45" s="179" t="s">
        <v>59</v>
      </c>
      <c r="M45" s="201">
        <f>DTA!$X94</f>
        <v>3.7716317521113503</v>
      </c>
      <c r="N45" s="205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235"/>
      <c r="AM45" s="236"/>
      <c r="AN45" s="136"/>
      <c r="AO45" s="235"/>
      <c r="AP45" s="236"/>
      <c r="AQ45" s="136"/>
      <c r="AR45" s="235"/>
      <c r="AS45" s="236"/>
      <c r="AT45" s="136"/>
      <c r="AU45" s="235"/>
      <c r="AV45" s="236"/>
      <c r="AW45" s="136"/>
      <c r="AX45" s="235"/>
      <c r="AY45" s="236"/>
      <c r="AZ45" s="136"/>
      <c r="BA45" s="235"/>
      <c r="BB45" s="236"/>
      <c r="BC45" s="136"/>
      <c r="BD45" s="235"/>
      <c r="BE45" s="236"/>
      <c r="BF45" s="136"/>
      <c r="BG45" s="235"/>
      <c r="BH45" s="236"/>
      <c r="BI45" s="136"/>
      <c r="BJ45" s="235"/>
      <c r="BK45" s="236"/>
      <c r="BL45" s="136"/>
      <c r="BM45" s="235"/>
      <c r="BN45" s="236"/>
      <c r="BO45" s="136"/>
      <c r="BP45" s="235"/>
      <c r="BQ45" s="236"/>
      <c r="BR45" s="136"/>
      <c r="BS45" s="235"/>
      <c r="BT45" s="236"/>
      <c r="BU45" s="136"/>
      <c r="BV45" s="235"/>
      <c r="BW45" s="236"/>
      <c r="BX45" s="136"/>
      <c r="BY45" s="235"/>
      <c r="BZ45" s="236"/>
      <c r="CA45" s="136"/>
      <c r="CB45" s="235"/>
      <c r="CC45" s="236"/>
      <c r="CD45" s="136"/>
      <c r="CE45" s="235"/>
      <c r="CF45" s="236"/>
      <c r="CG45" s="136"/>
    </row>
    <row r="46" spans="1:85" customFormat="1" ht="15.75" customHeight="1" x14ac:dyDescent="0.3">
      <c r="A46" s="217" t="s">
        <v>49</v>
      </c>
      <c r="B46" s="131">
        <f>DTA!$W65</f>
        <v>208.7662896912222</v>
      </c>
      <c r="C46" s="179" t="s">
        <v>59</v>
      </c>
      <c r="D46" s="201">
        <f>DTA!$W67</f>
        <v>9.0951700792590948</v>
      </c>
      <c r="E46" s="131">
        <f>DTA!$W74</f>
        <v>67.157181365340733</v>
      </c>
      <c r="F46" s="179" t="s">
        <v>59</v>
      </c>
      <c r="G46" s="201">
        <f>DTA!$W76</f>
        <v>17.263252676120828</v>
      </c>
      <c r="H46" s="131">
        <f>DTA!$W83</f>
        <v>117.75540389033397</v>
      </c>
      <c r="I46" s="179" t="s">
        <v>59</v>
      </c>
      <c r="J46" s="201">
        <f>DTA!$W85</f>
        <v>34.843640980636685</v>
      </c>
      <c r="K46" s="131">
        <f>DTA!$W92</f>
        <v>51.68276621160296</v>
      </c>
      <c r="L46" s="179" t="s">
        <v>59</v>
      </c>
      <c r="M46" s="201">
        <f>DTA!$W94</f>
        <v>6.791961556925612</v>
      </c>
      <c r="N46" s="205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235"/>
      <c r="AM46" s="236"/>
      <c r="AN46" s="136"/>
      <c r="AO46" s="235"/>
      <c r="AP46" s="236"/>
      <c r="AQ46" s="136"/>
      <c r="AR46" s="235"/>
      <c r="AS46" s="236"/>
      <c r="AT46" s="136"/>
      <c r="AU46" s="235"/>
      <c r="AV46" s="236"/>
      <c r="AW46" s="136"/>
      <c r="AX46" s="235"/>
      <c r="AY46" s="236"/>
      <c r="AZ46" s="136"/>
      <c r="BA46" s="235"/>
      <c r="BB46" s="236"/>
      <c r="BC46" s="136"/>
      <c r="BD46" s="235"/>
      <c r="BE46" s="236"/>
      <c r="BF46" s="136"/>
      <c r="BG46" s="235"/>
      <c r="BH46" s="236"/>
      <c r="BI46" s="136"/>
      <c r="BJ46" s="235"/>
      <c r="BK46" s="236"/>
      <c r="BL46" s="136"/>
      <c r="BM46" s="235"/>
      <c r="BN46" s="236"/>
      <c r="BO46" s="136"/>
      <c r="BP46" s="235"/>
      <c r="BQ46" s="236"/>
      <c r="BR46" s="136"/>
      <c r="BS46" s="235"/>
      <c r="BT46" s="236"/>
      <c r="BU46" s="136"/>
      <c r="BV46" s="235"/>
      <c r="BW46" s="236"/>
      <c r="BX46" s="136"/>
      <c r="BY46" s="235"/>
      <c r="BZ46" s="236"/>
      <c r="CA46" s="136"/>
      <c r="CB46" s="235"/>
      <c r="CC46" s="236"/>
      <c r="CD46" s="136"/>
      <c r="CE46" s="235"/>
      <c r="CF46" s="236"/>
      <c r="CG46" s="136"/>
    </row>
    <row r="47" spans="1:85" customFormat="1" ht="8.1" customHeight="1" x14ac:dyDescent="0.3">
      <c r="A47" s="217"/>
      <c r="B47" s="133"/>
      <c r="C47" s="137"/>
      <c r="D47" s="202"/>
      <c r="E47" s="133"/>
      <c r="F47" s="137"/>
      <c r="G47" s="202"/>
      <c r="H47" s="133"/>
      <c r="I47" s="137"/>
      <c r="J47" s="202"/>
      <c r="K47" s="133"/>
      <c r="L47" s="137"/>
      <c r="M47" s="202"/>
      <c r="N47" s="205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235"/>
      <c r="AM47" s="238"/>
      <c r="AN47" s="134"/>
      <c r="AO47" s="235"/>
      <c r="AP47" s="238"/>
      <c r="AQ47" s="134"/>
      <c r="AR47" s="235"/>
      <c r="AS47" s="238"/>
      <c r="AT47" s="134"/>
      <c r="AU47" s="235"/>
      <c r="AV47" s="238"/>
      <c r="AW47" s="134"/>
      <c r="AX47" s="235"/>
      <c r="AY47" s="238"/>
      <c r="AZ47" s="134"/>
      <c r="BA47" s="235"/>
      <c r="BB47" s="238"/>
      <c r="BC47" s="134"/>
      <c r="BD47" s="235"/>
      <c r="BE47" s="238"/>
      <c r="BF47" s="134"/>
      <c r="BG47" s="235"/>
      <c r="BH47" s="238"/>
      <c r="BI47" s="134"/>
      <c r="BJ47" s="235"/>
      <c r="BK47" s="238"/>
      <c r="BL47" s="134"/>
      <c r="BM47" s="235"/>
      <c r="BN47" s="238"/>
      <c r="BO47" s="134"/>
      <c r="BP47" s="235"/>
      <c r="BQ47" s="238"/>
      <c r="BR47" s="134"/>
      <c r="BS47" s="235"/>
      <c r="BT47" s="238"/>
      <c r="BU47" s="134"/>
      <c r="BV47" s="235"/>
      <c r="BW47" s="238"/>
      <c r="BX47" s="134"/>
      <c r="BY47" s="235"/>
      <c r="BZ47" s="238"/>
      <c r="CA47" s="134"/>
      <c r="CB47" s="235"/>
      <c r="CC47" s="238"/>
      <c r="CD47" s="134"/>
      <c r="CE47" s="235"/>
      <c r="CF47" s="238"/>
      <c r="CG47" s="134"/>
    </row>
    <row r="48" spans="1:85" customFormat="1" ht="15.75" customHeight="1" x14ac:dyDescent="0.3">
      <c r="A48" s="218" t="s">
        <v>65</v>
      </c>
      <c r="B48" s="140"/>
      <c r="C48" s="142"/>
      <c r="D48" s="197"/>
      <c r="E48" s="140"/>
      <c r="F48" s="142"/>
      <c r="G48" s="197"/>
      <c r="H48" s="140"/>
      <c r="I48" s="142"/>
      <c r="J48" s="197"/>
      <c r="K48" s="140"/>
      <c r="L48" s="142"/>
      <c r="M48" s="197"/>
      <c r="N48" s="205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237"/>
      <c r="AM48" s="242"/>
      <c r="AN48" s="141"/>
      <c r="AO48" s="237"/>
      <c r="AP48" s="242"/>
      <c r="AQ48" s="141"/>
      <c r="AR48" s="237"/>
      <c r="AS48" s="242"/>
      <c r="AT48" s="141"/>
      <c r="AU48" s="237"/>
      <c r="AV48" s="242"/>
      <c r="AW48" s="141"/>
      <c r="AX48" s="237"/>
      <c r="AY48" s="242"/>
      <c r="AZ48" s="141"/>
      <c r="BA48" s="237"/>
      <c r="BB48" s="242"/>
      <c r="BC48" s="141"/>
      <c r="BD48" s="237"/>
      <c r="BE48" s="242"/>
      <c r="BF48" s="141"/>
      <c r="BG48" s="237"/>
      <c r="BH48" s="242"/>
      <c r="BI48" s="141"/>
      <c r="BJ48" s="237"/>
      <c r="BK48" s="242"/>
      <c r="BL48" s="141"/>
      <c r="BM48" s="237"/>
      <c r="BN48" s="242"/>
      <c r="BO48" s="141"/>
      <c r="BP48" s="237"/>
      <c r="BQ48" s="242"/>
      <c r="BR48" s="141"/>
      <c r="BS48" s="237"/>
      <c r="BT48" s="242"/>
      <c r="BU48" s="141"/>
      <c r="BV48" s="237"/>
      <c r="BW48" s="242"/>
      <c r="BX48" s="141"/>
      <c r="BY48" s="237"/>
      <c r="BZ48" s="242"/>
      <c r="CA48" s="141"/>
      <c r="CB48" s="237"/>
      <c r="CC48" s="242"/>
      <c r="CD48" s="141"/>
      <c r="CE48" s="237"/>
      <c r="CF48" s="242"/>
      <c r="CG48" s="141"/>
    </row>
    <row r="49" spans="1:85" customFormat="1" ht="15.75" customHeight="1" x14ac:dyDescent="0.3">
      <c r="A49" s="220" t="s">
        <v>50</v>
      </c>
      <c r="B49" s="138">
        <f>DTA!$T186</f>
        <v>1.1139926885771669</v>
      </c>
      <c r="C49" s="179" t="s">
        <v>59</v>
      </c>
      <c r="D49" s="197">
        <f>DTA!$T188</f>
        <v>6.5330887800700427E-2</v>
      </c>
      <c r="E49" s="138">
        <f>DTA!$T195</f>
        <v>1.6940537152605788</v>
      </c>
      <c r="F49" s="179" t="s">
        <v>59</v>
      </c>
      <c r="G49" s="197">
        <f>DTA!$T197</f>
        <v>0.3701839461037888</v>
      </c>
      <c r="H49" s="138">
        <f>DTA!$T204</f>
        <v>2.2695221990552494</v>
      </c>
      <c r="I49" s="179" t="s">
        <v>59</v>
      </c>
      <c r="J49" s="197">
        <f>DTA!$T206</f>
        <v>0.85782063799763408</v>
      </c>
      <c r="K49" s="138">
        <f>DTA!$T213</f>
        <v>0.92172442943498578</v>
      </c>
      <c r="L49" s="179" t="s">
        <v>59</v>
      </c>
      <c r="M49" s="197">
        <f>DTA!$T215</f>
        <v>0.12683533132942643</v>
      </c>
      <c r="N49" s="205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237"/>
      <c r="AM49" s="236"/>
      <c r="AN49" s="141"/>
      <c r="AO49" s="237"/>
      <c r="AP49" s="236"/>
      <c r="AQ49" s="141"/>
      <c r="AR49" s="237"/>
      <c r="AS49" s="236"/>
      <c r="AT49" s="141"/>
      <c r="AU49" s="237"/>
      <c r="AV49" s="236"/>
      <c r="AW49" s="141"/>
      <c r="AX49" s="237"/>
      <c r="AY49" s="236"/>
      <c r="AZ49" s="141"/>
      <c r="BA49" s="237"/>
      <c r="BB49" s="236"/>
      <c r="BC49" s="141"/>
      <c r="BD49" s="237"/>
      <c r="BE49" s="236"/>
      <c r="BF49" s="141"/>
      <c r="BG49" s="237"/>
      <c r="BH49" s="236"/>
      <c r="BI49" s="141"/>
      <c r="BJ49" s="237"/>
      <c r="BK49" s="236"/>
      <c r="BL49" s="141"/>
      <c r="BM49" s="237"/>
      <c r="BN49" s="236"/>
      <c r="BO49" s="141"/>
      <c r="BP49" s="237"/>
      <c r="BQ49" s="236"/>
      <c r="BR49" s="141"/>
      <c r="BS49" s="237"/>
      <c r="BT49" s="236"/>
      <c r="BU49" s="141"/>
      <c r="BV49" s="237"/>
      <c r="BW49" s="236"/>
      <c r="BX49" s="141"/>
      <c r="BY49" s="237"/>
      <c r="BZ49" s="236"/>
      <c r="CA49" s="141"/>
      <c r="CB49" s="237"/>
      <c r="CC49" s="236"/>
      <c r="CD49" s="141"/>
      <c r="CE49" s="237"/>
      <c r="CF49" s="236"/>
      <c r="CG49" s="141"/>
    </row>
    <row r="50" spans="1:85" customFormat="1" ht="15.75" customHeight="1" x14ac:dyDescent="0.3">
      <c r="A50" s="217" t="s">
        <v>51</v>
      </c>
      <c r="B50" s="138">
        <f>DTA!$U186</f>
        <v>1.885168793702046</v>
      </c>
      <c r="C50" s="179" t="s">
        <v>59</v>
      </c>
      <c r="D50" s="197">
        <f>DTA!$U188</f>
        <v>0.16849912682784937</v>
      </c>
      <c r="E50" s="138">
        <f>DTA!$U195</f>
        <v>3.6846464656446445</v>
      </c>
      <c r="F50" s="179" t="s">
        <v>59</v>
      </c>
      <c r="G50" s="197">
        <f>DTA!$U197</f>
        <v>1.5671758072524458</v>
      </c>
      <c r="H50" s="138">
        <f>DTA!$U204</f>
        <v>4.2738142478768353</v>
      </c>
      <c r="I50" s="179" t="s">
        <v>59</v>
      </c>
      <c r="J50" s="197">
        <f>DTA!$U206</f>
        <v>2.0321229082469969</v>
      </c>
      <c r="K50" s="138">
        <f>DTA!$U213</f>
        <v>0.79712817775153655</v>
      </c>
      <c r="L50" s="179" t="s">
        <v>59</v>
      </c>
      <c r="M50" s="197">
        <f>DTA!$U215</f>
        <v>9.0098034300053656E-2</v>
      </c>
      <c r="N50" s="205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237"/>
      <c r="AM50" s="236"/>
      <c r="AN50" s="141"/>
      <c r="AO50" s="237"/>
      <c r="AP50" s="236"/>
      <c r="AQ50" s="141"/>
      <c r="AR50" s="237"/>
      <c r="AS50" s="236"/>
      <c r="AT50" s="141"/>
      <c r="AU50" s="237"/>
      <c r="AV50" s="236"/>
      <c r="AW50" s="141"/>
      <c r="AX50" s="237"/>
      <c r="AY50" s="236"/>
      <c r="AZ50" s="141"/>
      <c r="BA50" s="237"/>
      <c r="BB50" s="236"/>
      <c r="BC50" s="141"/>
      <c r="BD50" s="237"/>
      <c r="BE50" s="236"/>
      <c r="BF50" s="141"/>
      <c r="BG50" s="237"/>
      <c r="BH50" s="236"/>
      <c r="BI50" s="141"/>
      <c r="BJ50" s="237"/>
      <c r="BK50" s="236"/>
      <c r="BL50" s="141"/>
      <c r="BM50" s="237"/>
      <c r="BN50" s="236"/>
      <c r="BO50" s="141"/>
      <c r="BP50" s="237"/>
      <c r="BQ50" s="236"/>
      <c r="BR50" s="141"/>
      <c r="BS50" s="237"/>
      <c r="BT50" s="236"/>
      <c r="BU50" s="141"/>
      <c r="BV50" s="237"/>
      <c r="BW50" s="236"/>
      <c r="BX50" s="141"/>
      <c r="BY50" s="237"/>
      <c r="BZ50" s="236"/>
      <c r="CA50" s="141"/>
      <c r="CB50" s="237"/>
      <c r="CC50" s="236"/>
      <c r="CD50" s="141"/>
      <c r="CE50" s="237"/>
      <c r="CF50" s="236"/>
      <c r="CG50" s="141"/>
    </row>
    <row r="51" spans="1:85" customFormat="1" ht="8.1" customHeight="1" x14ac:dyDescent="0.3">
      <c r="A51" s="217"/>
      <c r="B51" s="131"/>
      <c r="C51" s="137"/>
      <c r="D51" s="202"/>
      <c r="E51" s="131"/>
      <c r="F51" s="137"/>
      <c r="G51" s="202"/>
      <c r="H51" s="131"/>
      <c r="I51" s="137"/>
      <c r="J51" s="202"/>
      <c r="K51" s="131"/>
      <c r="L51" s="137"/>
      <c r="M51" s="202"/>
      <c r="N51" s="205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235"/>
      <c r="AM51" s="238"/>
      <c r="AN51" s="134"/>
      <c r="AO51" s="235"/>
      <c r="AP51" s="238"/>
      <c r="AQ51" s="134"/>
      <c r="AR51" s="235"/>
      <c r="AS51" s="238"/>
      <c r="AT51" s="134"/>
      <c r="AU51" s="235"/>
      <c r="AV51" s="238"/>
      <c r="AW51" s="134"/>
      <c r="AX51" s="235"/>
      <c r="AY51" s="238"/>
      <c r="AZ51" s="134"/>
      <c r="BA51" s="235"/>
      <c r="BB51" s="238"/>
      <c r="BC51" s="134"/>
      <c r="BD51" s="235"/>
      <c r="BE51" s="238"/>
      <c r="BF51" s="134"/>
      <c r="BG51" s="235"/>
      <c r="BH51" s="238"/>
      <c r="BI51" s="134"/>
      <c r="BJ51" s="235"/>
      <c r="BK51" s="238"/>
      <c r="BL51" s="134"/>
      <c r="BM51" s="235"/>
      <c r="BN51" s="238"/>
      <c r="BO51" s="134"/>
      <c r="BP51" s="235"/>
      <c r="BQ51" s="238"/>
      <c r="BR51" s="134"/>
      <c r="BS51" s="235"/>
      <c r="BT51" s="238"/>
      <c r="BU51" s="134"/>
      <c r="BV51" s="235"/>
      <c r="BW51" s="238"/>
      <c r="BX51" s="134"/>
      <c r="BY51" s="235"/>
      <c r="BZ51" s="238"/>
      <c r="CA51" s="134"/>
      <c r="CB51" s="235"/>
      <c r="CC51" s="238"/>
      <c r="CD51" s="134"/>
      <c r="CE51" s="235"/>
      <c r="CF51" s="238"/>
      <c r="CG51" s="134"/>
    </row>
    <row r="52" spans="1:85" customFormat="1" ht="15.75" customHeight="1" x14ac:dyDescent="0.3">
      <c r="A52" s="218" t="s">
        <v>70</v>
      </c>
      <c r="B52" s="131">
        <f>DTA!$V65</f>
        <v>59.697987162756206</v>
      </c>
      <c r="C52" s="179" t="s">
        <v>59</v>
      </c>
      <c r="D52" s="201">
        <f>DTA!$V67</f>
        <v>3.1683215468271029</v>
      </c>
      <c r="E52" s="131">
        <f>DTA!$V74</f>
        <v>2.3871404090201112</v>
      </c>
      <c r="F52" s="179" t="s">
        <v>59</v>
      </c>
      <c r="G52" s="201">
        <f>DTA!$V76</f>
        <v>0.8811079640641909</v>
      </c>
      <c r="H52" s="131">
        <f>DTA!$V83</f>
        <v>5.2609857206802122</v>
      </c>
      <c r="I52" s="179" t="s">
        <v>59</v>
      </c>
      <c r="J52" s="201">
        <f>DTA!$V85</f>
        <v>0.95451157039911028</v>
      </c>
      <c r="K52" s="131">
        <f>DTA!$V92</f>
        <v>5.8309074003292718</v>
      </c>
      <c r="L52" s="179" t="s">
        <v>59</v>
      </c>
      <c r="M52" s="201">
        <f>DTA!$V94</f>
        <v>1.2208684658290692</v>
      </c>
      <c r="N52" s="205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235"/>
      <c r="AM52" s="236"/>
      <c r="AN52" s="136"/>
      <c r="AO52" s="235"/>
      <c r="AP52" s="236"/>
      <c r="AQ52" s="136"/>
      <c r="AR52" s="235"/>
      <c r="AS52" s="236"/>
      <c r="AT52" s="136"/>
      <c r="AU52" s="235"/>
      <c r="AV52" s="236"/>
      <c r="AW52" s="136"/>
      <c r="AX52" s="235"/>
      <c r="AY52" s="236"/>
      <c r="AZ52" s="136"/>
      <c r="BA52" s="235"/>
      <c r="BB52" s="236"/>
      <c r="BC52" s="136"/>
      <c r="BD52" s="235"/>
      <c r="BE52" s="236"/>
      <c r="BF52" s="136"/>
      <c r="BG52" s="235"/>
      <c r="BH52" s="236"/>
      <c r="BI52" s="136"/>
      <c r="BJ52" s="235"/>
      <c r="BK52" s="236"/>
      <c r="BL52" s="136"/>
      <c r="BM52" s="235"/>
      <c r="BN52" s="236"/>
      <c r="BO52" s="136"/>
      <c r="BP52" s="235"/>
      <c r="BQ52" s="236"/>
      <c r="BR52" s="136"/>
      <c r="BS52" s="235"/>
      <c r="BT52" s="236"/>
      <c r="BU52" s="136"/>
      <c r="BV52" s="235"/>
      <c r="BW52" s="236"/>
      <c r="BX52" s="136"/>
      <c r="BY52" s="235"/>
      <c r="BZ52" s="236"/>
      <c r="CA52" s="136"/>
      <c r="CB52" s="235"/>
      <c r="CC52" s="236"/>
      <c r="CD52" s="136"/>
      <c r="CE52" s="235"/>
      <c r="CF52" s="236"/>
      <c r="CG52" s="136"/>
    </row>
    <row r="53" spans="1:85" customFormat="1" ht="8.1" customHeight="1" x14ac:dyDescent="0.3">
      <c r="A53" s="221"/>
      <c r="B53" s="146"/>
      <c r="C53" s="146"/>
      <c r="D53" s="204"/>
      <c r="E53" s="146"/>
      <c r="F53" s="146"/>
      <c r="G53" s="204"/>
      <c r="H53" s="146"/>
      <c r="I53" s="146"/>
      <c r="J53" s="204"/>
      <c r="K53" s="146"/>
      <c r="L53" s="146"/>
      <c r="M53" s="204"/>
      <c r="N53" s="205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243"/>
      <c r="AM53" s="148"/>
      <c r="AN53" s="148"/>
      <c r="AO53" s="243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243"/>
      <c r="BK53" s="148"/>
      <c r="BL53" s="148"/>
      <c r="BM53" s="243"/>
      <c r="BN53" s="148"/>
      <c r="BO53" s="148"/>
      <c r="BP53" s="148"/>
      <c r="BQ53" s="148"/>
      <c r="BR53" s="148"/>
      <c r="BS53" s="148"/>
      <c r="BT53" s="148"/>
      <c r="BU53" s="148"/>
      <c r="BV53" s="148"/>
      <c r="BW53" s="148"/>
      <c r="BX53" s="148"/>
      <c r="BY53" s="148"/>
      <c r="BZ53" s="148"/>
      <c r="CA53" s="148"/>
      <c r="CB53" s="148"/>
      <c r="CC53" s="148"/>
      <c r="CD53" s="148"/>
      <c r="CE53" s="148"/>
      <c r="CF53" s="148"/>
      <c r="CG53" s="148"/>
    </row>
    <row r="54" spans="1:85" x14ac:dyDescent="0.3">
      <c r="AL54" s="245"/>
      <c r="AM54" s="245"/>
      <c r="AN54" s="245"/>
      <c r="AO54" s="245"/>
      <c r="AP54" s="245"/>
      <c r="AQ54" s="245"/>
      <c r="AR54" s="245"/>
      <c r="AS54" s="245"/>
      <c r="AT54" s="245"/>
      <c r="AU54" s="245"/>
      <c r="AV54" s="245"/>
      <c r="AW54" s="245"/>
      <c r="AX54" s="245"/>
      <c r="AY54" s="245"/>
      <c r="AZ54" s="245"/>
      <c r="BA54" s="245"/>
      <c r="BB54" s="245"/>
      <c r="BC54" s="245"/>
      <c r="BD54" s="245"/>
      <c r="BE54" s="245"/>
      <c r="BF54" s="245"/>
      <c r="BG54" s="245"/>
      <c r="BH54" s="245"/>
      <c r="BI54" s="245"/>
      <c r="BJ54" s="245"/>
      <c r="BK54" s="245"/>
      <c r="BL54" s="245"/>
      <c r="BM54" s="245"/>
      <c r="BN54" s="245"/>
      <c r="BO54" s="245"/>
      <c r="BP54" s="245"/>
      <c r="BQ54" s="245"/>
      <c r="BR54" s="245"/>
      <c r="BS54" s="245"/>
      <c r="BT54" s="245"/>
      <c r="BU54" s="245"/>
      <c r="BV54" s="245"/>
      <c r="BW54" s="245"/>
      <c r="BX54" s="245"/>
      <c r="BY54" s="245"/>
      <c r="BZ54" s="245"/>
      <c r="CA54" s="245"/>
      <c r="CB54" s="245"/>
      <c r="CC54" s="245"/>
      <c r="CD54" s="245"/>
      <c r="CE54" s="245"/>
      <c r="CF54" s="245"/>
      <c r="CG54" s="245"/>
    </row>
  </sheetData>
  <mergeCells count="46">
    <mergeCell ref="CB30:CD30"/>
    <mergeCell ref="CE30:CG30"/>
    <mergeCell ref="BJ30:BL30"/>
    <mergeCell ref="BM30:BO30"/>
    <mergeCell ref="BS30:BU30"/>
    <mergeCell ref="BV30:BX30"/>
    <mergeCell ref="BY30:CA30"/>
    <mergeCell ref="B30:D30"/>
    <mergeCell ref="E30:G30"/>
    <mergeCell ref="K30:M30"/>
    <mergeCell ref="BV3:BX3"/>
    <mergeCell ref="BY3:CA3"/>
    <mergeCell ref="BA3:BC3"/>
    <mergeCell ref="BP30:BR30"/>
    <mergeCell ref="H30:J30"/>
    <mergeCell ref="AL30:AN30"/>
    <mergeCell ref="AO30:AQ30"/>
    <mergeCell ref="AR30:AT30"/>
    <mergeCell ref="AU30:AW30"/>
    <mergeCell ref="AX30:AZ30"/>
    <mergeCell ref="BA30:BC30"/>
    <mergeCell ref="BD30:BF30"/>
    <mergeCell ref="BG30:BI30"/>
    <mergeCell ref="B29:M29"/>
    <mergeCell ref="AL29:BI29"/>
    <mergeCell ref="BJ29:CG29"/>
    <mergeCell ref="BD3:BF3"/>
    <mergeCell ref="BG3:BI3"/>
    <mergeCell ref="BJ3:BL3"/>
    <mergeCell ref="BM3:BO3"/>
    <mergeCell ref="BP3:BR3"/>
    <mergeCell ref="BS3:BU3"/>
    <mergeCell ref="AL3:AN3"/>
    <mergeCell ref="AO3:AQ3"/>
    <mergeCell ref="AR3:AT3"/>
    <mergeCell ref="AU3:AW3"/>
    <mergeCell ref="AX3:AZ3"/>
    <mergeCell ref="B2:M2"/>
    <mergeCell ref="AL2:BI2"/>
    <mergeCell ref="BJ2:CG2"/>
    <mergeCell ref="B3:D3"/>
    <mergeCell ref="E3:G3"/>
    <mergeCell ref="K3:M3"/>
    <mergeCell ref="H3:J3"/>
    <mergeCell ref="CB3:CD3"/>
    <mergeCell ref="CE3:CG3"/>
  </mergeCells>
  <pageMargins left="0.7" right="0.7" top="0.75" bottom="0.75" header="0.3" footer="0.3"/>
  <pageSetup scale="1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470CA-7D03-4F3A-BDF5-85ECA680C1C1}">
  <sheetPr>
    <pageSetUpPr fitToPage="1"/>
  </sheetPr>
  <dimension ref="A1:CD50"/>
  <sheetViews>
    <sheetView zoomScale="70" zoomScaleNormal="70" workbookViewId="0">
      <selection activeCell="T34" sqref="T34"/>
    </sheetView>
  </sheetViews>
  <sheetFormatPr defaultColWidth="9.109375" defaultRowHeight="14.4" x14ac:dyDescent="0.3"/>
  <cols>
    <col min="1" max="1" width="39" style="206" customWidth="1"/>
    <col min="2" max="2" width="8.33203125" style="196" customWidth="1"/>
    <col min="3" max="3" width="2.109375" style="196" customWidth="1"/>
    <col min="4" max="5" width="8.33203125" style="196" customWidth="1"/>
    <col min="6" max="6" width="2.109375" style="196" customWidth="1"/>
    <col min="7" max="8" width="8.33203125" style="196" customWidth="1"/>
    <col min="9" max="9" width="2.109375" style="196" customWidth="1"/>
    <col min="10" max="10" width="8.33203125" style="196" customWidth="1"/>
    <col min="11" max="11" width="8.33203125" style="205" customWidth="1"/>
    <col min="12" max="12" width="2.109375" style="196" customWidth="1"/>
    <col min="13" max="14" width="8.33203125" style="196" customWidth="1"/>
    <col min="15" max="15" width="2.109375" style="196" customWidth="1"/>
    <col min="16" max="17" width="8.33203125" style="196" customWidth="1"/>
    <col min="18" max="18" width="2.109375" style="196" customWidth="1"/>
    <col min="19" max="20" width="8.33203125" style="196" customWidth="1"/>
    <col min="21" max="21" width="2.109375" style="196" customWidth="1"/>
    <col min="22" max="23" width="8.33203125" style="196" customWidth="1"/>
    <col min="24" max="24" width="2.109375" style="196" customWidth="1"/>
    <col min="25" max="26" width="8.33203125" style="196" customWidth="1"/>
    <col min="27" max="27" width="2.109375" style="196" customWidth="1"/>
    <col min="28" max="29" width="8.33203125" style="196" customWidth="1"/>
    <col min="30" max="30" width="2.109375" style="196" customWidth="1"/>
    <col min="31" max="32" width="8.33203125" style="196" customWidth="1"/>
    <col min="33" max="33" width="2.109375" style="196" customWidth="1"/>
    <col min="34" max="34" width="8.33203125" style="196" customWidth="1"/>
    <col min="35" max="16384" width="9.109375" style="196"/>
  </cols>
  <sheetData>
    <row r="1" spans="1:82" customFormat="1" x14ac:dyDescent="0.3">
      <c r="A1" s="124"/>
      <c r="B1" s="126"/>
      <c r="C1" s="126"/>
      <c r="D1" s="126"/>
      <c r="E1" s="126"/>
      <c r="F1" s="126"/>
      <c r="G1" s="126"/>
      <c r="H1" s="126"/>
      <c r="I1" s="126"/>
      <c r="J1" s="126"/>
      <c r="K1" s="125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5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5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</row>
    <row r="2" spans="1:82" customFormat="1" ht="10.050000000000001" customHeight="1" x14ac:dyDescent="0.3">
      <c r="A2" s="214"/>
      <c r="B2" s="573"/>
      <c r="C2" s="573"/>
      <c r="D2" s="573"/>
      <c r="E2" s="573"/>
      <c r="F2" s="573"/>
      <c r="G2" s="573"/>
      <c r="H2" s="573"/>
      <c r="I2" s="573"/>
      <c r="J2" s="573"/>
      <c r="K2" s="205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575"/>
      <c r="AJ2" s="575"/>
      <c r="AK2" s="575"/>
      <c r="AL2" s="575"/>
      <c r="AM2" s="575"/>
      <c r="AN2" s="575"/>
      <c r="AO2" s="575"/>
      <c r="AP2" s="575"/>
      <c r="AQ2" s="575"/>
      <c r="AR2" s="575"/>
      <c r="AS2" s="575"/>
      <c r="AT2" s="575"/>
      <c r="AU2" s="575"/>
      <c r="AV2" s="575"/>
      <c r="AW2" s="575"/>
      <c r="AX2" s="575"/>
      <c r="AY2" s="575"/>
      <c r="AZ2" s="575"/>
      <c r="BA2" s="575"/>
      <c r="BB2" s="575"/>
      <c r="BC2" s="575"/>
      <c r="BD2" s="575"/>
      <c r="BE2" s="575"/>
      <c r="BF2" s="575"/>
      <c r="BG2" s="575"/>
      <c r="BH2" s="575"/>
      <c r="BI2" s="575"/>
      <c r="BJ2" s="575"/>
      <c r="BK2" s="575"/>
      <c r="BL2" s="575"/>
      <c r="BM2" s="575"/>
      <c r="BN2" s="575"/>
      <c r="BO2" s="575"/>
      <c r="BP2" s="575"/>
      <c r="BQ2" s="575"/>
      <c r="BR2" s="575"/>
      <c r="BS2" s="575"/>
      <c r="BT2" s="575"/>
      <c r="BU2" s="575"/>
      <c r="BV2" s="575"/>
      <c r="BW2" s="575"/>
      <c r="BX2" s="575"/>
      <c r="BY2" s="575"/>
      <c r="BZ2" s="575"/>
      <c r="CA2" s="575"/>
      <c r="CB2" s="575"/>
      <c r="CC2" s="575"/>
      <c r="CD2" s="575"/>
    </row>
    <row r="3" spans="1:82" s="209" customFormat="1" ht="35.1" customHeight="1" x14ac:dyDescent="0.3">
      <c r="A3" s="491" t="s">
        <v>198</v>
      </c>
      <c r="B3" s="569" t="s">
        <v>185</v>
      </c>
      <c r="C3" s="569"/>
      <c r="D3" s="569"/>
      <c r="E3" s="569" t="s">
        <v>186</v>
      </c>
      <c r="F3" s="569"/>
      <c r="G3" s="569"/>
      <c r="H3" s="569" t="s">
        <v>187</v>
      </c>
      <c r="I3" s="569"/>
      <c r="J3" s="569"/>
      <c r="K3" s="207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569"/>
      <c r="AJ3" s="569"/>
      <c r="AK3" s="569"/>
      <c r="AL3" s="569"/>
      <c r="AM3" s="569"/>
      <c r="AN3" s="569"/>
      <c r="AO3" s="569"/>
      <c r="AP3" s="569"/>
      <c r="AQ3" s="569"/>
      <c r="AR3" s="569"/>
      <c r="AS3" s="569"/>
      <c r="AT3" s="569"/>
      <c r="AU3" s="569"/>
      <c r="AV3" s="569"/>
      <c r="AW3" s="569"/>
      <c r="AX3" s="569"/>
      <c r="AY3" s="569"/>
      <c r="AZ3" s="569"/>
      <c r="BA3" s="569"/>
      <c r="BB3" s="569"/>
      <c r="BC3" s="569"/>
      <c r="BD3" s="569"/>
      <c r="BE3" s="569"/>
      <c r="BF3" s="569"/>
      <c r="BG3" s="569"/>
      <c r="BH3" s="569"/>
      <c r="BI3" s="569"/>
      <c r="BJ3" s="569"/>
      <c r="BK3" s="569"/>
      <c r="BL3" s="569"/>
      <c r="BM3" s="569"/>
      <c r="BN3" s="569"/>
      <c r="BO3" s="569"/>
      <c r="BP3" s="569"/>
      <c r="BQ3" s="569"/>
      <c r="BR3" s="569"/>
      <c r="BS3" s="569"/>
      <c r="BT3" s="569"/>
      <c r="BU3" s="569"/>
      <c r="BV3" s="569"/>
      <c r="BW3" s="569"/>
      <c r="BX3" s="569"/>
      <c r="BY3" s="569"/>
      <c r="BZ3" s="569"/>
      <c r="CA3" s="569"/>
      <c r="CB3" s="569"/>
      <c r="CC3" s="569"/>
      <c r="CD3" s="569"/>
    </row>
    <row r="4" spans="1:82" customFormat="1" ht="15.6" customHeight="1" x14ac:dyDescent="0.3">
      <c r="A4" s="216"/>
      <c r="B4" s="180" t="s">
        <v>60</v>
      </c>
      <c r="C4" s="181" t="s">
        <v>57</v>
      </c>
      <c r="D4" s="492">
        <f>COUNT('SMA2'!$C$113:$C$118)</f>
        <v>5</v>
      </c>
      <c r="E4" s="180" t="s">
        <v>60</v>
      </c>
      <c r="F4" s="181" t="s">
        <v>57</v>
      </c>
      <c r="G4" s="492">
        <f>COUNT('SMA2'!$C$113:$C$118)</f>
        <v>5</v>
      </c>
      <c r="H4" s="180" t="s">
        <v>60</v>
      </c>
      <c r="I4" s="181" t="s">
        <v>57</v>
      </c>
      <c r="J4" s="492">
        <f>COUNT('SMA2'!$C$113:$C$118)</f>
        <v>5</v>
      </c>
      <c r="K4" s="205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232"/>
      <c r="AJ4" s="233"/>
      <c r="AK4" s="234"/>
      <c r="AL4" s="232"/>
      <c r="AM4" s="233"/>
      <c r="AN4" s="234"/>
      <c r="AO4" s="232"/>
      <c r="AP4" s="233"/>
      <c r="AQ4" s="234"/>
      <c r="AR4" s="232"/>
      <c r="AS4" s="233"/>
      <c r="AT4" s="234"/>
      <c r="AU4" s="232"/>
      <c r="AV4" s="233"/>
      <c r="AW4" s="234"/>
      <c r="AX4" s="232"/>
      <c r="AY4" s="233"/>
      <c r="AZ4" s="234"/>
      <c r="BA4" s="232"/>
      <c r="BB4" s="233"/>
      <c r="BC4" s="234"/>
      <c r="BD4" s="232"/>
      <c r="BE4" s="233"/>
      <c r="BF4" s="234"/>
      <c r="BG4" s="232"/>
      <c r="BH4" s="233"/>
      <c r="BI4" s="234"/>
      <c r="BJ4" s="232"/>
      <c r="BK4" s="233"/>
      <c r="BL4" s="234"/>
      <c r="BM4" s="232"/>
      <c r="BN4" s="233"/>
      <c r="BO4" s="234"/>
      <c r="BP4" s="232"/>
      <c r="BQ4" s="233"/>
      <c r="BR4" s="234"/>
      <c r="BS4" s="232"/>
      <c r="BT4" s="233"/>
      <c r="BU4" s="234"/>
      <c r="BV4" s="232"/>
      <c r="BW4" s="233"/>
      <c r="BX4" s="234"/>
      <c r="BY4" s="232"/>
      <c r="BZ4" s="233"/>
      <c r="CA4" s="234"/>
      <c r="CB4" s="232"/>
      <c r="CC4" s="233"/>
      <c r="CD4" s="234"/>
    </row>
    <row r="5" spans="1:82" customFormat="1" ht="15.75" customHeight="1" x14ac:dyDescent="0.3">
      <c r="A5" s="143" t="s">
        <v>47</v>
      </c>
      <c r="B5" s="128"/>
      <c r="C5" s="128"/>
      <c r="D5" s="200"/>
      <c r="E5" s="128"/>
      <c r="F5" s="128"/>
      <c r="G5" s="200"/>
      <c r="H5" s="128"/>
      <c r="I5" s="128"/>
      <c r="J5" s="200"/>
      <c r="K5" s="205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</row>
    <row r="6" spans="1:82" customFormat="1" ht="15.75" customHeight="1" x14ac:dyDescent="0.3">
      <c r="A6" s="217" t="s">
        <v>66</v>
      </c>
      <c r="B6" s="133">
        <f>'SMA2'!$H65</f>
        <v>49.963698000000008</v>
      </c>
      <c r="C6" s="179" t="s">
        <v>59</v>
      </c>
      <c r="D6" s="201">
        <f>'SMA2'!$H67</f>
        <v>1.664233562098181</v>
      </c>
      <c r="E6" s="133">
        <f>'SMA2'!$H74</f>
        <v>55.125503999999999</v>
      </c>
      <c r="F6" s="179" t="s">
        <v>59</v>
      </c>
      <c r="G6" s="201">
        <f>'SMA2'!$H76</f>
        <v>5.1607877055160891</v>
      </c>
      <c r="H6" s="133">
        <f>'SMA2'!$H92</f>
        <v>50.975208000000002</v>
      </c>
      <c r="I6" s="179" t="s">
        <v>59</v>
      </c>
      <c r="J6" s="201">
        <f>'SMA2'!$H94</f>
        <v>2.4861647491616474</v>
      </c>
      <c r="K6" s="205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235"/>
      <c r="AJ6" s="236"/>
      <c r="AK6" s="136"/>
      <c r="AL6" s="235"/>
      <c r="AM6" s="236"/>
      <c r="AN6" s="136"/>
      <c r="AO6" s="235"/>
      <c r="AP6" s="236"/>
      <c r="AQ6" s="136"/>
      <c r="AR6" s="235"/>
      <c r="AS6" s="236"/>
      <c r="AT6" s="136"/>
      <c r="AU6" s="235"/>
      <c r="AV6" s="236"/>
      <c r="AW6" s="136"/>
      <c r="AX6" s="235"/>
      <c r="AY6" s="236"/>
      <c r="AZ6" s="136"/>
      <c r="BA6" s="235"/>
      <c r="BB6" s="236"/>
      <c r="BC6" s="136"/>
      <c r="BD6" s="235"/>
      <c r="BE6" s="236"/>
      <c r="BF6" s="136"/>
      <c r="BG6" s="235"/>
      <c r="BH6" s="236"/>
      <c r="BI6" s="136"/>
      <c r="BJ6" s="235"/>
      <c r="BK6" s="236"/>
      <c r="BL6" s="136"/>
      <c r="BM6" s="235"/>
      <c r="BN6" s="236"/>
      <c r="BO6" s="136"/>
      <c r="BP6" s="235"/>
      <c r="BQ6" s="236"/>
      <c r="BR6" s="136"/>
      <c r="BS6" s="235"/>
      <c r="BT6" s="236"/>
      <c r="BU6" s="136"/>
      <c r="BV6" s="235"/>
      <c r="BW6" s="236"/>
      <c r="BX6" s="136"/>
      <c r="BY6" s="235"/>
      <c r="BZ6" s="236"/>
      <c r="CA6" s="136"/>
      <c r="CB6" s="235"/>
      <c r="CC6" s="236"/>
      <c r="CD6" s="136"/>
    </row>
    <row r="7" spans="1:82" customFormat="1" ht="15.75" customHeight="1" x14ac:dyDescent="0.3">
      <c r="A7" s="217" t="s">
        <v>67</v>
      </c>
      <c r="B7" s="133">
        <f>'SMA2'!$G$65</f>
        <v>224.59900000000002</v>
      </c>
      <c r="C7" s="179" t="s">
        <v>59</v>
      </c>
      <c r="D7" s="202">
        <f>'SMA2'!$G$67</f>
        <v>8.0244838338674427</v>
      </c>
      <c r="E7" s="133">
        <f>'SMA2'!$G$74</f>
        <v>224.5224</v>
      </c>
      <c r="F7" s="179" t="s">
        <v>59</v>
      </c>
      <c r="G7" s="202">
        <f>'SMA2'!$G$76</f>
        <v>9.9991993459476554</v>
      </c>
      <c r="H7" s="133">
        <f>'SMA2'!$G$92</f>
        <v>167.13759999999999</v>
      </c>
      <c r="I7" s="179" t="s">
        <v>59</v>
      </c>
      <c r="J7" s="202">
        <f>'SMA2'!$G$94</f>
        <v>12.231892860878085</v>
      </c>
      <c r="K7" s="205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235"/>
      <c r="AJ7" s="236"/>
      <c r="AK7" s="134"/>
      <c r="AL7" s="235"/>
      <c r="AM7" s="236"/>
      <c r="AN7" s="134"/>
      <c r="AO7" s="235"/>
      <c r="AP7" s="236"/>
      <c r="AQ7" s="134"/>
      <c r="AR7" s="235"/>
      <c r="AS7" s="236"/>
      <c r="AT7" s="134"/>
      <c r="AU7" s="235"/>
      <c r="AV7" s="236"/>
      <c r="AW7" s="134"/>
      <c r="AX7" s="235"/>
      <c r="AY7" s="236"/>
      <c r="AZ7" s="134"/>
      <c r="BA7" s="235"/>
      <c r="BB7" s="236"/>
      <c r="BC7" s="134"/>
      <c r="BD7" s="235"/>
      <c r="BE7" s="236"/>
      <c r="BF7" s="134"/>
      <c r="BG7" s="235"/>
      <c r="BH7" s="236"/>
      <c r="BI7" s="134"/>
      <c r="BJ7" s="235"/>
      <c r="BK7" s="236"/>
      <c r="BL7" s="134"/>
      <c r="BM7" s="235"/>
      <c r="BN7" s="236"/>
      <c r="BO7" s="134"/>
      <c r="BP7" s="235"/>
      <c r="BQ7" s="236"/>
      <c r="BR7" s="134"/>
      <c r="BS7" s="235"/>
      <c r="BT7" s="236"/>
      <c r="BU7" s="134"/>
      <c r="BV7" s="235"/>
      <c r="BW7" s="236"/>
      <c r="BX7" s="134"/>
      <c r="BY7" s="235"/>
      <c r="BZ7" s="236"/>
      <c r="CA7" s="134"/>
      <c r="CB7" s="235"/>
      <c r="CC7" s="236"/>
      <c r="CD7" s="134"/>
    </row>
    <row r="8" spans="1:82" customFormat="1" ht="15.75" customHeight="1" x14ac:dyDescent="0.3">
      <c r="A8" s="500" t="s">
        <v>68</v>
      </c>
      <c r="B8" s="494">
        <f>'SMA2'!$F$65</f>
        <v>2.6540000000000004</v>
      </c>
      <c r="C8" s="495" t="s">
        <v>59</v>
      </c>
      <c r="D8" s="496">
        <f>'SMA2'!$F$67</f>
        <v>0.27791365565585213</v>
      </c>
      <c r="E8" s="494">
        <f>'SMA2'!$F$74</f>
        <v>3.4440000000000004</v>
      </c>
      <c r="F8" s="495" t="s">
        <v>59</v>
      </c>
      <c r="G8" s="496">
        <f>'SMA2'!$F$76</f>
        <v>0.51874463852650976</v>
      </c>
      <c r="H8" s="494">
        <f>'SMA2'!$F$92</f>
        <v>4.9379999999999997</v>
      </c>
      <c r="I8" s="495" t="s">
        <v>59</v>
      </c>
      <c r="J8" s="496">
        <f>'SMA2'!$F$94</f>
        <v>0.27370421991632105</v>
      </c>
      <c r="K8" s="205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237"/>
      <c r="AJ8" s="236"/>
      <c r="AK8" s="141"/>
      <c r="AL8" s="237"/>
      <c r="AM8" s="236"/>
      <c r="AN8" s="141"/>
      <c r="AO8" s="237"/>
      <c r="AP8" s="236"/>
      <c r="AQ8" s="141"/>
      <c r="AR8" s="237"/>
      <c r="AS8" s="236"/>
      <c r="AT8" s="141"/>
      <c r="AU8" s="237"/>
      <c r="AV8" s="236"/>
      <c r="AW8" s="141"/>
      <c r="AX8" s="237"/>
      <c r="AY8" s="236"/>
      <c r="AZ8" s="141"/>
      <c r="BA8" s="237"/>
      <c r="BB8" s="236"/>
      <c r="BC8" s="141"/>
      <c r="BD8" s="237"/>
      <c r="BE8" s="236"/>
      <c r="BF8" s="141"/>
      <c r="BG8" s="237"/>
      <c r="BH8" s="236"/>
      <c r="BI8" s="141"/>
      <c r="BJ8" s="237"/>
      <c r="BK8" s="236"/>
      <c r="BL8" s="141"/>
      <c r="BM8" s="237"/>
      <c r="BN8" s="236"/>
      <c r="BO8" s="141"/>
      <c r="BP8" s="237"/>
      <c r="BQ8" s="236"/>
      <c r="BR8" s="141"/>
      <c r="BS8" s="237"/>
      <c r="BT8" s="236"/>
      <c r="BU8" s="141"/>
      <c r="BV8" s="237"/>
      <c r="BW8" s="236"/>
      <c r="BX8" s="141"/>
      <c r="BY8" s="237"/>
      <c r="BZ8" s="236"/>
      <c r="CA8" s="141"/>
      <c r="CB8" s="237"/>
      <c r="CC8" s="236"/>
      <c r="CD8" s="141"/>
    </row>
    <row r="9" spans="1:82" s="174" customFormat="1" ht="15.75" customHeight="1" x14ac:dyDescent="0.3">
      <c r="A9" s="501"/>
      <c r="B9" s="237"/>
      <c r="C9" s="236"/>
      <c r="D9" s="141"/>
      <c r="E9" s="237"/>
      <c r="F9" s="236"/>
      <c r="G9" s="141"/>
      <c r="H9" s="237"/>
      <c r="I9" s="236"/>
      <c r="J9" s="141"/>
      <c r="K9" s="490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37"/>
      <c r="AJ9" s="236"/>
      <c r="AK9" s="141"/>
      <c r="AL9" s="237"/>
      <c r="AM9" s="236"/>
      <c r="AN9" s="141"/>
      <c r="AO9" s="237"/>
      <c r="AP9" s="236"/>
      <c r="AQ9" s="141"/>
      <c r="AR9" s="237"/>
      <c r="AS9" s="236"/>
      <c r="AT9" s="141"/>
      <c r="AU9" s="237"/>
      <c r="AV9" s="236"/>
      <c r="AW9" s="141"/>
      <c r="AX9" s="237"/>
      <c r="AY9" s="236"/>
      <c r="AZ9" s="141"/>
      <c r="BA9" s="237"/>
      <c r="BB9" s="236"/>
      <c r="BC9" s="141"/>
      <c r="BD9" s="237"/>
      <c r="BE9" s="236"/>
      <c r="BF9" s="141"/>
      <c r="BG9" s="237"/>
      <c r="BH9" s="236"/>
      <c r="BI9" s="141"/>
      <c r="BJ9" s="237"/>
      <c r="BK9" s="236"/>
      <c r="BL9" s="141"/>
      <c r="BM9" s="237"/>
      <c r="BN9" s="236"/>
      <c r="BO9" s="141"/>
      <c r="BP9" s="237"/>
      <c r="BQ9" s="236"/>
      <c r="BR9" s="141"/>
      <c r="BS9" s="237"/>
      <c r="BT9" s="236"/>
      <c r="BU9" s="141"/>
      <c r="BV9" s="237"/>
      <c r="BW9" s="236"/>
      <c r="BX9" s="141"/>
      <c r="BY9" s="237"/>
      <c r="BZ9" s="236"/>
      <c r="CA9" s="141"/>
      <c r="CB9" s="237"/>
      <c r="CC9" s="236"/>
      <c r="CD9" s="141"/>
    </row>
    <row r="10" spans="1:82" s="209" customFormat="1" ht="19.95" customHeight="1" x14ac:dyDescent="0.3">
      <c r="A10" s="215"/>
      <c r="B10" s="571" t="s">
        <v>197</v>
      </c>
      <c r="C10" s="571"/>
      <c r="D10" s="571"/>
      <c r="E10" s="571"/>
      <c r="F10" s="571"/>
      <c r="G10" s="571"/>
      <c r="H10" s="571"/>
      <c r="I10" s="571"/>
      <c r="J10" s="571"/>
      <c r="K10" s="207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37"/>
      <c r="AJ10" s="236"/>
      <c r="AK10" s="141"/>
      <c r="AL10" s="237"/>
      <c r="AM10" s="236"/>
      <c r="AN10" s="141"/>
      <c r="AO10" s="237"/>
      <c r="AP10" s="236"/>
      <c r="AQ10" s="141"/>
      <c r="AR10" s="237"/>
      <c r="AS10" s="236"/>
      <c r="AT10" s="141"/>
      <c r="AU10" s="237"/>
      <c r="AV10" s="236"/>
      <c r="AW10" s="141"/>
      <c r="AX10" s="237"/>
      <c r="AY10" s="236"/>
      <c r="AZ10" s="141"/>
      <c r="BA10" s="237"/>
      <c r="BB10" s="236"/>
      <c r="BC10" s="141"/>
      <c r="BD10" s="237"/>
      <c r="BE10" s="236"/>
      <c r="BF10" s="141"/>
      <c r="BG10" s="237"/>
      <c r="BH10" s="236"/>
      <c r="BI10" s="141"/>
      <c r="BJ10" s="237"/>
      <c r="BK10" s="236"/>
      <c r="BL10" s="141"/>
      <c r="BM10" s="237"/>
      <c r="BN10" s="236"/>
      <c r="BO10" s="141"/>
      <c r="BP10" s="237"/>
      <c r="BQ10" s="236"/>
      <c r="BR10" s="141"/>
      <c r="BS10" s="237"/>
      <c r="BT10" s="236"/>
      <c r="BU10" s="141"/>
      <c r="BV10" s="237"/>
      <c r="BW10" s="236"/>
      <c r="BX10" s="141"/>
      <c r="BY10" s="237"/>
      <c r="BZ10" s="236"/>
      <c r="CA10" s="141"/>
      <c r="CB10" s="237"/>
      <c r="CC10" s="236"/>
      <c r="CD10" s="141"/>
    </row>
    <row r="11" spans="1:82" customFormat="1" ht="15.6" x14ac:dyDescent="0.3">
      <c r="A11" s="217"/>
      <c r="B11" s="133"/>
      <c r="C11" s="137"/>
      <c r="D11" s="202"/>
      <c r="E11" s="133"/>
      <c r="F11" s="137"/>
      <c r="G11" s="202"/>
      <c r="H11" s="133"/>
      <c r="I11" s="137"/>
      <c r="J11" s="202"/>
      <c r="K11" s="205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235"/>
      <c r="AJ11" s="238"/>
      <c r="AK11" s="134"/>
      <c r="AL11" s="235"/>
      <c r="AM11" s="238"/>
      <c r="AN11" s="134"/>
      <c r="AO11" s="235"/>
      <c r="AP11" s="238"/>
      <c r="AQ11" s="134"/>
      <c r="AR11" s="235"/>
      <c r="AS11" s="238"/>
      <c r="AT11" s="134"/>
      <c r="AU11" s="235"/>
      <c r="AV11" s="238"/>
      <c r="AW11" s="134"/>
      <c r="AX11" s="235"/>
      <c r="AY11" s="238"/>
      <c r="AZ11" s="134"/>
      <c r="BA11" s="235"/>
      <c r="BB11" s="238"/>
      <c r="BC11" s="134"/>
      <c r="BD11" s="235"/>
      <c r="BE11" s="238"/>
      <c r="BF11" s="134"/>
      <c r="BG11" s="235"/>
      <c r="BH11" s="238"/>
      <c r="BI11" s="134"/>
      <c r="BJ11" s="235"/>
      <c r="BK11" s="238"/>
      <c r="BL11" s="134"/>
      <c r="BM11" s="235"/>
      <c r="BN11" s="238"/>
      <c r="BO11" s="134"/>
      <c r="BP11" s="235"/>
      <c r="BQ11" s="238"/>
      <c r="BR11" s="134"/>
      <c r="BS11" s="235"/>
      <c r="BT11" s="238"/>
      <c r="BU11" s="134"/>
      <c r="BV11" s="235"/>
      <c r="BW11" s="238"/>
      <c r="BX11" s="134"/>
      <c r="BY11" s="235"/>
      <c r="BZ11" s="238"/>
      <c r="CA11" s="134"/>
      <c r="CB11" s="235"/>
      <c r="CC11" s="238"/>
      <c r="CD11" s="134"/>
    </row>
    <row r="12" spans="1:82" customFormat="1" ht="15.75" customHeight="1" x14ac:dyDescent="0.3">
      <c r="A12" s="218"/>
      <c r="B12" s="176" t="s">
        <v>56</v>
      </c>
      <c r="C12" s="178" t="s">
        <v>57</v>
      </c>
      <c r="D12" s="198">
        <f>'SMA2'!$I$65</f>
        <v>75.608582980717017</v>
      </c>
      <c r="E12" s="176" t="s">
        <v>56</v>
      </c>
      <c r="F12" s="178" t="s">
        <v>57</v>
      </c>
      <c r="G12" s="198">
        <f>'SMA2'!$I$74</f>
        <v>60.610360257816581</v>
      </c>
      <c r="H12" s="176" t="s">
        <v>56</v>
      </c>
      <c r="I12" s="178" t="s">
        <v>57</v>
      </c>
      <c r="J12" s="198">
        <f>'SMA2'!$I$92</f>
        <v>60.603963088928765</v>
      </c>
      <c r="K12" s="205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239"/>
      <c r="AJ12" s="240"/>
      <c r="AK12" s="241"/>
      <c r="AL12" s="239"/>
      <c r="AM12" s="240"/>
      <c r="AN12" s="241"/>
      <c r="AO12" s="239"/>
      <c r="AP12" s="240"/>
      <c r="AQ12" s="241"/>
      <c r="AR12" s="239"/>
      <c r="AS12" s="240"/>
      <c r="AT12" s="241"/>
      <c r="AU12" s="239"/>
      <c r="AV12" s="240"/>
      <c r="AW12" s="241"/>
      <c r="AX12" s="239"/>
      <c r="AY12" s="240"/>
      <c r="AZ12" s="241"/>
      <c r="BA12" s="239"/>
      <c r="BB12" s="240"/>
      <c r="BC12" s="241"/>
      <c r="BD12" s="239"/>
      <c r="BE12" s="240"/>
      <c r="BF12" s="241"/>
      <c r="BG12" s="239"/>
      <c r="BH12" s="240"/>
      <c r="BI12" s="241"/>
      <c r="BJ12" s="239"/>
      <c r="BK12" s="240"/>
      <c r="BL12" s="241"/>
      <c r="BM12" s="239"/>
      <c r="BN12" s="240"/>
      <c r="BO12" s="241"/>
      <c r="BP12" s="239"/>
      <c r="BQ12" s="240"/>
      <c r="BR12" s="241"/>
      <c r="BS12" s="239"/>
      <c r="BT12" s="240"/>
      <c r="BU12" s="241"/>
      <c r="BV12" s="239"/>
      <c r="BW12" s="240"/>
      <c r="BX12" s="241"/>
      <c r="BY12" s="239"/>
      <c r="BZ12" s="240"/>
      <c r="CA12" s="241"/>
      <c r="CB12" s="239"/>
      <c r="CC12" s="240"/>
      <c r="CD12" s="241"/>
    </row>
    <row r="13" spans="1:82" customFormat="1" ht="15.75" customHeight="1" x14ac:dyDescent="0.3">
      <c r="A13" s="218" t="s">
        <v>58</v>
      </c>
      <c r="B13" s="176"/>
      <c r="C13" s="178"/>
      <c r="D13" s="198"/>
      <c r="E13" s="176"/>
      <c r="F13" s="178"/>
      <c r="G13" s="198"/>
      <c r="H13" s="176"/>
      <c r="I13" s="178"/>
      <c r="J13" s="198"/>
      <c r="K13" s="205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239"/>
      <c r="AJ13" s="240"/>
      <c r="AK13" s="241"/>
      <c r="AL13" s="239"/>
      <c r="AM13" s="240"/>
      <c r="AN13" s="241"/>
      <c r="AO13" s="239"/>
      <c r="AP13" s="240"/>
      <c r="AQ13" s="241"/>
      <c r="AR13" s="239"/>
      <c r="AS13" s="240"/>
      <c r="AT13" s="241"/>
      <c r="AU13" s="239"/>
      <c r="AV13" s="240"/>
      <c r="AW13" s="241"/>
      <c r="AX13" s="239"/>
      <c r="AY13" s="240"/>
      <c r="AZ13" s="241"/>
      <c r="BA13" s="239"/>
      <c r="BB13" s="240"/>
      <c r="BC13" s="241"/>
      <c r="BD13" s="239"/>
      <c r="BE13" s="240"/>
      <c r="BF13" s="241"/>
      <c r="BG13" s="239"/>
      <c r="BH13" s="240"/>
      <c r="BI13" s="241"/>
      <c r="BJ13" s="239"/>
      <c r="BK13" s="240"/>
      <c r="BL13" s="241"/>
      <c r="BM13" s="239"/>
      <c r="BN13" s="240"/>
      <c r="BO13" s="241"/>
      <c r="BP13" s="239"/>
      <c r="BQ13" s="240"/>
      <c r="BR13" s="241"/>
      <c r="BS13" s="239"/>
      <c r="BT13" s="240"/>
      <c r="BU13" s="241"/>
      <c r="BV13" s="239"/>
      <c r="BW13" s="240"/>
      <c r="BX13" s="241"/>
      <c r="BY13" s="239"/>
      <c r="BZ13" s="240"/>
      <c r="CA13" s="241"/>
      <c r="CB13" s="239"/>
      <c r="CC13" s="240"/>
      <c r="CD13" s="241"/>
    </row>
    <row r="14" spans="1:82" customFormat="1" ht="15.75" customHeight="1" x14ac:dyDescent="0.3">
      <c r="A14" s="217" t="s">
        <v>67</v>
      </c>
      <c r="B14" s="131">
        <f>'SMA2'!$J$65</f>
        <v>281.79563202060842</v>
      </c>
      <c r="C14" s="179" t="s">
        <v>59</v>
      </c>
      <c r="D14" s="201">
        <f>'SMA2'!$J$67</f>
        <v>11.260041623751659</v>
      </c>
      <c r="E14" s="131">
        <f>'SMA2'!$J$74</f>
        <v>233.7936922378934</v>
      </c>
      <c r="F14" s="179" t="s">
        <v>59</v>
      </c>
      <c r="G14" s="201">
        <f>'SMA2'!$J$76</f>
        <v>8.3316259385193341</v>
      </c>
      <c r="H14" s="131">
        <f>'SMA2'!$J$92</f>
        <v>184.38433072132619</v>
      </c>
      <c r="I14" s="179" t="s">
        <v>59</v>
      </c>
      <c r="J14" s="201">
        <f>'SMA2'!$J$94</f>
        <v>18.667327117369005</v>
      </c>
      <c r="K14" s="205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235"/>
      <c r="AJ14" s="236"/>
      <c r="AK14" s="136"/>
      <c r="AL14" s="235"/>
      <c r="AM14" s="236"/>
      <c r="AN14" s="136"/>
      <c r="AO14" s="235"/>
      <c r="AP14" s="236"/>
      <c r="AQ14" s="136"/>
      <c r="AR14" s="235"/>
      <c r="AS14" s="236"/>
      <c r="AT14" s="136"/>
      <c r="AU14" s="235"/>
      <c r="AV14" s="236"/>
      <c r="AW14" s="136"/>
      <c r="AX14" s="235"/>
      <c r="AY14" s="236"/>
      <c r="AZ14" s="136"/>
      <c r="BA14" s="235"/>
      <c r="BB14" s="236"/>
      <c r="BC14" s="136"/>
      <c r="BD14" s="235"/>
      <c r="BE14" s="236"/>
      <c r="BF14" s="136"/>
      <c r="BG14" s="235"/>
      <c r="BH14" s="236"/>
      <c r="BI14" s="136"/>
      <c r="BJ14" s="235"/>
      <c r="BK14" s="236"/>
      <c r="BL14" s="136"/>
      <c r="BM14" s="235"/>
      <c r="BN14" s="236"/>
      <c r="BO14" s="136"/>
      <c r="BP14" s="235"/>
      <c r="BQ14" s="236"/>
      <c r="BR14" s="136"/>
      <c r="BS14" s="235"/>
      <c r="BT14" s="236"/>
      <c r="BU14" s="136"/>
      <c r="BV14" s="235"/>
      <c r="BW14" s="236"/>
      <c r="BX14" s="136"/>
      <c r="BY14" s="235"/>
      <c r="BZ14" s="236"/>
      <c r="CA14" s="136"/>
      <c r="CB14" s="235"/>
      <c r="CC14" s="236"/>
      <c r="CD14" s="136"/>
    </row>
    <row r="15" spans="1:82" customFormat="1" ht="15.75" customHeight="1" x14ac:dyDescent="0.3">
      <c r="A15" s="217" t="s">
        <v>66</v>
      </c>
      <c r="B15" s="131">
        <f>'SMA2'!$K$65</f>
        <v>19.052535341970678</v>
      </c>
      <c r="C15" s="179" t="s">
        <v>59</v>
      </c>
      <c r="D15" s="201">
        <f>'SMA2'!$K$67</f>
        <v>0.86425329663584738</v>
      </c>
      <c r="E15" s="131">
        <f>'SMA2'!$K$74</f>
        <v>35.156434547412104</v>
      </c>
      <c r="F15" s="179" t="s">
        <v>59</v>
      </c>
      <c r="G15" s="201">
        <f>'SMA2'!$K$76</f>
        <v>4.0110038300267163</v>
      </c>
      <c r="H15" s="131">
        <f>'SMA2'!$K$92</f>
        <v>26.695485753666162</v>
      </c>
      <c r="I15" s="179" t="s">
        <v>59</v>
      </c>
      <c r="J15" s="201">
        <f>'SMA2'!$K$94</f>
        <v>3.461344670296794</v>
      </c>
      <c r="K15" s="205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235"/>
      <c r="AJ15" s="236"/>
      <c r="AK15" s="136"/>
      <c r="AL15" s="235"/>
      <c r="AM15" s="236"/>
      <c r="AN15" s="136"/>
      <c r="AO15" s="235"/>
      <c r="AP15" s="236"/>
      <c r="AQ15" s="136"/>
      <c r="AR15" s="235"/>
      <c r="AS15" s="236"/>
      <c r="AT15" s="136"/>
      <c r="AU15" s="235"/>
      <c r="AV15" s="236"/>
      <c r="AW15" s="136"/>
      <c r="AX15" s="235"/>
      <c r="AY15" s="236"/>
      <c r="AZ15" s="136"/>
      <c r="BA15" s="235"/>
      <c r="BB15" s="236"/>
      <c r="BC15" s="136"/>
      <c r="BD15" s="235"/>
      <c r="BE15" s="236"/>
      <c r="BF15" s="136"/>
      <c r="BG15" s="235"/>
      <c r="BH15" s="236"/>
      <c r="BI15" s="136"/>
      <c r="BJ15" s="235"/>
      <c r="BK15" s="236"/>
      <c r="BL15" s="136"/>
      <c r="BM15" s="235"/>
      <c r="BN15" s="236"/>
      <c r="BO15" s="136"/>
      <c r="BP15" s="235"/>
      <c r="BQ15" s="236"/>
      <c r="BR15" s="136"/>
      <c r="BS15" s="235"/>
      <c r="BT15" s="236"/>
      <c r="BU15" s="136"/>
      <c r="BV15" s="235"/>
      <c r="BW15" s="236"/>
      <c r="BX15" s="136"/>
      <c r="BY15" s="235"/>
      <c r="BZ15" s="236"/>
      <c r="CA15" s="136"/>
      <c r="CB15" s="235"/>
      <c r="CC15" s="236"/>
      <c r="CD15" s="136"/>
    </row>
    <row r="16" spans="1:82" customFormat="1" ht="15.75" customHeight="1" x14ac:dyDescent="0.3">
      <c r="A16" s="217" t="s">
        <v>69</v>
      </c>
      <c r="B16" s="131">
        <f>'SMA2'!$AL$65</f>
        <v>121.84528066833352</v>
      </c>
      <c r="C16" s="179" t="s">
        <v>59</v>
      </c>
      <c r="D16" s="135">
        <f>'SMA2'!$AL$67</f>
        <v>5.4280831042349806</v>
      </c>
      <c r="E16" s="131">
        <f>'SMA2'!$AL$74</f>
        <v>81.740411571534594</v>
      </c>
      <c r="F16" s="179" t="s">
        <v>59</v>
      </c>
      <c r="G16" s="135">
        <f>'SMA2'!$AL$76</f>
        <v>1.9509895851765153</v>
      </c>
      <c r="H16" s="131">
        <f>'SMA2'!$AL$92</f>
        <v>65.496679606996935</v>
      </c>
      <c r="I16" s="179" t="s">
        <v>59</v>
      </c>
      <c r="J16" s="135">
        <f>'SMA2'!$AL$94</f>
        <v>9.8920029336397004</v>
      </c>
      <c r="K16" s="205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235"/>
      <c r="AJ16" s="236"/>
      <c r="AK16" s="136"/>
      <c r="AL16" s="235"/>
      <c r="AM16" s="236"/>
      <c r="AN16" s="136"/>
      <c r="AO16" s="235"/>
      <c r="AP16" s="236"/>
      <c r="AQ16" s="136"/>
      <c r="AR16" s="235"/>
      <c r="AS16" s="236"/>
      <c r="AT16" s="136"/>
      <c r="AU16" s="235"/>
      <c r="AV16" s="236"/>
      <c r="AW16" s="136"/>
      <c r="AX16" s="235"/>
      <c r="AY16" s="236"/>
      <c r="AZ16" s="136"/>
      <c r="BA16" s="235"/>
      <c r="BB16" s="236"/>
      <c r="BC16" s="136"/>
      <c r="BD16" s="235"/>
      <c r="BE16" s="236"/>
      <c r="BF16" s="136"/>
      <c r="BG16" s="235"/>
      <c r="BH16" s="236"/>
      <c r="BI16" s="136"/>
      <c r="BJ16" s="235"/>
      <c r="BK16" s="236"/>
      <c r="BL16" s="136"/>
      <c r="BM16" s="235"/>
      <c r="BN16" s="236"/>
      <c r="BO16" s="136"/>
      <c r="BP16" s="235"/>
      <c r="BQ16" s="236"/>
      <c r="BR16" s="136"/>
      <c r="BS16" s="235"/>
      <c r="BT16" s="236"/>
      <c r="BU16" s="136"/>
      <c r="BV16" s="235"/>
      <c r="BW16" s="236"/>
      <c r="BX16" s="136"/>
      <c r="BY16" s="235"/>
      <c r="BZ16" s="236"/>
      <c r="CA16" s="136"/>
      <c r="CB16" s="235"/>
      <c r="CC16" s="236"/>
      <c r="CD16" s="136"/>
    </row>
    <row r="17" spans="1:82" customFormat="1" ht="15.6" customHeight="1" x14ac:dyDescent="0.3">
      <c r="A17" s="217" t="s">
        <v>71</v>
      </c>
      <c r="B17" s="138">
        <f>'SMA2'!$L$65</f>
        <v>1.748621221221222</v>
      </c>
      <c r="C17" s="179" t="s">
        <v>59</v>
      </c>
      <c r="D17" s="197">
        <f>'SMA2'!$L$67</f>
        <v>3.5687696343261563E-2</v>
      </c>
      <c r="E17" s="138">
        <f>'SMA2'!$L$74</f>
        <v>1.3644858858858879</v>
      </c>
      <c r="F17" s="179" t="s">
        <v>59</v>
      </c>
      <c r="G17" s="197">
        <f>'SMA2'!$L$76</f>
        <v>9.5367967197299314E-2</v>
      </c>
      <c r="H17" s="138">
        <f>'SMA2'!$L$92</f>
        <v>1.4731245245245259</v>
      </c>
      <c r="I17" s="179" t="s">
        <v>59</v>
      </c>
      <c r="J17" s="197">
        <f>'SMA2'!$L$94</f>
        <v>6.776982814737452E-2</v>
      </c>
      <c r="K17" s="205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237"/>
      <c r="AJ17" s="236"/>
      <c r="AK17" s="141"/>
      <c r="AL17" s="237"/>
      <c r="AM17" s="236"/>
      <c r="AN17" s="141"/>
      <c r="AO17" s="237"/>
      <c r="AP17" s="236"/>
      <c r="AQ17" s="141"/>
      <c r="AR17" s="237"/>
      <c r="AS17" s="236"/>
      <c r="AT17" s="141"/>
      <c r="AU17" s="237"/>
      <c r="AV17" s="236"/>
      <c r="AW17" s="141"/>
      <c r="AX17" s="237"/>
      <c r="AY17" s="236"/>
      <c r="AZ17" s="141"/>
      <c r="BA17" s="237"/>
      <c r="BB17" s="236"/>
      <c r="BC17" s="141"/>
      <c r="BD17" s="237"/>
      <c r="BE17" s="236"/>
      <c r="BF17" s="141"/>
      <c r="BG17" s="237"/>
      <c r="BH17" s="236"/>
      <c r="BI17" s="141"/>
      <c r="BJ17" s="237"/>
      <c r="BK17" s="236"/>
      <c r="BL17" s="141"/>
      <c r="BM17" s="237"/>
      <c r="BN17" s="236"/>
      <c r="BO17" s="141"/>
      <c r="BP17" s="237"/>
      <c r="BQ17" s="236"/>
      <c r="BR17" s="141"/>
      <c r="BS17" s="237"/>
      <c r="BT17" s="236"/>
      <c r="BU17" s="141"/>
      <c r="BV17" s="237"/>
      <c r="BW17" s="236"/>
      <c r="BX17" s="141"/>
      <c r="BY17" s="237"/>
      <c r="BZ17" s="236"/>
      <c r="CA17" s="141"/>
      <c r="CB17" s="237"/>
      <c r="CC17" s="236"/>
      <c r="CD17" s="141"/>
    </row>
    <row r="18" spans="1:82" customFormat="1" ht="15.75" customHeight="1" x14ac:dyDescent="0.3">
      <c r="A18" s="217" t="s">
        <v>72</v>
      </c>
      <c r="B18" s="138">
        <f>'SMA2'!$M$65</f>
        <v>1.5051158434401959</v>
      </c>
      <c r="C18" s="179" t="s">
        <v>59</v>
      </c>
      <c r="D18" s="197">
        <f>'SMA2'!$M$67</f>
        <v>2.8685256177735558E-2</v>
      </c>
      <c r="E18" s="138">
        <f>'SMA2'!$M$74</f>
        <v>1.1777909484007059</v>
      </c>
      <c r="F18" s="179" t="s">
        <v>59</v>
      </c>
      <c r="G18" s="197">
        <f>'SMA2'!$M$76</f>
        <v>4.1680895597587898E-2</v>
      </c>
      <c r="H18" s="138">
        <f>'SMA2'!$M$92</f>
        <v>1.3512758852786519</v>
      </c>
      <c r="I18" s="179" t="s">
        <v>59</v>
      </c>
      <c r="J18" s="197">
        <f>'SMA2'!$M$94</f>
        <v>8.9309919282647116E-2</v>
      </c>
      <c r="K18" s="205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237"/>
      <c r="AJ18" s="236"/>
      <c r="AK18" s="141"/>
      <c r="AL18" s="237"/>
      <c r="AM18" s="236"/>
      <c r="AN18" s="141"/>
      <c r="AO18" s="237"/>
      <c r="AP18" s="236"/>
      <c r="AQ18" s="141"/>
      <c r="AR18" s="237"/>
      <c r="AS18" s="236"/>
      <c r="AT18" s="141"/>
      <c r="AU18" s="237"/>
      <c r="AV18" s="236"/>
      <c r="AW18" s="141"/>
      <c r="AX18" s="237"/>
      <c r="AY18" s="236"/>
      <c r="AZ18" s="141"/>
      <c r="BA18" s="237"/>
      <c r="BB18" s="236"/>
      <c r="BC18" s="141"/>
      <c r="BD18" s="237"/>
      <c r="BE18" s="236"/>
      <c r="BF18" s="141"/>
      <c r="BG18" s="237"/>
      <c r="BH18" s="236"/>
      <c r="BI18" s="141"/>
      <c r="BJ18" s="237"/>
      <c r="BK18" s="236"/>
      <c r="BL18" s="141"/>
      <c r="BM18" s="237"/>
      <c r="BN18" s="236"/>
      <c r="BO18" s="141"/>
      <c r="BP18" s="237"/>
      <c r="BQ18" s="236"/>
      <c r="BR18" s="141"/>
      <c r="BS18" s="237"/>
      <c r="BT18" s="236"/>
      <c r="BU18" s="141"/>
      <c r="BV18" s="237"/>
      <c r="BW18" s="236"/>
      <c r="BX18" s="141"/>
      <c r="BY18" s="237"/>
      <c r="BZ18" s="236"/>
      <c r="CA18" s="141"/>
      <c r="CB18" s="237"/>
      <c r="CC18" s="236"/>
      <c r="CD18" s="141"/>
    </row>
    <row r="19" spans="1:82" customFormat="1" ht="8.1" customHeight="1" x14ac:dyDescent="0.3">
      <c r="A19" s="219"/>
      <c r="B19" s="140"/>
      <c r="C19" s="142"/>
      <c r="D19" s="197"/>
      <c r="E19" s="140"/>
      <c r="F19" s="142"/>
      <c r="G19" s="197"/>
      <c r="H19" s="140"/>
      <c r="I19" s="142"/>
      <c r="J19" s="197"/>
      <c r="K19" s="205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237"/>
      <c r="AJ19" s="242"/>
      <c r="AK19" s="141"/>
      <c r="AL19" s="237"/>
      <c r="AM19" s="242"/>
      <c r="AN19" s="141"/>
      <c r="AO19" s="237"/>
      <c r="AP19" s="242"/>
      <c r="AQ19" s="141"/>
      <c r="AR19" s="237"/>
      <c r="AS19" s="242"/>
      <c r="AT19" s="141"/>
      <c r="AU19" s="237"/>
      <c r="AV19" s="242"/>
      <c r="AW19" s="141"/>
      <c r="AX19" s="237"/>
      <c r="AY19" s="242"/>
      <c r="AZ19" s="141"/>
      <c r="BA19" s="237"/>
      <c r="BB19" s="242"/>
      <c r="BC19" s="141"/>
      <c r="BD19" s="237"/>
      <c r="BE19" s="242"/>
      <c r="BF19" s="141"/>
      <c r="BG19" s="237"/>
      <c r="BH19" s="242"/>
      <c r="BI19" s="141"/>
      <c r="BJ19" s="237"/>
      <c r="BK19" s="242"/>
      <c r="BL19" s="141"/>
      <c r="BM19" s="237"/>
      <c r="BN19" s="242"/>
      <c r="BO19" s="141"/>
      <c r="BP19" s="237"/>
      <c r="BQ19" s="242"/>
      <c r="BR19" s="141"/>
      <c r="BS19" s="237"/>
      <c r="BT19" s="242"/>
      <c r="BU19" s="141"/>
      <c r="BV19" s="237"/>
      <c r="BW19" s="242"/>
      <c r="BX19" s="141"/>
      <c r="BY19" s="237"/>
      <c r="BZ19" s="242"/>
      <c r="CA19" s="141"/>
      <c r="CB19" s="237"/>
      <c r="CC19" s="242"/>
      <c r="CD19" s="141"/>
    </row>
    <row r="20" spans="1:82" customFormat="1" ht="15.75" customHeight="1" x14ac:dyDescent="0.3">
      <c r="A20" s="218" t="s">
        <v>64</v>
      </c>
      <c r="B20" s="129"/>
      <c r="C20" s="129"/>
      <c r="D20" s="203"/>
      <c r="E20" s="129"/>
      <c r="F20" s="129"/>
      <c r="G20" s="203"/>
      <c r="H20" s="129"/>
      <c r="I20" s="129"/>
      <c r="J20" s="203"/>
      <c r="K20" s="205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392"/>
      <c r="AJ20" s="392"/>
      <c r="AK20" s="145"/>
      <c r="AL20" s="392"/>
      <c r="AM20" s="392"/>
      <c r="AN20" s="145"/>
      <c r="AO20" s="392"/>
      <c r="AP20" s="392"/>
      <c r="AQ20" s="145"/>
      <c r="AR20" s="392"/>
      <c r="AS20" s="392"/>
      <c r="AT20" s="145"/>
      <c r="AU20" s="392"/>
      <c r="AV20" s="392"/>
      <c r="AW20" s="145"/>
      <c r="AX20" s="392"/>
      <c r="AY20" s="392"/>
      <c r="AZ20" s="145"/>
      <c r="BA20" s="392"/>
      <c r="BB20" s="392"/>
      <c r="BC20" s="145"/>
      <c r="BD20" s="392"/>
      <c r="BE20" s="392"/>
      <c r="BF20" s="145"/>
      <c r="BG20" s="392"/>
      <c r="BH20" s="392"/>
      <c r="BI20" s="145"/>
      <c r="BJ20" s="392"/>
      <c r="BK20" s="392"/>
      <c r="BL20" s="145"/>
      <c r="BM20" s="392"/>
      <c r="BN20" s="392"/>
      <c r="BO20" s="145"/>
      <c r="BP20" s="392"/>
      <c r="BQ20" s="392"/>
      <c r="BR20" s="145"/>
      <c r="BS20" s="392"/>
      <c r="BT20" s="392"/>
      <c r="BU20" s="145"/>
      <c r="BV20" s="392"/>
      <c r="BW20" s="392"/>
      <c r="BX20" s="145"/>
      <c r="BY20" s="392"/>
      <c r="BZ20" s="392"/>
      <c r="CA20" s="145"/>
      <c r="CB20" s="392"/>
      <c r="CC20" s="392"/>
      <c r="CD20" s="145"/>
    </row>
    <row r="21" spans="1:82" customFormat="1" ht="15.75" customHeight="1" x14ac:dyDescent="0.3">
      <c r="A21" s="217" t="s">
        <v>48</v>
      </c>
      <c r="B21" s="131">
        <f>'SMA2'!$P65</f>
        <v>64.930704047876262</v>
      </c>
      <c r="C21" s="179" t="s">
        <v>59</v>
      </c>
      <c r="D21" s="201">
        <f>'SMA2'!$P67</f>
        <v>3.6901204461846087</v>
      </c>
      <c r="E21" s="131">
        <f>'SMA2'!$P74</f>
        <v>20.100703749162058</v>
      </c>
      <c r="F21" s="179" t="s">
        <v>59</v>
      </c>
      <c r="G21" s="201">
        <f>'SMA2'!$P76</f>
        <v>3.0005258292645562</v>
      </c>
      <c r="H21" s="131">
        <f>'SMA2'!$P92</f>
        <v>21.58390995253054</v>
      </c>
      <c r="I21" s="179" t="s">
        <v>59</v>
      </c>
      <c r="J21" s="201">
        <f>'SMA2'!$P94</f>
        <v>4.4746023311246477</v>
      </c>
      <c r="K21" s="205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235"/>
      <c r="AJ21" s="236"/>
      <c r="AK21" s="136"/>
      <c r="AL21" s="235"/>
      <c r="AM21" s="236"/>
      <c r="AN21" s="136"/>
      <c r="AO21" s="235"/>
      <c r="AP21" s="236"/>
      <c r="AQ21" s="136"/>
      <c r="AR21" s="235"/>
      <c r="AS21" s="236"/>
      <c r="AT21" s="136"/>
      <c r="AU21" s="235"/>
      <c r="AV21" s="236"/>
      <c r="AW21" s="136"/>
      <c r="AX21" s="235"/>
      <c r="AY21" s="236"/>
      <c r="AZ21" s="136"/>
      <c r="BA21" s="235"/>
      <c r="BB21" s="236"/>
      <c r="BC21" s="136"/>
      <c r="BD21" s="235"/>
      <c r="BE21" s="236"/>
      <c r="BF21" s="136"/>
      <c r="BG21" s="235"/>
      <c r="BH21" s="236"/>
      <c r="BI21" s="136"/>
      <c r="BJ21" s="235"/>
      <c r="BK21" s="236"/>
      <c r="BL21" s="136"/>
      <c r="BM21" s="235"/>
      <c r="BN21" s="236"/>
      <c r="BO21" s="136"/>
      <c r="BP21" s="235"/>
      <c r="BQ21" s="236"/>
      <c r="BR21" s="136"/>
      <c r="BS21" s="235"/>
      <c r="BT21" s="236"/>
      <c r="BU21" s="136"/>
      <c r="BV21" s="235"/>
      <c r="BW21" s="236"/>
      <c r="BX21" s="136"/>
      <c r="BY21" s="235"/>
      <c r="BZ21" s="236"/>
      <c r="CA21" s="136"/>
      <c r="CB21" s="235"/>
      <c r="CC21" s="236"/>
      <c r="CD21" s="136"/>
    </row>
    <row r="22" spans="1:82" customFormat="1" ht="15.75" customHeight="1" x14ac:dyDescent="0.3">
      <c r="A22" s="217" t="s">
        <v>49</v>
      </c>
      <c r="B22" s="131">
        <f>'SMA2'!$O65</f>
        <v>109.31470097846893</v>
      </c>
      <c r="C22" s="179" t="s">
        <v>59</v>
      </c>
      <c r="D22" s="201">
        <f>'SMA2'!$O67</f>
        <v>8.940387778173438</v>
      </c>
      <c r="E22" s="131">
        <f>'SMA2'!$O74</f>
        <v>33.004072966001637</v>
      </c>
      <c r="F22" s="179" t="s">
        <v>59</v>
      </c>
      <c r="G22" s="201">
        <f>'SMA2'!$O76</f>
        <v>10.206685824124934</v>
      </c>
      <c r="H22" s="131">
        <f>'SMA2'!$O92</f>
        <v>43.675669207889541</v>
      </c>
      <c r="I22" s="179" t="s">
        <v>59</v>
      </c>
      <c r="J22" s="201">
        <f>'SMA2'!$O94</f>
        <v>16.989118305078357</v>
      </c>
      <c r="K22" s="205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235"/>
      <c r="AJ22" s="236"/>
      <c r="AK22" s="136"/>
      <c r="AL22" s="235"/>
      <c r="AM22" s="236"/>
      <c r="AN22" s="136"/>
      <c r="AO22" s="235"/>
      <c r="AP22" s="236"/>
      <c r="AQ22" s="136"/>
      <c r="AR22" s="235"/>
      <c r="AS22" s="236"/>
      <c r="AT22" s="136"/>
      <c r="AU22" s="235"/>
      <c r="AV22" s="236"/>
      <c r="AW22" s="136"/>
      <c r="AX22" s="235"/>
      <c r="AY22" s="236"/>
      <c r="AZ22" s="136"/>
      <c r="BA22" s="235"/>
      <c r="BB22" s="236"/>
      <c r="BC22" s="136"/>
      <c r="BD22" s="235"/>
      <c r="BE22" s="236"/>
      <c r="BF22" s="136"/>
      <c r="BG22" s="235"/>
      <c r="BH22" s="236"/>
      <c r="BI22" s="136"/>
      <c r="BJ22" s="235"/>
      <c r="BK22" s="236"/>
      <c r="BL22" s="136"/>
      <c r="BM22" s="235"/>
      <c r="BN22" s="236"/>
      <c r="BO22" s="136"/>
      <c r="BP22" s="235"/>
      <c r="BQ22" s="236"/>
      <c r="BR22" s="136"/>
      <c r="BS22" s="235"/>
      <c r="BT22" s="236"/>
      <c r="BU22" s="136"/>
      <c r="BV22" s="235"/>
      <c r="BW22" s="236"/>
      <c r="BX22" s="136"/>
      <c r="BY22" s="235"/>
      <c r="BZ22" s="236"/>
      <c r="CA22" s="136"/>
      <c r="CB22" s="235"/>
      <c r="CC22" s="236"/>
      <c r="CD22" s="136"/>
    </row>
    <row r="23" spans="1:82" customFormat="1" ht="8.1" customHeight="1" x14ac:dyDescent="0.3">
      <c r="A23" s="217"/>
      <c r="B23" s="133"/>
      <c r="C23" s="137"/>
      <c r="D23" s="202"/>
      <c r="E23" s="133"/>
      <c r="F23" s="137"/>
      <c r="G23" s="202"/>
      <c r="H23" s="133"/>
      <c r="I23" s="137"/>
      <c r="J23" s="202"/>
      <c r="K23" s="205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235"/>
      <c r="AJ23" s="238"/>
      <c r="AK23" s="134"/>
      <c r="AL23" s="235"/>
      <c r="AM23" s="238"/>
      <c r="AN23" s="134"/>
      <c r="AO23" s="235"/>
      <c r="AP23" s="238"/>
      <c r="AQ23" s="134"/>
      <c r="AR23" s="235"/>
      <c r="AS23" s="238"/>
      <c r="AT23" s="134"/>
      <c r="AU23" s="235"/>
      <c r="AV23" s="238"/>
      <c r="AW23" s="134"/>
      <c r="AX23" s="235"/>
      <c r="AY23" s="238"/>
      <c r="AZ23" s="134"/>
      <c r="BA23" s="235"/>
      <c r="BB23" s="238"/>
      <c r="BC23" s="134"/>
      <c r="BD23" s="235"/>
      <c r="BE23" s="238"/>
      <c r="BF23" s="134"/>
      <c r="BG23" s="235"/>
      <c r="BH23" s="238"/>
      <c r="BI23" s="134"/>
      <c r="BJ23" s="235"/>
      <c r="BK23" s="238"/>
      <c r="BL23" s="134"/>
      <c r="BM23" s="235"/>
      <c r="BN23" s="238"/>
      <c r="BO23" s="134"/>
      <c r="BP23" s="235"/>
      <c r="BQ23" s="238"/>
      <c r="BR23" s="134"/>
      <c r="BS23" s="235"/>
      <c r="BT23" s="238"/>
      <c r="BU23" s="134"/>
      <c r="BV23" s="235"/>
      <c r="BW23" s="238"/>
      <c r="BX23" s="134"/>
      <c r="BY23" s="235"/>
      <c r="BZ23" s="238"/>
      <c r="CA23" s="134"/>
      <c r="CB23" s="235"/>
      <c r="CC23" s="238"/>
      <c r="CD23" s="134"/>
    </row>
    <row r="24" spans="1:82" customFormat="1" ht="15.75" customHeight="1" x14ac:dyDescent="0.3">
      <c r="A24" s="218" t="s">
        <v>65</v>
      </c>
      <c r="B24" s="140"/>
      <c r="C24" s="142"/>
      <c r="D24" s="197"/>
      <c r="E24" s="140"/>
      <c r="F24" s="142"/>
      <c r="G24" s="197"/>
      <c r="H24" s="140"/>
      <c r="I24" s="142"/>
      <c r="J24" s="197"/>
      <c r="K24" s="205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237"/>
      <c r="AJ24" s="242"/>
      <c r="AK24" s="141"/>
      <c r="AL24" s="237"/>
      <c r="AM24" s="242"/>
      <c r="AN24" s="141"/>
      <c r="AO24" s="237"/>
      <c r="AP24" s="242"/>
      <c r="AQ24" s="141"/>
      <c r="AR24" s="237"/>
      <c r="AS24" s="242"/>
      <c r="AT24" s="141"/>
      <c r="AU24" s="237"/>
      <c r="AV24" s="242"/>
      <c r="AW24" s="141"/>
      <c r="AX24" s="237"/>
      <c r="AY24" s="242"/>
      <c r="AZ24" s="141"/>
      <c r="BA24" s="237"/>
      <c r="BB24" s="242"/>
      <c r="BC24" s="141"/>
      <c r="BD24" s="237"/>
      <c r="BE24" s="242"/>
      <c r="BF24" s="141"/>
      <c r="BG24" s="237"/>
      <c r="BH24" s="242"/>
      <c r="BI24" s="141"/>
      <c r="BJ24" s="237"/>
      <c r="BK24" s="242"/>
      <c r="BL24" s="141"/>
      <c r="BM24" s="237"/>
      <c r="BN24" s="242"/>
      <c r="BO24" s="141"/>
      <c r="BP24" s="237"/>
      <c r="BQ24" s="242"/>
      <c r="BR24" s="141"/>
      <c r="BS24" s="237"/>
      <c r="BT24" s="242"/>
      <c r="BU24" s="141"/>
      <c r="BV24" s="237"/>
      <c r="BW24" s="242"/>
      <c r="BX24" s="141"/>
      <c r="BY24" s="237"/>
      <c r="BZ24" s="242"/>
      <c r="CA24" s="141"/>
      <c r="CB24" s="237"/>
      <c r="CC24" s="242"/>
      <c r="CD24" s="141"/>
    </row>
    <row r="25" spans="1:82" customFormat="1" ht="15.75" customHeight="1" x14ac:dyDescent="0.3">
      <c r="A25" s="220" t="s">
        <v>50</v>
      </c>
      <c r="B25" s="138">
        <f>'SMA2'!$P186</f>
        <v>0.76418101991225273</v>
      </c>
      <c r="C25" s="179" t="s">
        <v>59</v>
      </c>
      <c r="D25" s="197">
        <f>'SMA2'!$P188</f>
        <v>9.4677117873043878E-2</v>
      </c>
      <c r="E25" s="138">
        <f>'SMA2'!$P195</f>
        <v>0.23638370533825542</v>
      </c>
      <c r="F25" s="179" t="s">
        <v>59</v>
      </c>
      <c r="G25" s="197">
        <f>'SMA2'!$P197</f>
        <v>4.1306032165451992E-2</v>
      </c>
      <c r="H25" s="138">
        <f>'SMA2'!$P213</f>
        <v>0.14188990537884927</v>
      </c>
      <c r="I25" s="179" t="s">
        <v>59</v>
      </c>
      <c r="J25" s="197">
        <f>'SMA2'!$P215</f>
        <v>3.8589627315713637E-2</v>
      </c>
      <c r="K25" s="205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237"/>
      <c r="AJ25" s="236"/>
      <c r="AK25" s="141"/>
      <c r="AL25" s="237"/>
      <c r="AM25" s="236"/>
      <c r="AN25" s="141"/>
      <c r="AO25" s="237"/>
      <c r="AP25" s="236"/>
      <c r="AQ25" s="141"/>
      <c r="AR25" s="237"/>
      <c r="AS25" s="236"/>
      <c r="AT25" s="141"/>
      <c r="AU25" s="237"/>
      <c r="AV25" s="236"/>
      <c r="AW25" s="141"/>
      <c r="AX25" s="237"/>
      <c r="AY25" s="236"/>
      <c r="AZ25" s="141"/>
      <c r="BA25" s="237"/>
      <c r="BB25" s="236"/>
      <c r="BC25" s="141"/>
      <c r="BD25" s="237"/>
      <c r="BE25" s="236"/>
      <c r="BF25" s="141"/>
      <c r="BG25" s="237"/>
      <c r="BH25" s="236"/>
      <c r="BI25" s="141"/>
      <c r="BJ25" s="237"/>
      <c r="BK25" s="236"/>
      <c r="BL25" s="141"/>
      <c r="BM25" s="237"/>
      <c r="BN25" s="236"/>
      <c r="BO25" s="141"/>
      <c r="BP25" s="237"/>
      <c r="BQ25" s="236"/>
      <c r="BR25" s="141"/>
      <c r="BS25" s="237"/>
      <c r="BT25" s="236"/>
      <c r="BU25" s="141"/>
      <c r="BV25" s="237"/>
      <c r="BW25" s="236"/>
      <c r="BX25" s="141"/>
      <c r="BY25" s="237"/>
      <c r="BZ25" s="236"/>
      <c r="CA25" s="141"/>
      <c r="CB25" s="237"/>
      <c r="CC25" s="236"/>
      <c r="CD25" s="141"/>
    </row>
    <row r="26" spans="1:82" customFormat="1" ht="15.75" customHeight="1" x14ac:dyDescent="0.3">
      <c r="A26" s="217" t="s">
        <v>51</v>
      </c>
      <c r="B26" s="138">
        <f>'SMA2'!$Q186</f>
        <v>1.854804123904048</v>
      </c>
      <c r="C26" s="179" t="s">
        <v>59</v>
      </c>
      <c r="D26" s="197">
        <f>'SMA2'!$Q188</f>
        <v>0.25746820241625612</v>
      </c>
      <c r="E26" s="138">
        <f>'SMA2'!$Q195</f>
        <v>0.7506559394863519</v>
      </c>
      <c r="F26" s="179" t="s">
        <v>59</v>
      </c>
      <c r="G26" s="197">
        <f>'SMA2'!$Q197</f>
        <v>0.22175833377940296</v>
      </c>
      <c r="H26" s="138">
        <f>'SMA2'!$Q213</f>
        <v>0.54727419895038953</v>
      </c>
      <c r="I26" s="179" t="s">
        <v>59</v>
      </c>
      <c r="J26" s="197">
        <f>'SMA2'!$Q215</f>
        <v>0.23315763391403643</v>
      </c>
      <c r="K26" s="205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237"/>
      <c r="AJ26" s="236"/>
      <c r="AK26" s="141"/>
      <c r="AL26" s="237"/>
      <c r="AM26" s="236"/>
      <c r="AN26" s="141"/>
      <c r="AO26" s="237"/>
      <c r="AP26" s="236"/>
      <c r="AQ26" s="141"/>
      <c r="AR26" s="237"/>
      <c r="AS26" s="236"/>
      <c r="AT26" s="141"/>
      <c r="AU26" s="237"/>
      <c r="AV26" s="236"/>
      <c r="AW26" s="141"/>
      <c r="AX26" s="237"/>
      <c r="AY26" s="236"/>
      <c r="AZ26" s="141"/>
      <c r="BA26" s="237"/>
      <c r="BB26" s="236"/>
      <c r="BC26" s="141"/>
      <c r="BD26" s="237"/>
      <c r="BE26" s="236"/>
      <c r="BF26" s="141"/>
      <c r="BG26" s="237"/>
      <c r="BH26" s="236"/>
      <c r="BI26" s="141"/>
      <c r="BJ26" s="237"/>
      <c r="BK26" s="236"/>
      <c r="BL26" s="141"/>
      <c r="BM26" s="237"/>
      <c r="BN26" s="236"/>
      <c r="BO26" s="141"/>
      <c r="BP26" s="237"/>
      <c r="BQ26" s="236"/>
      <c r="BR26" s="141"/>
      <c r="BS26" s="237"/>
      <c r="BT26" s="236"/>
      <c r="BU26" s="141"/>
      <c r="BV26" s="237"/>
      <c r="BW26" s="236"/>
      <c r="BX26" s="141"/>
      <c r="BY26" s="237"/>
      <c r="BZ26" s="236"/>
      <c r="CA26" s="141"/>
      <c r="CB26" s="237"/>
      <c r="CC26" s="236"/>
      <c r="CD26" s="141"/>
    </row>
    <row r="27" spans="1:82" customFormat="1" ht="8.1" customHeight="1" x14ac:dyDescent="0.3">
      <c r="A27" s="217"/>
      <c r="B27" s="131"/>
      <c r="C27" s="137"/>
      <c r="D27" s="202"/>
      <c r="E27" s="131"/>
      <c r="F27" s="137"/>
      <c r="G27" s="202"/>
      <c r="H27" s="131"/>
      <c r="I27" s="137"/>
      <c r="J27" s="202"/>
      <c r="K27" s="205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235"/>
      <c r="AJ27" s="238"/>
      <c r="AK27" s="134"/>
      <c r="AL27" s="235"/>
      <c r="AM27" s="238"/>
      <c r="AN27" s="134"/>
      <c r="AO27" s="235"/>
      <c r="AP27" s="238"/>
      <c r="AQ27" s="134"/>
      <c r="AR27" s="235"/>
      <c r="AS27" s="238"/>
      <c r="AT27" s="134"/>
      <c r="AU27" s="235"/>
      <c r="AV27" s="238"/>
      <c r="AW27" s="134"/>
      <c r="AX27" s="235"/>
      <c r="AY27" s="238"/>
      <c r="AZ27" s="134"/>
      <c r="BA27" s="235"/>
      <c r="BB27" s="238"/>
      <c r="BC27" s="134"/>
      <c r="BD27" s="235"/>
      <c r="BE27" s="238"/>
      <c r="BF27" s="134"/>
      <c r="BG27" s="235"/>
      <c r="BH27" s="238"/>
      <c r="BI27" s="134"/>
      <c r="BJ27" s="235"/>
      <c r="BK27" s="238"/>
      <c r="BL27" s="134"/>
      <c r="BM27" s="235"/>
      <c r="BN27" s="238"/>
      <c r="BO27" s="134"/>
      <c r="BP27" s="235"/>
      <c r="BQ27" s="238"/>
      <c r="BR27" s="134"/>
      <c r="BS27" s="235"/>
      <c r="BT27" s="238"/>
      <c r="BU27" s="134"/>
      <c r="BV27" s="235"/>
      <c r="BW27" s="238"/>
      <c r="BX27" s="134"/>
      <c r="BY27" s="235"/>
      <c r="BZ27" s="238"/>
      <c r="CA27" s="134"/>
      <c r="CB27" s="235"/>
      <c r="CC27" s="238"/>
      <c r="CD27" s="134"/>
    </row>
    <row r="28" spans="1:82" customFormat="1" ht="15.75" customHeight="1" x14ac:dyDescent="0.3">
      <c r="A28" s="497" t="s">
        <v>70</v>
      </c>
      <c r="B28" s="498">
        <f>'SMA2'!$N65</f>
        <v>18.911742685308219</v>
      </c>
      <c r="C28" s="495" t="s">
        <v>59</v>
      </c>
      <c r="D28" s="499">
        <f>'SMA2'!$N67</f>
        <v>1.5602948292125909</v>
      </c>
      <c r="E28" s="498">
        <f>'SMA2'!$N74</f>
        <v>4.1940807183837894</v>
      </c>
      <c r="F28" s="495" t="s">
        <v>59</v>
      </c>
      <c r="G28" s="499">
        <f>'SMA2'!$N76</f>
        <v>1.7242868351675833</v>
      </c>
      <c r="H28" s="498">
        <f>'SMA2'!$N92</f>
        <v>7.1477747666174523</v>
      </c>
      <c r="I28" s="495" t="s">
        <v>59</v>
      </c>
      <c r="J28" s="499">
        <f>'SMA2'!$N94</f>
        <v>2.1080035509312403</v>
      </c>
      <c r="K28" s="205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235"/>
      <c r="AJ28" s="236"/>
      <c r="AK28" s="136"/>
      <c r="AL28" s="235"/>
      <c r="AM28" s="236"/>
      <c r="AN28" s="136"/>
      <c r="AO28" s="235"/>
      <c r="AP28" s="236"/>
      <c r="AQ28" s="136"/>
      <c r="AR28" s="235"/>
      <c r="AS28" s="236"/>
      <c r="AT28" s="136"/>
      <c r="AU28" s="235"/>
      <c r="AV28" s="236"/>
      <c r="AW28" s="136"/>
      <c r="AX28" s="235"/>
      <c r="AY28" s="236"/>
      <c r="AZ28" s="136"/>
      <c r="BA28" s="235"/>
      <c r="BB28" s="236"/>
      <c r="BC28" s="136"/>
      <c r="BD28" s="235"/>
      <c r="BE28" s="236"/>
      <c r="BF28" s="136"/>
      <c r="BG28" s="235"/>
      <c r="BH28" s="236"/>
      <c r="BI28" s="136"/>
      <c r="BJ28" s="235"/>
      <c r="BK28" s="236"/>
      <c r="BL28" s="136"/>
      <c r="BM28" s="235"/>
      <c r="BN28" s="236"/>
      <c r="BO28" s="136"/>
      <c r="BP28" s="235"/>
      <c r="BQ28" s="236"/>
      <c r="BR28" s="136"/>
      <c r="BS28" s="235"/>
      <c r="BT28" s="236"/>
      <c r="BU28" s="136"/>
      <c r="BV28" s="235"/>
      <c r="BW28" s="236"/>
      <c r="BX28" s="136"/>
      <c r="BY28" s="235"/>
      <c r="BZ28" s="236"/>
      <c r="CA28" s="136"/>
      <c r="CB28" s="235"/>
      <c r="CC28" s="236"/>
      <c r="CD28" s="136"/>
    </row>
    <row r="29" spans="1:82" s="174" customFormat="1" x14ac:dyDescent="0.3">
      <c r="A29" s="488"/>
      <c r="B29" s="148"/>
      <c r="C29" s="148"/>
      <c r="D29" s="148"/>
      <c r="E29" s="148"/>
      <c r="F29" s="148"/>
      <c r="G29" s="148"/>
      <c r="H29" s="148"/>
      <c r="I29" s="148"/>
      <c r="J29" s="148"/>
      <c r="K29" s="490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  <c r="AH29" s="245"/>
      <c r="AI29" s="243"/>
      <c r="AJ29" s="148"/>
      <c r="AK29" s="148"/>
      <c r="AL29" s="243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243"/>
      <c r="BH29" s="148"/>
      <c r="BI29" s="148"/>
      <c r="BJ29" s="243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</row>
    <row r="30" spans="1:82" s="209" customFormat="1" ht="19.95" customHeight="1" x14ac:dyDescent="0.3">
      <c r="A30" s="215"/>
      <c r="B30" s="571" t="s">
        <v>196</v>
      </c>
      <c r="C30" s="571"/>
      <c r="D30" s="571"/>
      <c r="E30" s="571"/>
      <c r="F30" s="571"/>
      <c r="G30" s="571"/>
      <c r="H30" s="571"/>
      <c r="I30" s="571"/>
      <c r="J30" s="571"/>
      <c r="K30" s="207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574"/>
      <c r="AJ30" s="574"/>
      <c r="AK30" s="574"/>
      <c r="AL30" s="574"/>
      <c r="AM30" s="574"/>
      <c r="AN30" s="574"/>
      <c r="AO30" s="574"/>
      <c r="AP30" s="574"/>
      <c r="AQ30" s="574"/>
      <c r="AR30" s="574"/>
      <c r="AS30" s="574"/>
      <c r="AT30" s="574"/>
      <c r="AU30" s="574"/>
      <c r="AV30" s="574"/>
      <c r="AW30" s="574"/>
      <c r="AX30" s="574"/>
      <c r="AY30" s="574"/>
      <c r="AZ30" s="574"/>
      <c r="BA30" s="574"/>
      <c r="BB30" s="574"/>
      <c r="BC30" s="574"/>
      <c r="BD30" s="574"/>
      <c r="BE30" s="574"/>
      <c r="BF30" s="574"/>
      <c r="BG30" s="574"/>
      <c r="BH30" s="574"/>
      <c r="BI30" s="574"/>
      <c r="BJ30" s="574"/>
      <c r="BK30" s="574"/>
      <c r="BL30" s="574"/>
      <c r="BM30" s="574"/>
      <c r="BN30" s="574"/>
      <c r="BO30" s="574"/>
      <c r="BP30" s="574"/>
      <c r="BQ30" s="574"/>
      <c r="BR30" s="574"/>
      <c r="BS30" s="574"/>
      <c r="BT30" s="574"/>
      <c r="BU30" s="574"/>
      <c r="BV30" s="574"/>
      <c r="BW30" s="574"/>
      <c r="BX30" s="574"/>
      <c r="BY30" s="574"/>
      <c r="BZ30" s="574"/>
      <c r="CA30" s="574"/>
      <c r="CB30" s="574"/>
      <c r="CC30" s="574"/>
      <c r="CD30" s="574"/>
    </row>
    <row r="31" spans="1:82" s="209" customFormat="1" ht="15.6" x14ac:dyDescent="0.3">
      <c r="A31" s="215"/>
      <c r="B31" s="579"/>
      <c r="C31" s="578"/>
      <c r="D31" s="578"/>
      <c r="E31" s="579"/>
      <c r="F31" s="578"/>
      <c r="G31" s="578"/>
      <c r="H31" s="579"/>
      <c r="I31" s="578"/>
      <c r="J31" s="578"/>
      <c r="K31" s="207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569"/>
      <c r="AJ31" s="569"/>
      <c r="AK31" s="569"/>
      <c r="AL31" s="569"/>
      <c r="AM31" s="569"/>
      <c r="AN31" s="569"/>
      <c r="AO31" s="569"/>
      <c r="AP31" s="569"/>
      <c r="AQ31" s="569"/>
      <c r="AR31" s="569"/>
      <c r="AS31" s="569"/>
      <c r="AT31" s="569"/>
      <c r="AU31" s="569"/>
      <c r="AV31" s="569"/>
      <c r="AW31" s="569"/>
      <c r="AX31" s="569"/>
      <c r="AY31" s="569"/>
      <c r="AZ31" s="569"/>
      <c r="BA31" s="569"/>
      <c r="BB31" s="569"/>
      <c r="BC31" s="569"/>
      <c r="BD31" s="569"/>
      <c r="BE31" s="569"/>
      <c r="BF31" s="569"/>
      <c r="BG31" s="569"/>
      <c r="BH31" s="569"/>
      <c r="BI31" s="569"/>
      <c r="BJ31" s="569"/>
      <c r="BK31" s="569"/>
      <c r="BL31" s="569"/>
      <c r="BM31" s="569"/>
      <c r="BN31" s="569"/>
      <c r="BO31" s="569"/>
      <c r="BP31" s="569"/>
      <c r="BQ31" s="569"/>
      <c r="BR31" s="569"/>
      <c r="BS31" s="569"/>
      <c r="BT31" s="569"/>
      <c r="BU31" s="569"/>
      <c r="BV31" s="569"/>
      <c r="BW31" s="569"/>
      <c r="BX31" s="569"/>
      <c r="BY31" s="569"/>
      <c r="BZ31" s="569"/>
      <c r="CA31" s="569"/>
      <c r="CB31" s="569"/>
      <c r="CC31" s="569"/>
      <c r="CD31" s="569"/>
    </row>
    <row r="32" spans="1:82" customFormat="1" ht="15.75" customHeight="1" x14ac:dyDescent="0.3">
      <c r="A32" s="218"/>
      <c r="B32" s="176" t="s">
        <v>56</v>
      </c>
      <c r="C32" s="178" t="s">
        <v>57</v>
      </c>
      <c r="D32" s="198">
        <f>'SMA2'!$Q$65</f>
        <v>60.005051208104859</v>
      </c>
      <c r="E32" s="176" t="s">
        <v>56</v>
      </c>
      <c r="F32" s="178" t="s">
        <v>57</v>
      </c>
      <c r="G32" s="198">
        <f>'SMA2'!$Q$74</f>
        <v>60.008272085922684</v>
      </c>
      <c r="H32" s="176" t="s">
        <v>56</v>
      </c>
      <c r="I32" s="178" t="s">
        <v>57</v>
      </c>
      <c r="J32" s="198">
        <f>'SMA2'!$Q$92</f>
        <v>60.003894218758454</v>
      </c>
      <c r="K32" s="205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239"/>
      <c r="AJ32" s="240"/>
      <c r="AK32" s="241"/>
      <c r="AL32" s="239"/>
      <c r="AM32" s="240"/>
      <c r="AN32" s="241"/>
      <c r="AO32" s="239"/>
      <c r="AP32" s="240"/>
      <c r="AQ32" s="241"/>
      <c r="AR32" s="239"/>
      <c r="AS32" s="240"/>
      <c r="AT32" s="241"/>
      <c r="AU32" s="239"/>
      <c r="AV32" s="240"/>
      <c r="AW32" s="241"/>
      <c r="AX32" s="239"/>
      <c r="AY32" s="240"/>
      <c r="AZ32" s="241"/>
      <c r="BA32" s="239"/>
      <c r="BB32" s="240"/>
      <c r="BC32" s="241"/>
      <c r="BD32" s="239"/>
      <c r="BE32" s="240"/>
      <c r="BF32" s="241"/>
      <c r="BG32" s="239"/>
      <c r="BH32" s="240"/>
      <c r="BI32" s="241"/>
      <c r="BJ32" s="239"/>
      <c r="BK32" s="240"/>
      <c r="BL32" s="241"/>
      <c r="BM32" s="239"/>
      <c r="BN32" s="240"/>
      <c r="BO32" s="241"/>
      <c r="BP32" s="239"/>
      <c r="BQ32" s="240"/>
      <c r="BR32" s="241"/>
      <c r="BS32" s="239"/>
      <c r="BT32" s="240"/>
      <c r="BU32" s="241"/>
      <c r="BV32" s="239"/>
      <c r="BW32" s="240"/>
      <c r="BX32" s="241"/>
      <c r="BY32" s="239"/>
      <c r="BZ32" s="240"/>
      <c r="CA32" s="241"/>
      <c r="CB32" s="239"/>
      <c r="CC32" s="240"/>
      <c r="CD32" s="241"/>
    </row>
    <row r="33" spans="1:82" customFormat="1" ht="15.75" customHeight="1" x14ac:dyDescent="0.3">
      <c r="A33" s="218" t="s">
        <v>58</v>
      </c>
      <c r="B33" s="176"/>
      <c r="C33" s="178"/>
      <c r="D33" s="198"/>
      <c r="E33" s="176"/>
      <c r="F33" s="178"/>
      <c r="G33" s="198"/>
      <c r="H33" s="176"/>
      <c r="I33" s="178"/>
      <c r="J33" s="198"/>
      <c r="K33" s="205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239"/>
      <c r="AJ33" s="240"/>
      <c r="AK33" s="241"/>
      <c r="AL33" s="239"/>
      <c r="AM33" s="240"/>
      <c r="AN33" s="241"/>
      <c r="AO33" s="239"/>
      <c r="AP33" s="240"/>
      <c r="AQ33" s="241"/>
      <c r="AR33" s="239"/>
      <c r="AS33" s="240"/>
      <c r="AT33" s="241"/>
      <c r="AU33" s="239"/>
      <c r="AV33" s="240"/>
      <c r="AW33" s="241"/>
      <c r="AX33" s="239"/>
      <c r="AY33" s="240"/>
      <c r="AZ33" s="241"/>
      <c r="BA33" s="239"/>
      <c r="BB33" s="240"/>
      <c r="BC33" s="241"/>
      <c r="BD33" s="239"/>
      <c r="BE33" s="240"/>
      <c r="BF33" s="241"/>
      <c r="BG33" s="239"/>
      <c r="BH33" s="240"/>
      <c r="BI33" s="241"/>
      <c r="BJ33" s="239"/>
      <c r="BK33" s="240"/>
      <c r="BL33" s="241"/>
      <c r="BM33" s="239"/>
      <c r="BN33" s="240"/>
      <c r="BO33" s="241"/>
      <c r="BP33" s="239"/>
      <c r="BQ33" s="240"/>
      <c r="BR33" s="241"/>
      <c r="BS33" s="239"/>
      <c r="BT33" s="240"/>
      <c r="BU33" s="241"/>
      <c r="BV33" s="239"/>
      <c r="BW33" s="240"/>
      <c r="BX33" s="241"/>
      <c r="BY33" s="239"/>
      <c r="BZ33" s="240"/>
      <c r="CA33" s="241"/>
      <c r="CB33" s="239"/>
      <c r="CC33" s="240"/>
      <c r="CD33" s="241"/>
    </row>
    <row r="34" spans="1:82" customFormat="1" ht="15.75" customHeight="1" x14ac:dyDescent="0.3">
      <c r="A34" s="217" t="s">
        <v>67</v>
      </c>
      <c r="B34" s="131">
        <f>'SMA2'!$R$65</f>
        <v>274.90646579574417</v>
      </c>
      <c r="C34" s="179" t="s">
        <v>59</v>
      </c>
      <c r="D34" s="201">
        <f>'SMA2'!$R$67</f>
        <v>11.283832610842174</v>
      </c>
      <c r="E34" s="131">
        <f>'SMA2'!$R$74</f>
        <v>233.58659925143479</v>
      </c>
      <c r="F34" s="179" t="s">
        <v>59</v>
      </c>
      <c r="G34" s="201">
        <f>'SMA2'!$R$76</f>
        <v>8.3194294856180804</v>
      </c>
      <c r="H34" s="131">
        <f>'SMA2'!$R$92</f>
        <v>184.04300352917221</v>
      </c>
      <c r="I34" s="179" t="s">
        <v>59</v>
      </c>
      <c r="J34" s="201">
        <f>'SMA2'!$R$94</f>
        <v>18.682300243045479</v>
      </c>
      <c r="K34" s="205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235"/>
      <c r="AJ34" s="236"/>
      <c r="AK34" s="136"/>
      <c r="AL34" s="235"/>
      <c r="AM34" s="236"/>
      <c r="AN34" s="136"/>
      <c r="AO34" s="235"/>
      <c r="AP34" s="236"/>
      <c r="AQ34" s="136"/>
      <c r="AR34" s="235"/>
      <c r="AS34" s="236"/>
      <c r="AT34" s="136"/>
      <c r="AU34" s="235"/>
      <c r="AV34" s="236"/>
      <c r="AW34" s="136"/>
      <c r="AX34" s="235"/>
      <c r="AY34" s="236"/>
      <c r="AZ34" s="136"/>
      <c r="BA34" s="235"/>
      <c r="BB34" s="236"/>
      <c r="BC34" s="136"/>
      <c r="BD34" s="235"/>
      <c r="BE34" s="236"/>
      <c r="BF34" s="136"/>
      <c r="BG34" s="235"/>
      <c r="BH34" s="236"/>
      <c r="BI34" s="136"/>
      <c r="BJ34" s="235"/>
      <c r="BK34" s="236"/>
      <c r="BL34" s="136"/>
      <c r="BM34" s="235"/>
      <c r="BN34" s="236"/>
      <c r="BO34" s="136"/>
      <c r="BP34" s="235"/>
      <c r="BQ34" s="236"/>
      <c r="BR34" s="136"/>
      <c r="BS34" s="235"/>
      <c r="BT34" s="236"/>
      <c r="BU34" s="136"/>
      <c r="BV34" s="235"/>
      <c r="BW34" s="236"/>
      <c r="BX34" s="136"/>
      <c r="BY34" s="235"/>
      <c r="BZ34" s="236"/>
      <c r="CA34" s="136"/>
      <c r="CB34" s="235"/>
      <c r="CC34" s="236"/>
      <c r="CD34" s="136"/>
    </row>
    <row r="35" spans="1:82" customFormat="1" ht="15.75" customHeight="1" x14ac:dyDescent="0.3">
      <c r="A35" s="217" t="s">
        <v>66</v>
      </c>
      <c r="B35" s="131">
        <f>'SMA2'!$S$65</f>
        <v>19.612593024430105</v>
      </c>
      <c r="C35" s="179" t="s">
        <v>59</v>
      </c>
      <c r="D35" s="201">
        <f>'SMA2'!$S$67</f>
        <v>0.88626237574751965</v>
      </c>
      <c r="E35" s="131">
        <f>'SMA2'!$S$74</f>
        <v>35.202033491865777</v>
      </c>
      <c r="F35" s="179" t="s">
        <v>59</v>
      </c>
      <c r="G35" s="201">
        <f>'SMA2'!$S$76</f>
        <v>4.0201324318613532</v>
      </c>
      <c r="H35" s="131">
        <f>'SMA2'!$S$92</f>
        <v>26.767472149272358</v>
      </c>
      <c r="I35" s="179" t="s">
        <v>59</v>
      </c>
      <c r="J35" s="201">
        <f>'SMA2'!$S$94</f>
        <v>3.4642726774804489</v>
      </c>
      <c r="K35" s="205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235"/>
      <c r="AJ35" s="236"/>
      <c r="AK35" s="136"/>
      <c r="AL35" s="235"/>
      <c r="AM35" s="236"/>
      <c r="AN35" s="136"/>
      <c r="AO35" s="235"/>
      <c r="AP35" s="236"/>
      <c r="AQ35" s="136"/>
      <c r="AR35" s="235"/>
      <c r="AS35" s="236"/>
      <c r="AT35" s="136"/>
      <c r="AU35" s="235"/>
      <c r="AV35" s="236"/>
      <c r="AW35" s="136"/>
      <c r="AX35" s="235"/>
      <c r="AY35" s="236"/>
      <c r="AZ35" s="136"/>
      <c r="BA35" s="235"/>
      <c r="BB35" s="236"/>
      <c r="BC35" s="136"/>
      <c r="BD35" s="235"/>
      <c r="BE35" s="236"/>
      <c r="BF35" s="136"/>
      <c r="BG35" s="235"/>
      <c r="BH35" s="236"/>
      <c r="BI35" s="136"/>
      <c r="BJ35" s="235"/>
      <c r="BK35" s="236"/>
      <c r="BL35" s="136"/>
      <c r="BM35" s="235"/>
      <c r="BN35" s="236"/>
      <c r="BO35" s="136"/>
      <c r="BP35" s="235"/>
      <c r="BQ35" s="236"/>
      <c r="BR35" s="136"/>
      <c r="BS35" s="235"/>
      <c r="BT35" s="236"/>
      <c r="BU35" s="136"/>
      <c r="BV35" s="235"/>
      <c r="BW35" s="236"/>
      <c r="BX35" s="136"/>
      <c r="BY35" s="235"/>
      <c r="BZ35" s="236"/>
      <c r="CA35" s="136"/>
      <c r="CB35" s="235"/>
      <c r="CC35" s="236"/>
      <c r="CD35" s="136"/>
    </row>
    <row r="36" spans="1:82" customFormat="1" ht="15.75" customHeight="1" x14ac:dyDescent="0.3">
      <c r="A36" s="217" t="s">
        <v>69</v>
      </c>
      <c r="B36" s="131">
        <f>'SMA2'!$AN$65</f>
        <v>117.840639873442</v>
      </c>
      <c r="C36" s="179" t="s">
        <v>59</v>
      </c>
      <c r="D36" s="135">
        <f>'SMA2'!$AN$67</f>
        <v>5.4645534751859479</v>
      </c>
      <c r="E36" s="131">
        <f>'SMA2'!$AN$74</f>
        <v>81.591266133851633</v>
      </c>
      <c r="F36" s="179" t="s">
        <v>59</v>
      </c>
      <c r="G36" s="135">
        <f>'SMA2'!$AN$76</f>
        <v>1.948379910168619</v>
      </c>
      <c r="H36" s="131">
        <f>'SMA2'!$AN$92</f>
        <v>65.25402961531374</v>
      </c>
      <c r="I36" s="179" t="s">
        <v>59</v>
      </c>
      <c r="J36" s="135">
        <f>'SMA2'!$AN$94</f>
        <v>9.9027044342470862</v>
      </c>
      <c r="K36" s="205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235"/>
      <c r="AJ36" s="236"/>
      <c r="AK36" s="136"/>
      <c r="AL36" s="235"/>
      <c r="AM36" s="236"/>
      <c r="AN36" s="136"/>
      <c r="AO36" s="235"/>
      <c r="AP36" s="236"/>
      <c r="AQ36" s="136"/>
      <c r="AR36" s="235"/>
      <c r="AS36" s="236"/>
      <c r="AT36" s="136"/>
      <c r="AU36" s="235"/>
      <c r="AV36" s="236"/>
      <c r="AW36" s="136"/>
      <c r="AX36" s="235"/>
      <c r="AY36" s="236"/>
      <c r="AZ36" s="136"/>
      <c r="BA36" s="235"/>
      <c r="BB36" s="236"/>
      <c r="BC36" s="136"/>
      <c r="BD36" s="235"/>
      <c r="BE36" s="236"/>
      <c r="BF36" s="136"/>
      <c r="BG36" s="235"/>
      <c r="BH36" s="236"/>
      <c r="BI36" s="136"/>
      <c r="BJ36" s="235"/>
      <c r="BK36" s="236"/>
      <c r="BL36" s="136"/>
      <c r="BM36" s="235"/>
      <c r="BN36" s="236"/>
      <c r="BO36" s="136"/>
      <c r="BP36" s="235"/>
      <c r="BQ36" s="236"/>
      <c r="BR36" s="136"/>
      <c r="BS36" s="235"/>
      <c r="BT36" s="236"/>
      <c r="BU36" s="136"/>
      <c r="BV36" s="235"/>
      <c r="BW36" s="236"/>
      <c r="BX36" s="136"/>
      <c r="BY36" s="235"/>
      <c r="BZ36" s="236"/>
      <c r="CA36" s="136"/>
      <c r="CB36" s="235"/>
      <c r="CC36" s="236"/>
      <c r="CD36" s="136"/>
    </row>
    <row r="37" spans="1:82" customFormat="1" ht="15.6" customHeight="1" x14ac:dyDescent="0.3">
      <c r="A37" s="217" t="s">
        <v>71</v>
      </c>
      <c r="B37" s="138">
        <f>'SMA2'!$T$65</f>
        <v>1.748621221221222</v>
      </c>
      <c r="C37" s="179" t="s">
        <v>59</v>
      </c>
      <c r="D37" s="197">
        <f>'SMA2'!$T$67</f>
        <v>3.5687696343261563E-2</v>
      </c>
      <c r="E37" s="138">
        <f>'SMA2'!$T$74</f>
        <v>1.3644858858858879</v>
      </c>
      <c r="F37" s="179" t="s">
        <v>59</v>
      </c>
      <c r="G37" s="197">
        <f>'SMA2'!$T$76</f>
        <v>9.5367967197299314E-2</v>
      </c>
      <c r="H37" s="138">
        <f>'SMA2'!$T$92</f>
        <v>1.4731245245245259</v>
      </c>
      <c r="I37" s="179" t="s">
        <v>59</v>
      </c>
      <c r="J37" s="197">
        <f>'SMA2'!$T$94</f>
        <v>6.776982814737452E-2</v>
      </c>
      <c r="K37" s="205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237"/>
      <c r="AJ37" s="236"/>
      <c r="AK37" s="141"/>
      <c r="AL37" s="237"/>
      <c r="AM37" s="236"/>
      <c r="AN37" s="141"/>
      <c r="AO37" s="237"/>
      <c r="AP37" s="236"/>
      <c r="AQ37" s="141"/>
      <c r="AR37" s="237"/>
      <c r="AS37" s="236"/>
      <c r="AT37" s="141"/>
      <c r="AU37" s="237"/>
      <c r="AV37" s="236"/>
      <c r="AW37" s="141"/>
      <c r="AX37" s="237"/>
      <c r="AY37" s="236"/>
      <c r="AZ37" s="141"/>
      <c r="BA37" s="237"/>
      <c r="BB37" s="236"/>
      <c r="BC37" s="141"/>
      <c r="BD37" s="237"/>
      <c r="BE37" s="236"/>
      <c r="BF37" s="141"/>
      <c r="BG37" s="237"/>
      <c r="BH37" s="236"/>
      <c r="BI37" s="141"/>
      <c r="BJ37" s="237"/>
      <c r="BK37" s="236"/>
      <c r="BL37" s="141"/>
      <c r="BM37" s="237"/>
      <c r="BN37" s="236"/>
      <c r="BO37" s="141"/>
      <c r="BP37" s="237"/>
      <c r="BQ37" s="236"/>
      <c r="BR37" s="141"/>
      <c r="BS37" s="237"/>
      <c r="BT37" s="236"/>
      <c r="BU37" s="141"/>
      <c r="BV37" s="237"/>
      <c r="BW37" s="236"/>
      <c r="BX37" s="141"/>
      <c r="BY37" s="237"/>
      <c r="BZ37" s="236"/>
      <c r="CA37" s="141"/>
      <c r="CB37" s="237"/>
      <c r="CC37" s="236"/>
      <c r="CD37" s="141"/>
    </row>
    <row r="38" spans="1:82" customFormat="1" ht="15.75" customHeight="1" x14ac:dyDescent="0.3">
      <c r="A38" s="217" t="s">
        <v>73</v>
      </c>
      <c r="B38" s="138">
        <f>'SMA2'!$U$65</f>
        <v>1.46201533804173</v>
      </c>
      <c r="C38" s="179" t="s">
        <v>59</v>
      </c>
      <c r="D38" s="197">
        <f>'SMA2'!$U$67</f>
        <v>2.6434334745717956E-2</v>
      </c>
      <c r="E38" s="138">
        <f>'SMA2'!$U$74</f>
        <v>1.1762929962558697</v>
      </c>
      <c r="F38" s="179" t="s">
        <v>59</v>
      </c>
      <c r="G38" s="197">
        <f>'SMA2'!$U$76</f>
        <v>4.1570910602818957E-2</v>
      </c>
      <c r="H38" s="138">
        <f>'SMA2'!$U$92</f>
        <v>1.3475212252114699</v>
      </c>
      <c r="I38" s="179" t="s">
        <v>59</v>
      </c>
      <c r="J38" s="197">
        <f>'SMA2'!$U$94</f>
        <v>8.9272448498834325E-2</v>
      </c>
      <c r="K38" s="205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237"/>
      <c r="AJ38" s="236"/>
      <c r="AK38" s="141"/>
      <c r="AL38" s="237"/>
      <c r="AM38" s="236"/>
      <c r="AN38" s="141"/>
      <c r="AO38" s="237"/>
      <c r="AP38" s="236"/>
      <c r="AQ38" s="141"/>
      <c r="AR38" s="237"/>
      <c r="AS38" s="236"/>
      <c r="AT38" s="141"/>
      <c r="AU38" s="237"/>
      <c r="AV38" s="236"/>
      <c r="AW38" s="141"/>
      <c r="AX38" s="237"/>
      <c r="AY38" s="236"/>
      <c r="AZ38" s="141"/>
      <c r="BA38" s="237"/>
      <c r="BB38" s="236"/>
      <c r="BC38" s="141"/>
      <c r="BD38" s="237"/>
      <c r="BE38" s="236"/>
      <c r="BF38" s="141"/>
      <c r="BG38" s="237"/>
      <c r="BH38" s="236"/>
      <c r="BI38" s="141"/>
      <c r="BJ38" s="237"/>
      <c r="BK38" s="236"/>
      <c r="BL38" s="141"/>
      <c r="BM38" s="237"/>
      <c r="BN38" s="236"/>
      <c r="BO38" s="141"/>
      <c r="BP38" s="237"/>
      <c r="BQ38" s="236"/>
      <c r="BR38" s="141"/>
      <c r="BS38" s="237"/>
      <c r="BT38" s="236"/>
      <c r="BU38" s="141"/>
      <c r="BV38" s="237"/>
      <c r="BW38" s="236"/>
      <c r="BX38" s="141"/>
      <c r="BY38" s="237"/>
      <c r="BZ38" s="236"/>
      <c r="CA38" s="141"/>
      <c r="CB38" s="237"/>
      <c r="CC38" s="236"/>
      <c r="CD38" s="141"/>
    </row>
    <row r="39" spans="1:82" customFormat="1" ht="8.1" customHeight="1" x14ac:dyDescent="0.3">
      <c r="A39" s="219"/>
      <c r="B39" s="140"/>
      <c r="C39" s="142"/>
      <c r="D39" s="197"/>
      <c r="E39" s="140"/>
      <c r="F39" s="142"/>
      <c r="G39" s="197"/>
      <c r="H39" s="140"/>
      <c r="I39" s="142"/>
      <c r="J39" s="197"/>
      <c r="K39" s="205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237"/>
      <c r="AJ39" s="242"/>
      <c r="AK39" s="141"/>
      <c r="AL39" s="237"/>
      <c r="AM39" s="242"/>
      <c r="AN39" s="141"/>
      <c r="AO39" s="237"/>
      <c r="AP39" s="242"/>
      <c r="AQ39" s="141"/>
      <c r="AR39" s="237"/>
      <c r="AS39" s="242"/>
      <c r="AT39" s="141"/>
      <c r="AU39" s="237"/>
      <c r="AV39" s="242"/>
      <c r="AW39" s="141"/>
      <c r="AX39" s="237"/>
      <c r="AY39" s="242"/>
      <c r="AZ39" s="141"/>
      <c r="BA39" s="237"/>
      <c r="BB39" s="242"/>
      <c r="BC39" s="141"/>
      <c r="BD39" s="237"/>
      <c r="BE39" s="242"/>
      <c r="BF39" s="141"/>
      <c r="BG39" s="237"/>
      <c r="BH39" s="242"/>
      <c r="BI39" s="141"/>
      <c r="BJ39" s="237"/>
      <c r="BK39" s="242"/>
      <c r="BL39" s="141"/>
      <c r="BM39" s="237"/>
      <c r="BN39" s="242"/>
      <c r="BO39" s="141"/>
      <c r="BP39" s="237"/>
      <c r="BQ39" s="242"/>
      <c r="BR39" s="141"/>
      <c r="BS39" s="237"/>
      <c r="BT39" s="242"/>
      <c r="BU39" s="141"/>
      <c r="BV39" s="237"/>
      <c r="BW39" s="242"/>
      <c r="BX39" s="141"/>
      <c r="BY39" s="237"/>
      <c r="BZ39" s="242"/>
      <c r="CA39" s="141"/>
      <c r="CB39" s="237"/>
      <c r="CC39" s="242"/>
      <c r="CD39" s="141"/>
    </row>
    <row r="40" spans="1:82" customFormat="1" ht="15.75" customHeight="1" x14ac:dyDescent="0.3">
      <c r="A40" s="218" t="s">
        <v>63</v>
      </c>
      <c r="B40" s="129"/>
      <c r="C40" s="129"/>
      <c r="D40" s="203"/>
      <c r="E40" s="129"/>
      <c r="F40" s="129"/>
      <c r="G40" s="203"/>
      <c r="H40" s="129"/>
      <c r="I40" s="129"/>
      <c r="J40" s="203"/>
      <c r="K40" s="205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392"/>
      <c r="AJ40" s="392"/>
      <c r="AK40" s="145"/>
      <c r="AL40" s="392"/>
      <c r="AM40" s="392"/>
      <c r="AN40" s="145"/>
      <c r="AO40" s="392"/>
      <c r="AP40" s="392"/>
      <c r="AQ40" s="145"/>
      <c r="AR40" s="392"/>
      <c r="AS40" s="392"/>
      <c r="AT40" s="145"/>
      <c r="AU40" s="392"/>
      <c r="AV40" s="392"/>
      <c r="AW40" s="145"/>
      <c r="AX40" s="392"/>
      <c r="AY40" s="392"/>
      <c r="AZ40" s="145"/>
      <c r="BA40" s="392"/>
      <c r="BB40" s="392"/>
      <c r="BC40" s="145"/>
      <c r="BD40" s="392"/>
      <c r="BE40" s="392"/>
      <c r="BF40" s="145"/>
      <c r="BG40" s="392"/>
      <c r="BH40" s="392"/>
      <c r="BI40" s="145"/>
      <c r="BJ40" s="392"/>
      <c r="BK40" s="392"/>
      <c r="BL40" s="145"/>
      <c r="BM40" s="392"/>
      <c r="BN40" s="392"/>
      <c r="BO40" s="145"/>
      <c r="BP40" s="392"/>
      <c r="BQ40" s="392"/>
      <c r="BR40" s="145"/>
      <c r="BS40" s="392"/>
      <c r="BT40" s="392"/>
      <c r="BU40" s="145"/>
      <c r="BV40" s="392"/>
      <c r="BW40" s="392"/>
      <c r="BX40" s="145"/>
      <c r="BY40" s="392"/>
      <c r="BZ40" s="392"/>
      <c r="CA40" s="145"/>
      <c r="CB40" s="392"/>
      <c r="CC40" s="392"/>
      <c r="CD40" s="145"/>
    </row>
    <row r="41" spans="1:82" customFormat="1" ht="15.75" customHeight="1" x14ac:dyDescent="0.3">
      <c r="A41" s="217" t="s">
        <v>48</v>
      </c>
      <c r="B41" s="131">
        <f>'SMA2'!$X65</f>
        <v>48.425712661381063</v>
      </c>
      <c r="C41" s="179" t="s">
        <v>59</v>
      </c>
      <c r="D41" s="201">
        <f>'SMA2'!$X67</f>
        <v>2.8795048972244204</v>
      </c>
      <c r="E41" s="131">
        <f>'SMA2'!$X74</f>
        <v>19.840603082735942</v>
      </c>
      <c r="F41" s="179" t="s">
        <v>59</v>
      </c>
      <c r="G41" s="201">
        <f>'SMA2'!$X76</f>
        <v>2.9611629818435001</v>
      </c>
      <c r="H41" s="131">
        <f>'SMA2'!$X92</f>
        <v>21.232322637330451</v>
      </c>
      <c r="I41" s="179" t="s">
        <v>59</v>
      </c>
      <c r="J41" s="201">
        <f>'SMA2'!$X94</f>
        <v>4.4172130598490398</v>
      </c>
      <c r="K41" s="205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235"/>
      <c r="AJ41" s="236"/>
      <c r="AK41" s="136"/>
      <c r="AL41" s="235"/>
      <c r="AM41" s="236"/>
      <c r="AN41" s="136"/>
      <c r="AO41" s="235"/>
      <c r="AP41" s="236"/>
      <c r="AQ41" s="136"/>
      <c r="AR41" s="235"/>
      <c r="AS41" s="236"/>
      <c r="AT41" s="136"/>
      <c r="AU41" s="235"/>
      <c r="AV41" s="236"/>
      <c r="AW41" s="136"/>
      <c r="AX41" s="235"/>
      <c r="AY41" s="236"/>
      <c r="AZ41" s="136"/>
      <c r="BA41" s="235"/>
      <c r="BB41" s="236"/>
      <c r="BC41" s="136"/>
      <c r="BD41" s="235"/>
      <c r="BE41" s="236"/>
      <c r="BF41" s="136"/>
      <c r="BG41" s="235"/>
      <c r="BH41" s="236"/>
      <c r="BI41" s="136"/>
      <c r="BJ41" s="235"/>
      <c r="BK41" s="236"/>
      <c r="BL41" s="136"/>
      <c r="BM41" s="235"/>
      <c r="BN41" s="236"/>
      <c r="BO41" s="136"/>
      <c r="BP41" s="235"/>
      <c r="BQ41" s="236"/>
      <c r="BR41" s="136"/>
      <c r="BS41" s="235"/>
      <c r="BT41" s="236"/>
      <c r="BU41" s="136"/>
      <c r="BV41" s="235"/>
      <c r="BW41" s="236"/>
      <c r="BX41" s="136"/>
      <c r="BY41" s="235"/>
      <c r="BZ41" s="236"/>
      <c r="CA41" s="136"/>
      <c r="CB41" s="235"/>
      <c r="CC41" s="236"/>
      <c r="CD41" s="136"/>
    </row>
    <row r="42" spans="1:82" customFormat="1" ht="15.75" customHeight="1" x14ac:dyDescent="0.3">
      <c r="A42" s="217" t="s">
        <v>49</v>
      </c>
      <c r="B42" s="131">
        <f>'SMA2'!$W65</f>
        <v>93.019843637205355</v>
      </c>
      <c r="C42" s="179" t="s">
        <v>59</v>
      </c>
      <c r="D42" s="201">
        <f>'SMA2'!$W67</f>
        <v>8.4114604714414902</v>
      </c>
      <c r="E42" s="131">
        <f>'SMA2'!$W74</f>
        <v>32.831326159333919</v>
      </c>
      <c r="F42" s="179" t="s">
        <v>59</v>
      </c>
      <c r="G42" s="201">
        <f>'SMA2'!$W76</f>
        <v>10.171474094266729</v>
      </c>
      <c r="H42" s="131">
        <f>'SMA2'!$W92</f>
        <v>43.547341862614175</v>
      </c>
      <c r="I42" s="179" t="s">
        <v>59</v>
      </c>
      <c r="J42" s="201">
        <f>'SMA2'!$W94</f>
        <v>16.95904565752733</v>
      </c>
      <c r="K42" s="205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235"/>
      <c r="AJ42" s="236"/>
      <c r="AK42" s="136"/>
      <c r="AL42" s="235"/>
      <c r="AM42" s="236"/>
      <c r="AN42" s="136"/>
      <c r="AO42" s="235"/>
      <c r="AP42" s="236"/>
      <c r="AQ42" s="136"/>
      <c r="AR42" s="235"/>
      <c r="AS42" s="236"/>
      <c r="AT42" s="136"/>
      <c r="AU42" s="235"/>
      <c r="AV42" s="236"/>
      <c r="AW42" s="136"/>
      <c r="AX42" s="235"/>
      <c r="AY42" s="236"/>
      <c r="AZ42" s="136"/>
      <c r="BA42" s="235"/>
      <c r="BB42" s="236"/>
      <c r="BC42" s="136"/>
      <c r="BD42" s="235"/>
      <c r="BE42" s="236"/>
      <c r="BF42" s="136"/>
      <c r="BG42" s="235"/>
      <c r="BH42" s="236"/>
      <c r="BI42" s="136"/>
      <c r="BJ42" s="235"/>
      <c r="BK42" s="236"/>
      <c r="BL42" s="136"/>
      <c r="BM42" s="235"/>
      <c r="BN42" s="236"/>
      <c r="BO42" s="136"/>
      <c r="BP42" s="235"/>
      <c r="BQ42" s="236"/>
      <c r="BR42" s="136"/>
      <c r="BS42" s="235"/>
      <c r="BT42" s="236"/>
      <c r="BU42" s="136"/>
      <c r="BV42" s="235"/>
      <c r="BW42" s="236"/>
      <c r="BX42" s="136"/>
      <c r="BY42" s="235"/>
      <c r="BZ42" s="236"/>
      <c r="CA42" s="136"/>
      <c r="CB42" s="235"/>
      <c r="CC42" s="236"/>
      <c r="CD42" s="136"/>
    </row>
    <row r="43" spans="1:82" customFormat="1" ht="8.1" customHeight="1" x14ac:dyDescent="0.3">
      <c r="A43" s="217"/>
      <c r="B43" s="133"/>
      <c r="C43" s="137"/>
      <c r="D43" s="202"/>
      <c r="E43" s="133"/>
      <c r="F43" s="137"/>
      <c r="G43" s="202"/>
      <c r="H43" s="133"/>
      <c r="I43" s="137"/>
      <c r="J43" s="202"/>
      <c r="K43" s="205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235"/>
      <c r="AJ43" s="238"/>
      <c r="AK43" s="134"/>
      <c r="AL43" s="235"/>
      <c r="AM43" s="238"/>
      <c r="AN43" s="134"/>
      <c r="AO43" s="235"/>
      <c r="AP43" s="238"/>
      <c r="AQ43" s="134"/>
      <c r="AR43" s="235"/>
      <c r="AS43" s="238"/>
      <c r="AT43" s="134"/>
      <c r="AU43" s="235"/>
      <c r="AV43" s="238"/>
      <c r="AW43" s="134"/>
      <c r="AX43" s="235"/>
      <c r="AY43" s="238"/>
      <c r="AZ43" s="134"/>
      <c r="BA43" s="235"/>
      <c r="BB43" s="238"/>
      <c r="BC43" s="134"/>
      <c r="BD43" s="235"/>
      <c r="BE43" s="238"/>
      <c r="BF43" s="134"/>
      <c r="BG43" s="235"/>
      <c r="BH43" s="238"/>
      <c r="BI43" s="134"/>
      <c r="BJ43" s="235"/>
      <c r="BK43" s="238"/>
      <c r="BL43" s="134"/>
      <c r="BM43" s="235"/>
      <c r="BN43" s="238"/>
      <c r="BO43" s="134"/>
      <c r="BP43" s="235"/>
      <c r="BQ43" s="238"/>
      <c r="BR43" s="134"/>
      <c r="BS43" s="235"/>
      <c r="BT43" s="238"/>
      <c r="BU43" s="134"/>
      <c r="BV43" s="235"/>
      <c r="BW43" s="238"/>
      <c r="BX43" s="134"/>
      <c r="BY43" s="235"/>
      <c r="BZ43" s="238"/>
      <c r="CA43" s="134"/>
      <c r="CB43" s="235"/>
      <c r="CC43" s="238"/>
      <c r="CD43" s="134"/>
    </row>
    <row r="44" spans="1:82" customFormat="1" ht="15.75" customHeight="1" x14ac:dyDescent="0.3">
      <c r="A44" s="218" t="s">
        <v>65</v>
      </c>
      <c r="B44" s="140"/>
      <c r="C44" s="142"/>
      <c r="D44" s="197"/>
      <c r="E44" s="140"/>
      <c r="F44" s="142"/>
      <c r="G44" s="197"/>
      <c r="H44" s="140"/>
      <c r="I44" s="142"/>
      <c r="J44" s="197"/>
      <c r="K44" s="205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237"/>
      <c r="AJ44" s="242"/>
      <c r="AK44" s="141"/>
      <c r="AL44" s="237"/>
      <c r="AM44" s="242"/>
      <c r="AN44" s="141"/>
      <c r="AO44" s="237"/>
      <c r="AP44" s="242"/>
      <c r="AQ44" s="141"/>
      <c r="AR44" s="237"/>
      <c r="AS44" s="242"/>
      <c r="AT44" s="141"/>
      <c r="AU44" s="237"/>
      <c r="AV44" s="242"/>
      <c r="AW44" s="141"/>
      <c r="AX44" s="237"/>
      <c r="AY44" s="242"/>
      <c r="AZ44" s="141"/>
      <c r="BA44" s="237"/>
      <c r="BB44" s="242"/>
      <c r="BC44" s="141"/>
      <c r="BD44" s="237"/>
      <c r="BE44" s="242"/>
      <c r="BF44" s="141"/>
      <c r="BG44" s="237"/>
      <c r="BH44" s="242"/>
      <c r="BI44" s="141"/>
      <c r="BJ44" s="237"/>
      <c r="BK44" s="242"/>
      <c r="BL44" s="141"/>
      <c r="BM44" s="237"/>
      <c r="BN44" s="242"/>
      <c r="BO44" s="141"/>
      <c r="BP44" s="237"/>
      <c r="BQ44" s="242"/>
      <c r="BR44" s="141"/>
      <c r="BS44" s="237"/>
      <c r="BT44" s="242"/>
      <c r="BU44" s="141"/>
      <c r="BV44" s="237"/>
      <c r="BW44" s="242"/>
      <c r="BX44" s="141"/>
      <c r="BY44" s="237"/>
      <c r="BZ44" s="242"/>
      <c r="CA44" s="141"/>
      <c r="CB44" s="237"/>
      <c r="CC44" s="242"/>
      <c r="CD44" s="141"/>
    </row>
    <row r="45" spans="1:82" customFormat="1" ht="15.75" customHeight="1" x14ac:dyDescent="0.3">
      <c r="A45" s="220" t="s">
        <v>50</v>
      </c>
      <c r="B45" s="138">
        <f>'SMA2'!$T186</f>
        <v>0.47429867226928379</v>
      </c>
      <c r="C45" s="179" t="s">
        <v>59</v>
      </c>
      <c r="D45" s="197">
        <f>'SMA2'!$T188</f>
        <v>6.0082019753952005E-2</v>
      </c>
      <c r="E45" s="138">
        <f>'SMA2'!$T195</f>
        <v>0.2322444707254249</v>
      </c>
      <c r="F45" s="179" t="s">
        <v>59</v>
      </c>
      <c r="G45" s="197">
        <f>'SMA2'!$T197</f>
        <v>4.0621087641176792E-2</v>
      </c>
      <c r="H45" s="138">
        <f>'SMA2'!$T213</f>
        <v>0.13915327515126341</v>
      </c>
      <c r="I45" s="179" t="s">
        <v>59</v>
      </c>
      <c r="J45" s="197">
        <f>'SMA2'!$T215</f>
        <v>3.7953107900822874E-2</v>
      </c>
      <c r="K45" s="205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237"/>
      <c r="AJ45" s="236"/>
      <c r="AK45" s="141"/>
      <c r="AL45" s="237"/>
      <c r="AM45" s="236"/>
      <c r="AN45" s="141"/>
      <c r="AO45" s="237"/>
      <c r="AP45" s="236"/>
      <c r="AQ45" s="141"/>
      <c r="AR45" s="237"/>
      <c r="AS45" s="236"/>
      <c r="AT45" s="141"/>
      <c r="AU45" s="237"/>
      <c r="AV45" s="236"/>
      <c r="AW45" s="141"/>
      <c r="AX45" s="237"/>
      <c r="AY45" s="236"/>
      <c r="AZ45" s="141"/>
      <c r="BA45" s="237"/>
      <c r="BB45" s="236"/>
      <c r="BC45" s="141"/>
      <c r="BD45" s="237"/>
      <c r="BE45" s="236"/>
      <c r="BF45" s="141"/>
      <c r="BG45" s="237"/>
      <c r="BH45" s="236"/>
      <c r="BI45" s="141"/>
      <c r="BJ45" s="237"/>
      <c r="BK45" s="236"/>
      <c r="BL45" s="141"/>
      <c r="BM45" s="237"/>
      <c r="BN45" s="236"/>
      <c r="BO45" s="141"/>
      <c r="BP45" s="237"/>
      <c r="BQ45" s="236"/>
      <c r="BR45" s="141"/>
      <c r="BS45" s="237"/>
      <c r="BT45" s="236"/>
      <c r="BU45" s="141"/>
      <c r="BV45" s="237"/>
      <c r="BW45" s="236"/>
      <c r="BX45" s="141"/>
      <c r="BY45" s="237"/>
      <c r="BZ45" s="236"/>
      <c r="CA45" s="141"/>
      <c r="CB45" s="237"/>
      <c r="CC45" s="236"/>
      <c r="CD45" s="141"/>
    </row>
    <row r="46" spans="1:82" customFormat="1" ht="15.75" customHeight="1" x14ac:dyDescent="0.3">
      <c r="A46" s="217" t="s">
        <v>51</v>
      </c>
      <c r="B46" s="138">
        <f>'SMA2'!$U186</f>
        <v>1.3254719957863448</v>
      </c>
      <c r="C46" s="179" t="s">
        <v>59</v>
      </c>
      <c r="D46" s="197">
        <f>'SMA2'!$U188</f>
        <v>0.16494618036424133</v>
      </c>
      <c r="E46" s="138">
        <f>'SMA2'!$U195</f>
        <v>0.7438848467571807</v>
      </c>
      <c r="F46" s="179" t="s">
        <v>59</v>
      </c>
      <c r="G46" s="197">
        <f>'SMA2'!$U197</f>
        <v>0.21918456788976953</v>
      </c>
      <c r="H46" s="138">
        <f>'SMA2'!$U213</f>
        <v>0.54468505761992303</v>
      </c>
      <c r="I46" s="179" t="s">
        <v>59</v>
      </c>
      <c r="J46" s="197">
        <f>'SMA2'!$U215</f>
        <v>0.23287081536731702</v>
      </c>
      <c r="K46" s="205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237"/>
      <c r="AJ46" s="236"/>
      <c r="AK46" s="141"/>
      <c r="AL46" s="237"/>
      <c r="AM46" s="236"/>
      <c r="AN46" s="141"/>
      <c r="AO46" s="237"/>
      <c r="AP46" s="236"/>
      <c r="AQ46" s="141"/>
      <c r="AR46" s="237"/>
      <c r="AS46" s="236"/>
      <c r="AT46" s="141"/>
      <c r="AU46" s="237"/>
      <c r="AV46" s="236"/>
      <c r="AW46" s="141"/>
      <c r="AX46" s="237"/>
      <c r="AY46" s="236"/>
      <c r="AZ46" s="141"/>
      <c r="BA46" s="237"/>
      <c r="BB46" s="236"/>
      <c r="BC46" s="141"/>
      <c r="BD46" s="237"/>
      <c r="BE46" s="236"/>
      <c r="BF46" s="141"/>
      <c r="BG46" s="237"/>
      <c r="BH46" s="236"/>
      <c r="BI46" s="141"/>
      <c r="BJ46" s="237"/>
      <c r="BK46" s="236"/>
      <c r="BL46" s="141"/>
      <c r="BM46" s="237"/>
      <c r="BN46" s="236"/>
      <c r="BO46" s="141"/>
      <c r="BP46" s="237"/>
      <c r="BQ46" s="236"/>
      <c r="BR46" s="141"/>
      <c r="BS46" s="237"/>
      <c r="BT46" s="236"/>
      <c r="BU46" s="141"/>
      <c r="BV46" s="237"/>
      <c r="BW46" s="236"/>
      <c r="BX46" s="141"/>
      <c r="BY46" s="237"/>
      <c r="BZ46" s="236"/>
      <c r="CA46" s="141"/>
      <c r="CB46" s="237"/>
      <c r="CC46" s="236"/>
      <c r="CD46" s="141"/>
    </row>
    <row r="47" spans="1:82" customFormat="1" ht="8.1" customHeight="1" x14ac:dyDescent="0.3">
      <c r="A47" s="217"/>
      <c r="B47" s="131"/>
      <c r="C47" s="137"/>
      <c r="D47" s="202"/>
      <c r="E47" s="131"/>
      <c r="F47" s="137"/>
      <c r="G47" s="202"/>
      <c r="H47" s="131"/>
      <c r="I47" s="137"/>
      <c r="J47" s="202"/>
      <c r="K47" s="205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235"/>
      <c r="AJ47" s="238"/>
      <c r="AK47" s="134"/>
      <c r="AL47" s="235"/>
      <c r="AM47" s="238"/>
      <c r="AN47" s="134"/>
      <c r="AO47" s="235"/>
      <c r="AP47" s="238"/>
      <c r="AQ47" s="134"/>
      <c r="AR47" s="235"/>
      <c r="AS47" s="238"/>
      <c r="AT47" s="134"/>
      <c r="AU47" s="235"/>
      <c r="AV47" s="238"/>
      <c r="AW47" s="134"/>
      <c r="AX47" s="235"/>
      <c r="AY47" s="238"/>
      <c r="AZ47" s="134"/>
      <c r="BA47" s="235"/>
      <c r="BB47" s="238"/>
      <c r="BC47" s="134"/>
      <c r="BD47" s="235"/>
      <c r="BE47" s="238"/>
      <c r="BF47" s="134"/>
      <c r="BG47" s="235"/>
      <c r="BH47" s="238"/>
      <c r="BI47" s="134"/>
      <c r="BJ47" s="235"/>
      <c r="BK47" s="238"/>
      <c r="BL47" s="134"/>
      <c r="BM47" s="235"/>
      <c r="BN47" s="238"/>
      <c r="BO47" s="134"/>
      <c r="BP47" s="235"/>
      <c r="BQ47" s="238"/>
      <c r="BR47" s="134"/>
      <c r="BS47" s="235"/>
      <c r="BT47" s="238"/>
      <c r="BU47" s="134"/>
      <c r="BV47" s="235"/>
      <c r="BW47" s="238"/>
      <c r="BX47" s="134"/>
      <c r="BY47" s="235"/>
      <c r="BZ47" s="238"/>
      <c r="CA47" s="134"/>
      <c r="CB47" s="235"/>
      <c r="CC47" s="238"/>
      <c r="CD47" s="134"/>
    </row>
    <row r="48" spans="1:82" customFormat="1" ht="15.75" customHeight="1" x14ac:dyDescent="0.3">
      <c r="A48" s="218" t="s">
        <v>70</v>
      </c>
      <c r="B48" s="131">
        <f>'SMA2'!$V65</f>
        <v>17.300470920040802</v>
      </c>
      <c r="C48" s="179" t="s">
        <v>59</v>
      </c>
      <c r="D48" s="201">
        <f>'SMA2'!$V67</f>
        <v>1.5343361636144202</v>
      </c>
      <c r="E48" s="131">
        <f>'SMA2'!$V74</f>
        <v>4.1638193060181212</v>
      </c>
      <c r="F48" s="179" t="s">
        <v>59</v>
      </c>
      <c r="G48" s="201">
        <f>'SMA2'!$V76</f>
        <v>1.7207870431208803</v>
      </c>
      <c r="H48" s="131">
        <f>'SMA2'!$V92</f>
        <v>7.0900307003092902</v>
      </c>
      <c r="I48" s="179" t="s">
        <v>59</v>
      </c>
      <c r="J48" s="201">
        <f>'SMA2'!$V94</f>
        <v>2.0956050941406743</v>
      </c>
      <c r="K48" s="205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235"/>
      <c r="AJ48" s="236"/>
      <c r="AK48" s="136"/>
      <c r="AL48" s="235"/>
      <c r="AM48" s="236"/>
      <c r="AN48" s="136"/>
      <c r="AO48" s="235"/>
      <c r="AP48" s="236"/>
      <c r="AQ48" s="136"/>
      <c r="AR48" s="235"/>
      <c r="AS48" s="236"/>
      <c r="AT48" s="136"/>
      <c r="AU48" s="235"/>
      <c r="AV48" s="236"/>
      <c r="AW48" s="136"/>
      <c r="AX48" s="235"/>
      <c r="AY48" s="236"/>
      <c r="AZ48" s="136"/>
      <c r="BA48" s="235"/>
      <c r="BB48" s="236"/>
      <c r="BC48" s="136"/>
      <c r="BD48" s="235"/>
      <c r="BE48" s="236"/>
      <c r="BF48" s="136"/>
      <c r="BG48" s="235"/>
      <c r="BH48" s="236"/>
      <c r="BI48" s="136"/>
      <c r="BJ48" s="235"/>
      <c r="BK48" s="236"/>
      <c r="BL48" s="136"/>
      <c r="BM48" s="235"/>
      <c r="BN48" s="236"/>
      <c r="BO48" s="136"/>
      <c r="BP48" s="235"/>
      <c r="BQ48" s="236"/>
      <c r="BR48" s="136"/>
      <c r="BS48" s="235"/>
      <c r="BT48" s="236"/>
      <c r="BU48" s="136"/>
      <c r="BV48" s="235"/>
      <c r="BW48" s="236"/>
      <c r="BX48" s="136"/>
      <c r="BY48" s="235"/>
      <c r="BZ48" s="236"/>
      <c r="CA48" s="136"/>
      <c r="CB48" s="235"/>
      <c r="CC48" s="236"/>
      <c r="CD48" s="136"/>
    </row>
    <row r="49" spans="1:82" customFormat="1" ht="8.1" customHeight="1" x14ac:dyDescent="0.3">
      <c r="A49" s="221"/>
      <c r="B49" s="146"/>
      <c r="C49" s="146"/>
      <c r="D49" s="204"/>
      <c r="E49" s="146"/>
      <c r="F49" s="146"/>
      <c r="G49" s="204"/>
      <c r="H49" s="146"/>
      <c r="I49" s="146"/>
      <c r="J49" s="204"/>
      <c r="K49" s="205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243"/>
      <c r="AJ49" s="148"/>
      <c r="AK49" s="148"/>
      <c r="AL49" s="243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243"/>
      <c r="BH49" s="148"/>
      <c r="BI49" s="148"/>
      <c r="BJ49" s="243"/>
      <c r="BK49" s="148"/>
      <c r="BL49" s="148"/>
      <c r="BM49" s="148"/>
      <c r="BN49" s="148"/>
      <c r="BO49" s="148"/>
      <c r="BP49" s="148"/>
      <c r="BQ49" s="148"/>
      <c r="BR49" s="148"/>
      <c r="BS49" s="148"/>
      <c r="BT49" s="148"/>
      <c r="BU49" s="148"/>
      <c r="BV49" s="148"/>
      <c r="BW49" s="148"/>
      <c r="BX49" s="148"/>
      <c r="BY49" s="148"/>
      <c r="BZ49" s="148"/>
      <c r="CA49" s="148"/>
      <c r="CB49" s="148"/>
      <c r="CC49" s="148"/>
      <c r="CD49" s="148"/>
    </row>
    <row r="50" spans="1:82" x14ac:dyDescent="0.3">
      <c r="AI50" s="245"/>
      <c r="AJ50" s="245"/>
      <c r="AK50" s="245"/>
      <c r="AL50" s="245"/>
      <c r="AM50" s="245"/>
      <c r="AN50" s="245"/>
      <c r="AO50" s="245"/>
      <c r="AP50" s="245"/>
      <c r="AQ50" s="245"/>
      <c r="AR50" s="245"/>
      <c r="AS50" s="245"/>
      <c r="AT50" s="245"/>
      <c r="AU50" s="245"/>
      <c r="AV50" s="245"/>
      <c r="AW50" s="245"/>
      <c r="AX50" s="245"/>
      <c r="AY50" s="245"/>
      <c r="AZ50" s="245"/>
      <c r="BA50" s="245"/>
      <c r="BB50" s="245"/>
      <c r="BC50" s="245"/>
      <c r="BD50" s="245"/>
      <c r="BE50" s="245"/>
      <c r="BF50" s="245"/>
      <c r="BG50" s="245"/>
      <c r="BH50" s="245"/>
      <c r="BI50" s="245"/>
      <c r="BJ50" s="245"/>
      <c r="BK50" s="245"/>
      <c r="BL50" s="245"/>
      <c r="BM50" s="245"/>
      <c r="BN50" s="245"/>
      <c r="BO50" s="245"/>
      <c r="BP50" s="245"/>
      <c r="BQ50" s="245"/>
      <c r="BR50" s="245"/>
      <c r="BS50" s="245"/>
      <c r="BT50" s="245"/>
      <c r="BU50" s="245"/>
      <c r="BV50" s="245"/>
      <c r="BW50" s="245"/>
      <c r="BX50" s="245"/>
      <c r="BY50" s="245"/>
      <c r="BZ50" s="245"/>
      <c r="CA50" s="245"/>
      <c r="CB50" s="245"/>
      <c r="CC50" s="245"/>
      <c r="CD50" s="245"/>
    </row>
  </sheetData>
  <mergeCells count="45">
    <mergeCell ref="BG3:BI3"/>
    <mergeCell ref="B10:J10"/>
    <mergeCell ref="BY31:CA31"/>
    <mergeCell ref="CB31:CD31"/>
    <mergeCell ref="BG31:BI31"/>
    <mergeCell ref="BJ31:BL31"/>
    <mergeCell ref="BM31:BO31"/>
    <mergeCell ref="BP31:BR31"/>
    <mergeCell ref="BS31:BU31"/>
    <mergeCell ref="BV31:BX31"/>
    <mergeCell ref="AO31:AQ31"/>
    <mergeCell ref="AR31:AT31"/>
    <mergeCell ref="AU31:AW31"/>
    <mergeCell ref="AX31:AZ31"/>
    <mergeCell ref="BA31:BC31"/>
    <mergeCell ref="BD31:BF31"/>
    <mergeCell ref="BM3:BO3"/>
    <mergeCell ref="BP3:BR3"/>
    <mergeCell ref="BS3:BU3"/>
    <mergeCell ref="BV3:BX3"/>
    <mergeCell ref="BY3:CA3"/>
    <mergeCell ref="B30:J30"/>
    <mergeCell ref="AI30:BF30"/>
    <mergeCell ref="BG30:CD30"/>
    <mergeCell ref="B31:D31"/>
    <mergeCell ref="E31:G31"/>
    <mergeCell ref="H31:J31"/>
    <mergeCell ref="AI31:AK31"/>
    <mergeCell ref="AL31:AN31"/>
    <mergeCell ref="B2:J2"/>
    <mergeCell ref="AI2:BF2"/>
    <mergeCell ref="BG2:CD2"/>
    <mergeCell ref="B3:D3"/>
    <mergeCell ref="E3:G3"/>
    <mergeCell ref="H3:J3"/>
    <mergeCell ref="AI3:AK3"/>
    <mergeCell ref="AL3:AN3"/>
    <mergeCell ref="AO3:AQ3"/>
    <mergeCell ref="AR3:AT3"/>
    <mergeCell ref="AU3:AW3"/>
    <mergeCell ref="AX3:AZ3"/>
    <mergeCell ref="BA3:BC3"/>
    <mergeCell ref="BD3:BF3"/>
    <mergeCell ref="CB3:CD3"/>
    <mergeCell ref="BJ3:BL3"/>
  </mergeCells>
  <pageMargins left="0.7" right="0.7" top="0.75" bottom="0.75" header="0.3" footer="0.3"/>
  <pageSetup scale="1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69BD3-E6CB-441C-8C75-58D1C850929D}">
  <sheetPr>
    <pageSetUpPr fitToPage="1"/>
  </sheetPr>
  <dimension ref="A1:CG54"/>
  <sheetViews>
    <sheetView zoomScale="70" zoomScaleNormal="70" workbookViewId="0">
      <selection activeCell="B30" sqref="B30:D30"/>
    </sheetView>
  </sheetViews>
  <sheetFormatPr defaultColWidth="9.109375" defaultRowHeight="14.4" x14ac:dyDescent="0.3"/>
  <cols>
    <col min="1" max="1" width="39" style="206" customWidth="1"/>
    <col min="2" max="2" width="8.33203125" style="196" customWidth="1"/>
    <col min="3" max="3" width="2.109375" style="196" customWidth="1"/>
    <col min="4" max="5" width="8.33203125" style="196" customWidth="1"/>
    <col min="6" max="6" width="2.109375" style="196" customWidth="1"/>
    <col min="7" max="8" width="8.33203125" style="196" customWidth="1"/>
    <col min="9" max="9" width="2.109375" style="196" customWidth="1"/>
    <col min="10" max="11" width="8.33203125" style="196" customWidth="1"/>
    <col min="12" max="12" width="2.109375" style="196" customWidth="1"/>
    <col min="13" max="13" width="8.33203125" style="196" customWidth="1"/>
    <col min="14" max="14" width="8.33203125" style="205" customWidth="1"/>
    <col min="15" max="15" width="2.109375" style="196" customWidth="1"/>
    <col min="16" max="17" width="8.33203125" style="196" customWidth="1"/>
    <col min="18" max="18" width="2.109375" style="196" customWidth="1"/>
    <col min="19" max="20" width="8.33203125" style="196" customWidth="1"/>
    <col min="21" max="21" width="2.109375" style="196" customWidth="1"/>
    <col min="22" max="23" width="8.33203125" style="196" customWidth="1"/>
    <col min="24" max="24" width="2.109375" style="196" customWidth="1"/>
    <col min="25" max="26" width="8.33203125" style="196" customWidth="1"/>
    <col min="27" max="27" width="2.109375" style="196" customWidth="1"/>
    <col min="28" max="29" width="8.33203125" style="196" customWidth="1"/>
    <col min="30" max="30" width="2.109375" style="196" customWidth="1"/>
    <col min="31" max="32" width="8.33203125" style="196" customWidth="1"/>
    <col min="33" max="33" width="2.109375" style="196" customWidth="1"/>
    <col min="34" max="35" width="8.33203125" style="196" customWidth="1"/>
    <col min="36" max="36" width="2.109375" style="196" customWidth="1"/>
    <col min="37" max="37" width="8.33203125" style="196" customWidth="1"/>
    <col min="38" max="16384" width="9.109375" style="196"/>
  </cols>
  <sheetData>
    <row r="1" spans="1:85" customFormat="1" x14ac:dyDescent="0.3">
      <c r="A1" s="124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5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5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5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</row>
    <row r="2" spans="1:85" customFormat="1" ht="15.6" x14ac:dyDescent="0.3">
      <c r="A2" s="214"/>
      <c r="B2" s="576" t="s">
        <v>192</v>
      </c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205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575"/>
      <c r="AM2" s="575"/>
      <c r="AN2" s="575"/>
      <c r="AO2" s="575"/>
      <c r="AP2" s="575"/>
      <c r="AQ2" s="575"/>
      <c r="AR2" s="575"/>
      <c r="AS2" s="575"/>
      <c r="AT2" s="575"/>
      <c r="AU2" s="575"/>
      <c r="AV2" s="575"/>
      <c r="AW2" s="575"/>
      <c r="AX2" s="575"/>
      <c r="AY2" s="575"/>
      <c r="AZ2" s="575"/>
      <c r="BA2" s="575"/>
      <c r="BB2" s="575"/>
      <c r="BC2" s="575"/>
      <c r="BD2" s="575"/>
      <c r="BE2" s="575"/>
      <c r="BF2" s="575"/>
      <c r="BG2" s="575"/>
      <c r="BH2" s="575"/>
      <c r="BI2" s="575"/>
      <c r="BJ2" s="575"/>
      <c r="BK2" s="575"/>
      <c r="BL2" s="575"/>
      <c r="BM2" s="575"/>
      <c r="BN2" s="575"/>
      <c r="BO2" s="575"/>
      <c r="BP2" s="575"/>
      <c r="BQ2" s="575"/>
      <c r="BR2" s="575"/>
      <c r="BS2" s="575"/>
      <c r="BT2" s="575"/>
      <c r="BU2" s="575"/>
      <c r="BV2" s="575"/>
      <c r="BW2" s="575"/>
      <c r="BX2" s="575"/>
      <c r="BY2" s="575"/>
      <c r="BZ2" s="575"/>
      <c r="CA2" s="575"/>
      <c r="CB2" s="575"/>
      <c r="CC2" s="575"/>
      <c r="CD2" s="575"/>
      <c r="CE2" s="575"/>
      <c r="CF2" s="575"/>
      <c r="CG2" s="575"/>
    </row>
    <row r="3" spans="1:85" s="209" customFormat="1" ht="35.1" customHeight="1" x14ac:dyDescent="0.3">
      <c r="A3" s="215"/>
      <c r="B3" s="577" t="s">
        <v>74</v>
      </c>
      <c r="C3" s="578"/>
      <c r="D3" s="578"/>
      <c r="E3" s="579" t="s">
        <v>173</v>
      </c>
      <c r="F3" s="578"/>
      <c r="G3" s="578"/>
      <c r="H3" s="579" t="s">
        <v>180</v>
      </c>
      <c r="I3" s="578"/>
      <c r="J3" s="578"/>
      <c r="K3" s="579" t="s">
        <v>181</v>
      </c>
      <c r="L3" s="578"/>
      <c r="M3" s="578"/>
      <c r="N3" s="207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569"/>
      <c r="AM3" s="569"/>
      <c r="AN3" s="569"/>
      <c r="AO3" s="569"/>
      <c r="AP3" s="569"/>
      <c r="AQ3" s="569"/>
      <c r="AR3" s="569"/>
      <c r="AS3" s="569"/>
      <c r="AT3" s="569"/>
      <c r="AU3" s="569"/>
      <c r="AV3" s="569"/>
      <c r="AW3" s="569"/>
      <c r="AX3" s="569"/>
      <c r="AY3" s="569"/>
      <c r="AZ3" s="569"/>
      <c r="BA3" s="569"/>
      <c r="BB3" s="569"/>
      <c r="BC3" s="569"/>
      <c r="BD3" s="569"/>
      <c r="BE3" s="569"/>
      <c r="BF3" s="569"/>
      <c r="BG3" s="569"/>
      <c r="BH3" s="569"/>
      <c r="BI3" s="569"/>
      <c r="BJ3" s="569"/>
      <c r="BK3" s="569"/>
      <c r="BL3" s="569"/>
      <c r="BM3" s="569"/>
      <c r="BN3" s="569"/>
      <c r="BO3" s="569"/>
      <c r="BP3" s="569"/>
      <c r="BQ3" s="569"/>
      <c r="BR3" s="569"/>
      <c r="BS3" s="569"/>
      <c r="BT3" s="569"/>
      <c r="BU3" s="569"/>
      <c r="BV3" s="569"/>
      <c r="BW3" s="569"/>
      <c r="BX3" s="569"/>
      <c r="BY3" s="569"/>
      <c r="BZ3" s="569"/>
      <c r="CA3" s="569"/>
      <c r="CB3" s="569"/>
      <c r="CC3" s="569"/>
      <c r="CD3" s="569"/>
      <c r="CE3" s="569"/>
      <c r="CF3" s="569"/>
      <c r="CG3" s="569"/>
    </row>
    <row r="4" spans="1:85" customFormat="1" ht="15.6" customHeight="1" x14ac:dyDescent="0.3">
      <c r="A4" s="216"/>
      <c r="B4" s="180" t="s">
        <v>60</v>
      </c>
      <c r="C4" s="181" t="s">
        <v>57</v>
      </c>
      <c r="D4" s="199">
        <f>COUNT('SMA2'!$C$113:$C$118)</f>
        <v>5</v>
      </c>
      <c r="E4" s="180" t="s">
        <v>60</v>
      </c>
      <c r="F4" s="181" t="s">
        <v>57</v>
      </c>
      <c r="G4" s="199">
        <f>COUNT('SMA2'!$C$113:$C$118)</f>
        <v>5</v>
      </c>
      <c r="H4" s="180" t="s">
        <v>60</v>
      </c>
      <c r="I4" s="181" t="s">
        <v>57</v>
      </c>
      <c r="J4" s="199">
        <f>COUNT('SMA2'!$C$77:$C$82)</f>
        <v>4</v>
      </c>
      <c r="K4" s="180" t="s">
        <v>60</v>
      </c>
      <c r="L4" s="181" t="s">
        <v>57</v>
      </c>
      <c r="M4" s="199">
        <f>COUNT('SMA2'!$C$113:$C$118)</f>
        <v>5</v>
      </c>
      <c r="N4" s="205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232"/>
      <c r="AM4" s="233"/>
      <c r="AN4" s="234"/>
      <c r="AO4" s="232"/>
      <c r="AP4" s="233"/>
      <c r="AQ4" s="234"/>
      <c r="AR4" s="232"/>
      <c r="AS4" s="233"/>
      <c r="AT4" s="234"/>
      <c r="AU4" s="232"/>
      <c r="AV4" s="233"/>
      <c r="AW4" s="234"/>
      <c r="AX4" s="232"/>
      <c r="AY4" s="233"/>
      <c r="AZ4" s="234"/>
      <c r="BA4" s="232"/>
      <c r="BB4" s="233"/>
      <c r="BC4" s="234"/>
      <c r="BD4" s="232"/>
      <c r="BE4" s="233"/>
      <c r="BF4" s="234"/>
      <c r="BG4" s="232"/>
      <c r="BH4" s="233"/>
      <c r="BI4" s="234"/>
      <c r="BJ4" s="232"/>
      <c r="BK4" s="233"/>
      <c r="BL4" s="234"/>
      <c r="BM4" s="232"/>
      <c r="BN4" s="233"/>
      <c r="BO4" s="234"/>
      <c r="BP4" s="232"/>
      <c r="BQ4" s="233"/>
      <c r="BR4" s="234"/>
      <c r="BS4" s="232"/>
      <c r="BT4" s="233"/>
      <c r="BU4" s="234"/>
      <c r="BV4" s="232"/>
      <c r="BW4" s="233"/>
      <c r="BX4" s="234"/>
      <c r="BY4" s="232"/>
      <c r="BZ4" s="233"/>
      <c r="CA4" s="234"/>
      <c r="CB4" s="232"/>
      <c r="CC4" s="233"/>
      <c r="CD4" s="234"/>
      <c r="CE4" s="232"/>
      <c r="CF4" s="233"/>
      <c r="CG4" s="234"/>
    </row>
    <row r="5" spans="1:85" customFormat="1" ht="15.75" customHeight="1" x14ac:dyDescent="0.3">
      <c r="A5" s="143" t="s">
        <v>47</v>
      </c>
      <c r="B5" s="128"/>
      <c r="C5" s="128"/>
      <c r="D5" s="200"/>
      <c r="E5" s="128"/>
      <c r="F5" s="128"/>
      <c r="G5" s="200"/>
      <c r="H5" s="128"/>
      <c r="I5" s="128"/>
      <c r="J5" s="200"/>
      <c r="K5" s="128"/>
      <c r="L5" s="128"/>
      <c r="M5" s="200"/>
      <c r="N5" s="205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</row>
    <row r="6" spans="1:85" customFormat="1" ht="15.75" customHeight="1" x14ac:dyDescent="0.3">
      <c r="A6" s="217" t="s">
        <v>66</v>
      </c>
      <c r="B6" s="133">
        <f>'SMA2'!$H65</f>
        <v>49.963698000000008</v>
      </c>
      <c r="C6" s="179" t="s">
        <v>59</v>
      </c>
      <c r="D6" s="201">
        <f>'SMA2'!$H67</f>
        <v>1.664233562098181</v>
      </c>
      <c r="E6" s="133">
        <f>'SMA2'!$H74</f>
        <v>55.125503999999999</v>
      </c>
      <c r="F6" s="179" t="s">
        <v>59</v>
      </c>
      <c r="G6" s="201">
        <f>'SMA2'!$H76</f>
        <v>5.1607877055160891</v>
      </c>
      <c r="H6" s="133">
        <f>'SMA2'!$H83</f>
        <v>49.839115</v>
      </c>
      <c r="I6" s="179" t="s">
        <v>59</v>
      </c>
      <c r="J6" s="201">
        <f>'SMA2'!$H85</f>
        <v>0.67795016652528872</v>
      </c>
      <c r="K6" s="133">
        <f>'SMA2'!$H92</f>
        <v>50.975208000000002</v>
      </c>
      <c r="L6" s="179" t="s">
        <v>59</v>
      </c>
      <c r="M6" s="201">
        <f>'SMA2'!$H94</f>
        <v>2.4861647491616474</v>
      </c>
      <c r="N6" s="205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235"/>
      <c r="AM6" s="236"/>
      <c r="AN6" s="136"/>
      <c r="AO6" s="235"/>
      <c r="AP6" s="236"/>
      <c r="AQ6" s="136"/>
      <c r="AR6" s="235"/>
      <c r="AS6" s="236"/>
      <c r="AT6" s="136"/>
      <c r="AU6" s="235"/>
      <c r="AV6" s="236"/>
      <c r="AW6" s="136"/>
      <c r="AX6" s="235"/>
      <c r="AY6" s="236"/>
      <c r="AZ6" s="136"/>
      <c r="BA6" s="235"/>
      <c r="BB6" s="236"/>
      <c r="BC6" s="136"/>
      <c r="BD6" s="235"/>
      <c r="BE6" s="236"/>
      <c r="BF6" s="136"/>
      <c r="BG6" s="235"/>
      <c r="BH6" s="236"/>
      <c r="BI6" s="136"/>
      <c r="BJ6" s="235"/>
      <c r="BK6" s="236"/>
      <c r="BL6" s="136"/>
      <c r="BM6" s="235"/>
      <c r="BN6" s="236"/>
      <c r="BO6" s="136"/>
      <c r="BP6" s="235"/>
      <c r="BQ6" s="236"/>
      <c r="BR6" s="136"/>
      <c r="BS6" s="235"/>
      <c r="BT6" s="236"/>
      <c r="BU6" s="136"/>
      <c r="BV6" s="235"/>
      <c r="BW6" s="236"/>
      <c r="BX6" s="136"/>
      <c r="BY6" s="235"/>
      <c r="BZ6" s="236"/>
      <c r="CA6" s="136"/>
      <c r="CB6" s="235"/>
      <c r="CC6" s="236"/>
      <c r="CD6" s="136"/>
      <c r="CE6" s="235"/>
      <c r="CF6" s="236"/>
      <c r="CG6" s="136"/>
    </row>
    <row r="7" spans="1:85" customFormat="1" ht="15.75" customHeight="1" x14ac:dyDescent="0.3">
      <c r="A7" s="217" t="s">
        <v>67</v>
      </c>
      <c r="B7" s="133">
        <f>'SMA2'!$G$65</f>
        <v>224.59900000000002</v>
      </c>
      <c r="C7" s="179" t="s">
        <v>59</v>
      </c>
      <c r="D7" s="202">
        <f>'SMA2'!$G$67</f>
        <v>8.0244838338674427</v>
      </c>
      <c r="E7" s="133">
        <f>'SMA2'!$G$74</f>
        <v>224.5224</v>
      </c>
      <c r="F7" s="179" t="s">
        <v>59</v>
      </c>
      <c r="G7" s="202">
        <f>'SMA2'!$G$76</f>
        <v>9.9991993459476554</v>
      </c>
      <c r="H7" s="133">
        <f>'SMA2'!$G$83</f>
        <v>225.3185</v>
      </c>
      <c r="I7" s="179" t="s">
        <v>59</v>
      </c>
      <c r="J7" s="202">
        <f>'SMA2'!$G$85</f>
        <v>6.5204434729037688</v>
      </c>
      <c r="K7" s="133">
        <f>'SMA2'!$G$92</f>
        <v>167.13759999999999</v>
      </c>
      <c r="L7" s="179" t="s">
        <v>59</v>
      </c>
      <c r="M7" s="202">
        <f>'SMA2'!$G$94</f>
        <v>12.231892860878085</v>
      </c>
      <c r="N7" s="205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235"/>
      <c r="AM7" s="236"/>
      <c r="AN7" s="134"/>
      <c r="AO7" s="235"/>
      <c r="AP7" s="236"/>
      <c r="AQ7" s="134"/>
      <c r="AR7" s="235"/>
      <c r="AS7" s="236"/>
      <c r="AT7" s="134"/>
      <c r="AU7" s="235"/>
      <c r="AV7" s="236"/>
      <c r="AW7" s="134"/>
      <c r="AX7" s="235"/>
      <c r="AY7" s="236"/>
      <c r="AZ7" s="134"/>
      <c r="BA7" s="235"/>
      <c r="BB7" s="236"/>
      <c r="BC7" s="134"/>
      <c r="BD7" s="235"/>
      <c r="BE7" s="236"/>
      <c r="BF7" s="134"/>
      <c r="BG7" s="235"/>
      <c r="BH7" s="236"/>
      <c r="BI7" s="134"/>
      <c r="BJ7" s="235"/>
      <c r="BK7" s="236"/>
      <c r="BL7" s="134"/>
      <c r="BM7" s="235"/>
      <c r="BN7" s="236"/>
      <c r="BO7" s="134"/>
      <c r="BP7" s="235"/>
      <c r="BQ7" s="236"/>
      <c r="BR7" s="134"/>
      <c r="BS7" s="235"/>
      <c r="BT7" s="236"/>
      <c r="BU7" s="134"/>
      <c r="BV7" s="235"/>
      <c r="BW7" s="236"/>
      <c r="BX7" s="134"/>
      <c r="BY7" s="235"/>
      <c r="BZ7" s="236"/>
      <c r="CA7" s="134"/>
      <c r="CB7" s="235"/>
      <c r="CC7" s="236"/>
      <c r="CD7" s="134"/>
      <c r="CE7" s="235"/>
      <c r="CF7" s="236"/>
      <c r="CG7" s="134"/>
    </row>
    <row r="8" spans="1:85" customFormat="1" ht="15.75" customHeight="1" x14ac:dyDescent="0.3">
      <c r="A8" s="217" t="s">
        <v>68</v>
      </c>
      <c r="B8" s="140">
        <f>'SMA2'!$F$65</f>
        <v>2.6540000000000004</v>
      </c>
      <c r="C8" s="179" t="s">
        <v>59</v>
      </c>
      <c r="D8" s="197">
        <f>'SMA2'!$F$67</f>
        <v>0.27791365565585213</v>
      </c>
      <c r="E8" s="140">
        <f>'SMA2'!$F$74</f>
        <v>3.4440000000000004</v>
      </c>
      <c r="F8" s="179" t="s">
        <v>59</v>
      </c>
      <c r="G8" s="197">
        <f>'SMA2'!$F$76</f>
        <v>0.51874463852650976</v>
      </c>
      <c r="H8" s="140">
        <f>'SMA2'!$F$83</f>
        <v>2.9350000000000001</v>
      </c>
      <c r="I8" s="179" t="s">
        <v>59</v>
      </c>
      <c r="J8" s="197">
        <f>'SMA2'!$F$85</f>
        <v>0.45843029277452085</v>
      </c>
      <c r="K8" s="140">
        <f>'SMA2'!$F$92</f>
        <v>4.9379999999999997</v>
      </c>
      <c r="L8" s="179" t="s">
        <v>59</v>
      </c>
      <c r="M8" s="197">
        <f>'SMA2'!$F$94</f>
        <v>0.27370421991632105</v>
      </c>
      <c r="N8" s="205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237"/>
      <c r="AM8" s="236"/>
      <c r="AN8" s="141"/>
      <c r="AO8" s="237"/>
      <c r="AP8" s="236"/>
      <c r="AQ8" s="141"/>
      <c r="AR8" s="237"/>
      <c r="AS8" s="236"/>
      <c r="AT8" s="141"/>
      <c r="AU8" s="237"/>
      <c r="AV8" s="236"/>
      <c r="AW8" s="141"/>
      <c r="AX8" s="237"/>
      <c r="AY8" s="236"/>
      <c r="AZ8" s="141"/>
      <c r="BA8" s="237"/>
      <c r="BB8" s="236"/>
      <c r="BC8" s="141"/>
      <c r="BD8" s="237"/>
      <c r="BE8" s="236"/>
      <c r="BF8" s="141"/>
      <c r="BG8" s="237"/>
      <c r="BH8" s="236"/>
      <c r="BI8" s="141"/>
      <c r="BJ8" s="237"/>
      <c r="BK8" s="236"/>
      <c r="BL8" s="141"/>
      <c r="BM8" s="237"/>
      <c r="BN8" s="236"/>
      <c r="BO8" s="141"/>
      <c r="BP8" s="237"/>
      <c r="BQ8" s="236"/>
      <c r="BR8" s="141"/>
      <c r="BS8" s="237"/>
      <c r="BT8" s="236"/>
      <c r="BU8" s="141"/>
      <c r="BV8" s="237"/>
      <c r="BW8" s="236"/>
      <c r="BX8" s="141"/>
      <c r="BY8" s="237"/>
      <c r="BZ8" s="236"/>
      <c r="CA8" s="141"/>
      <c r="CB8" s="237"/>
      <c r="CC8" s="236"/>
      <c r="CD8" s="141"/>
      <c r="CE8" s="237"/>
      <c r="CF8" s="236"/>
      <c r="CG8" s="141"/>
    </row>
    <row r="9" spans="1:85" customFormat="1" ht="8.1" customHeight="1" x14ac:dyDescent="0.3">
      <c r="A9" s="217"/>
      <c r="B9" s="133"/>
      <c r="C9" s="137"/>
      <c r="D9" s="202"/>
      <c r="E9" s="133"/>
      <c r="F9" s="137"/>
      <c r="G9" s="202"/>
      <c r="H9" s="133"/>
      <c r="I9" s="137"/>
      <c r="J9" s="202"/>
      <c r="K9" s="133"/>
      <c r="L9" s="137"/>
      <c r="M9" s="202"/>
      <c r="N9" s="205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235"/>
      <c r="AM9" s="238"/>
      <c r="AN9" s="134"/>
      <c r="AO9" s="235"/>
      <c r="AP9" s="238"/>
      <c r="AQ9" s="134"/>
      <c r="AR9" s="235"/>
      <c r="AS9" s="238"/>
      <c r="AT9" s="134"/>
      <c r="AU9" s="235"/>
      <c r="AV9" s="238"/>
      <c r="AW9" s="134"/>
      <c r="AX9" s="235"/>
      <c r="AY9" s="238"/>
      <c r="AZ9" s="134"/>
      <c r="BA9" s="235"/>
      <c r="BB9" s="238"/>
      <c r="BC9" s="134"/>
      <c r="BD9" s="235"/>
      <c r="BE9" s="238"/>
      <c r="BF9" s="134"/>
      <c r="BG9" s="235"/>
      <c r="BH9" s="238"/>
      <c r="BI9" s="134"/>
      <c r="BJ9" s="235"/>
      <c r="BK9" s="238"/>
      <c r="BL9" s="134"/>
      <c r="BM9" s="235"/>
      <c r="BN9" s="238"/>
      <c r="BO9" s="134"/>
      <c r="BP9" s="235"/>
      <c r="BQ9" s="238"/>
      <c r="BR9" s="134"/>
      <c r="BS9" s="235"/>
      <c r="BT9" s="238"/>
      <c r="BU9" s="134"/>
      <c r="BV9" s="235"/>
      <c r="BW9" s="238"/>
      <c r="BX9" s="134"/>
      <c r="BY9" s="235"/>
      <c r="BZ9" s="238"/>
      <c r="CA9" s="134"/>
      <c r="CB9" s="235"/>
      <c r="CC9" s="238"/>
      <c r="CD9" s="134"/>
      <c r="CE9" s="235"/>
      <c r="CF9" s="238"/>
      <c r="CG9" s="134"/>
    </row>
    <row r="10" spans="1:85" customFormat="1" ht="15.75" customHeight="1" x14ac:dyDescent="0.3">
      <c r="A10" s="218" t="s">
        <v>58</v>
      </c>
      <c r="B10" s="176" t="s">
        <v>56</v>
      </c>
      <c r="C10" s="178" t="s">
        <v>57</v>
      </c>
      <c r="D10" s="198">
        <f>'SMA2'!$I$65</f>
        <v>75.608582980717017</v>
      </c>
      <c r="E10" s="176" t="s">
        <v>56</v>
      </c>
      <c r="F10" s="178" t="s">
        <v>57</v>
      </c>
      <c r="G10" s="198">
        <f>'SMA2'!$I$74</f>
        <v>60.610360257816581</v>
      </c>
      <c r="H10" s="176" t="s">
        <v>56</v>
      </c>
      <c r="I10" s="178" t="s">
        <v>57</v>
      </c>
      <c r="J10" s="198">
        <f>'SMA2'!$I$83</f>
        <v>60.605902974042081</v>
      </c>
      <c r="K10" s="176" t="s">
        <v>56</v>
      </c>
      <c r="L10" s="178" t="s">
        <v>57</v>
      </c>
      <c r="M10" s="198">
        <f>'SMA2'!$I$92</f>
        <v>60.603963088928765</v>
      </c>
      <c r="N10" s="205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239"/>
      <c r="AM10" s="240"/>
      <c r="AN10" s="241"/>
      <c r="AO10" s="239"/>
      <c r="AP10" s="240"/>
      <c r="AQ10" s="241"/>
      <c r="AR10" s="239"/>
      <c r="AS10" s="240"/>
      <c r="AT10" s="241"/>
      <c r="AU10" s="239"/>
      <c r="AV10" s="240"/>
      <c r="AW10" s="241"/>
      <c r="AX10" s="239"/>
      <c r="AY10" s="240"/>
      <c r="AZ10" s="241"/>
      <c r="BA10" s="239"/>
      <c r="BB10" s="240"/>
      <c r="BC10" s="241"/>
      <c r="BD10" s="239"/>
      <c r="BE10" s="240"/>
      <c r="BF10" s="241"/>
      <c r="BG10" s="239"/>
      <c r="BH10" s="240"/>
      <c r="BI10" s="241"/>
      <c r="BJ10" s="239"/>
      <c r="BK10" s="240"/>
      <c r="BL10" s="241"/>
      <c r="BM10" s="239"/>
      <c r="BN10" s="240"/>
      <c r="BO10" s="241"/>
      <c r="BP10" s="239"/>
      <c r="BQ10" s="240"/>
      <c r="BR10" s="241"/>
      <c r="BS10" s="239"/>
      <c r="BT10" s="240"/>
      <c r="BU10" s="241"/>
      <c r="BV10" s="239"/>
      <c r="BW10" s="240"/>
      <c r="BX10" s="241"/>
      <c r="BY10" s="239"/>
      <c r="BZ10" s="240"/>
      <c r="CA10" s="241"/>
      <c r="CB10" s="239"/>
      <c r="CC10" s="240"/>
      <c r="CD10" s="241"/>
      <c r="CE10" s="239"/>
      <c r="CF10" s="240"/>
      <c r="CG10" s="241"/>
    </row>
    <row r="11" spans="1:85" customFormat="1" ht="15.75" customHeight="1" x14ac:dyDescent="0.3">
      <c r="A11" s="217" t="s">
        <v>67</v>
      </c>
      <c r="B11" s="131">
        <f>'SMA2'!$J$65</f>
        <v>281.79563202060842</v>
      </c>
      <c r="C11" s="179" t="s">
        <v>59</v>
      </c>
      <c r="D11" s="201">
        <f>'SMA2'!$J$67</f>
        <v>11.260041623751659</v>
      </c>
      <c r="E11" s="131">
        <f>'SMA2'!$J$74</f>
        <v>233.7936922378934</v>
      </c>
      <c r="F11" s="179" t="s">
        <v>59</v>
      </c>
      <c r="G11" s="201">
        <f>'SMA2'!$J$76</f>
        <v>8.3316259385193341</v>
      </c>
      <c r="H11" s="131">
        <f>'SMA2'!$J$83</f>
        <v>243.33258331938276</v>
      </c>
      <c r="I11" s="179" t="s">
        <v>59</v>
      </c>
      <c r="J11" s="201">
        <f>'SMA2'!$J$85</f>
        <v>9.5655814395375298</v>
      </c>
      <c r="K11" s="131">
        <f>'SMA2'!$J$92</f>
        <v>184.38433072132619</v>
      </c>
      <c r="L11" s="179" t="s">
        <v>59</v>
      </c>
      <c r="M11" s="201">
        <f>'SMA2'!$J$94</f>
        <v>18.667327117369005</v>
      </c>
      <c r="N11" s="205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235"/>
      <c r="AM11" s="236"/>
      <c r="AN11" s="136"/>
      <c r="AO11" s="235"/>
      <c r="AP11" s="236"/>
      <c r="AQ11" s="136"/>
      <c r="AR11" s="235"/>
      <c r="AS11" s="236"/>
      <c r="AT11" s="136"/>
      <c r="AU11" s="235"/>
      <c r="AV11" s="236"/>
      <c r="AW11" s="136"/>
      <c r="AX11" s="235"/>
      <c r="AY11" s="236"/>
      <c r="AZ11" s="136"/>
      <c r="BA11" s="235"/>
      <c r="BB11" s="236"/>
      <c r="BC11" s="136"/>
      <c r="BD11" s="235"/>
      <c r="BE11" s="236"/>
      <c r="BF11" s="136"/>
      <c r="BG11" s="235"/>
      <c r="BH11" s="236"/>
      <c r="BI11" s="136"/>
      <c r="BJ11" s="235"/>
      <c r="BK11" s="236"/>
      <c r="BL11" s="136"/>
      <c r="BM11" s="235"/>
      <c r="BN11" s="236"/>
      <c r="BO11" s="136"/>
      <c r="BP11" s="235"/>
      <c r="BQ11" s="236"/>
      <c r="BR11" s="136"/>
      <c r="BS11" s="235"/>
      <c r="BT11" s="236"/>
      <c r="BU11" s="136"/>
      <c r="BV11" s="235"/>
      <c r="BW11" s="236"/>
      <c r="BX11" s="136"/>
      <c r="BY11" s="235"/>
      <c r="BZ11" s="236"/>
      <c r="CA11" s="136"/>
      <c r="CB11" s="235"/>
      <c r="CC11" s="236"/>
      <c r="CD11" s="136"/>
      <c r="CE11" s="235"/>
      <c r="CF11" s="236"/>
      <c r="CG11" s="136"/>
    </row>
    <row r="12" spans="1:85" customFormat="1" ht="15.75" customHeight="1" x14ac:dyDescent="0.3">
      <c r="A12" s="217" t="s">
        <v>66</v>
      </c>
      <c r="B12" s="131">
        <f>'SMA2'!$K$65</f>
        <v>19.052535341970678</v>
      </c>
      <c r="C12" s="179" t="s">
        <v>59</v>
      </c>
      <c r="D12" s="201">
        <f>'SMA2'!$K$67</f>
        <v>0.86425329663584738</v>
      </c>
      <c r="E12" s="131">
        <f>'SMA2'!$K$74</f>
        <v>35.156434547412104</v>
      </c>
      <c r="F12" s="179" t="s">
        <v>59</v>
      </c>
      <c r="G12" s="201">
        <f>'SMA2'!$K$76</f>
        <v>4.0110038300267163</v>
      </c>
      <c r="H12" s="131">
        <f>'SMA2'!$K$83</f>
        <v>25.957591938818776</v>
      </c>
      <c r="I12" s="179" t="s">
        <v>59</v>
      </c>
      <c r="J12" s="201">
        <f>'SMA2'!$K$85</f>
        <v>1.2927665603982701</v>
      </c>
      <c r="K12" s="131">
        <f>'SMA2'!$K$92</f>
        <v>26.695485753666162</v>
      </c>
      <c r="L12" s="179" t="s">
        <v>59</v>
      </c>
      <c r="M12" s="201">
        <f>'SMA2'!$K$94</f>
        <v>3.461344670296794</v>
      </c>
      <c r="N12" s="205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235"/>
      <c r="AM12" s="236"/>
      <c r="AN12" s="136"/>
      <c r="AO12" s="235"/>
      <c r="AP12" s="236"/>
      <c r="AQ12" s="136"/>
      <c r="AR12" s="235"/>
      <c r="AS12" s="236"/>
      <c r="AT12" s="136"/>
      <c r="AU12" s="235"/>
      <c r="AV12" s="236"/>
      <c r="AW12" s="136"/>
      <c r="AX12" s="235"/>
      <c r="AY12" s="236"/>
      <c r="AZ12" s="136"/>
      <c r="BA12" s="235"/>
      <c r="BB12" s="236"/>
      <c r="BC12" s="136"/>
      <c r="BD12" s="235"/>
      <c r="BE12" s="236"/>
      <c r="BF12" s="136"/>
      <c r="BG12" s="235"/>
      <c r="BH12" s="236"/>
      <c r="BI12" s="136"/>
      <c r="BJ12" s="235"/>
      <c r="BK12" s="236"/>
      <c r="BL12" s="136"/>
      <c r="BM12" s="235"/>
      <c r="BN12" s="236"/>
      <c r="BO12" s="136"/>
      <c r="BP12" s="235"/>
      <c r="BQ12" s="236"/>
      <c r="BR12" s="136"/>
      <c r="BS12" s="235"/>
      <c r="BT12" s="236"/>
      <c r="BU12" s="136"/>
      <c r="BV12" s="235"/>
      <c r="BW12" s="236"/>
      <c r="BX12" s="136"/>
      <c r="BY12" s="235"/>
      <c r="BZ12" s="236"/>
      <c r="CA12" s="136"/>
      <c r="CB12" s="235"/>
      <c r="CC12" s="236"/>
      <c r="CD12" s="136"/>
      <c r="CE12" s="235"/>
      <c r="CF12" s="236"/>
      <c r="CG12" s="136"/>
    </row>
    <row r="13" spans="1:85" customFormat="1" ht="15.75" customHeight="1" x14ac:dyDescent="0.3">
      <c r="A13" s="217" t="s">
        <v>69</v>
      </c>
      <c r="B13" s="131">
        <f>'SMA2'!$AL$65</f>
        <v>121.84528066833352</v>
      </c>
      <c r="C13" s="179" t="s">
        <v>59</v>
      </c>
      <c r="D13" s="135">
        <f>'SMA2'!$AL$67</f>
        <v>5.4280831042349806</v>
      </c>
      <c r="E13" s="131">
        <f>'SMA2'!$AL$74</f>
        <v>81.740411571534594</v>
      </c>
      <c r="F13" s="179" t="s">
        <v>59</v>
      </c>
      <c r="G13" s="135">
        <f>'SMA2'!$AL$76</f>
        <v>1.9509895851765153</v>
      </c>
      <c r="H13" s="131">
        <f>'SMA2'!$AL$83</f>
        <v>95.708699720872602</v>
      </c>
      <c r="I13" s="179" t="s">
        <v>59</v>
      </c>
      <c r="J13" s="135">
        <f>'SMA2'!$AL$85</f>
        <v>5.4962031057375942</v>
      </c>
      <c r="K13" s="131">
        <f>'SMA2'!$AL$92</f>
        <v>65.496679606996935</v>
      </c>
      <c r="L13" s="179" t="s">
        <v>59</v>
      </c>
      <c r="M13" s="135">
        <f>'SMA2'!$AL$94</f>
        <v>9.8920029336397004</v>
      </c>
      <c r="N13" s="205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235"/>
      <c r="AM13" s="236"/>
      <c r="AN13" s="136"/>
      <c r="AO13" s="235"/>
      <c r="AP13" s="236"/>
      <c r="AQ13" s="136"/>
      <c r="AR13" s="235"/>
      <c r="AS13" s="236"/>
      <c r="AT13" s="136"/>
      <c r="AU13" s="235"/>
      <c r="AV13" s="236"/>
      <c r="AW13" s="136"/>
      <c r="AX13" s="235"/>
      <c r="AY13" s="236"/>
      <c r="AZ13" s="136"/>
      <c r="BA13" s="235"/>
      <c r="BB13" s="236"/>
      <c r="BC13" s="136"/>
      <c r="BD13" s="235"/>
      <c r="BE13" s="236"/>
      <c r="BF13" s="136"/>
      <c r="BG13" s="235"/>
      <c r="BH13" s="236"/>
      <c r="BI13" s="136"/>
      <c r="BJ13" s="235"/>
      <c r="BK13" s="236"/>
      <c r="BL13" s="136"/>
      <c r="BM13" s="235"/>
      <c r="BN13" s="236"/>
      <c r="BO13" s="136"/>
      <c r="BP13" s="235"/>
      <c r="BQ13" s="236"/>
      <c r="BR13" s="136"/>
      <c r="BS13" s="235"/>
      <c r="BT13" s="236"/>
      <c r="BU13" s="136"/>
      <c r="BV13" s="235"/>
      <c r="BW13" s="236"/>
      <c r="BX13" s="136"/>
      <c r="BY13" s="235"/>
      <c r="BZ13" s="236"/>
      <c r="CA13" s="136"/>
      <c r="CB13" s="235"/>
      <c r="CC13" s="236"/>
      <c r="CD13" s="136"/>
      <c r="CE13" s="235"/>
      <c r="CF13" s="236"/>
      <c r="CG13" s="136"/>
    </row>
    <row r="14" spans="1:85" customFormat="1" ht="15.6" customHeight="1" x14ac:dyDescent="0.3">
      <c r="A14" s="217" t="s">
        <v>71</v>
      </c>
      <c r="B14" s="138">
        <f>'SMA2'!$L$65</f>
        <v>1.748621221221222</v>
      </c>
      <c r="C14" s="179" t="s">
        <v>59</v>
      </c>
      <c r="D14" s="197">
        <f>'SMA2'!$L$67</f>
        <v>3.5687696343261563E-2</v>
      </c>
      <c r="E14" s="138">
        <f>'SMA2'!$L$74</f>
        <v>1.3644858858858879</v>
      </c>
      <c r="F14" s="179" t="s">
        <v>59</v>
      </c>
      <c r="G14" s="197">
        <f>'SMA2'!$L$76</f>
        <v>9.5367967197299314E-2</v>
      </c>
      <c r="H14" s="138">
        <f>'SMA2'!$L$83</f>
        <v>1.5599019019019025</v>
      </c>
      <c r="I14" s="179" t="s">
        <v>59</v>
      </c>
      <c r="J14" s="197">
        <f>'SMA2'!$L$85</f>
        <v>4.4993775507237606E-2</v>
      </c>
      <c r="K14" s="138">
        <f>'SMA2'!$L$92</f>
        <v>1.4731245245245259</v>
      </c>
      <c r="L14" s="179" t="s">
        <v>59</v>
      </c>
      <c r="M14" s="197">
        <f>'SMA2'!$L$94</f>
        <v>6.776982814737452E-2</v>
      </c>
      <c r="N14" s="205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237"/>
      <c r="AM14" s="236"/>
      <c r="AN14" s="141"/>
      <c r="AO14" s="237"/>
      <c r="AP14" s="236"/>
      <c r="AQ14" s="141"/>
      <c r="AR14" s="237"/>
      <c r="AS14" s="236"/>
      <c r="AT14" s="141"/>
      <c r="AU14" s="237"/>
      <c r="AV14" s="236"/>
      <c r="AW14" s="141"/>
      <c r="AX14" s="237"/>
      <c r="AY14" s="236"/>
      <c r="AZ14" s="141"/>
      <c r="BA14" s="237"/>
      <c r="BB14" s="236"/>
      <c r="BC14" s="141"/>
      <c r="BD14" s="237"/>
      <c r="BE14" s="236"/>
      <c r="BF14" s="141"/>
      <c r="BG14" s="237"/>
      <c r="BH14" s="236"/>
      <c r="BI14" s="141"/>
      <c r="BJ14" s="237"/>
      <c r="BK14" s="236"/>
      <c r="BL14" s="141"/>
      <c r="BM14" s="237"/>
      <c r="BN14" s="236"/>
      <c r="BO14" s="141"/>
      <c r="BP14" s="237"/>
      <c r="BQ14" s="236"/>
      <c r="BR14" s="141"/>
      <c r="BS14" s="237"/>
      <c r="BT14" s="236"/>
      <c r="BU14" s="141"/>
      <c r="BV14" s="237"/>
      <c r="BW14" s="236"/>
      <c r="BX14" s="141"/>
      <c r="BY14" s="237"/>
      <c r="BZ14" s="236"/>
      <c r="CA14" s="141"/>
      <c r="CB14" s="237"/>
      <c r="CC14" s="236"/>
      <c r="CD14" s="141"/>
      <c r="CE14" s="237"/>
      <c r="CF14" s="236"/>
      <c r="CG14" s="141"/>
    </row>
    <row r="15" spans="1:85" customFormat="1" ht="15.75" customHeight="1" x14ac:dyDescent="0.3">
      <c r="A15" s="217" t="s">
        <v>72</v>
      </c>
      <c r="B15" s="138">
        <f>'SMA2'!$M$65</f>
        <v>1.5051158434401959</v>
      </c>
      <c r="C15" s="179" t="s">
        <v>59</v>
      </c>
      <c r="D15" s="197">
        <f>'SMA2'!$M$67</f>
        <v>2.8685256177735558E-2</v>
      </c>
      <c r="E15" s="138">
        <f>'SMA2'!$M$74</f>
        <v>1.1777909484007059</v>
      </c>
      <c r="F15" s="179" t="s">
        <v>59</v>
      </c>
      <c r="G15" s="197">
        <f>'SMA2'!$M$76</f>
        <v>4.1680895597587898E-2</v>
      </c>
      <c r="H15" s="138">
        <f>'SMA2'!$M$83</f>
        <v>1.23835039742755</v>
      </c>
      <c r="I15" s="179" t="s">
        <v>59</v>
      </c>
      <c r="J15" s="197">
        <f>'SMA2'!$M$85</f>
        <v>3.6286921768803354E-2</v>
      </c>
      <c r="K15" s="138">
        <f>'SMA2'!$M$92</f>
        <v>1.3512758852786519</v>
      </c>
      <c r="L15" s="179" t="s">
        <v>59</v>
      </c>
      <c r="M15" s="197">
        <f>'SMA2'!$M$94</f>
        <v>8.9309919282647116E-2</v>
      </c>
      <c r="N15" s="205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237"/>
      <c r="AM15" s="236"/>
      <c r="AN15" s="141"/>
      <c r="AO15" s="237"/>
      <c r="AP15" s="236"/>
      <c r="AQ15" s="141"/>
      <c r="AR15" s="237"/>
      <c r="AS15" s="236"/>
      <c r="AT15" s="141"/>
      <c r="AU15" s="237"/>
      <c r="AV15" s="236"/>
      <c r="AW15" s="141"/>
      <c r="AX15" s="237"/>
      <c r="AY15" s="236"/>
      <c r="AZ15" s="141"/>
      <c r="BA15" s="237"/>
      <c r="BB15" s="236"/>
      <c r="BC15" s="141"/>
      <c r="BD15" s="237"/>
      <c r="BE15" s="236"/>
      <c r="BF15" s="141"/>
      <c r="BG15" s="237"/>
      <c r="BH15" s="236"/>
      <c r="BI15" s="141"/>
      <c r="BJ15" s="237"/>
      <c r="BK15" s="236"/>
      <c r="BL15" s="141"/>
      <c r="BM15" s="237"/>
      <c r="BN15" s="236"/>
      <c r="BO15" s="141"/>
      <c r="BP15" s="237"/>
      <c r="BQ15" s="236"/>
      <c r="BR15" s="141"/>
      <c r="BS15" s="237"/>
      <c r="BT15" s="236"/>
      <c r="BU15" s="141"/>
      <c r="BV15" s="237"/>
      <c r="BW15" s="236"/>
      <c r="BX15" s="141"/>
      <c r="BY15" s="237"/>
      <c r="BZ15" s="236"/>
      <c r="CA15" s="141"/>
      <c r="CB15" s="237"/>
      <c r="CC15" s="236"/>
      <c r="CD15" s="141"/>
      <c r="CE15" s="237"/>
      <c r="CF15" s="236"/>
      <c r="CG15" s="141"/>
    </row>
    <row r="16" spans="1:85" customFormat="1" ht="8.1" customHeight="1" x14ac:dyDescent="0.3">
      <c r="A16" s="219"/>
      <c r="B16" s="140"/>
      <c r="C16" s="142"/>
      <c r="D16" s="197"/>
      <c r="E16" s="140"/>
      <c r="F16" s="142"/>
      <c r="G16" s="197"/>
      <c r="H16" s="140"/>
      <c r="I16" s="142"/>
      <c r="J16" s="197"/>
      <c r="K16" s="140"/>
      <c r="L16" s="142"/>
      <c r="M16" s="197"/>
      <c r="N16" s="205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237"/>
      <c r="AM16" s="242"/>
      <c r="AN16" s="141"/>
      <c r="AO16" s="237"/>
      <c r="AP16" s="242"/>
      <c r="AQ16" s="141"/>
      <c r="AR16" s="237"/>
      <c r="AS16" s="242"/>
      <c r="AT16" s="141"/>
      <c r="AU16" s="237"/>
      <c r="AV16" s="242"/>
      <c r="AW16" s="141"/>
      <c r="AX16" s="237"/>
      <c r="AY16" s="242"/>
      <c r="AZ16" s="141"/>
      <c r="BA16" s="237"/>
      <c r="BB16" s="242"/>
      <c r="BC16" s="141"/>
      <c r="BD16" s="237"/>
      <c r="BE16" s="242"/>
      <c r="BF16" s="141"/>
      <c r="BG16" s="237"/>
      <c r="BH16" s="242"/>
      <c r="BI16" s="141"/>
      <c r="BJ16" s="237"/>
      <c r="BK16" s="242"/>
      <c r="BL16" s="141"/>
      <c r="BM16" s="237"/>
      <c r="BN16" s="242"/>
      <c r="BO16" s="141"/>
      <c r="BP16" s="237"/>
      <c r="BQ16" s="242"/>
      <c r="BR16" s="141"/>
      <c r="BS16" s="237"/>
      <c r="BT16" s="242"/>
      <c r="BU16" s="141"/>
      <c r="BV16" s="237"/>
      <c r="BW16" s="242"/>
      <c r="BX16" s="141"/>
      <c r="BY16" s="237"/>
      <c r="BZ16" s="242"/>
      <c r="CA16" s="141"/>
      <c r="CB16" s="237"/>
      <c r="CC16" s="242"/>
      <c r="CD16" s="141"/>
      <c r="CE16" s="237"/>
      <c r="CF16" s="242"/>
      <c r="CG16" s="141"/>
    </row>
    <row r="17" spans="1:85" customFormat="1" ht="15.75" customHeight="1" x14ac:dyDescent="0.3">
      <c r="A17" s="218" t="s">
        <v>64</v>
      </c>
      <c r="B17" s="129"/>
      <c r="C17" s="129"/>
      <c r="D17" s="203"/>
      <c r="E17" s="129"/>
      <c r="F17" s="129"/>
      <c r="G17" s="203"/>
      <c r="H17" s="129"/>
      <c r="I17" s="129"/>
      <c r="J17" s="203"/>
      <c r="K17" s="129"/>
      <c r="L17" s="129"/>
      <c r="M17" s="203"/>
      <c r="N17" s="205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333"/>
      <c r="AM17" s="333"/>
      <c r="AN17" s="145"/>
      <c r="AO17" s="333"/>
      <c r="AP17" s="333"/>
      <c r="AQ17" s="145"/>
      <c r="AR17" s="333"/>
      <c r="AS17" s="333"/>
      <c r="AT17" s="145"/>
      <c r="AU17" s="333"/>
      <c r="AV17" s="333"/>
      <c r="AW17" s="145"/>
      <c r="AX17" s="333"/>
      <c r="AY17" s="333"/>
      <c r="AZ17" s="145"/>
      <c r="BA17" s="333"/>
      <c r="BB17" s="333"/>
      <c r="BC17" s="145"/>
      <c r="BD17" s="333"/>
      <c r="BE17" s="333"/>
      <c r="BF17" s="145"/>
      <c r="BG17" s="333"/>
      <c r="BH17" s="333"/>
      <c r="BI17" s="145"/>
      <c r="BJ17" s="333"/>
      <c r="BK17" s="333"/>
      <c r="BL17" s="145"/>
      <c r="BM17" s="333"/>
      <c r="BN17" s="333"/>
      <c r="BO17" s="145"/>
      <c r="BP17" s="333"/>
      <c r="BQ17" s="333"/>
      <c r="BR17" s="145"/>
      <c r="BS17" s="333"/>
      <c r="BT17" s="333"/>
      <c r="BU17" s="145"/>
      <c r="BV17" s="333"/>
      <c r="BW17" s="333"/>
      <c r="BX17" s="145"/>
      <c r="BY17" s="333"/>
      <c r="BZ17" s="333"/>
      <c r="CA17" s="145"/>
      <c r="CB17" s="333"/>
      <c r="CC17" s="333"/>
      <c r="CD17" s="145"/>
      <c r="CE17" s="333"/>
      <c r="CF17" s="333"/>
      <c r="CG17" s="145"/>
    </row>
    <row r="18" spans="1:85" customFormat="1" ht="15.75" customHeight="1" x14ac:dyDescent="0.3">
      <c r="A18" s="217" t="s">
        <v>48</v>
      </c>
      <c r="B18" s="131">
        <f>'SMA2'!$P65</f>
        <v>64.930704047876262</v>
      </c>
      <c r="C18" s="179" t="s">
        <v>59</v>
      </c>
      <c r="D18" s="201">
        <f>'SMA2'!$P67</f>
        <v>3.6901204461846087</v>
      </c>
      <c r="E18" s="131">
        <f>'SMA2'!$P74</f>
        <v>20.100703749162058</v>
      </c>
      <c r="F18" s="179" t="s">
        <v>59</v>
      </c>
      <c r="G18" s="201">
        <f>'SMA2'!$P76</f>
        <v>3.0005258292645562</v>
      </c>
      <c r="H18" s="131">
        <f>'SMA2'!$P83</f>
        <v>30.187420161351401</v>
      </c>
      <c r="I18" s="179" t="s">
        <v>59</v>
      </c>
      <c r="J18" s="201">
        <f>'SMA2'!$P85</f>
        <v>2.9407387979544293</v>
      </c>
      <c r="K18" s="131">
        <f>'SMA2'!$P92</f>
        <v>21.58390995253054</v>
      </c>
      <c r="L18" s="179" t="s">
        <v>59</v>
      </c>
      <c r="M18" s="201">
        <f>'SMA2'!$P94</f>
        <v>4.4746023311246477</v>
      </c>
      <c r="N18" s="205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235"/>
      <c r="AM18" s="236"/>
      <c r="AN18" s="136"/>
      <c r="AO18" s="235"/>
      <c r="AP18" s="236"/>
      <c r="AQ18" s="136"/>
      <c r="AR18" s="235"/>
      <c r="AS18" s="236"/>
      <c r="AT18" s="136"/>
      <c r="AU18" s="235"/>
      <c r="AV18" s="236"/>
      <c r="AW18" s="136"/>
      <c r="AX18" s="235"/>
      <c r="AY18" s="236"/>
      <c r="AZ18" s="136"/>
      <c r="BA18" s="235"/>
      <c r="BB18" s="236"/>
      <c r="BC18" s="136"/>
      <c r="BD18" s="235"/>
      <c r="BE18" s="236"/>
      <c r="BF18" s="136"/>
      <c r="BG18" s="235"/>
      <c r="BH18" s="236"/>
      <c r="BI18" s="136"/>
      <c r="BJ18" s="235"/>
      <c r="BK18" s="236"/>
      <c r="BL18" s="136"/>
      <c r="BM18" s="235"/>
      <c r="BN18" s="236"/>
      <c r="BO18" s="136"/>
      <c r="BP18" s="235"/>
      <c r="BQ18" s="236"/>
      <c r="BR18" s="136"/>
      <c r="BS18" s="235"/>
      <c r="BT18" s="236"/>
      <c r="BU18" s="136"/>
      <c r="BV18" s="235"/>
      <c r="BW18" s="236"/>
      <c r="BX18" s="136"/>
      <c r="BY18" s="235"/>
      <c r="BZ18" s="236"/>
      <c r="CA18" s="136"/>
      <c r="CB18" s="235"/>
      <c r="CC18" s="236"/>
      <c r="CD18" s="136"/>
      <c r="CE18" s="235"/>
      <c r="CF18" s="236"/>
      <c r="CG18" s="136"/>
    </row>
    <row r="19" spans="1:85" customFormat="1" ht="15.75" customHeight="1" x14ac:dyDescent="0.3">
      <c r="A19" s="217" t="s">
        <v>49</v>
      </c>
      <c r="B19" s="131">
        <f>'SMA2'!$O65</f>
        <v>109.31470097846893</v>
      </c>
      <c r="C19" s="179" t="s">
        <v>59</v>
      </c>
      <c r="D19" s="201">
        <f>'SMA2'!$O67</f>
        <v>8.940387778173438</v>
      </c>
      <c r="E19" s="131">
        <f>'SMA2'!$O74</f>
        <v>33.004072966001637</v>
      </c>
      <c r="F19" s="179" t="s">
        <v>59</v>
      </c>
      <c r="G19" s="201">
        <f>'SMA2'!$O76</f>
        <v>10.206685824124934</v>
      </c>
      <c r="H19" s="131">
        <f>'SMA2'!$O83</f>
        <v>51.268400569978425</v>
      </c>
      <c r="I19" s="179" t="s">
        <v>59</v>
      </c>
      <c r="J19" s="201">
        <f>'SMA2'!$O85</f>
        <v>7.9349566152474393</v>
      </c>
      <c r="K19" s="131">
        <f>'SMA2'!$O92</f>
        <v>43.675669207889541</v>
      </c>
      <c r="L19" s="179" t="s">
        <v>59</v>
      </c>
      <c r="M19" s="201">
        <f>'SMA2'!$O94</f>
        <v>16.989118305078357</v>
      </c>
      <c r="N19" s="205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235"/>
      <c r="AM19" s="236"/>
      <c r="AN19" s="136"/>
      <c r="AO19" s="235"/>
      <c r="AP19" s="236"/>
      <c r="AQ19" s="136"/>
      <c r="AR19" s="235"/>
      <c r="AS19" s="236"/>
      <c r="AT19" s="136"/>
      <c r="AU19" s="235"/>
      <c r="AV19" s="236"/>
      <c r="AW19" s="136"/>
      <c r="AX19" s="235"/>
      <c r="AY19" s="236"/>
      <c r="AZ19" s="136"/>
      <c r="BA19" s="235"/>
      <c r="BB19" s="236"/>
      <c r="BC19" s="136"/>
      <c r="BD19" s="235"/>
      <c r="BE19" s="236"/>
      <c r="BF19" s="136"/>
      <c r="BG19" s="235"/>
      <c r="BH19" s="236"/>
      <c r="BI19" s="136"/>
      <c r="BJ19" s="235"/>
      <c r="BK19" s="236"/>
      <c r="BL19" s="136"/>
      <c r="BM19" s="235"/>
      <c r="BN19" s="236"/>
      <c r="BO19" s="136"/>
      <c r="BP19" s="235"/>
      <c r="BQ19" s="236"/>
      <c r="BR19" s="136"/>
      <c r="BS19" s="235"/>
      <c r="BT19" s="236"/>
      <c r="BU19" s="136"/>
      <c r="BV19" s="235"/>
      <c r="BW19" s="236"/>
      <c r="BX19" s="136"/>
      <c r="BY19" s="235"/>
      <c r="BZ19" s="236"/>
      <c r="CA19" s="136"/>
      <c r="CB19" s="235"/>
      <c r="CC19" s="236"/>
      <c r="CD19" s="136"/>
      <c r="CE19" s="235"/>
      <c r="CF19" s="236"/>
      <c r="CG19" s="136"/>
    </row>
    <row r="20" spans="1:85" customFormat="1" ht="8.1" customHeight="1" x14ac:dyDescent="0.3">
      <c r="A20" s="217"/>
      <c r="B20" s="133"/>
      <c r="C20" s="137"/>
      <c r="D20" s="202"/>
      <c r="E20" s="133"/>
      <c r="F20" s="137"/>
      <c r="G20" s="202"/>
      <c r="H20" s="133"/>
      <c r="I20" s="137"/>
      <c r="J20" s="202"/>
      <c r="K20" s="133"/>
      <c r="L20" s="137"/>
      <c r="M20" s="202"/>
      <c r="N20" s="205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235"/>
      <c r="AM20" s="238"/>
      <c r="AN20" s="134"/>
      <c r="AO20" s="235"/>
      <c r="AP20" s="238"/>
      <c r="AQ20" s="134"/>
      <c r="AR20" s="235"/>
      <c r="AS20" s="238"/>
      <c r="AT20" s="134"/>
      <c r="AU20" s="235"/>
      <c r="AV20" s="238"/>
      <c r="AW20" s="134"/>
      <c r="AX20" s="235"/>
      <c r="AY20" s="238"/>
      <c r="AZ20" s="134"/>
      <c r="BA20" s="235"/>
      <c r="BB20" s="238"/>
      <c r="BC20" s="134"/>
      <c r="BD20" s="235"/>
      <c r="BE20" s="238"/>
      <c r="BF20" s="134"/>
      <c r="BG20" s="235"/>
      <c r="BH20" s="238"/>
      <c r="BI20" s="134"/>
      <c r="BJ20" s="235"/>
      <c r="BK20" s="238"/>
      <c r="BL20" s="134"/>
      <c r="BM20" s="235"/>
      <c r="BN20" s="238"/>
      <c r="BO20" s="134"/>
      <c r="BP20" s="235"/>
      <c r="BQ20" s="238"/>
      <c r="BR20" s="134"/>
      <c r="BS20" s="235"/>
      <c r="BT20" s="238"/>
      <c r="BU20" s="134"/>
      <c r="BV20" s="235"/>
      <c r="BW20" s="238"/>
      <c r="BX20" s="134"/>
      <c r="BY20" s="235"/>
      <c r="BZ20" s="238"/>
      <c r="CA20" s="134"/>
      <c r="CB20" s="235"/>
      <c r="CC20" s="238"/>
      <c r="CD20" s="134"/>
      <c r="CE20" s="235"/>
      <c r="CF20" s="238"/>
      <c r="CG20" s="134"/>
    </row>
    <row r="21" spans="1:85" customFormat="1" ht="15.75" customHeight="1" x14ac:dyDescent="0.3">
      <c r="A21" s="218" t="s">
        <v>65</v>
      </c>
      <c r="B21" s="140"/>
      <c r="C21" s="142"/>
      <c r="D21" s="197"/>
      <c r="E21" s="140"/>
      <c r="F21" s="142"/>
      <c r="G21" s="197"/>
      <c r="H21" s="140"/>
      <c r="I21" s="142"/>
      <c r="J21" s="197"/>
      <c r="K21" s="140"/>
      <c r="L21" s="142"/>
      <c r="M21" s="197"/>
      <c r="N21" s="205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237"/>
      <c r="AM21" s="242"/>
      <c r="AN21" s="141"/>
      <c r="AO21" s="237"/>
      <c r="AP21" s="242"/>
      <c r="AQ21" s="141"/>
      <c r="AR21" s="237"/>
      <c r="AS21" s="242"/>
      <c r="AT21" s="141"/>
      <c r="AU21" s="237"/>
      <c r="AV21" s="242"/>
      <c r="AW21" s="141"/>
      <c r="AX21" s="237"/>
      <c r="AY21" s="242"/>
      <c r="AZ21" s="141"/>
      <c r="BA21" s="237"/>
      <c r="BB21" s="242"/>
      <c r="BC21" s="141"/>
      <c r="BD21" s="237"/>
      <c r="BE21" s="242"/>
      <c r="BF21" s="141"/>
      <c r="BG21" s="237"/>
      <c r="BH21" s="242"/>
      <c r="BI21" s="141"/>
      <c r="BJ21" s="237"/>
      <c r="BK21" s="242"/>
      <c r="BL21" s="141"/>
      <c r="BM21" s="237"/>
      <c r="BN21" s="242"/>
      <c r="BO21" s="141"/>
      <c r="BP21" s="237"/>
      <c r="BQ21" s="242"/>
      <c r="BR21" s="141"/>
      <c r="BS21" s="237"/>
      <c r="BT21" s="242"/>
      <c r="BU21" s="141"/>
      <c r="BV21" s="237"/>
      <c r="BW21" s="242"/>
      <c r="BX21" s="141"/>
      <c r="BY21" s="237"/>
      <c r="BZ21" s="242"/>
      <c r="CA21" s="141"/>
      <c r="CB21" s="237"/>
      <c r="CC21" s="242"/>
      <c r="CD21" s="141"/>
      <c r="CE21" s="237"/>
      <c r="CF21" s="242"/>
      <c r="CG21" s="141"/>
    </row>
    <row r="22" spans="1:85" customFormat="1" ht="15.75" customHeight="1" x14ac:dyDescent="0.3">
      <c r="A22" s="220" t="s">
        <v>50</v>
      </c>
      <c r="B22" s="138">
        <f>'SMA2'!$P186</f>
        <v>0.76418101991225273</v>
      </c>
      <c r="C22" s="179" t="s">
        <v>59</v>
      </c>
      <c r="D22" s="197">
        <f>'SMA2'!$P188</f>
        <v>9.4677117873043878E-2</v>
      </c>
      <c r="E22" s="138">
        <f>'SMA2'!$P195</f>
        <v>0.23638370533825542</v>
      </c>
      <c r="F22" s="179" t="s">
        <v>59</v>
      </c>
      <c r="G22" s="197">
        <f>'SMA2'!$P197</f>
        <v>4.1306032165451992E-2</v>
      </c>
      <c r="H22" s="138">
        <f>'SMA2'!$P204</f>
        <v>0.27413156711242603</v>
      </c>
      <c r="I22" s="179" t="s">
        <v>59</v>
      </c>
      <c r="J22" s="197">
        <f>'SMA2'!$P206</f>
        <v>2.8136598301105591E-2</v>
      </c>
      <c r="K22" s="138">
        <f>'SMA2'!$P213</f>
        <v>0.14188990537884927</v>
      </c>
      <c r="L22" s="179" t="s">
        <v>59</v>
      </c>
      <c r="M22" s="197">
        <f>'SMA2'!$P215</f>
        <v>3.8589627315713637E-2</v>
      </c>
      <c r="N22" s="205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237"/>
      <c r="AM22" s="236"/>
      <c r="AN22" s="141"/>
      <c r="AO22" s="237"/>
      <c r="AP22" s="236"/>
      <c r="AQ22" s="141"/>
      <c r="AR22" s="237"/>
      <c r="AS22" s="236"/>
      <c r="AT22" s="141"/>
      <c r="AU22" s="237"/>
      <c r="AV22" s="236"/>
      <c r="AW22" s="141"/>
      <c r="AX22" s="237"/>
      <c r="AY22" s="236"/>
      <c r="AZ22" s="141"/>
      <c r="BA22" s="237"/>
      <c r="BB22" s="236"/>
      <c r="BC22" s="141"/>
      <c r="BD22" s="237"/>
      <c r="BE22" s="236"/>
      <c r="BF22" s="141"/>
      <c r="BG22" s="237"/>
      <c r="BH22" s="236"/>
      <c r="BI22" s="141"/>
      <c r="BJ22" s="237"/>
      <c r="BK22" s="236"/>
      <c r="BL22" s="141"/>
      <c r="BM22" s="237"/>
      <c r="BN22" s="236"/>
      <c r="BO22" s="141"/>
      <c r="BP22" s="237"/>
      <c r="BQ22" s="236"/>
      <c r="BR22" s="141"/>
      <c r="BS22" s="237"/>
      <c r="BT22" s="236"/>
      <c r="BU22" s="141"/>
      <c r="BV22" s="237"/>
      <c r="BW22" s="236"/>
      <c r="BX22" s="141"/>
      <c r="BY22" s="237"/>
      <c r="BZ22" s="236"/>
      <c r="CA22" s="141"/>
      <c r="CB22" s="237"/>
      <c r="CC22" s="236"/>
      <c r="CD22" s="141"/>
      <c r="CE22" s="237"/>
      <c r="CF22" s="236"/>
      <c r="CG22" s="141"/>
    </row>
    <row r="23" spans="1:85" customFormat="1" ht="15.75" customHeight="1" x14ac:dyDescent="0.3">
      <c r="A23" s="217" t="s">
        <v>51</v>
      </c>
      <c r="B23" s="138">
        <f>'SMA2'!$Q186</f>
        <v>1.854804123904048</v>
      </c>
      <c r="C23" s="179" t="s">
        <v>59</v>
      </c>
      <c r="D23" s="197">
        <f>'SMA2'!$Q188</f>
        <v>0.25746820241625612</v>
      </c>
      <c r="E23" s="138">
        <f>'SMA2'!$Q195</f>
        <v>0.7506559394863519</v>
      </c>
      <c r="F23" s="179" t="s">
        <v>59</v>
      </c>
      <c r="G23" s="197">
        <f>'SMA2'!$Q197</f>
        <v>0.22175833377940296</v>
      </c>
      <c r="H23" s="138">
        <f>'SMA2'!$Q204</f>
        <v>0.66283314975978191</v>
      </c>
      <c r="I23" s="179" t="s">
        <v>59</v>
      </c>
      <c r="J23" s="197">
        <f>'SMA2'!$Q206</f>
        <v>0.15384056805060503</v>
      </c>
      <c r="K23" s="138">
        <f>'SMA2'!$Q213</f>
        <v>0.54727419895038953</v>
      </c>
      <c r="L23" s="179" t="s">
        <v>59</v>
      </c>
      <c r="M23" s="197">
        <f>'SMA2'!$Q215</f>
        <v>0.23315763391403643</v>
      </c>
      <c r="N23" s="205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237"/>
      <c r="AM23" s="236"/>
      <c r="AN23" s="141"/>
      <c r="AO23" s="237"/>
      <c r="AP23" s="236"/>
      <c r="AQ23" s="141"/>
      <c r="AR23" s="237"/>
      <c r="AS23" s="236"/>
      <c r="AT23" s="141"/>
      <c r="AU23" s="237"/>
      <c r="AV23" s="236"/>
      <c r="AW23" s="141"/>
      <c r="AX23" s="237"/>
      <c r="AY23" s="236"/>
      <c r="AZ23" s="141"/>
      <c r="BA23" s="237"/>
      <c r="BB23" s="236"/>
      <c r="BC23" s="141"/>
      <c r="BD23" s="237"/>
      <c r="BE23" s="236"/>
      <c r="BF23" s="141"/>
      <c r="BG23" s="237"/>
      <c r="BH23" s="236"/>
      <c r="BI23" s="141"/>
      <c r="BJ23" s="237"/>
      <c r="BK23" s="236"/>
      <c r="BL23" s="141"/>
      <c r="BM23" s="237"/>
      <c r="BN23" s="236"/>
      <c r="BO23" s="141"/>
      <c r="BP23" s="237"/>
      <c r="BQ23" s="236"/>
      <c r="BR23" s="141"/>
      <c r="BS23" s="237"/>
      <c r="BT23" s="236"/>
      <c r="BU23" s="141"/>
      <c r="BV23" s="237"/>
      <c r="BW23" s="236"/>
      <c r="BX23" s="141"/>
      <c r="BY23" s="237"/>
      <c r="BZ23" s="236"/>
      <c r="CA23" s="141"/>
      <c r="CB23" s="237"/>
      <c r="CC23" s="236"/>
      <c r="CD23" s="141"/>
      <c r="CE23" s="237"/>
      <c r="CF23" s="236"/>
      <c r="CG23" s="141"/>
    </row>
    <row r="24" spans="1:85" customFormat="1" ht="8.1" customHeight="1" x14ac:dyDescent="0.3">
      <c r="A24" s="217"/>
      <c r="B24" s="131"/>
      <c r="C24" s="137"/>
      <c r="D24" s="202"/>
      <c r="E24" s="131"/>
      <c r="F24" s="137"/>
      <c r="G24" s="202"/>
      <c r="H24" s="131"/>
      <c r="I24" s="137"/>
      <c r="J24" s="202"/>
      <c r="K24" s="131"/>
      <c r="L24" s="137"/>
      <c r="M24" s="202"/>
      <c r="N24" s="205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235"/>
      <c r="AM24" s="238"/>
      <c r="AN24" s="134"/>
      <c r="AO24" s="235"/>
      <c r="AP24" s="238"/>
      <c r="AQ24" s="134"/>
      <c r="AR24" s="235"/>
      <c r="AS24" s="238"/>
      <c r="AT24" s="134"/>
      <c r="AU24" s="235"/>
      <c r="AV24" s="238"/>
      <c r="AW24" s="134"/>
      <c r="AX24" s="235"/>
      <c r="AY24" s="238"/>
      <c r="AZ24" s="134"/>
      <c r="BA24" s="235"/>
      <c r="BB24" s="238"/>
      <c r="BC24" s="134"/>
      <c r="BD24" s="235"/>
      <c r="BE24" s="238"/>
      <c r="BF24" s="134"/>
      <c r="BG24" s="235"/>
      <c r="BH24" s="238"/>
      <c r="BI24" s="134"/>
      <c r="BJ24" s="235"/>
      <c r="BK24" s="238"/>
      <c r="BL24" s="134"/>
      <c r="BM24" s="235"/>
      <c r="BN24" s="238"/>
      <c r="BO24" s="134"/>
      <c r="BP24" s="235"/>
      <c r="BQ24" s="238"/>
      <c r="BR24" s="134"/>
      <c r="BS24" s="235"/>
      <c r="BT24" s="238"/>
      <c r="BU24" s="134"/>
      <c r="BV24" s="235"/>
      <c r="BW24" s="238"/>
      <c r="BX24" s="134"/>
      <c r="BY24" s="235"/>
      <c r="BZ24" s="238"/>
      <c r="CA24" s="134"/>
      <c r="CB24" s="235"/>
      <c r="CC24" s="238"/>
      <c r="CD24" s="134"/>
      <c r="CE24" s="235"/>
      <c r="CF24" s="238"/>
      <c r="CG24" s="134"/>
    </row>
    <row r="25" spans="1:85" customFormat="1" ht="15.75" customHeight="1" x14ac:dyDescent="0.3">
      <c r="A25" s="218" t="s">
        <v>70</v>
      </c>
      <c r="B25" s="131">
        <f>'SMA2'!$N65</f>
        <v>18.911742685308219</v>
      </c>
      <c r="C25" s="179" t="s">
        <v>59</v>
      </c>
      <c r="D25" s="201">
        <f>'SMA2'!$N67</f>
        <v>1.5602948292125909</v>
      </c>
      <c r="E25" s="131">
        <f>'SMA2'!$N74</f>
        <v>4.1940807183837894</v>
      </c>
      <c r="F25" s="179" t="s">
        <v>59</v>
      </c>
      <c r="G25" s="201">
        <f>'SMA2'!$N76</f>
        <v>1.7242868351675833</v>
      </c>
      <c r="H25" s="131">
        <f>'SMA2'!$N83</f>
        <v>8.7503152251406036</v>
      </c>
      <c r="I25" s="179" t="s">
        <v>59</v>
      </c>
      <c r="J25" s="201">
        <f>'SMA2'!$N85</f>
        <v>1.807306213499795</v>
      </c>
      <c r="K25" s="131">
        <f>'SMA2'!$N92</f>
        <v>7.1477747666174523</v>
      </c>
      <c r="L25" s="179" t="s">
        <v>59</v>
      </c>
      <c r="M25" s="201">
        <f>'SMA2'!$N94</f>
        <v>2.1080035509312403</v>
      </c>
      <c r="N25" s="205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235"/>
      <c r="AM25" s="236"/>
      <c r="AN25" s="136"/>
      <c r="AO25" s="235"/>
      <c r="AP25" s="236"/>
      <c r="AQ25" s="136"/>
      <c r="AR25" s="235"/>
      <c r="AS25" s="236"/>
      <c r="AT25" s="136"/>
      <c r="AU25" s="235"/>
      <c r="AV25" s="236"/>
      <c r="AW25" s="136"/>
      <c r="AX25" s="235"/>
      <c r="AY25" s="236"/>
      <c r="AZ25" s="136"/>
      <c r="BA25" s="235"/>
      <c r="BB25" s="236"/>
      <c r="BC25" s="136"/>
      <c r="BD25" s="235"/>
      <c r="BE25" s="236"/>
      <c r="BF25" s="136"/>
      <c r="BG25" s="235"/>
      <c r="BH25" s="236"/>
      <c r="BI25" s="136"/>
      <c r="BJ25" s="235"/>
      <c r="BK25" s="236"/>
      <c r="BL25" s="136"/>
      <c r="BM25" s="235"/>
      <c r="BN25" s="236"/>
      <c r="BO25" s="136"/>
      <c r="BP25" s="235"/>
      <c r="BQ25" s="236"/>
      <c r="BR25" s="136"/>
      <c r="BS25" s="235"/>
      <c r="BT25" s="236"/>
      <c r="BU25" s="136"/>
      <c r="BV25" s="235"/>
      <c r="BW25" s="236"/>
      <c r="BX25" s="136"/>
      <c r="BY25" s="235"/>
      <c r="BZ25" s="236"/>
      <c r="CA25" s="136"/>
      <c r="CB25" s="235"/>
      <c r="CC25" s="236"/>
      <c r="CD25" s="136"/>
      <c r="CE25" s="235"/>
      <c r="CF25" s="236"/>
      <c r="CG25" s="136"/>
    </row>
    <row r="26" spans="1:85" customFormat="1" ht="8.1" customHeight="1" x14ac:dyDescent="0.3">
      <c r="A26" s="221"/>
      <c r="B26" s="146"/>
      <c r="C26" s="146"/>
      <c r="D26" s="204"/>
      <c r="E26" s="146"/>
      <c r="F26" s="146"/>
      <c r="G26" s="204"/>
      <c r="H26" s="146"/>
      <c r="I26" s="146"/>
      <c r="J26" s="204"/>
      <c r="K26" s="146"/>
      <c r="L26" s="146"/>
      <c r="M26" s="204"/>
      <c r="N26" s="205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243"/>
      <c r="AM26" s="148"/>
      <c r="AN26" s="148"/>
      <c r="AO26" s="243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243"/>
      <c r="BK26" s="148"/>
      <c r="BL26" s="148"/>
      <c r="BM26" s="243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</row>
    <row r="27" spans="1:85" customFormat="1" ht="8.1" customHeight="1" x14ac:dyDescent="0.3">
      <c r="A27" s="149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0"/>
      <c r="O27" s="151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243"/>
      <c r="AM27" s="151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243"/>
      <c r="BK27" s="151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</row>
    <row r="28" spans="1:85" customFormat="1" x14ac:dyDescent="0.3">
      <c r="A28" s="124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5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231"/>
      <c r="AL28" s="24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24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</row>
    <row r="29" spans="1:85" customFormat="1" ht="15.6" x14ac:dyDescent="0.3">
      <c r="A29" s="214"/>
      <c r="B29" s="576" t="s">
        <v>193</v>
      </c>
      <c r="C29" s="576"/>
      <c r="D29" s="576"/>
      <c r="E29" s="576"/>
      <c r="F29" s="576"/>
      <c r="G29" s="576"/>
      <c r="H29" s="576"/>
      <c r="I29" s="576"/>
      <c r="J29" s="576"/>
      <c r="K29" s="576"/>
      <c r="L29" s="576"/>
      <c r="M29" s="576"/>
      <c r="N29" s="205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575"/>
      <c r="AM29" s="575"/>
      <c r="AN29" s="575"/>
      <c r="AO29" s="575"/>
      <c r="AP29" s="575"/>
      <c r="AQ29" s="575"/>
      <c r="AR29" s="575"/>
      <c r="AS29" s="575"/>
      <c r="AT29" s="575"/>
      <c r="AU29" s="575"/>
      <c r="AV29" s="575"/>
      <c r="AW29" s="575"/>
      <c r="AX29" s="575"/>
      <c r="AY29" s="575"/>
      <c r="AZ29" s="575"/>
      <c r="BA29" s="575"/>
      <c r="BB29" s="575"/>
      <c r="BC29" s="575"/>
      <c r="BD29" s="575"/>
      <c r="BE29" s="575"/>
      <c r="BF29" s="575"/>
      <c r="BG29" s="575"/>
      <c r="BH29" s="575"/>
      <c r="BI29" s="575"/>
      <c r="BJ29" s="575"/>
      <c r="BK29" s="575"/>
      <c r="BL29" s="575"/>
      <c r="BM29" s="575"/>
      <c r="BN29" s="575"/>
      <c r="BO29" s="575"/>
      <c r="BP29" s="575"/>
      <c r="BQ29" s="575"/>
      <c r="BR29" s="575"/>
      <c r="BS29" s="575"/>
      <c r="BT29" s="575"/>
      <c r="BU29" s="575"/>
      <c r="BV29" s="575"/>
      <c r="BW29" s="575"/>
      <c r="BX29" s="575"/>
      <c r="BY29" s="575"/>
      <c r="BZ29" s="575"/>
      <c r="CA29" s="575"/>
      <c r="CB29" s="575"/>
      <c r="CC29" s="575"/>
      <c r="CD29" s="575"/>
      <c r="CE29" s="575"/>
      <c r="CF29" s="575"/>
      <c r="CG29" s="575"/>
    </row>
    <row r="30" spans="1:85" s="209" customFormat="1" ht="35.1" customHeight="1" x14ac:dyDescent="0.3">
      <c r="A30" s="215"/>
      <c r="B30" s="577" t="s">
        <v>74</v>
      </c>
      <c r="C30" s="578"/>
      <c r="D30" s="578"/>
      <c r="E30" s="579" t="s">
        <v>173</v>
      </c>
      <c r="F30" s="578"/>
      <c r="G30" s="578"/>
      <c r="H30" s="579" t="s">
        <v>180</v>
      </c>
      <c r="I30" s="578"/>
      <c r="J30" s="578"/>
      <c r="K30" s="579" t="s">
        <v>181</v>
      </c>
      <c r="L30" s="578"/>
      <c r="M30" s="578"/>
      <c r="N30" s="207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569"/>
      <c r="AM30" s="569"/>
      <c r="AN30" s="569"/>
      <c r="AO30" s="569"/>
      <c r="AP30" s="569"/>
      <c r="AQ30" s="569"/>
      <c r="AR30" s="569"/>
      <c r="AS30" s="569"/>
      <c r="AT30" s="569"/>
      <c r="AU30" s="569"/>
      <c r="AV30" s="569"/>
      <c r="AW30" s="569"/>
      <c r="AX30" s="569"/>
      <c r="AY30" s="569"/>
      <c r="AZ30" s="569"/>
      <c r="BA30" s="569"/>
      <c r="BB30" s="569"/>
      <c r="BC30" s="569"/>
      <c r="BD30" s="569"/>
      <c r="BE30" s="569"/>
      <c r="BF30" s="569"/>
      <c r="BG30" s="569"/>
      <c r="BH30" s="569"/>
      <c r="BI30" s="569"/>
      <c r="BJ30" s="569"/>
      <c r="BK30" s="569"/>
      <c r="BL30" s="569"/>
      <c r="BM30" s="569"/>
      <c r="BN30" s="569"/>
      <c r="BO30" s="569"/>
      <c r="BP30" s="569"/>
      <c r="BQ30" s="569"/>
      <c r="BR30" s="569"/>
      <c r="BS30" s="569"/>
      <c r="BT30" s="569"/>
      <c r="BU30" s="569"/>
      <c r="BV30" s="569"/>
      <c r="BW30" s="569"/>
      <c r="BX30" s="569"/>
      <c r="BY30" s="569"/>
      <c r="BZ30" s="569"/>
      <c r="CA30" s="569"/>
      <c r="CB30" s="569"/>
      <c r="CC30" s="569"/>
      <c r="CD30" s="569"/>
      <c r="CE30" s="569"/>
      <c r="CF30" s="569"/>
      <c r="CG30" s="569"/>
    </row>
    <row r="31" spans="1:85" customFormat="1" ht="15.6" customHeight="1" x14ac:dyDescent="0.3">
      <c r="A31" s="216"/>
      <c r="B31" s="180" t="s">
        <v>60</v>
      </c>
      <c r="C31" s="181" t="s">
        <v>57</v>
      </c>
      <c r="D31" s="199">
        <f>COUNT('SMA2'!$C$113:$C$118)</f>
        <v>5</v>
      </c>
      <c r="E31" s="180" t="s">
        <v>60</v>
      </c>
      <c r="F31" s="181" t="s">
        <v>57</v>
      </c>
      <c r="G31" s="199">
        <f>COUNT('SMA2'!$C$113:$C$118)</f>
        <v>5</v>
      </c>
      <c r="H31" s="180" t="s">
        <v>60</v>
      </c>
      <c r="I31" s="181" t="s">
        <v>57</v>
      </c>
      <c r="J31" s="199">
        <f>COUNT('SMA2'!$C$77:$C$82)</f>
        <v>4</v>
      </c>
      <c r="K31" s="180" t="s">
        <v>60</v>
      </c>
      <c r="L31" s="181" t="s">
        <v>57</v>
      </c>
      <c r="M31" s="199">
        <f>COUNT('SMA2'!$C$113:$C$118)</f>
        <v>5</v>
      </c>
      <c r="N31" s="205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232"/>
      <c r="AM31" s="233"/>
      <c r="AN31" s="234"/>
      <c r="AO31" s="232"/>
      <c r="AP31" s="233"/>
      <c r="AQ31" s="234"/>
      <c r="AR31" s="232"/>
      <c r="AS31" s="233"/>
      <c r="AT31" s="234"/>
      <c r="AU31" s="232"/>
      <c r="AV31" s="233"/>
      <c r="AW31" s="234"/>
      <c r="AX31" s="232"/>
      <c r="AY31" s="233"/>
      <c r="AZ31" s="234"/>
      <c r="BA31" s="232"/>
      <c r="BB31" s="233"/>
      <c r="BC31" s="234"/>
      <c r="BD31" s="232"/>
      <c r="BE31" s="233"/>
      <c r="BF31" s="234"/>
      <c r="BG31" s="232"/>
      <c r="BH31" s="233"/>
      <c r="BI31" s="234"/>
      <c r="BJ31" s="232"/>
      <c r="BK31" s="233"/>
      <c r="BL31" s="234"/>
      <c r="BM31" s="232"/>
      <c r="BN31" s="233"/>
      <c r="BO31" s="234"/>
      <c r="BP31" s="232"/>
      <c r="BQ31" s="233"/>
      <c r="BR31" s="234"/>
      <c r="BS31" s="232"/>
      <c r="BT31" s="233"/>
      <c r="BU31" s="234"/>
      <c r="BV31" s="232"/>
      <c r="BW31" s="233"/>
      <c r="BX31" s="234"/>
      <c r="BY31" s="232"/>
      <c r="BZ31" s="233"/>
      <c r="CA31" s="234"/>
      <c r="CB31" s="232"/>
      <c r="CC31" s="233"/>
      <c r="CD31" s="234"/>
      <c r="CE31" s="232"/>
      <c r="CF31" s="233"/>
      <c r="CG31" s="234"/>
    </row>
    <row r="32" spans="1:85" customFormat="1" ht="15.75" customHeight="1" x14ac:dyDescent="0.3">
      <c r="A32" s="143" t="s">
        <v>47</v>
      </c>
      <c r="B32" s="128"/>
      <c r="C32" s="128"/>
      <c r="D32" s="200"/>
      <c r="E32" s="128"/>
      <c r="F32" s="128"/>
      <c r="G32" s="200"/>
      <c r="H32" s="128"/>
      <c r="I32" s="128"/>
      <c r="J32" s="200"/>
      <c r="K32" s="128"/>
      <c r="L32" s="128"/>
      <c r="M32" s="200"/>
      <c r="N32" s="205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</row>
    <row r="33" spans="1:85" customFormat="1" ht="15.75" customHeight="1" x14ac:dyDescent="0.3">
      <c r="A33" s="217" t="s">
        <v>66</v>
      </c>
      <c r="B33" s="133">
        <f>'SMA2'!$H65</f>
        <v>49.963698000000008</v>
      </c>
      <c r="C33" s="179" t="s">
        <v>59</v>
      </c>
      <c r="D33" s="201">
        <f>'SMA2'!$H67</f>
        <v>1.664233562098181</v>
      </c>
      <c r="E33" s="133">
        <f>'SMA2'!$H74</f>
        <v>55.125503999999999</v>
      </c>
      <c r="F33" s="179" t="s">
        <v>59</v>
      </c>
      <c r="G33" s="201">
        <f>'SMA2'!$H76</f>
        <v>5.1607877055160891</v>
      </c>
      <c r="H33" s="133">
        <f>'SMA2'!$H83</f>
        <v>49.839115</v>
      </c>
      <c r="I33" s="179" t="s">
        <v>59</v>
      </c>
      <c r="J33" s="201">
        <f>'SMA2'!$H85</f>
        <v>0.67795016652528872</v>
      </c>
      <c r="K33" s="133">
        <f>'SMA2'!$H92</f>
        <v>50.975208000000002</v>
      </c>
      <c r="L33" s="179" t="s">
        <v>59</v>
      </c>
      <c r="M33" s="201">
        <f>'SMA2'!$H94</f>
        <v>2.4861647491616474</v>
      </c>
      <c r="N33" s="205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235"/>
      <c r="AM33" s="236"/>
      <c r="AN33" s="136"/>
      <c r="AO33" s="235"/>
      <c r="AP33" s="236"/>
      <c r="AQ33" s="136"/>
      <c r="AR33" s="235"/>
      <c r="AS33" s="236"/>
      <c r="AT33" s="136"/>
      <c r="AU33" s="235"/>
      <c r="AV33" s="236"/>
      <c r="AW33" s="136"/>
      <c r="AX33" s="235"/>
      <c r="AY33" s="236"/>
      <c r="AZ33" s="136"/>
      <c r="BA33" s="235"/>
      <c r="BB33" s="236"/>
      <c r="BC33" s="136"/>
      <c r="BD33" s="235"/>
      <c r="BE33" s="236"/>
      <c r="BF33" s="136"/>
      <c r="BG33" s="235"/>
      <c r="BH33" s="236"/>
      <c r="BI33" s="136"/>
      <c r="BJ33" s="235"/>
      <c r="BK33" s="236"/>
      <c r="BL33" s="136"/>
      <c r="BM33" s="235"/>
      <c r="BN33" s="236"/>
      <c r="BO33" s="136"/>
      <c r="BP33" s="235"/>
      <c r="BQ33" s="236"/>
      <c r="BR33" s="136"/>
      <c r="BS33" s="235"/>
      <c r="BT33" s="236"/>
      <c r="BU33" s="136"/>
      <c r="BV33" s="235"/>
      <c r="BW33" s="236"/>
      <c r="BX33" s="136"/>
      <c r="BY33" s="235"/>
      <c r="BZ33" s="236"/>
      <c r="CA33" s="136"/>
      <c r="CB33" s="235"/>
      <c r="CC33" s="236"/>
      <c r="CD33" s="136"/>
      <c r="CE33" s="235"/>
      <c r="CF33" s="236"/>
      <c r="CG33" s="136"/>
    </row>
    <row r="34" spans="1:85" customFormat="1" ht="15.75" customHeight="1" x14ac:dyDescent="0.3">
      <c r="A34" s="217" t="s">
        <v>67</v>
      </c>
      <c r="B34" s="133">
        <f>'SMA2'!$G$65</f>
        <v>224.59900000000002</v>
      </c>
      <c r="C34" s="179" t="s">
        <v>59</v>
      </c>
      <c r="D34" s="202">
        <f>'SMA2'!$G$67</f>
        <v>8.0244838338674427</v>
      </c>
      <c r="E34" s="133">
        <f>'SMA2'!$G$74</f>
        <v>224.5224</v>
      </c>
      <c r="F34" s="179" t="s">
        <v>59</v>
      </c>
      <c r="G34" s="202">
        <f>'SMA2'!$G$76</f>
        <v>9.9991993459476554</v>
      </c>
      <c r="H34" s="133">
        <f>'SMA2'!$G$83</f>
        <v>225.3185</v>
      </c>
      <c r="I34" s="179" t="s">
        <v>59</v>
      </c>
      <c r="J34" s="202">
        <f>'SMA2'!$G$85</f>
        <v>6.5204434729037688</v>
      </c>
      <c r="K34" s="133">
        <f>'SMA2'!$G$92</f>
        <v>167.13759999999999</v>
      </c>
      <c r="L34" s="179" t="s">
        <v>59</v>
      </c>
      <c r="M34" s="202">
        <f>'SMA2'!$G$94</f>
        <v>12.231892860878085</v>
      </c>
      <c r="N34" s="205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235"/>
      <c r="AM34" s="236"/>
      <c r="AN34" s="134"/>
      <c r="AO34" s="235"/>
      <c r="AP34" s="236"/>
      <c r="AQ34" s="134"/>
      <c r="AR34" s="235"/>
      <c r="AS34" s="236"/>
      <c r="AT34" s="134"/>
      <c r="AU34" s="235"/>
      <c r="AV34" s="236"/>
      <c r="AW34" s="134"/>
      <c r="AX34" s="235"/>
      <c r="AY34" s="236"/>
      <c r="AZ34" s="134"/>
      <c r="BA34" s="235"/>
      <c r="BB34" s="236"/>
      <c r="BC34" s="134"/>
      <c r="BD34" s="235"/>
      <c r="BE34" s="236"/>
      <c r="BF34" s="134"/>
      <c r="BG34" s="235"/>
      <c r="BH34" s="236"/>
      <c r="BI34" s="134"/>
      <c r="BJ34" s="235"/>
      <c r="BK34" s="236"/>
      <c r="BL34" s="134"/>
      <c r="BM34" s="235"/>
      <c r="BN34" s="236"/>
      <c r="BO34" s="134"/>
      <c r="BP34" s="235"/>
      <c r="BQ34" s="236"/>
      <c r="BR34" s="134"/>
      <c r="BS34" s="235"/>
      <c r="BT34" s="236"/>
      <c r="BU34" s="134"/>
      <c r="BV34" s="235"/>
      <c r="BW34" s="236"/>
      <c r="BX34" s="134"/>
      <c r="BY34" s="235"/>
      <c r="BZ34" s="236"/>
      <c r="CA34" s="134"/>
      <c r="CB34" s="235"/>
      <c r="CC34" s="236"/>
      <c r="CD34" s="134"/>
      <c r="CE34" s="235"/>
      <c r="CF34" s="236"/>
      <c r="CG34" s="134"/>
    </row>
    <row r="35" spans="1:85" customFormat="1" ht="15.75" customHeight="1" x14ac:dyDescent="0.3">
      <c r="A35" s="217" t="s">
        <v>68</v>
      </c>
      <c r="B35" s="140">
        <f>'SMA2'!$F$65</f>
        <v>2.6540000000000004</v>
      </c>
      <c r="C35" s="179" t="s">
        <v>59</v>
      </c>
      <c r="D35" s="197">
        <f>'SMA2'!$F$67</f>
        <v>0.27791365565585213</v>
      </c>
      <c r="E35" s="140">
        <f>'SMA2'!$F$74</f>
        <v>3.4440000000000004</v>
      </c>
      <c r="F35" s="179" t="s">
        <v>59</v>
      </c>
      <c r="G35" s="197">
        <f>'SMA2'!$F$76</f>
        <v>0.51874463852650976</v>
      </c>
      <c r="H35" s="140">
        <f>'SMA2'!$F$83</f>
        <v>2.9350000000000001</v>
      </c>
      <c r="I35" s="179" t="s">
        <v>59</v>
      </c>
      <c r="J35" s="197">
        <f>'SMA2'!$F$85</f>
        <v>0.45843029277452085</v>
      </c>
      <c r="K35" s="140">
        <f>'SMA2'!$F$92</f>
        <v>4.9379999999999997</v>
      </c>
      <c r="L35" s="179" t="s">
        <v>59</v>
      </c>
      <c r="M35" s="197">
        <f>'SMA2'!$F$94</f>
        <v>0.27370421991632105</v>
      </c>
      <c r="N35" s="205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237"/>
      <c r="AM35" s="236"/>
      <c r="AN35" s="141"/>
      <c r="AO35" s="237"/>
      <c r="AP35" s="236"/>
      <c r="AQ35" s="141"/>
      <c r="AR35" s="237"/>
      <c r="AS35" s="236"/>
      <c r="AT35" s="141"/>
      <c r="AU35" s="237"/>
      <c r="AV35" s="236"/>
      <c r="AW35" s="141"/>
      <c r="AX35" s="237"/>
      <c r="AY35" s="236"/>
      <c r="AZ35" s="141"/>
      <c r="BA35" s="237"/>
      <c r="BB35" s="236"/>
      <c r="BC35" s="141"/>
      <c r="BD35" s="237"/>
      <c r="BE35" s="236"/>
      <c r="BF35" s="141"/>
      <c r="BG35" s="237"/>
      <c r="BH35" s="236"/>
      <c r="BI35" s="141"/>
      <c r="BJ35" s="237"/>
      <c r="BK35" s="236"/>
      <c r="BL35" s="141"/>
      <c r="BM35" s="237"/>
      <c r="BN35" s="236"/>
      <c r="BO35" s="141"/>
      <c r="BP35" s="237"/>
      <c r="BQ35" s="236"/>
      <c r="BR35" s="141"/>
      <c r="BS35" s="237"/>
      <c r="BT35" s="236"/>
      <c r="BU35" s="141"/>
      <c r="BV35" s="237"/>
      <c r="BW35" s="236"/>
      <c r="BX35" s="141"/>
      <c r="BY35" s="237"/>
      <c r="BZ35" s="236"/>
      <c r="CA35" s="141"/>
      <c r="CB35" s="237"/>
      <c r="CC35" s="236"/>
      <c r="CD35" s="141"/>
      <c r="CE35" s="237"/>
      <c r="CF35" s="236"/>
      <c r="CG35" s="141"/>
    </row>
    <row r="36" spans="1:85" customFormat="1" ht="8.1" customHeight="1" x14ac:dyDescent="0.3">
      <c r="A36" s="217"/>
      <c r="B36" s="133"/>
      <c r="C36" s="137"/>
      <c r="D36" s="202"/>
      <c r="E36" s="133"/>
      <c r="F36" s="137"/>
      <c r="G36" s="202"/>
      <c r="H36" s="133"/>
      <c r="I36" s="137"/>
      <c r="J36" s="202"/>
      <c r="K36" s="133"/>
      <c r="L36" s="137"/>
      <c r="M36" s="202"/>
      <c r="N36" s="205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235"/>
      <c r="AM36" s="238"/>
      <c r="AN36" s="134"/>
      <c r="AO36" s="235"/>
      <c r="AP36" s="238"/>
      <c r="AQ36" s="134"/>
      <c r="AR36" s="235"/>
      <c r="AS36" s="238"/>
      <c r="AT36" s="134"/>
      <c r="AU36" s="235"/>
      <c r="AV36" s="238"/>
      <c r="AW36" s="134"/>
      <c r="AX36" s="235"/>
      <c r="AY36" s="238"/>
      <c r="AZ36" s="134"/>
      <c r="BA36" s="235"/>
      <c r="BB36" s="238"/>
      <c r="BC36" s="134"/>
      <c r="BD36" s="235"/>
      <c r="BE36" s="238"/>
      <c r="BF36" s="134"/>
      <c r="BG36" s="235"/>
      <c r="BH36" s="238"/>
      <c r="BI36" s="134"/>
      <c r="BJ36" s="235"/>
      <c r="BK36" s="238"/>
      <c r="BL36" s="134"/>
      <c r="BM36" s="235"/>
      <c r="BN36" s="238"/>
      <c r="BO36" s="134"/>
      <c r="BP36" s="235"/>
      <c r="BQ36" s="238"/>
      <c r="BR36" s="134"/>
      <c r="BS36" s="235"/>
      <c r="BT36" s="238"/>
      <c r="BU36" s="134"/>
      <c r="BV36" s="235"/>
      <c r="BW36" s="238"/>
      <c r="BX36" s="134"/>
      <c r="BY36" s="235"/>
      <c r="BZ36" s="238"/>
      <c r="CA36" s="134"/>
      <c r="CB36" s="235"/>
      <c r="CC36" s="238"/>
      <c r="CD36" s="134"/>
      <c r="CE36" s="235"/>
      <c r="CF36" s="238"/>
      <c r="CG36" s="134"/>
    </row>
    <row r="37" spans="1:85" customFormat="1" ht="15.75" customHeight="1" x14ac:dyDescent="0.3">
      <c r="A37" s="218" t="s">
        <v>58</v>
      </c>
      <c r="B37" s="176" t="s">
        <v>56</v>
      </c>
      <c r="C37" s="178" t="s">
        <v>57</v>
      </c>
      <c r="D37" s="198">
        <f>'SMA2'!$Q$65</f>
        <v>60.005051208104859</v>
      </c>
      <c r="E37" s="176" t="s">
        <v>56</v>
      </c>
      <c r="F37" s="178" t="s">
        <v>57</v>
      </c>
      <c r="G37" s="198">
        <f>'SMA2'!$Q$74</f>
        <v>60.008272085922684</v>
      </c>
      <c r="H37" s="176" t="s">
        <v>56</v>
      </c>
      <c r="I37" s="178" t="s">
        <v>57</v>
      </c>
      <c r="J37" s="198">
        <f>'SMA2'!$Q$83</f>
        <v>60.004415889855949</v>
      </c>
      <c r="K37" s="176" t="s">
        <v>56</v>
      </c>
      <c r="L37" s="178" t="s">
        <v>57</v>
      </c>
      <c r="M37" s="198">
        <f>'SMA2'!$Q$92</f>
        <v>60.003894218758454</v>
      </c>
      <c r="N37" s="205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239"/>
      <c r="AM37" s="240"/>
      <c r="AN37" s="241"/>
      <c r="AO37" s="239"/>
      <c r="AP37" s="240"/>
      <c r="AQ37" s="241"/>
      <c r="AR37" s="239"/>
      <c r="AS37" s="240"/>
      <c r="AT37" s="241"/>
      <c r="AU37" s="239"/>
      <c r="AV37" s="240"/>
      <c r="AW37" s="241"/>
      <c r="AX37" s="239"/>
      <c r="AY37" s="240"/>
      <c r="AZ37" s="241"/>
      <c r="BA37" s="239"/>
      <c r="BB37" s="240"/>
      <c r="BC37" s="241"/>
      <c r="BD37" s="239"/>
      <c r="BE37" s="240"/>
      <c r="BF37" s="241"/>
      <c r="BG37" s="239"/>
      <c r="BH37" s="240"/>
      <c r="BI37" s="241"/>
      <c r="BJ37" s="239"/>
      <c r="BK37" s="240"/>
      <c r="BL37" s="241"/>
      <c r="BM37" s="239"/>
      <c r="BN37" s="240"/>
      <c r="BO37" s="241"/>
      <c r="BP37" s="239"/>
      <c r="BQ37" s="240"/>
      <c r="BR37" s="241"/>
      <c r="BS37" s="239"/>
      <c r="BT37" s="240"/>
      <c r="BU37" s="241"/>
      <c r="BV37" s="239"/>
      <c r="BW37" s="240"/>
      <c r="BX37" s="241"/>
      <c r="BY37" s="239"/>
      <c r="BZ37" s="240"/>
      <c r="CA37" s="241"/>
      <c r="CB37" s="239"/>
      <c r="CC37" s="240"/>
      <c r="CD37" s="241"/>
      <c r="CE37" s="239"/>
      <c r="CF37" s="240"/>
      <c r="CG37" s="241"/>
    </row>
    <row r="38" spans="1:85" customFormat="1" ht="15.75" customHeight="1" x14ac:dyDescent="0.3">
      <c r="A38" s="217" t="s">
        <v>67</v>
      </c>
      <c r="B38" s="131">
        <f>'SMA2'!$R$65</f>
        <v>274.90646579574417</v>
      </c>
      <c r="C38" s="179" t="s">
        <v>59</v>
      </c>
      <c r="D38" s="201">
        <f>'SMA2'!$R$67</f>
        <v>11.283832610842174</v>
      </c>
      <c r="E38" s="131">
        <f>'SMA2'!$R$74</f>
        <v>233.58659925143479</v>
      </c>
      <c r="F38" s="179" t="s">
        <v>59</v>
      </c>
      <c r="G38" s="201">
        <f>'SMA2'!$R$76</f>
        <v>8.3194294856180804</v>
      </c>
      <c r="H38" s="131">
        <f>'SMA2'!$R$83</f>
        <v>243.05477640719448</v>
      </c>
      <c r="I38" s="179" t="s">
        <v>59</v>
      </c>
      <c r="J38" s="201">
        <f>'SMA2'!$R$85</f>
        <v>9.5516902997419724</v>
      </c>
      <c r="K38" s="131">
        <f>'SMA2'!$R$92</f>
        <v>184.04300352917221</v>
      </c>
      <c r="L38" s="179" t="s">
        <v>59</v>
      </c>
      <c r="M38" s="201">
        <f>'SMA2'!$R$94</f>
        <v>18.682300243045479</v>
      </c>
      <c r="N38" s="205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235"/>
      <c r="AM38" s="236"/>
      <c r="AN38" s="136"/>
      <c r="AO38" s="235"/>
      <c r="AP38" s="236"/>
      <c r="AQ38" s="136"/>
      <c r="AR38" s="235"/>
      <c r="AS38" s="236"/>
      <c r="AT38" s="136"/>
      <c r="AU38" s="235"/>
      <c r="AV38" s="236"/>
      <c r="AW38" s="136"/>
      <c r="AX38" s="235"/>
      <c r="AY38" s="236"/>
      <c r="AZ38" s="136"/>
      <c r="BA38" s="235"/>
      <c r="BB38" s="236"/>
      <c r="BC38" s="136"/>
      <c r="BD38" s="235"/>
      <c r="BE38" s="236"/>
      <c r="BF38" s="136"/>
      <c r="BG38" s="235"/>
      <c r="BH38" s="236"/>
      <c r="BI38" s="136"/>
      <c r="BJ38" s="235"/>
      <c r="BK38" s="236"/>
      <c r="BL38" s="136"/>
      <c r="BM38" s="235"/>
      <c r="BN38" s="236"/>
      <c r="BO38" s="136"/>
      <c r="BP38" s="235"/>
      <c r="BQ38" s="236"/>
      <c r="BR38" s="136"/>
      <c r="BS38" s="235"/>
      <c r="BT38" s="236"/>
      <c r="BU38" s="136"/>
      <c r="BV38" s="235"/>
      <c r="BW38" s="236"/>
      <c r="BX38" s="136"/>
      <c r="BY38" s="235"/>
      <c r="BZ38" s="236"/>
      <c r="CA38" s="136"/>
      <c r="CB38" s="235"/>
      <c r="CC38" s="236"/>
      <c r="CD38" s="136"/>
      <c r="CE38" s="235"/>
      <c r="CF38" s="236"/>
      <c r="CG38" s="136"/>
    </row>
    <row r="39" spans="1:85" customFormat="1" ht="15.75" customHeight="1" x14ac:dyDescent="0.3">
      <c r="A39" s="217" t="s">
        <v>66</v>
      </c>
      <c r="B39" s="131">
        <f>'SMA2'!$S$65</f>
        <v>19.612593024430105</v>
      </c>
      <c r="C39" s="179" t="s">
        <v>59</v>
      </c>
      <c r="D39" s="201">
        <f>'SMA2'!$S$67</f>
        <v>0.88626237574751965</v>
      </c>
      <c r="E39" s="131">
        <f>'SMA2'!$S$74</f>
        <v>35.202033491865777</v>
      </c>
      <c r="F39" s="179" t="s">
        <v>59</v>
      </c>
      <c r="G39" s="201">
        <f>'SMA2'!$S$76</f>
        <v>4.0201324318613532</v>
      </c>
      <c r="H39" s="131">
        <f>'SMA2'!$S$83</f>
        <v>25.995490579478826</v>
      </c>
      <c r="I39" s="179" t="s">
        <v>59</v>
      </c>
      <c r="J39" s="201">
        <f>'SMA2'!$S$85</f>
        <v>1.2954607903597168</v>
      </c>
      <c r="K39" s="131">
        <f>'SMA2'!$S$92</f>
        <v>26.767472149272358</v>
      </c>
      <c r="L39" s="179" t="s">
        <v>59</v>
      </c>
      <c r="M39" s="201">
        <f>'SMA2'!$S$94</f>
        <v>3.4642726774804489</v>
      </c>
      <c r="N39" s="205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235"/>
      <c r="AM39" s="236"/>
      <c r="AN39" s="136"/>
      <c r="AO39" s="235"/>
      <c r="AP39" s="236"/>
      <c r="AQ39" s="136"/>
      <c r="AR39" s="235"/>
      <c r="AS39" s="236"/>
      <c r="AT39" s="136"/>
      <c r="AU39" s="235"/>
      <c r="AV39" s="236"/>
      <c r="AW39" s="136"/>
      <c r="AX39" s="235"/>
      <c r="AY39" s="236"/>
      <c r="AZ39" s="136"/>
      <c r="BA39" s="235"/>
      <c r="BB39" s="236"/>
      <c r="BC39" s="136"/>
      <c r="BD39" s="235"/>
      <c r="BE39" s="236"/>
      <c r="BF39" s="136"/>
      <c r="BG39" s="235"/>
      <c r="BH39" s="236"/>
      <c r="BI39" s="136"/>
      <c r="BJ39" s="235"/>
      <c r="BK39" s="236"/>
      <c r="BL39" s="136"/>
      <c r="BM39" s="235"/>
      <c r="BN39" s="236"/>
      <c r="BO39" s="136"/>
      <c r="BP39" s="235"/>
      <c r="BQ39" s="236"/>
      <c r="BR39" s="136"/>
      <c r="BS39" s="235"/>
      <c r="BT39" s="236"/>
      <c r="BU39" s="136"/>
      <c r="BV39" s="235"/>
      <c r="BW39" s="236"/>
      <c r="BX39" s="136"/>
      <c r="BY39" s="235"/>
      <c r="BZ39" s="236"/>
      <c r="CA39" s="136"/>
      <c r="CB39" s="235"/>
      <c r="CC39" s="236"/>
      <c r="CD39" s="136"/>
      <c r="CE39" s="235"/>
      <c r="CF39" s="236"/>
      <c r="CG39" s="136"/>
    </row>
    <row r="40" spans="1:85" customFormat="1" ht="15.75" customHeight="1" x14ac:dyDescent="0.3">
      <c r="A40" s="217" t="s">
        <v>69</v>
      </c>
      <c r="B40" s="131">
        <f>'SMA2'!$AN$65</f>
        <v>117.840639873442</v>
      </c>
      <c r="C40" s="179" t="s">
        <v>59</v>
      </c>
      <c r="D40" s="135">
        <f>'SMA2'!$AN$67</f>
        <v>5.4645534751859479</v>
      </c>
      <c r="E40" s="131">
        <f>'SMA2'!$AN$74</f>
        <v>81.591266133851633</v>
      </c>
      <c r="F40" s="179" t="s">
        <v>59</v>
      </c>
      <c r="G40" s="135">
        <f>'SMA2'!$AN$76</f>
        <v>1.948379910168619</v>
      </c>
      <c r="H40" s="131">
        <f>'SMA2'!$AN$83</f>
        <v>95.531897624118415</v>
      </c>
      <c r="I40" s="179" t="s">
        <v>59</v>
      </c>
      <c r="J40" s="135">
        <f>'SMA2'!$AN$85</f>
        <v>5.4911101239411666</v>
      </c>
      <c r="K40" s="131">
        <f>'SMA2'!$AN$92</f>
        <v>65.25402961531374</v>
      </c>
      <c r="L40" s="179" t="s">
        <v>59</v>
      </c>
      <c r="M40" s="135">
        <f>'SMA2'!$AN$94</f>
        <v>9.9027044342470862</v>
      </c>
      <c r="N40" s="205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235"/>
      <c r="AM40" s="236"/>
      <c r="AN40" s="136"/>
      <c r="AO40" s="235"/>
      <c r="AP40" s="236"/>
      <c r="AQ40" s="136"/>
      <c r="AR40" s="235"/>
      <c r="AS40" s="236"/>
      <c r="AT40" s="136"/>
      <c r="AU40" s="235"/>
      <c r="AV40" s="236"/>
      <c r="AW40" s="136"/>
      <c r="AX40" s="235"/>
      <c r="AY40" s="236"/>
      <c r="AZ40" s="136"/>
      <c r="BA40" s="235"/>
      <c r="BB40" s="236"/>
      <c r="BC40" s="136"/>
      <c r="BD40" s="235"/>
      <c r="BE40" s="236"/>
      <c r="BF40" s="136"/>
      <c r="BG40" s="235"/>
      <c r="BH40" s="236"/>
      <c r="BI40" s="136"/>
      <c r="BJ40" s="235"/>
      <c r="BK40" s="236"/>
      <c r="BL40" s="136"/>
      <c r="BM40" s="235"/>
      <c r="BN40" s="236"/>
      <c r="BO40" s="136"/>
      <c r="BP40" s="235"/>
      <c r="BQ40" s="236"/>
      <c r="BR40" s="136"/>
      <c r="BS40" s="235"/>
      <c r="BT40" s="236"/>
      <c r="BU40" s="136"/>
      <c r="BV40" s="235"/>
      <c r="BW40" s="236"/>
      <c r="BX40" s="136"/>
      <c r="BY40" s="235"/>
      <c r="BZ40" s="236"/>
      <c r="CA40" s="136"/>
      <c r="CB40" s="235"/>
      <c r="CC40" s="236"/>
      <c r="CD40" s="136"/>
      <c r="CE40" s="235"/>
      <c r="CF40" s="236"/>
      <c r="CG40" s="136"/>
    </row>
    <row r="41" spans="1:85" customFormat="1" ht="15.6" customHeight="1" x14ac:dyDescent="0.3">
      <c r="A41" s="217" t="s">
        <v>71</v>
      </c>
      <c r="B41" s="138">
        <f>'SMA2'!$T$65</f>
        <v>1.748621221221222</v>
      </c>
      <c r="C41" s="179" t="s">
        <v>59</v>
      </c>
      <c r="D41" s="197">
        <f>'SMA2'!$T$67</f>
        <v>3.5687696343261563E-2</v>
      </c>
      <c r="E41" s="138">
        <f>'SMA2'!$T$74</f>
        <v>1.3644858858858879</v>
      </c>
      <c r="F41" s="179" t="s">
        <v>59</v>
      </c>
      <c r="G41" s="197">
        <f>'SMA2'!$T$76</f>
        <v>9.5367967197299314E-2</v>
      </c>
      <c r="H41" s="138">
        <f>'SMA2'!$T$83</f>
        <v>1.5599019019019025</v>
      </c>
      <c r="I41" s="179" t="s">
        <v>59</v>
      </c>
      <c r="J41" s="197">
        <f>'SMA2'!$T$85</f>
        <v>4.4993775507237606E-2</v>
      </c>
      <c r="K41" s="138">
        <f>'SMA2'!$T$92</f>
        <v>1.4731245245245259</v>
      </c>
      <c r="L41" s="179" t="s">
        <v>59</v>
      </c>
      <c r="M41" s="197">
        <f>'SMA2'!$T$94</f>
        <v>6.776982814737452E-2</v>
      </c>
      <c r="N41" s="205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237"/>
      <c r="AM41" s="236"/>
      <c r="AN41" s="141"/>
      <c r="AO41" s="237"/>
      <c r="AP41" s="236"/>
      <c r="AQ41" s="141"/>
      <c r="AR41" s="237"/>
      <c r="AS41" s="236"/>
      <c r="AT41" s="141"/>
      <c r="AU41" s="237"/>
      <c r="AV41" s="236"/>
      <c r="AW41" s="141"/>
      <c r="AX41" s="237"/>
      <c r="AY41" s="236"/>
      <c r="AZ41" s="141"/>
      <c r="BA41" s="237"/>
      <c r="BB41" s="236"/>
      <c r="BC41" s="141"/>
      <c r="BD41" s="237"/>
      <c r="BE41" s="236"/>
      <c r="BF41" s="141"/>
      <c r="BG41" s="237"/>
      <c r="BH41" s="236"/>
      <c r="BI41" s="141"/>
      <c r="BJ41" s="237"/>
      <c r="BK41" s="236"/>
      <c r="BL41" s="141"/>
      <c r="BM41" s="237"/>
      <c r="BN41" s="236"/>
      <c r="BO41" s="141"/>
      <c r="BP41" s="237"/>
      <c r="BQ41" s="236"/>
      <c r="BR41" s="141"/>
      <c r="BS41" s="237"/>
      <c r="BT41" s="236"/>
      <c r="BU41" s="141"/>
      <c r="BV41" s="237"/>
      <c r="BW41" s="236"/>
      <c r="BX41" s="141"/>
      <c r="BY41" s="237"/>
      <c r="BZ41" s="236"/>
      <c r="CA41" s="141"/>
      <c r="CB41" s="237"/>
      <c r="CC41" s="236"/>
      <c r="CD41" s="141"/>
      <c r="CE41" s="237"/>
      <c r="CF41" s="236"/>
      <c r="CG41" s="141"/>
    </row>
    <row r="42" spans="1:85" customFormat="1" ht="15.75" customHeight="1" x14ac:dyDescent="0.3">
      <c r="A42" s="217" t="s">
        <v>73</v>
      </c>
      <c r="B42" s="138">
        <f>'SMA2'!$U$65</f>
        <v>1.46201533804173</v>
      </c>
      <c r="C42" s="179" t="s">
        <v>59</v>
      </c>
      <c r="D42" s="197">
        <f>'SMA2'!$U$67</f>
        <v>2.6434334745717956E-2</v>
      </c>
      <c r="E42" s="138">
        <f>'SMA2'!$U$74</f>
        <v>1.1762929962558697</v>
      </c>
      <c r="F42" s="179" t="s">
        <v>59</v>
      </c>
      <c r="G42" s="197">
        <f>'SMA2'!$U$76</f>
        <v>4.1570910602818957E-2</v>
      </c>
      <c r="H42" s="138">
        <f>'SMA2'!$U$83</f>
        <v>1.2365528949896651</v>
      </c>
      <c r="I42" s="179" t="s">
        <v>59</v>
      </c>
      <c r="J42" s="197">
        <f>'SMA2'!$U$85</f>
        <v>3.6263436213432546E-2</v>
      </c>
      <c r="K42" s="138">
        <f>'SMA2'!$U$92</f>
        <v>1.3475212252114699</v>
      </c>
      <c r="L42" s="179" t="s">
        <v>59</v>
      </c>
      <c r="M42" s="197">
        <f>'SMA2'!$U$94</f>
        <v>8.9272448498834325E-2</v>
      </c>
      <c r="N42" s="205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237"/>
      <c r="AM42" s="236"/>
      <c r="AN42" s="141"/>
      <c r="AO42" s="237"/>
      <c r="AP42" s="236"/>
      <c r="AQ42" s="141"/>
      <c r="AR42" s="237"/>
      <c r="AS42" s="236"/>
      <c r="AT42" s="141"/>
      <c r="AU42" s="237"/>
      <c r="AV42" s="236"/>
      <c r="AW42" s="141"/>
      <c r="AX42" s="237"/>
      <c r="AY42" s="236"/>
      <c r="AZ42" s="141"/>
      <c r="BA42" s="237"/>
      <c r="BB42" s="236"/>
      <c r="BC42" s="141"/>
      <c r="BD42" s="237"/>
      <c r="BE42" s="236"/>
      <c r="BF42" s="141"/>
      <c r="BG42" s="237"/>
      <c r="BH42" s="236"/>
      <c r="BI42" s="141"/>
      <c r="BJ42" s="237"/>
      <c r="BK42" s="236"/>
      <c r="BL42" s="141"/>
      <c r="BM42" s="237"/>
      <c r="BN42" s="236"/>
      <c r="BO42" s="141"/>
      <c r="BP42" s="237"/>
      <c r="BQ42" s="236"/>
      <c r="BR42" s="141"/>
      <c r="BS42" s="237"/>
      <c r="BT42" s="236"/>
      <c r="BU42" s="141"/>
      <c r="BV42" s="237"/>
      <c r="BW42" s="236"/>
      <c r="BX42" s="141"/>
      <c r="BY42" s="237"/>
      <c r="BZ42" s="236"/>
      <c r="CA42" s="141"/>
      <c r="CB42" s="237"/>
      <c r="CC42" s="236"/>
      <c r="CD42" s="141"/>
      <c r="CE42" s="237"/>
      <c r="CF42" s="236"/>
      <c r="CG42" s="141"/>
    </row>
    <row r="43" spans="1:85" customFormat="1" ht="8.1" customHeight="1" x14ac:dyDescent="0.3">
      <c r="A43" s="219"/>
      <c r="B43" s="140"/>
      <c r="C43" s="142"/>
      <c r="D43" s="197"/>
      <c r="E43" s="140"/>
      <c r="F43" s="142"/>
      <c r="G43" s="197"/>
      <c r="H43" s="140"/>
      <c r="I43" s="142"/>
      <c r="J43" s="197"/>
      <c r="K43" s="140"/>
      <c r="L43" s="142"/>
      <c r="M43" s="197"/>
      <c r="N43" s="205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237"/>
      <c r="AM43" s="242"/>
      <c r="AN43" s="141"/>
      <c r="AO43" s="237"/>
      <c r="AP43" s="242"/>
      <c r="AQ43" s="141"/>
      <c r="AR43" s="237"/>
      <c r="AS43" s="242"/>
      <c r="AT43" s="141"/>
      <c r="AU43" s="237"/>
      <c r="AV43" s="242"/>
      <c r="AW43" s="141"/>
      <c r="AX43" s="237"/>
      <c r="AY43" s="242"/>
      <c r="AZ43" s="141"/>
      <c r="BA43" s="237"/>
      <c r="BB43" s="242"/>
      <c r="BC43" s="141"/>
      <c r="BD43" s="237"/>
      <c r="BE43" s="242"/>
      <c r="BF43" s="141"/>
      <c r="BG43" s="237"/>
      <c r="BH43" s="242"/>
      <c r="BI43" s="141"/>
      <c r="BJ43" s="237"/>
      <c r="BK43" s="242"/>
      <c r="BL43" s="141"/>
      <c r="BM43" s="237"/>
      <c r="BN43" s="242"/>
      <c r="BO43" s="141"/>
      <c r="BP43" s="237"/>
      <c r="BQ43" s="242"/>
      <c r="BR43" s="141"/>
      <c r="BS43" s="237"/>
      <c r="BT43" s="242"/>
      <c r="BU43" s="141"/>
      <c r="BV43" s="237"/>
      <c r="BW43" s="242"/>
      <c r="BX43" s="141"/>
      <c r="BY43" s="237"/>
      <c r="BZ43" s="242"/>
      <c r="CA43" s="141"/>
      <c r="CB43" s="237"/>
      <c r="CC43" s="242"/>
      <c r="CD43" s="141"/>
      <c r="CE43" s="237"/>
      <c r="CF43" s="242"/>
      <c r="CG43" s="141"/>
    </row>
    <row r="44" spans="1:85" customFormat="1" ht="15.75" customHeight="1" x14ac:dyDescent="0.3">
      <c r="A44" s="218" t="s">
        <v>63</v>
      </c>
      <c r="B44" s="129"/>
      <c r="C44" s="129"/>
      <c r="D44" s="203"/>
      <c r="E44" s="129"/>
      <c r="F44" s="129"/>
      <c r="G44" s="203"/>
      <c r="H44" s="129"/>
      <c r="I44" s="129"/>
      <c r="J44" s="203"/>
      <c r="K44" s="129"/>
      <c r="L44" s="129"/>
      <c r="M44" s="203"/>
      <c r="N44" s="205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333"/>
      <c r="AM44" s="333"/>
      <c r="AN44" s="145"/>
      <c r="AO44" s="333"/>
      <c r="AP44" s="333"/>
      <c r="AQ44" s="145"/>
      <c r="AR44" s="333"/>
      <c r="AS44" s="333"/>
      <c r="AT44" s="145"/>
      <c r="AU44" s="333"/>
      <c r="AV44" s="333"/>
      <c r="AW44" s="145"/>
      <c r="AX44" s="333"/>
      <c r="AY44" s="333"/>
      <c r="AZ44" s="145"/>
      <c r="BA44" s="333"/>
      <c r="BB44" s="333"/>
      <c r="BC44" s="145"/>
      <c r="BD44" s="333"/>
      <c r="BE44" s="333"/>
      <c r="BF44" s="145"/>
      <c r="BG44" s="333"/>
      <c r="BH44" s="333"/>
      <c r="BI44" s="145"/>
      <c r="BJ44" s="333"/>
      <c r="BK44" s="333"/>
      <c r="BL44" s="145"/>
      <c r="BM44" s="333"/>
      <c r="BN44" s="333"/>
      <c r="BO44" s="145"/>
      <c r="BP44" s="333"/>
      <c r="BQ44" s="333"/>
      <c r="BR44" s="145"/>
      <c r="BS44" s="333"/>
      <c r="BT44" s="333"/>
      <c r="BU44" s="145"/>
      <c r="BV44" s="333"/>
      <c r="BW44" s="333"/>
      <c r="BX44" s="145"/>
      <c r="BY44" s="333"/>
      <c r="BZ44" s="333"/>
      <c r="CA44" s="145"/>
      <c r="CB44" s="333"/>
      <c r="CC44" s="333"/>
      <c r="CD44" s="145"/>
      <c r="CE44" s="333"/>
      <c r="CF44" s="333"/>
      <c r="CG44" s="145"/>
    </row>
    <row r="45" spans="1:85" customFormat="1" ht="15.75" customHeight="1" x14ac:dyDescent="0.3">
      <c r="A45" s="217" t="s">
        <v>48</v>
      </c>
      <c r="B45" s="131">
        <f>'SMA2'!$X65</f>
        <v>48.425712661381063</v>
      </c>
      <c r="C45" s="179" t="s">
        <v>59</v>
      </c>
      <c r="D45" s="201">
        <f>'SMA2'!$X67</f>
        <v>2.8795048972244204</v>
      </c>
      <c r="E45" s="131">
        <f>'SMA2'!$X74</f>
        <v>19.840603082735942</v>
      </c>
      <c r="F45" s="179" t="s">
        <v>59</v>
      </c>
      <c r="G45" s="201">
        <f>'SMA2'!$X76</f>
        <v>2.9611629818435001</v>
      </c>
      <c r="H45" s="131">
        <f>'SMA2'!$X83</f>
        <v>29.789609642781674</v>
      </c>
      <c r="I45" s="179" t="s">
        <v>59</v>
      </c>
      <c r="J45" s="201">
        <f>'SMA2'!$X85</f>
        <v>2.9039318759258954</v>
      </c>
      <c r="K45" s="131">
        <f>'SMA2'!$X92</f>
        <v>21.232322637330451</v>
      </c>
      <c r="L45" s="179" t="s">
        <v>59</v>
      </c>
      <c r="M45" s="201">
        <f>'SMA2'!$X94</f>
        <v>4.4172130598490398</v>
      </c>
      <c r="N45" s="205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235"/>
      <c r="AM45" s="236"/>
      <c r="AN45" s="136"/>
      <c r="AO45" s="235"/>
      <c r="AP45" s="236"/>
      <c r="AQ45" s="136"/>
      <c r="AR45" s="235"/>
      <c r="AS45" s="236"/>
      <c r="AT45" s="136"/>
      <c r="AU45" s="235"/>
      <c r="AV45" s="236"/>
      <c r="AW45" s="136"/>
      <c r="AX45" s="235"/>
      <c r="AY45" s="236"/>
      <c r="AZ45" s="136"/>
      <c r="BA45" s="235"/>
      <c r="BB45" s="236"/>
      <c r="BC45" s="136"/>
      <c r="BD45" s="235"/>
      <c r="BE45" s="236"/>
      <c r="BF45" s="136"/>
      <c r="BG45" s="235"/>
      <c r="BH45" s="236"/>
      <c r="BI45" s="136"/>
      <c r="BJ45" s="235"/>
      <c r="BK45" s="236"/>
      <c r="BL45" s="136"/>
      <c r="BM45" s="235"/>
      <c r="BN45" s="236"/>
      <c r="BO45" s="136"/>
      <c r="BP45" s="235"/>
      <c r="BQ45" s="236"/>
      <c r="BR45" s="136"/>
      <c r="BS45" s="235"/>
      <c r="BT45" s="236"/>
      <c r="BU45" s="136"/>
      <c r="BV45" s="235"/>
      <c r="BW45" s="236"/>
      <c r="BX45" s="136"/>
      <c r="BY45" s="235"/>
      <c r="BZ45" s="236"/>
      <c r="CA45" s="136"/>
      <c r="CB45" s="235"/>
      <c r="CC45" s="236"/>
      <c r="CD45" s="136"/>
      <c r="CE45" s="235"/>
      <c r="CF45" s="236"/>
      <c r="CG45" s="136"/>
    </row>
    <row r="46" spans="1:85" customFormat="1" ht="15.75" customHeight="1" x14ac:dyDescent="0.3">
      <c r="A46" s="217" t="s">
        <v>49</v>
      </c>
      <c r="B46" s="131">
        <f>'SMA2'!$W65</f>
        <v>93.019843637205355</v>
      </c>
      <c r="C46" s="179" t="s">
        <v>59</v>
      </c>
      <c r="D46" s="201">
        <f>'SMA2'!$W67</f>
        <v>8.4114604714414902</v>
      </c>
      <c r="E46" s="131">
        <f>'SMA2'!$W74</f>
        <v>32.831326159333919</v>
      </c>
      <c r="F46" s="179" t="s">
        <v>59</v>
      </c>
      <c r="G46" s="201">
        <f>'SMA2'!$W76</f>
        <v>10.171474094266729</v>
      </c>
      <c r="H46" s="131">
        <f>'SMA2'!$W83</f>
        <v>51.063783643225776</v>
      </c>
      <c r="I46" s="179" t="s">
        <v>59</v>
      </c>
      <c r="J46" s="201">
        <f>'SMA2'!$W85</f>
        <v>7.8890932021786444</v>
      </c>
      <c r="K46" s="131">
        <f>'SMA2'!$W92</f>
        <v>43.547341862614175</v>
      </c>
      <c r="L46" s="179" t="s">
        <v>59</v>
      </c>
      <c r="M46" s="201">
        <f>'SMA2'!$W94</f>
        <v>16.95904565752733</v>
      </c>
      <c r="N46" s="205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235"/>
      <c r="AM46" s="236"/>
      <c r="AN46" s="136"/>
      <c r="AO46" s="235"/>
      <c r="AP46" s="236"/>
      <c r="AQ46" s="136"/>
      <c r="AR46" s="235"/>
      <c r="AS46" s="236"/>
      <c r="AT46" s="136"/>
      <c r="AU46" s="235"/>
      <c r="AV46" s="236"/>
      <c r="AW46" s="136"/>
      <c r="AX46" s="235"/>
      <c r="AY46" s="236"/>
      <c r="AZ46" s="136"/>
      <c r="BA46" s="235"/>
      <c r="BB46" s="236"/>
      <c r="BC46" s="136"/>
      <c r="BD46" s="235"/>
      <c r="BE46" s="236"/>
      <c r="BF46" s="136"/>
      <c r="BG46" s="235"/>
      <c r="BH46" s="236"/>
      <c r="BI46" s="136"/>
      <c r="BJ46" s="235"/>
      <c r="BK46" s="236"/>
      <c r="BL46" s="136"/>
      <c r="BM46" s="235"/>
      <c r="BN46" s="236"/>
      <c r="BO46" s="136"/>
      <c r="BP46" s="235"/>
      <c r="BQ46" s="236"/>
      <c r="BR46" s="136"/>
      <c r="BS46" s="235"/>
      <c r="BT46" s="236"/>
      <c r="BU46" s="136"/>
      <c r="BV46" s="235"/>
      <c r="BW46" s="236"/>
      <c r="BX46" s="136"/>
      <c r="BY46" s="235"/>
      <c r="BZ46" s="236"/>
      <c r="CA46" s="136"/>
      <c r="CB46" s="235"/>
      <c r="CC46" s="236"/>
      <c r="CD46" s="136"/>
      <c r="CE46" s="235"/>
      <c r="CF46" s="236"/>
      <c r="CG46" s="136"/>
    </row>
    <row r="47" spans="1:85" customFormat="1" ht="8.1" customHeight="1" x14ac:dyDescent="0.3">
      <c r="A47" s="217"/>
      <c r="B47" s="133"/>
      <c r="C47" s="137"/>
      <c r="D47" s="202"/>
      <c r="E47" s="133"/>
      <c r="F47" s="137"/>
      <c r="G47" s="202"/>
      <c r="H47" s="133"/>
      <c r="I47" s="137"/>
      <c r="J47" s="202"/>
      <c r="K47" s="133"/>
      <c r="L47" s="137"/>
      <c r="M47" s="202"/>
      <c r="N47" s="205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235"/>
      <c r="AM47" s="238"/>
      <c r="AN47" s="134"/>
      <c r="AO47" s="235"/>
      <c r="AP47" s="238"/>
      <c r="AQ47" s="134"/>
      <c r="AR47" s="235"/>
      <c r="AS47" s="238"/>
      <c r="AT47" s="134"/>
      <c r="AU47" s="235"/>
      <c r="AV47" s="238"/>
      <c r="AW47" s="134"/>
      <c r="AX47" s="235"/>
      <c r="AY47" s="238"/>
      <c r="AZ47" s="134"/>
      <c r="BA47" s="235"/>
      <c r="BB47" s="238"/>
      <c r="BC47" s="134"/>
      <c r="BD47" s="235"/>
      <c r="BE47" s="238"/>
      <c r="BF47" s="134"/>
      <c r="BG47" s="235"/>
      <c r="BH47" s="238"/>
      <c r="BI47" s="134"/>
      <c r="BJ47" s="235"/>
      <c r="BK47" s="238"/>
      <c r="BL47" s="134"/>
      <c r="BM47" s="235"/>
      <c r="BN47" s="238"/>
      <c r="BO47" s="134"/>
      <c r="BP47" s="235"/>
      <c r="BQ47" s="238"/>
      <c r="BR47" s="134"/>
      <c r="BS47" s="235"/>
      <c r="BT47" s="238"/>
      <c r="BU47" s="134"/>
      <c r="BV47" s="235"/>
      <c r="BW47" s="238"/>
      <c r="BX47" s="134"/>
      <c r="BY47" s="235"/>
      <c r="BZ47" s="238"/>
      <c r="CA47" s="134"/>
      <c r="CB47" s="235"/>
      <c r="CC47" s="238"/>
      <c r="CD47" s="134"/>
      <c r="CE47" s="235"/>
      <c r="CF47" s="238"/>
      <c r="CG47" s="134"/>
    </row>
    <row r="48" spans="1:85" customFormat="1" ht="15.75" customHeight="1" x14ac:dyDescent="0.3">
      <c r="A48" s="218" t="s">
        <v>65</v>
      </c>
      <c r="B48" s="140"/>
      <c r="C48" s="142"/>
      <c r="D48" s="197"/>
      <c r="E48" s="140"/>
      <c r="F48" s="142"/>
      <c r="G48" s="197"/>
      <c r="H48" s="140"/>
      <c r="I48" s="142"/>
      <c r="J48" s="197"/>
      <c r="K48" s="140"/>
      <c r="L48" s="142"/>
      <c r="M48" s="197"/>
      <c r="N48" s="205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237"/>
      <c r="AM48" s="242"/>
      <c r="AN48" s="141"/>
      <c r="AO48" s="237"/>
      <c r="AP48" s="242"/>
      <c r="AQ48" s="141"/>
      <c r="AR48" s="237"/>
      <c r="AS48" s="242"/>
      <c r="AT48" s="141"/>
      <c r="AU48" s="237"/>
      <c r="AV48" s="242"/>
      <c r="AW48" s="141"/>
      <c r="AX48" s="237"/>
      <c r="AY48" s="242"/>
      <c r="AZ48" s="141"/>
      <c r="BA48" s="237"/>
      <c r="BB48" s="242"/>
      <c r="BC48" s="141"/>
      <c r="BD48" s="237"/>
      <c r="BE48" s="242"/>
      <c r="BF48" s="141"/>
      <c r="BG48" s="237"/>
      <c r="BH48" s="242"/>
      <c r="BI48" s="141"/>
      <c r="BJ48" s="237"/>
      <c r="BK48" s="242"/>
      <c r="BL48" s="141"/>
      <c r="BM48" s="237"/>
      <c r="BN48" s="242"/>
      <c r="BO48" s="141"/>
      <c r="BP48" s="237"/>
      <c r="BQ48" s="242"/>
      <c r="BR48" s="141"/>
      <c r="BS48" s="237"/>
      <c r="BT48" s="242"/>
      <c r="BU48" s="141"/>
      <c r="BV48" s="237"/>
      <c r="BW48" s="242"/>
      <c r="BX48" s="141"/>
      <c r="BY48" s="237"/>
      <c r="BZ48" s="242"/>
      <c r="CA48" s="141"/>
      <c r="CB48" s="237"/>
      <c r="CC48" s="242"/>
      <c r="CD48" s="141"/>
      <c r="CE48" s="237"/>
      <c r="CF48" s="242"/>
      <c r="CG48" s="141"/>
    </row>
    <row r="49" spans="1:85" customFormat="1" ht="15.75" customHeight="1" x14ac:dyDescent="0.3">
      <c r="A49" s="220" t="s">
        <v>50</v>
      </c>
      <c r="B49" s="138">
        <f>'SMA2'!$T186</f>
        <v>0.47429867226928379</v>
      </c>
      <c r="C49" s="179" t="s">
        <v>59</v>
      </c>
      <c r="D49" s="197">
        <f>'SMA2'!$T188</f>
        <v>6.0082019753952005E-2</v>
      </c>
      <c r="E49" s="138">
        <f>'SMA2'!$T195</f>
        <v>0.2322444707254249</v>
      </c>
      <c r="F49" s="179" t="s">
        <v>59</v>
      </c>
      <c r="G49" s="197">
        <f>'SMA2'!$T197</f>
        <v>4.0621087641176792E-2</v>
      </c>
      <c r="H49" s="138">
        <f>'SMA2'!$T204</f>
        <v>0.26812199623098226</v>
      </c>
      <c r="I49" s="179" t="s">
        <v>59</v>
      </c>
      <c r="J49" s="197">
        <f>'SMA2'!$T206</f>
        <v>2.6954096583334874E-2</v>
      </c>
      <c r="K49" s="138">
        <f>'SMA2'!$T213</f>
        <v>0.13915327515126341</v>
      </c>
      <c r="L49" s="179" t="s">
        <v>59</v>
      </c>
      <c r="M49" s="197">
        <f>'SMA2'!$T215</f>
        <v>3.7953107900822874E-2</v>
      </c>
      <c r="N49" s="205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237"/>
      <c r="AM49" s="236"/>
      <c r="AN49" s="141"/>
      <c r="AO49" s="237"/>
      <c r="AP49" s="236"/>
      <c r="AQ49" s="141"/>
      <c r="AR49" s="237"/>
      <c r="AS49" s="236"/>
      <c r="AT49" s="141"/>
      <c r="AU49" s="237"/>
      <c r="AV49" s="236"/>
      <c r="AW49" s="141"/>
      <c r="AX49" s="237"/>
      <c r="AY49" s="236"/>
      <c r="AZ49" s="141"/>
      <c r="BA49" s="237"/>
      <c r="BB49" s="236"/>
      <c r="BC49" s="141"/>
      <c r="BD49" s="237"/>
      <c r="BE49" s="236"/>
      <c r="BF49" s="141"/>
      <c r="BG49" s="237"/>
      <c r="BH49" s="236"/>
      <c r="BI49" s="141"/>
      <c r="BJ49" s="237"/>
      <c r="BK49" s="236"/>
      <c r="BL49" s="141"/>
      <c r="BM49" s="237"/>
      <c r="BN49" s="236"/>
      <c r="BO49" s="141"/>
      <c r="BP49" s="237"/>
      <c r="BQ49" s="236"/>
      <c r="BR49" s="141"/>
      <c r="BS49" s="237"/>
      <c r="BT49" s="236"/>
      <c r="BU49" s="141"/>
      <c r="BV49" s="237"/>
      <c r="BW49" s="236"/>
      <c r="BX49" s="141"/>
      <c r="BY49" s="237"/>
      <c r="BZ49" s="236"/>
      <c r="CA49" s="141"/>
      <c r="CB49" s="237"/>
      <c r="CC49" s="236"/>
      <c r="CD49" s="141"/>
      <c r="CE49" s="237"/>
      <c r="CF49" s="236"/>
      <c r="CG49" s="141"/>
    </row>
    <row r="50" spans="1:85" customFormat="1" ht="15.75" customHeight="1" x14ac:dyDescent="0.3">
      <c r="A50" s="217" t="s">
        <v>51</v>
      </c>
      <c r="B50" s="138">
        <f>'SMA2'!$U186</f>
        <v>1.3254719957863448</v>
      </c>
      <c r="C50" s="179" t="s">
        <v>59</v>
      </c>
      <c r="D50" s="197">
        <f>'SMA2'!$U188</f>
        <v>0.16494618036424133</v>
      </c>
      <c r="E50" s="138">
        <f>'SMA2'!$U195</f>
        <v>0.7438848467571807</v>
      </c>
      <c r="F50" s="179" t="s">
        <v>59</v>
      </c>
      <c r="G50" s="197">
        <f>'SMA2'!$U197</f>
        <v>0.21918456788976953</v>
      </c>
      <c r="H50" s="138">
        <f>'SMA2'!$U204</f>
        <v>0.65831923846239992</v>
      </c>
      <c r="I50" s="179" t="s">
        <v>59</v>
      </c>
      <c r="J50" s="197">
        <f>'SMA2'!$U206</f>
        <v>0.15326326020030928</v>
      </c>
      <c r="K50" s="138">
        <f>'SMA2'!$U213</f>
        <v>0.54468505761992303</v>
      </c>
      <c r="L50" s="179" t="s">
        <v>59</v>
      </c>
      <c r="M50" s="197">
        <f>'SMA2'!$U215</f>
        <v>0.23287081536731702</v>
      </c>
      <c r="N50" s="205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237"/>
      <c r="AM50" s="236"/>
      <c r="AN50" s="141"/>
      <c r="AO50" s="237"/>
      <c r="AP50" s="236"/>
      <c r="AQ50" s="141"/>
      <c r="AR50" s="237"/>
      <c r="AS50" s="236"/>
      <c r="AT50" s="141"/>
      <c r="AU50" s="237"/>
      <c r="AV50" s="236"/>
      <c r="AW50" s="141"/>
      <c r="AX50" s="237"/>
      <c r="AY50" s="236"/>
      <c r="AZ50" s="141"/>
      <c r="BA50" s="237"/>
      <c r="BB50" s="236"/>
      <c r="BC50" s="141"/>
      <c r="BD50" s="237"/>
      <c r="BE50" s="236"/>
      <c r="BF50" s="141"/>
      <c r="BG50" s="237"/>
      <c r="BH50" s="236"/>
      <c r="BI50" s="141"/>
      <c r="BJ50" s="237"/>
      <c r="BK50" s="236"/>
      <c r="BL50" s="141"/>
      <c r="BM50" s="237"/>
      <c r="BN50" s="236"/>
      <c r="BO50" s="141"/>
      <c r="BP50" s="237"/>
      <c r="BQ50" s="236"/>
      <c r="BR50" s="141"/>
      <c r="BS50" s="237"/>
      <c r="BT50" s="236"/>
      <c r="BU50" s="141"/>
      <c r="BV50" s="237"/>
      <c r="BW50" s="236"/>
      <c r="BX50" s="141"/>
      <c r="BY50" s="237"/>
      <c r="BZ50" s="236"/>
      <c r="CA50" s="141"/>
      <c r="CB50" s="237"/>
      <c r="CC50" s="236"/>
      <c r="CD50" s="141"/>
      <c r="CE50" s="237"/>
      <c r="CF50" s="236"/>
      <c r="CG50" s="141"/>
    </row>
    <row r="51" spans="1:85" customFormat="1" ht="8.1" customHeight="1" x14ac:dyDescent="0.3">
      <c r="A51" s="217"/>
      <c r="B51" s="131"/>
      <c r="C51" s="137"/>
      <c r="D51" s="202"/>
      <c r="E51" s="131"/>
      <c r="F51" s="137"/>
      <c r="G51" s="202"/>
      <c r="H51" s="131"/>
      <c r="I51" s="137"/>
      <c r="J51" s="202"/>
      <c r="K51" s="131"/>
      <c r="L51" s="137"/>
      <c r="M51" s="202"/>
      <c r="N51" s="205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235"/>
      <c r="AM51" s="238"/>
      <c r="AN51" s="134"/>
      <c r="AO51" s="235"/>
      <c r="AP51" s="238"/>
      <c r="AQ51" s="134"/>
      <c r="AR51" s="235"/>
      <c r="AS51" s="238"/>
      <c r="AT51" s="134"/>
      <c r="AU51" s="235"/>
      <c r="AV51" s="238"/>
      <c r="AW51" s="134"/>
      <c r="AX51" s="235"/>
      <c r="AY51" s="238"/>
      <c r="AZ51" s="134"/>
      <c r="BA51" s="235"/>
      <c r="BB51" s="238"/>
      <c r="BC51" s="134"/>
      <c r="BD51" s="235"/>
      <c r="BE51" s="238"/>
      <c r="BF51" s="134"/>
      <c r="BG51" s="235"/>
      <c r="BH51" s="238"/>
      <c r="BI51" s="134"/>
      <c r="BJ51" s="235"/>
      <c r="BK51" s="238"/>
      <c r="BL51" s="134"/>
      <c r="BM51" s="235"/>
      <c r="BN51" s="238"/>
      <c r="BO51" s="134"/>
      <c r="BP51" s="235"/>
      <c r="BQ51" s="238"/>
      <c r="BR51" s="134"/>
      <c r="BS51" s="235"/>
      <c r="BT51" s="238"/>
      <c r="BU51" s="134"/>
      <c r="BV51" s="235"/>
      <c r="BW51" s="238"/>
      <c r="BX51" s="134"/>
      <c r="BY51" s="235"/>
      <c r="BZ51" s="238"/>
      <c r="CA51" s="134"/>
      <c r="CB51" s="235"/>
      <c r="CC51" s="238"/>
      <c r="CD51" s="134"/>
      <c r="CE51" s="235"/>
      <c r="CF51" s="238"/>
      <c r="CG51" s="134"/>
    </row>
    <row r="52" spans="1:85" customFormat="1" ht="15.75" customHeight="1" x14ac:dyDescent="0.3">
      <c r="A52" s="218" t="s">
        <v>70</v>
      </c>
      <c r="B52" s="131">
        <f>'SMA2'!$V65</f>
        <v>17.300470920040802</v>
      </c>
      <c r="C52" s="179" t="s">
        <v>59</v>
      </c>
      <c r="D52" s="201">
        <f>'SMA2'!$V67</f>
        <v>1.5343361636144202</v>
      </c>
      <c r="E52" s="131">
        <f>'SMA2'!$V74</f>
        <v>4.1638193060181212</v>
      </c>
      <c r="F52" s="179" t="s">
        <v>59</v>
      </c>
      <c r="G52" s="201">
        <f>'SMA2'!$V76</f>
        <v>1.7207870431208803</v>
      </c>
      <c r="H52" s="131">
        <f>'SMA2'!$V83</f>
        <v>8.7068496366986281</v>
      </c>
      <c r="I52" s="179" t="s">
        <v>59</v>
      </c>
      <c r="J52" s="201">
        <f>'SMA2'!$V85</f>
        <v>1.8038900876602786</v>
      </c>
      <c r="K52" s="131">
        <f>'SMA2'!$V92</f>
        <v>7.0900307003092902</v>
      </c>
      <c r="L52" s="179" t="s">
        <v>59</v>
      </c>
      <c r="M52" s="201">
        <f>'SMA2'!$V94</f>
        <v>2.0956050941406743</v>
      </c>
      <c r="N52" s="205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235"/>
      <c r="AM52" s="236"/>
      <c r="AN52" s="136"/>
      <c r="AO52" s="235"/>
      <c r="AP52" s="236"/>
      <c r="AQ52" s="136"/>
      <c r="AR52" s="235"/>
      <c r="AS52" s="236"/>
      <c r="AT52" s="136"/>
      <c r="AU52" s="235"/>
      <c r="AV52" s="236"/>
      <c r="AW52" s="136"/>
      <c r="AX52" s="235"/>
      <c r="AY52" s="236"/>
      <c r="AZ52" s="136"/>
      <c r="BA52" s="235"/>
      <c r="BB52" s="236"/>
      <c r="BC52" s="136"/>
      <c r="BD52" s="235"/>
      <c r="BE52" s="236"/>
      <c r="BF52" s="136"/>
      <c r="BG52" s="235"/>
      <c r="BH52" s="236"/>
      <c r="BI52" s="136"/>
      <c r="BJ52" s="235"/>
      <c r="BK52" s="236"/>
      <c r="BL52" s="136"/>
      <c r="BM52" s="235"/>
      <c r="BN52" s="236"/>
      <c r="BO52" s="136"/>
      <c r="BP52" s="235"/>
      <c r="BQ52" s="236"/>
      <c r="BR52" s="136"/>
      <c r="BS52" s="235"/>
      <c r="BT52" s="236"/>
      <c r="BU52" s="136"/>
      <c r="BV52" s="235"/>
      <c r="BW52" s="236"/>
      <c r="BX52" s="136"/>
      <c r="BY52" s="235"/>
      <c r="BZ52" s="236"/>
      <c r="CA52" s="136"/>
      <c r="CB52" s="235"/>
      <c r="CC52" s="236"/>
      <c r="CD52" s="136"/>
      <c r="CE52" s="235"/>
      <c r="CF52" s="236"/>
      <c r="CG52" s="136"/>
    </row>
    <row r="53" spans="1:85" customFormat="1" ht="8.1" customHeight="1" x14ac:dyDescent="0.3">
      <c r="A53" s="221"/>
      <c r="B53" s="146"/>
      <c r="C53" s="146"/>
      <c r="D53" s="204"/>
      <c r="E53" s="146"/>
      <c r="F53" s="146"/>
      <c r="G53" s="204"/>
      <c r="H53" s="146"/>
      <c r="I53" s="146"/>
      <c r="J53" s="204"/>
      <c r="K53" s="146"/>
      <c r="L53" s="146"/>
      <c r="M53" s="204"/>
      <c r="N53" s="205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243"/>
      <c r="AM53" s="148"/>
      <c r="AN53" s="148"/>
      <c r="AO53" s="243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243"/>
      <c r="BK53" s="148"/>
      <c r="BL53" s="148"/>
      <c r="BM53" s="243"/>
      <c r="BN53" s="148"/>
      <c r="BO53" s="148"/>
      <c r="BP53" s="148"/>
      <c r="BQ53" s="148"/>
      <c r="BR53" s="148"/>
      <c r="BS53" s="148"/>
      <c r="BT53" s="148"/>
      <c r="BU53" s="148"/>
      <c r="BV53" s="148"/>
      <c r="BW53" s="148"/>
      <c r="BX53" s="148"/>
      <c r="BY53" s="148"/>
      <c r="BZ53" s="148"/>
      <c r="CA53" s="148"/>
      <c r="CB53" s="148"/>
      <c r="CC53" s="148"/>
      <c r="CD53" s="148"/>
      <c r="CE53" s="148"/>
      <c r="CF53" s="148"/>
      <c r="CG53" s="148"/>
    </row>
    <row r="54" spans="1:85" x14ac:dyDescent="0.3">
      <c r="AL54" s="245"/>
      <c r="AM54" s="245"/>
      <c r="AN54" s="245"/>
      <c r="AO54" s="245"/>
      <c r="AP54" s="245"/>
      <c r="AQ54" s="245"/>
      <c r="AR54" s="245"/>
      <c r="AS54" s="245"/>
      <c r="AT54" s="245"/>
      <c r="AU54" s="245"/>
      <c r="AV54" s="245"/>
      <c r="AW54" s="245"/>
      <c r="AX54" s="245"/>
      <c r="AY54" s="245"/>
      <c r="AZ54" s="245"/>
      <c r="BA54" s="245"/>
      <c r="BB54" s="245"/>
      <c r="BC54" s="245"/>
      <c r="BD54" s="245"/>
      <c r="BE54" s="245"/>
      <c r="BF54" s="245"/>
      <c r="BG54" s="245"/>
      <c r="BH54" s="245"/>
      <c r="BI54" s="245"/>
      <c r="BJ54" s="245"/>
      <c r="BK54" s="245"/>
      <c r="BL54" s="245"/>
      <c r="BM54" s="245"/>
      <c r="BN54" s="245"/>
      <c r="BO54" s="245"/>
      <c r="BP54" s="245"/>
      <c r="BQ54" s="245"/>
      <c r="BR54" s="245"/>
      <c r="BS54" s="245"/>
      <c r="BT54" s="245"/>
      <c r="BU54" s="245"/>
      <c r="BV54" s="245"/>
      <c r="BW54" s="245"/>
      <c r="BX54" s="245"/>
      <c r="BY54" s="245"/>
      <c r="BZ54" s="245"/>
      <c r="CA54" s="245"/>
      <c r="CB54" s="245"/>
      <c r="CC54" s="245"/>
      <c r="CD54" s="245"/>
      <c r="CE54" s="245"/>
      <c r="CF54" s="245"/>
      <c r="CG54" s="245"/>
    </row>
  </sheetData>
  <mergeCells count="46">
    <mergeCell ref="B2:M2"/>
    <mergeCell ref="AL2:BI2"/>
    <mergeCell ref="BJ2:CG2"/>
    <mergeCell ref="B3:D3"/>
    <mergeCell ref="E3:G3"/>
    <mergeCell ref="H3:J3"/>
    <mergeCell ref="K3:M3"/>
    <mergeCell ref="AL3:AN3"/>
    <mergeCell ref="AO3:AQ3"/>
    <mergeCell ref="AR3:AT3"/>
    <mergeCell ref="CB3:CD3"/>
    <mergeCell ref="AU3:AW3"/>
    <mergeCell ref="AX3:AZ3"/>
    <mergeCell ref="BA3:BC3"/>
    <mergeCell ref="BD3:BF3"/>
    <mergeCell ref="BG3:BI3"/>
    <mergeCell ref="CE3:CG3"/>
    <mergeCell ref="B29:M29"/>
    <mergeCell ref="AL29:BI29"/>
    <mergeCell ref="BJ29:CG29"/>
    <mergeCell ref="B30:D30"/>
    <mergeCell ref="E30:G30"/>
    <mergeCell ref="H30:J30"/>
    <mergeCell ref="K30:M30"/>
    <mergeCell ref="AL30:AN30"/>
    <mergeCell ref="AO30:AQ30"/>
    <mergeCell ref="BM3:BO3"/>
    <mergeCell ref="BP3:BR3"/>
    <mergeCell ref="BS3:BU3"/>
    <mergeCell ref="BV3:BX3"/>
    <mergeCell ref="BY3:CA3"/>
    <mergeCell ref="AR30:AT30"/>
    <mergeCell ref="AU30:AW30"/>
    <mergeCell ref="AX30:AZ30"/>
    <mergeCell ref="BA30:BC30"/>
    <mergeCell ref="BD30:BF30"/>
    <mergeCell ref="BJ3:BL3"/>
    <mergeCell ref="BG30:BI30"/>
    <mergeCell ref="CB30:CD30"/>
    <mergeCell ref="CE30:CG30"/>
    <mergeCell ref="BJ30:BL30"/>
    <mergeCell ref="BM30:BO30"/>
    <mergeCell ref="BP30:BR30"/>
    <mergeCell ref="BS30:BU30"/>
    <mergeCell ref="BV30:BX30"/>
    <mergeCell ref="BY30:CA30"/>
  </mergeCells>
  <pageMargins left="0.7" right="0.7" top="0.75" bottom="0.75" header="0.3" footer="0.3"/>
  <pageSetup scale="1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J54"/>
  <sheetViews>
    <sheetView zoomScale="70" zoomScaleNormal="70" workbookViewId="0">
      <selection activeCell="A2" sqref="A2:P53"/>
    </sheetView>
  </sheetViews>
  <sheetFormatPr defaultColWidth="9.109375" defaultRowHeight="14.4" x14ac:dyDescent="0.3"/>
  <cols>
    <col min="1" max="1" width="39" style="206" customWidth="1"/>
    <col min="2" max="2" width="8.33203125" style="205" customWidth="1"/>
    <col min="3" max="3" width="2.109375" style="196" customWidth="1"/>
    <col min="4" max="5" width="8.33203125" style="196" customWidth="1"/>
    <col min="6" max="6" width="2.109375" style="196" customWidth="1"/>
    <col min="7" max="8" width="8.33203125" style="196" customWidth="1"/>
    <col min="9" max="9" width="2.109375" style="196" customWidth="1"/>
    <col min="10" max="11" width="8.33203125" style="196" customWidth="1"/>
    <col min="12" max="12" width="2.109375" style="196" customWidth="1"/>
    <col min="13" max="14" width="8.33203125" style="196" customWidth="1"/>
    <col min="15" max="15" width="2.109375" style="196" customWidth="1"/>
    <col min="16" max="16" width="8.33203125" style="196" customWidth="1"/>
    <col min="17" max="17" width="8.33203125" style="205" customWidth="1"/>
    <col min="18" max="18" width="2.109375" style="196" customWidth="1"/>
    <col min="19" max="20" width="8.33203125" style="196" customWidth="1"/>
    <col min="21" max="21" width="2.109375" style="196" customWidth="1"/>
    <col min="22" max="23" width="8.33203125" style="196" customWidth="1"/>
    <col min="24" max="24" width="2.109375" style="196" customWidth="1"/>
    <col min="25" max="26" width="8.33203125" style="196" customWidth="1"/>
    <col min="27" max="27" width="2.109375" style="196" customWidth="1"/>
    <col min="28" max="29" width="8.33203125" style="196" customWidth="1"/>
    <col min="30" max="30" width="2.109375" style="196" customWidth="1"/>
    <col min="31" max="32" width="8.33203125" style="196" customWidth="1"/>
    <col min="33" max="33" width="2.109375" style="196" customWidth="1"/>
    <col min="34" max="35" width="8.33203125" style="196" customWidth="1"/>
    <col min="36" max="36" width="2.109375" style="196" customWidth="1"/>
    <col min="37" max="38" width="8.33203125" style="196" customWidth="1"/>
    <col min="39" max="39" width="2.109375" style="196" customWidth="1"/>
    <col min="40" max="40" width="8.33203125" style="196" customWidth="1"/>
    <col min="41" max="16384" width="9.109375" style="196"/>
  </cols>
  <sheetData>
    <row r="1" spans="1:88" customFormat="1" x14ac:dyDescent="0.3">
      <c r="A1" s="124"/>
      <c r="B1" s="125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5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5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5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</row>
    <row r="2" spans="1:88" customFormat="1" ht="15.6" x14ac:dyDescent="0.3">
      <c r="A2" s="214"/>
      <c r="B2" s="584" t="s">
        <v>169</v>
      </c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205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575"/>
      <c r="AP2" s="575"/>
      <c r="AQ2" s="575"/>
      <c r="AR2" s="575"/>
      <c r="AS2" s="575"/>
      <c r="AT2" s="575"/>
      <c r="AU2" s="575"/>
      <c r="AV2" s="575"/>
      <c r="AW2" s="575"/>
      <c r="AX2" s="575"/>
      <c r="AY2" s="575"/>
      <c r="AZ2" s="575"/>
      <c r="BA2" s="575"/>
      <c r="BB2" s="575"/>
      <c r="BC2" s="575"/>
      <c r="BD2" s="575"/>
      <c r="BE2" s="575"/>
      <c r="BF2" s="575"/>
      <c r="BG2" s="575"/>
      <c r="BH2" s="575"/>
      <c r="BI2" s="575"/>
      <c r="BJ2" s="575"/>
      <c r="BK2" s="575"/>
      <c r="BL2" s="575"/>
      <c r="BM2" s="575"/>
      <c r="BN2" s="575"/>
      <c r="BO2" s="575"/>
      <c r="BP2" s="575"/>
      <c r="BQ2" s="575"/>
      <c r="BR2" s="575"/>
      <c r="BS2" s="575"/>
      <c r="BT2" s="575"/>
      <c r="BU2" s="575"/>
      <c r="BV2" s="575"/>
      <c r="BW2" s="575"/>
      <c r="BX2" s="575"/>
      <c r="BY2" s="575"/>
      <c r="BZ2" s="575"/>
      <c r="CA2" s="575"/>
      <c r="CB2" s="575"/>
      <c r="CC2" s="575"/>
      <c r="CD2" s="575"/>
      <c r="CE2" s="575"/>
      <c r="CF2" s="575"/>
      <c r="CG2" s="575"/>
      <c r="CH2" s="575"/>
      <c r="CI2" s="575"/>
      <c r="CJ2" s="575"/>
    </row>
    <row r="3" spans="1:88" s="209" customFormat="1" ht="35.1" customHeight="1" x14ac:dyDescent="0.3">
      <c r="A3" s="215"/>
      <c r="B3" s="579" t="s">
        <v>101</v>
      </c>
      <c r="C3" s="578"/>
      <c r="D3" s="580"/>
      <c r="E3" s="581" t="s">
        <v>102</v>
      </c>
      <c r="F3" s="582"/>
      <c r="G3" s="583"/>
      <c r="H3" s="579" t="s">
        <v>118</v>
      </c>
      <c r="I3" s="578"/>
      <c r="J3" s="578"/>
      <c r="K3" s="579" t="s">
        <v>126</v>
      </c>
      <c r="L3" s="578"/>
      <c r="M3" s="578"/>
      <c r="N3" s="579" t="s">
        <v>189</v>
      </c>
      <c r="O3" s="578"/>
      <c r="P3" s="578"/>
      <c r="Q3" s="207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569"/>
      <c r="AP3" s="569"/>
      <c r="AQ3" s="569"/>
      <c r="AR3" s="569"/>
      <c r="AS3" s="569"/>
      <c r="AT3" s="569"/>
      <c r="AU3" s="569"/>
      <c r="AV3" s="569"/>
      <c r="AW3" s="569"/>
      <c r="AX3" s="569"/>
      <c r="AY3" s="569"/>
      <c r="AZ3" s="569"/>
      <c r="BA3" s="569"/>
      <c r="BB3" s="569"/>
      <c r="BC3" s="569"/>
      <c r="BD3" s="569"/>
      <c r="BE3" s="569"/>
      <c r="BF3" s="569"/>
      <c r="BG3" s="569"/>
      <c r="BH3" s="569"/>
      <c r="BI3" s="569"/>
      <c r="BJ3" s="569"/>
      <c r="BK3" s="569"/>
      <c r="BL3" s="569"/>
      <c r="BM3" s="569"/>
      <c r="BN3" s="569"/>
      <c r="BO3" s="569"/>
      <c r="BP3" s="569"/>
      <c r="BQ3" s="569"/>
      <c r="BR3" s="569"/>
      <c r="BS3" s="569"/>
      <c r="BT3" s="569"/>
      <c r="BU3" s="569"/>
      <c r="BV3" s="569"/>
      <c r="BW3" s="569"/>
      <c r="BX3" s="569"/>
      <c r="BY3" s="569"/>
      <c r="BZ3" s="569"/>
      <c r="CA3" s="569"/>
      <c r="CB3" s="569"/>
      <c r="CC3" s="569"/>
      <c r="CD3" s="569"/>
      <c r="CE3" s="569"/>
      <c r="CF3" s="569"/>
      <c r="CG3" s="569"/>
      <c r="CH3" s="569"/>
      <c r="CI3" s="569"/>
      <c r="CJ3" s="569"/>
    </row>
    <row r="4" spans="1:88" customFormat="1" ht="15.6" customHeight="1" x14ac:dyDescent="0.3">
      <c r="A4" s="216"/>
      <c r="B4" s="180" t="s">
        <v>60</v>
      </c>
      <c r="C4" s="181" t="s">
        <v>57</v>
      </c>
      <c r="D4" s="182">
        <f>COUNT(DTA!C14:C19)</f>
        <v>5</v>
      </c>
      <c r="E4" s="180" t="s">
        <v>60</v>
      </c>
      <c r="F4" s="181" t="s">
        <v>57</v>
      </c>
      <c r="G4" s="182">
        <f>COUNT(DTA!C32:C37)</f>
        <v>5</v>
      </c>
      <c r="H4" s="180" t="s">
        <v>60</v>
      </c>
      <c r="I4" s="181" t="s">
        <v>57</v>
      </c>
      <c r="J4" s="199">
        <f>COUNT(DTA!C50:C55)</f>
        <v>5</v>
      </c>
      <c r="K4" s="180" t="s">
        <v>60</v>
      </c>
      <c r="L4" s="181" t="s">
        <v>57</v>
      </c>
      <c r="M4" s="199">
        <f>COUNT(DTA!C68:C73)</f>
        <v>5</v>
      </c>
      <c r="N4" s="180" t="s">
        <v>60</v>
      </c>
      <c r="O4" s="181" t="s">
        <v>57</v>
      </c>
      <c r="P4" s="199">
        <f>COUNT(DTA!C59:C64)</f>
        <v>5</v>
      </c>
      <c r="Q4" s="205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232"/>
      <c r="AP4" s="233"/>
      <c r="AQ4" s="234"/>
      <c r="AR4" s="232"/>
      <c r="AS4" s="233"/>
      <c r="AT4" s="234"/>
      <c r="AU4" s="232"/>
      <c r="AV4" s="233"/>
      <c r="AW4" s="234"/>
      <c r="AX4" s="232"/>
      <c r="AY4" s="233"/>
      <c r="AZ4" s="234"/>
      <c r="BA4" s="232"/>
      <c r="BB4" s="233"/>
      <c r="BC4" s="234"/>
      <c r="BD4" s="232"/>
      <c r="BE4" s="233"/>
      <c r="BF4" s="234"/>
      <c r="BG4" s="232"/>
      <c r="BH4" s="233"/>
      <c r="BI4" s="234"/>
      <c r="BJ4" s="232"/>
      <c r="BK4" s="233"/>
      <c r="BL4" s="234"/>
      <c r="BM4" s="232"/>
      <c r="BN4" s="233"/>
      <c r="BO4" s="234"/>
      <c r="BP4" s="232"/>
      <c r="BQ4" s="233"/>
      <c r="BR4" s="234"/>
      <c r="BS4" s="232"/>
      <c r="BT4" s="233"/>
      <c r="BU4" s="234"/>
      <c r="BV4" s="232"/>
      <c r="BW4" s="233"/>
      <c r="BX4" s="234"/>
      <c r="BY4" s="232"/>
      <c r="BZ4" s="233"/>
      <c r="CA4" s="234"/>
      <c r="CB4" s="232"/>
      <c r="CC4" s="233"/>
      <c r="CD4" s="234"/>
      <c r="CE4" s="232"/>
      <c r="CF4" s="233"/>
      <c r="CG4" s="234"/>
      <c r="CH4" s="232"/>
      <c r="CI4" s="233"/>
      <c r="CJ4" s="234"/>
    </row>
    <row r="5" spans="1:88" customFormat="1" ht="15.75" customHeight="1" x14ac:dyDescent="0.3">
      <c r="A5" s="143" t="s">
        <v>47</v>
      </c>
      <c r="B5" s="128"/>
      <c r="C5" s="128"/>
      <c r="D5" s="128"/>
      <c r="E5" s="128"/>
      <c r="F5" s="128"/>
      <c r="G5" s="128"/>
      <c r="H5" s="128"/>
      <c r="I5" s="128"/>
      <c r="J5" s="200"/>
      <c r="K5" s="128"/>
      <c r="L5" s="128"/>
      <c r="M5" s="200"/>
      <c r="N5" s="128"/>
      <c r="O5" s="128"/>
      <c r="P5" s="200"/>
      <c r="Q5" s="205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</row>
    <row r="6" spans="1:88" customFormat="1" ht="15.75" customHeight="1" x14ac:dyDescent="0.3">
      <c r="A6" s="217" t="s">
        <v>66</v>
      </c>
      <c r="B6" s="133">
        <f>DTA!$H20</f>
        <v>96.849488000000008</v>
      </c>
      <c r="C6" s="179" t="s">
        <v>59</v>
      </c>
      <c r="D6" s="135">
        <f>DTA!$H22</f>
        <v>3.047523026208991</v>
      </c>
      <c r="E6" s="133">
        <f>DTA!$H38</f>
        <v>106.31553</v>
      </c>
      <c r="F6" s="179" t="s">
        <v>59</v>
      </c>
      <c r="G6" s="135">
        <f>DTA!$H40</f>
        <v>3.1376872480060842</v>
      </c>
      <c r="H6" s="133">
        <f>DTA!$H56</f>
        <v>141.534132</v>
      </c>
      <c r="I6" s="179" t="s">
        <v>59</v>
      </c>
      <c r="J6" s="201">
        <f>DTA!$H58</f>
        <v>7.0030358486005175</v>
      </c>
      <c r="K6" s="133">
        <f>DTA!$H74</f>
        <v>132.40824000000001</v>
      </c>
      <c r="L6" s="179" t="s">
        <v>59</v>
      </c>
      <c r="M6" s="201">
        <f>DTA!$H76</f>
        <v>6.0871833094576679</v>
      </c>
      <c r="N6" s="133">
        <f>DTA!$H65</f>
        <v>97.883424000000005</v>
      </c>
      <c r="O6" s="179" t="s">
        <v>59</v>
      </c>
      <c r="P6" s="201">
        <f>DTA!$H67</f>
        <v>2.4393950681031549</v>
      </c>
      <c r="Q6" s="205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235"/>
      <c r="AP6" s="236"/>
      <c r="AQ6" s="136"/>
      <c r="AR6" s="235"/>
      <c r="AS6" s="236"/>
      <c r="AT6" s="136"/>
      <c r="AU6" s="235"/>
      <c r="AV6" s="236"/>
      <c r="AW6" s="136"/>
      <c r="AX6" s="235"/>
      <c r="AY6" s="236"/>
      <c r="AZ6" s="136"/>
      <c r="BA6" s="235"/>
      <c r="BB6" s="236"/>
      <c r="BC6" s="136"/>
      <c r="BD6" s="235"/>
      <c r="BE6" s="236"/>
      <c r="BF6" s="136"/>
      <c r="BG6" s="235"/>
      <c r="BH6" s="236"/>
      <c r="BI6" s="136"/>
      <c r="BJ6" s="235"/>
      <c r="BK6" s="236"/>
      <c r="BL6" s="136"/>
      <c r="BM6" s="235"/>
      <c r="BN6" s="236"/>
      <c r="BO6" s="136"/>
      <c r="BP6" s="235"/>
      <c r="BQ6" s="236"/>
      <c r="BR6" s="136"/>
      <c r="BS6" s="235"/>
      <c r="BT6" s="236"/>
      <c r="BU6" s="136"/>
      <c r="BV6" s="235"/>
      <c r="BW6" s="236"/>
      <c r="BX6" s="136"/>
      <c r="BY6" s="235"/>
      <c r="BZ6" s="236"/>
      <c r="CA6" s="136"/>
      <c r="CB6" s="235"/>
      <c r="CC6" s="236"/>
      <c r="CD6" s="136"/>
      <c r="CE6" s="235"/>
      <c r="CF6" s="236"/>
      <c r="CG6" s="136"/>
      <c r="CH6" s="235"/>
      <c r="CI6" s="236"/>
      <c r="CJ6" s="136"/>
    </row>
    <row r="7" spans="1:88" customFormat="1" ht="15.75" customHeight="1" x14ac:dyDescent="0.3">
      <c r="A7" s="217" t="s">
        <v>67</v>
      </c>
      <c r="B7" s="133">
        <f>DTA!$G$20</f>
        <v>703.34519999999998</v>
      </c>
      <c r="C7" s="179" t="s">
        <v>59</v>
      </c>
      <c r="D7" s="132">
        <f>DTA!$G$22</f>
        <v>19.334006132718592</v>
      </c>
      <c r="E7" s="133">
        <f>DTA!$G$38</f>
        <v>727.22119999999995</v>
      </c>
      <c r="F7" s="179" t="s">
        <v>59</v>
      </c>
      <c r="G7" s="132">
        <f>DTA!$G$40</f>
        <v>24.542936884977724</v>
      </c>
      <c r="H7" s="133">
        <f>DTA!$G$56</f>
        <v>844.08220000000006</v>
      </c>
      <c r="I7" s="179" t="s">
        <v>59</v>
      </c>
      <c r="J7" s="202">
        <f>DTA!$G$58</f>
        <v>57.475324787598915</v>
      </c>
      <c r="K7" s="133">
        <f>DTA!$G$74</f>
        <v>939.3732</v>
      </c>
      <c r="L7" s="179" t="s">
        <v>59</v>
      </c>
      <c r="M7" s="202">
        <f>DTA!$G$76</f>
        <v>20.54133677100884</v>
      </c>
      <c r="N7" s="133">
        <f>DTA!$G$65</f>
        <v>795.62259999999992</v>
      </c>
      <c r="O7" s="179" t="s">
        <v>59</v>
      </c>
      <c r="P7" s="202">
        <f>DTA!$G$67</f>
        <v>7.7674871393520801</v>
      </c>
      <c r="Q7" s="205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235"/>
      <c r="AP7" s="236"/>
      <c r="AQ7" s="134"/>
      <c r="AR7" s="235"/>
      <c r="AS7" s="236"/>
      <c r="AT7" s="134"/>
      <c r="AU7" s="235"/>
      <c r="AV7" s="236"/>
      <c r="AW7" s="134"/>
      <c r="AX7" s="235"/>
      <c r="AY7" s="236"/>
      <c r="AZ7" s="134"/>
      <c r="BA7" s="235"/>
      <c r="BB7" s="236"/>
      <c r="BC7" s="134"/>
      <c r="BD7" s="235"/>
      <c r="BE7" s="236"/>
      <c r="BF7" s="134"/>
      <c r="BG7" s="235"/>
      <c r="BH7" s="236"/>
      <c r="BI7" s="134"/>
      <c r="BJ7" s="235"/>
      <c r="BK7" s="236"/>
      <c r="BL7" s="134"/>
      <c r="BM7" s="235"/>
      <c r="BN7" s="236"/>
      <c r="BO7" s="134"/>
      <c r="BP7" s="235"/>
      <c r="BQ7" s="236"/>
      <c r="BR7" s="134"/>
      <c r="BS7" s="235"/>
      <c r="BT7" s="236"/>
      <c r="BU7" s="134"/>
      <c r="BV7" s="235"/>
      <c r="BW7" s="236"/>
      <c r="BX7" s="134"/>
      <c r="BY7" s="235"/>
      <c r="BZ7" s="236"/>
      <c r="CA7" s="134"/>
      <c r="CB7" s="235"/>
      <c r="CC7" s="236"/>
      <c r="CD7" s="134"/>
      <c r="CE7" s="235"/>
      <c r="CF7" s="236"/>
      <c r="CG7" s="134"/>
      <c r="CH7" s="235"/>
      <c r="CI7" s="236"/>
      <c r="CJ7" s="134"/>
    </row>
    <row r="8" spans="1:88" customFormat="1" ht="15.75" customHeight="1" x14ac:dyDescent="0.3">
      <c r="A8" s="217" t="s">
        <v>68</v>
      </c>
      <c r="B8" s="140">
        <f>DTA!$F$20</f>
        <v>4.4399999999999995</v>
      </c>
      <c r="C8" s="179" t="s">
        <v>59</v>
      </c>
      <c r="D8" s="139">
        <f>DTA!$F$22</f>
        <v>0.2178990591994375</v>
      </c>
      <c r="E8" s="140">
        <f>DTA!$F$38</f>
        <v>4.5720000000000001</v>
      </c>
      <c r="F8" s="179" t="s">
        <v>59</v>
      </c>
      <c r="G8" s="139">
        <f>DTA!$F$40</f>
        <v>0.13066751700403578</v>
      </c>
      <c r="H8" s="140">
        <f>DTA!$F$56</f>
        <v>5.7760000000000007</v>
      </c>
      <c r="I8" s="179" t="s">
        <v>59</v>
      </c>
      <c r="J8" s="197">
        <f>DTA!$F$58</f>
        <v>0.32218938530001062</v>
      </c>
      <c r="K8" s="140">
        <f>DTA!$F$74</f>
        <v>5.282</v>
      </c>
      <c r="L8" s="179" t="s">
        <v>59</v>
      </c>
      <c r="M8" s="197">
        <f>DTA!$F$76</f>
        <v>8.2486362509205186E-2</v>
      </c>
      <c r="N8" s="140">
        <f>DTA!$F$65</f>
        <v>4.6340000000000003</v>
      </c>
      <c r="O8" s="179" t="s">
        <v>59</v>
      </c>
      <c r="P8" s="197">
        <f>DTA!$F$67</f>
        <v>0.15374004032782088</v>
      </c>
      <c r="Q8" s="205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237"/>
      <c r="AP8" s="236"/>
      <c r="AQ8" s="141"/>
      <c r="AR8" s="237"/>
      <c r="AS8" s="236"/>
      <c r="AT8" s="141"/>
      <c r="AU8" s="237"/>
      <c r="AV8" s="236"/>
      <c r="AW8" s="141"/>
      <c r="AX8" s="237"/>
      <c r="AY8" s="236"/>
      <c r="AZ8" s="141"/>
      <c r="BA8" s="237"/>
      <c r="BB8" s="236"/>
      <c r="BC8" s="141"/>
      <c r="BD8" s="237"/>
      <c r="BE8" s="236"/>
      <c r="BF8" s="141"/>
      <c r="BG8" s="237"/>
      <c r="BH8" s="236"/>
      <c r="BI8" s="141"/>
      <c r="BJ8" s="237"/>
      <c r="BK8" s="236"/>
      <c r="BL8" s="141"/>
      <c r="BM8" s="237"/>
      <c r="BN8" s="236"/>
      <c r="BO8" s="141"/>
      <c r="BP8" s="237"/>
      <c r="BQ8" s="236"/>
      <c r="BR8" s="141"/>
      <c r="BS8" s="237"/>
      <c r="BT8" s="236"/>
      <c r="BU8" s="141"/>
      <c r="BV8" s="237"/>
      <c r="BW8" s="236"/>
      <c r="BX8" s="141"/>
      <c r="BY8" s="237"/>
      <c r="BZ8" s="236"/>
      <c r="CA8" s="141"/>
      <c r="CB8" s="237"/>
      <c r="CC8" s="236"/>
      <c r="CD8" s="141"/>
      <c r="CE8" s="237"/>
      <c r="CF8" s="236"/>
      <c r="CG8" s="141"/>
      <c r="CH8" s="237"/>
      <c r="CI8" s="236"/>
      <c r="CJ8" s="141"/>
    </row>
    <row r="9" spans="1:88" customFormat="1" ht="8.1" customHeight="1" x14ac:dyDescent="0.3">
      <c r="A9" s="217"/>
      <c r="B9" s="133"/>
      <c r="C9" s="137"/>
      <c r="D9" s="132"/>
      <c r="E9" s="133"/>
      <c r="F9" s="137"/>
      <c r="G9" s="132"/>
      <c r="H9" s="133"/>
      <c r="I9" s="137"/>
      <c r="J9" s="202"/>
      <c r="K9" s="133"/>
      <c r="L9" s="137"/>
      <c r="M9" s="202"/>
      <c r="N9" s="133"/>
      <c r="O9" s="137"/>
      <c r="P9" s="202"/>
      <c r="Q9" s="205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235"/>
      <c r="AP9" s="238"/>
      <c r="AQ9" s="134"/>
      <c r="AR9" s="235"/>
      <c r="AS9" s="238"/>
      <c r="AT9" s="134"/>
      <c r="AU9" s="235"/>
      <c r="AV9" s="238"/>
      <c r="AW9" s="134"/>
      <c r="AX9" s="235"/>
      <c r="AY9" s="238"/>
      <c r="AZ9" s="134"/>
      <c r="BA9" s="235"/>
      <c r="BB9" s="238"/>
      <c r="BC9" s="134"/>
      <c r="BD9" s="235"/>
      <c r="BE9" s="238"/>
      <c r="BF9" s="134"/>
      <c r="BG9" s="235"/>
      <c r="BH9" s="238"/>
      <c r="BI9" s="134"/>
      <c r="BJ9" s="235"/>
      <c r="BK9" s="238"/>
      <c r="BL9" s="134"/>
      <c r="BM9" s="235"/>
      <c r="BN9" s="238"/>
      <c r="BO9" s="134"/>
      <c r="BP9" s="235"/>
      <c r="BQ9" s="238"/>
      <c r="BR9" s="134"/>
      <c r="BS9" s="235"/>
      <c r="BT9" s="238"/>
      <c r="BU9" s="134"/>
      <c r="BV9" s="235"/>
      <c r="BW9" s="238"/>
      <c r="BX9" s="134"/>
      <c r="BY9" s="235"/>
      <c r="BZ9" s="238"/>
      <c r="CA9" s="134"/>
      <c r="CB9" s="235"/>
      <c r="CC9" s="238"/>
      <c r="CD9" s="134"/>
      <c r="CE9" s="235"/>
      <c r="CF9" s="238"/>
      <c r="CG9" s="134"/>
      <c r="CH9" s="235"/>
      <c r="CI9" s="238"/>
      <c r="CJ9" s="134"/>
    </row>
    <row r="10" spans="1:88" customFormat="1" ht="15.75" customHeight="1" x14ac:dyDescent="0.3">
      <c r="A10" s="218" t="s">
        <v>58</v>
      </c>
      <c r="B10" s="176" t="s">
        <v>56</v>
      </c>
      <c r="C10" s="178" t="s">
        <v>57</v>
      </c>
      <c r="D10" s="177">
        <f>DTA!$I$20</f>
        <v>90.835846210906652</v>
      </c>
      <c r="E10" s="176" t="s">
        <v>56</v>
      </c>
      <c r="F10" s="178" t="s">
        <v>57</v>
      </c>
      <c r="G10" s="177">
        <f>DTA!$I$38</f>
        <v>101.00070700492461</v>
      </c>
      <c r="H10" s="176" t="s">
        <v>56</v>
      </c>
      <c r="I10" s="178" t="s">
        <v>57</v>
      </c>
      <c r="J10" s="198">
        <f>DTA!$I$56</f>
        <v>101.00568922651981</v>
      </c>
      <c r="K10" s="176" t="s">
        <v>56</v>
      </c>
      <c r="L10" s="178" t="s">
        <v>57</v>
      </c>
      <c r="M10" s="198">
        <f>DTA!$I$74</f>
        <v>101.01475583375399</v>
      </c>
      <c r="N10" s="176" t="s">
        <v>56</v>
      </c>
      <c r="O10" s="178" t="s">
        <v>57</v>
      </c>
      <c r="P10" s="198">
        <f>DTA!$I$65</f>
        <v>126.00146270769081</v>
      </c>
      <c r="Q10" s="205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239"/>
      <c r="AP10" s="240"/>
      <c r="AQ10" s="241"/>
      <c r="AR10" s="239"/>
      <c r="AS10" s="240"/>
      <c r="AT10" s="241"/>
      <c r="AU10" s="239"/>
      <c r="AV10" s="240"/>
      <c r="AW10" s="241"/>
      <c r="AX10" s="239"/>
      <c r="AY10" s="240"/>
      <c r="AZ10" s="241"/>
      <c r="BA10" s="239"/>
      <c r="BB10" s="240"/>
      <c r="BC10" s="241"/>
      <c r="BD10" s="239"/>
      <c r="BE10" s="240"/>
      <c r="BF10" s="241"/>
      <c r="BG10" s="239"/>
      <c r="BH10" s="240"/>
      <c r="BI10" s="241"/>
      <c r="BJ10" s="239"/>
      <c r="BK10" s="240"/>
      <c r="BL10" s="241"/>
      <c r="BM10" s="239"/>
      <c r="BN10" s="240"/>
      <c r="BO10" s="241"/>
      <c r="BP10" s="239"/>
      <c r="BQ10" s="240"/>
      <c r="BR10" s="241"/>
      <c r="BS10" s="239"/>
      <c r="BT10" s="240"/>
      <c r="BU10" s="241"/>
      <c r="BV10" s="239"/>
      <c r="BW10" s="240"/>
      <c r="BX10" s="241"/>
      <c r="BY10" s="239"/>
      <c r="BZ10" s="240"/>
      <c r="CA10" s="241"/>
      <c r="CB10" s="239"/>
      <c r="CC10" s="240"/>
      <c r="CD10" s="241"/>
      <c r="CE10" s="239"/>
      <c r="CF10" s="240"/>
      <c r="CG10" s="241"/>
      <c r="CH10" s="239"/>
      <c r="CI10" s="240"/>
      <c r="CJ10" s="241"/>
    </row>
    <row r="11" spans="1:88" customFormat="1" ht="15.75" customHeight="1" x14ac:dyDescent="0.3">
      <c r="A11" s="217" t="s">
        <v>67</v>
      </c>
      <c r="B11" s="133">
        <f>DTA!$J$20</f>
        <v>1025.2014051777883</v>
      </c>
      <c r="C11" s="179" t="s">
        <v>59</v>
      </c>
      <c r="D11" s="135">
        <f>DTA!$J$22</f>
        <v>43.308285265628491</v>
      </c>
      <c r="E11" s="131">
        <f>DTA!$J$38</f>
        <v>1032.9809819111572</v>
      </c>
      <c r="F11" s="179" t="s">
        <v>59</v>
      </c>
      <c r="G11" s="135">
        <f>DTA!$J$40</f>
        <v>29.623957113088331</v>
      </c>
      <c r="H11" s="131">
        <f>DTA!$J$56</f>
        <v>996.23320378432891</v>
      </c>
      <c r="I11" s="179" t="s">
        <v>59</v>
      </c>
      <c r="J11" s="201">
        <f>DTA!$J$58</f>
        <v>27.378610900305308</v>
      </c>
      <c r="K11" s="131">
        <f>DTA!$J$74</f>
        <v>973.1025360299318</v>
      </c>
      <c r="L11" s="179" t="s">
        <v>59</v>
      </c>
      <c r="M11" s="201">
        <f>DTA!$J$76</f>
        <v>20.148443474925209</v>
      </c>
      <c r="N11" s="131">
        <f>DTA!$J$65</f>
        <v>1259.2263268803981</v>
      </c>
      <c r="O11" s="179" t="s">
        <v>59</v>
      </c>
      <c r="P11" s="201">
        <f>DTA!$J$67</f>
        <v>15.958459855076747</v>
      </c>
      <c r="Q11" s="205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235"/>
      <c r="AP11" s="236"/>
      <c r="AQ11" s="136"/>
      <c r="AR11" s="235"/>
      <c r="AS11" s="236"/>
      <c r="AT11" s="136"/>
      <c r="AU11" s="235"/>
      <c r="AV11" s="236"/>
      <c r="AW11" s="136"/>
      <c r="AX11" s="235"/>
      <c r="AY11" s="236"/>
      <c r="AZ11" s="136"/>
      <c r="BA11" s="235"/>
      <c r="BB11" s="236"/>
      <c r="BC11" s="136"/>
      <c r="BD11" s="235"/>
      <c r="BE11" s="236"/>
      <c r="BF11" s="136"/>
      <c r="BG11" s="235"/>
      <c r="BH11" s="236"/>
      <c r="BI11" s="136"/>
      <c r="BJ11" s="235"/>
      <c r="BK11" s="236"/>
      <c r="BL11" s="136"/>
      <c r="BM11" s="235"/>
      <c r="BN11" s="236"/>
      <c r="BO11" s="136"/>
      <c r="BP11" s="235"/>
      <c r="BQ11" s="236"/>
      <c r="BR11" s="136"/>
      <c r="BS11" s="235"/>
      <c r="BT11" s="236"/>
      <c r="BU11" s="136"/>
      <c r="BV11" s="235"/>
      <c r="BW11" s="236"/>
      <c r="BX11" s="136"/>
      <c r="BY11" s="235"/>
      <c r="BZ11" s="236"/>
      <c r="CA11" s="136"/>
      <c r="CB11" s="235"/>
      <c r="CC11" s="236"/>
      <c r="CD11" s="136"/>
      <c r="CE11" s="235"/>
      <c r="CF11" s="236"/>
      <c r="CG11" s="136"/>
      <c r="CH11" s="235"/>
      <c r="CI11" s="236"/>
      <c r="CJ11" s="136"/>
    </row>
    <row r="12" spans="1:88" customFormat="1" ht="15.75" customHeight="1" x14ac:dyDescent="0.3">
      <c r="A12" s="217" t="s">
        <v>66</v>
      </c>
      <c r="B12" s="133">
        <f>DTA!$K$20</f>
        <v>39.075736371356719</v>
      </c>
      <c r="C12" s="179" t="s">
        <v>59</v>
      </c>
      <c r="D12" s="135">
        <f>DTA!$K$22</f>
        <v>0.31644148605235745</v>
      </c>
      <c r="E12" s="131">
        <f>DTA!$K$38</f>
        <v>46.4042290392659</v>
      </c>
      <c r="F12" s="179" t="s">
        <v>59</v>
      </c>
      <c r="G12" s="135">
        <f>DTA!$K$40</f>
        <v>2.2266424277031711</v>
      </c>
      <c r="H12" s="131">
        <f>DTA!$K$56</f>
        <v>98.716152631057923</v>
      </c>
      <c r="I12" s="179" t="s">
        <v>59</v>
      </c>
      <c r="J12" s="201">
        <f>DTA!$K$58</f>
        <v>11.753540210502072</v>
      </c>
      <c r="K12" s="131">
        <f>DTA!$K$74</f>
        <v>115.32145883777601</v>
      </c>
      <c r="L12" s="179" t="s">
        <v>59</v>
      </c>
      <c r="M12" s="201">
        <f>DTA!$K$76</f>
        <v>7.4383908748307199</v>
      </c>
      <c r="N12" s="131">
        <f>DTA!$K$65</f>
        <v>35.139772865624757</v>
      </c>
      <c r="O12" s="179" t="s">
        <v>59</v>
      </c>
      <c r="P12" s="201">
        <f>DTA!$K$67</f>
        <v>1.293027973503702</v>
      </c>
      <c r="Q12" s="205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235"/>
      <c r="AP12" s="236"/>
      <c r="AQ12" s="136"/>
      <c r="AR12" s="235"/>
      <c r="AS12" s="236"/>
      <c r="AT12" s="136"/>
      <c r="AU12" s="235"/>
      <c r="AV12" s="236"/>
      <c r="AW12" s="136"/>
      <c r="AX12" s="235"/>
      <c r="AY12" s="236"/>
      <c r="AZ12" s="136"/>
      <c r="BA12" s="235"/>
      <c r="BB12" s="236"/>
      <c r="BC12" s="136"/>
      <c r="BD12" s="235"/>
      <c r="BE12" s="236"/>
      <c r="BF12" s="136"/>
      <c r="BG12" s="235"/>
      <c r="BH12" s="236"/>
      <c r="BI12" s="136"/>
      <c r="BJ12" s="235"/>
      <c r="BK12" s="236"/>
      <c r="BL12" s="136"/>
      <c r="BM12" s="235"/>
      <c r="BN12" s="236"/>
      <c r="BO12" s="136"/>
      <c r="BP12" s="235"/>
      <c r="BQ12" s="236"/>
      <c r="BR12" s="136"/>
      <c r="BS12" s="235"/>
      <c r="BT12" s="236"/>
      <c r="BU12" s="136"/>
      <c r="BV12" s="235"/>
      <c r="BW12" s="236"/>
      <c r="BX12" s="136"/>
      <c r="BY12" s="235"/>
      <c r="BZ12" s="236"/>
      <c r="CA12" s="136"/>
      <c r="CB12" s="235"/>
      <c r="CC12" s="236"/>
      <c r="CD12" s="136"/>
      <c r="CE12" s="235"/>
      <c r="CF12" s="236"/>
      <c r="CG12" s="136"/>
      <c r="CH12" s="235"/>
      <c r="CI12" s="236"/>
      <c r="CJ12" s="136"/>
    </row>
    <row r="13" spans="1:88" customFormat="1" ht="15.75" customHeight="1" x14ac:dyDescent="0.3">
      <c r="A13" s="217" t="s">
        <v>69</v>
      </c>
      <c r="B13" s="131">
        <f>DTA!$AL$20</f>
        <v>473.52496621753733</v>
      </c>
      <c r="C13" s="179" t="s">
        <v>59</v>
      </c>
      <c r="D13" s="135">
        <f>DTA!$AL$22</f>
        <v>21.514333572182338</v>
      </c>
      <c r="E13" s="131">
        <f>DTA!$AL$38</f>
        <v>470.08626191631265</v>
      </c>
      <c r="F13" s="179" t="s">
        <v>59</v>
      </c>
      <c r="G13" s="135">
        <f>DTA!$AL$40</f>
        <v>14.401285226650348</v>
      </c>
      <c r="H13" s="131">
        <f>DTA!$AL$56</f>
        <v>399.40044926110647</v>
      </c>
      <c r="I13" s="179" t="s">
        <v>59</v>
      </c>
      <c r="J13" s="135">
        <f>DTA!$AL$58</f>
        <v>13.492740224698409</v>
      </c>
      <c r="K13" s="131">
        <f>DTA!$AL$74</f>
        <v>371.22980917718985</v>
      </c>
      <c r="L13" s="179" t="s">
        <v>59</v>
      </c>
      <c r="M13" s="135">
        <f>DTA!$AL$76</f>
        <v>14.532445271045434</v>
      </c>
      <c r="N13" s="131">
        <f>DTA!$AL$65</f>
        <v>594.47339057457418</v>
      </c>
      <c r="O13" s="179" t="s">
        <v>59</v>
      </c>
      <c r="P13" s="135">
        <f>DTA!$AL$67</f>
        <v>8.1668365088452344</v>
      </c>
      <c r="Q13" s="205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235"/>
      <c r="AP13" s="236"/>
      <c r="AQ13" s="136"/>
      <c r="AR13" s="235"/>
      <c r="AS13" s="236"/>
      <c r="AT13" s="136"/>
      <c r="AU13" s="235"/>
      <c r="AV13" s="236"/>
      <c r="AW13" s="136"/>
      <c r="AX13" s="235"/>
      <c r="AY13" s="236"/>
      <c r="AZ13" s="136"/>
      <c r="BA13" s="235"/>
      <c r="BB13" s="236"/>
      <c r="BC13" s="136"/>
      <c r="BD13" s="235"/>
      <c r="BE13" s="236"/>
      <c r="BF13" s="136"/>
      <c r="BG13" s="235"/>
      <c r="BH13" s="236"/>
      <c r="BI13" s="136"/>
      <c r="BJ13" s="235"/>
      <c r="BK13" s="236"/>
      <c r="BL13" s="136"/>
      <c r="BM13" s="235"/>
      <c r="BN13" s="236"/>
      <c r="BO13" s="136"/>
      <c r="BP13" s="235"/>
      <c r="BQ13" s="236"/>
      <c r="BR13" s="136"/>
      <c r="BS13" s="235"/>
      <c r="BT13" s="236"/>
      <c r="BU13" s="136"/>
      <c r="BV13" s="235"/>
      <c r="BW13" s="236"/>
      <c r="BX13" s="136"/>
      <c r="BY13" s="235"/>
      <c r="BZ13" s="236"/>
      <c r="CA13" s="136"/>
      <c r="CB13" s="235"/>
      <c r="CC13" s="236"/>
      <c r="CD13" s="136"/>
      <c r="CE13" s="235"/>
      <c r="CF13" s="236"/>
      <c r="CG13" s="136"/>
      <c r="CH13" s="235"/>
      <c r="CI13" s="236"/>
      <c r="CJ13" s="136"/>
    </row>
    <row r="14" spans="1:88" customFormat="1" ht="15.6" customHeight="1" x14ac:dyDescent="0.3">
      <c r="A14" s="217" t="s">
        <v>71</v>
      </c>
      <c r="B14" s="140">
        <f>DTA!$L$20</f>
        <v>1.5251385385385399</v>
      </c>
      <c r="C14" s="179" t="s">
        <v>59</v>
      </c>
      <c r="D14" s="139">
        <f>DTA!$L$22</f>
        <v>1.5599936077573271E-2</v>
      </c>
      <c r="E14" s="138">
        <f>DTA!$L$38</f>
        <v>1.4449457457457457</v>
      </c>
      <c r="F14" s="179" t="s">
        <v>59</v>
      </c>
      <c r="G14" s="139">
        <f>DTA!$L$40</f>
        <v>3.0522769029640233E-2</v>
      </c>
      <c r="H14" s="138">
        <f>DTA!$L$56</f>
        <v>1.1414352352352339</v>
      </c>
      <c r="I14" s="179" t="s">
        <v>59</v>
      </c>
      <c r="J14" s="197">
        <f>DTA!$L$58</f>
        <v>1.8086374133075817E-2</v>
      </c>
      <c r="K14" s="138">
        <f>DTA!$L$74</f>
        <v>1.0854540540540538</v>
      </c>
      <c r="L14" s="179" t="s">
        <v>59</v>
      </c>
      <c r="M14" s="197">
        <f>DTA!$L$76</f>
        <v>2.637556789441545E-2</v>
      </c>
      <c r="N14" s="138">
        <f>DTA!$L$65</f>
        <v>1.59071011011011</v>
      </c>
      <c r="O14" s="179" t="s">
        <v>59</v>
      </c>
      <c r="P14" s="197">
        <f>DTA!$L$67</f>
        <v>1.6570834702493886E-2</v>
      </c>
      <c r="Q14" s="205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237"/>
      <c r="AP14" s="236"/>
      <c r="AQ14" s="141"/>
      <c r="AR14" s="237"/>
      <c r="AS14" s="236"/>
      <c r="AT14" s="141"/>
      <c r="AU14" s="237"/>
      <c r="AV14" s="236"/>
      <c r="AW14" s="141"/>
      <c r="AX14" s="237"/>
      <c r="AY14" s="236"/>
      <c r="AZ14" s="141"/>
      <c r="BA14" s="237"/>
      <c r="BB14" s="236"/>
      <c r="BC14" s="141"/>
      <c r="BD14" s="237"/>
      <c r="BE14" s="236"/>
      <c r="BF14" s="141"/>
      <c r="BG14" s="237"/>
      <c r="BH14" s="236"/>
      <c r="BI14" s="141"/>
      <c r="BJ14" s="237"/>
      <c r="BK14" s="236"/>
      <c r="BL14" s="141"/>
      <c r="BM14" s="237"/>
      <c r="BN14" s="236"/>
      <c r="BO14" s="141"/>
      <c r="BP14" s="237"/>
      <c r="BQ14" s="236"/>
      <c r="BR14" s="141"/>
      <c r="BS14" s="237"/>
      <c r="BT14" s="236"/>
      <c r="BU14" s="141"/>
      <c r="BV14" s="237"/>
      <c r="BW14" s="236"/>
      <c r="BX14" s="141"/>
      <c r="BY14" s="237"/>
      <c r="BZ14" s="236"/>
      <c r="CA14" s="141"/>
      <c r="CB14" s="237"/>
      <c r="CC14" s="236"/>
      <c r="CD14" s="141"/>
      <c r="CE14" s="237"/>
      <c r="CF14" s="236"/>
      <c r="CG14" s="141"/>
      <c r="CH14" s="237"/>
      <c r="CI14" s="236"/>
      <c r="CJ14" s="141"/>
    </row>
    <row r="15" spans="1:88" customFormat="1" ht="15.75" customHeight="1" x14ac:dyDescent="0.3">
      <c r="A15" s="217" t="s">
        <v>72</v>
      </c>
      <c r="B15" s="140">
        <f>DTA!$M$20</f>
        <v>1.6238505218735901</v>
      </c>
      <c r="C15" s="179" t="s">
        <v>59</v>
      </c>
      <c r="D15" s="139">
        <f>DTA!$M$22</f>
        <v>3.437458970639494E-2</v>
      </c>
      <c r="E15" s="138">
        <f>DTA!$M$38</f>
        <v>1.5936471983184499</v>
      </c>
      <c r="F15" s="179" t="s">
        <v>59</v>
      </c>
      <c r="G15" s="139">
        <f>DTA!$M$40</f>
        <v>4.2408796376565569E-2</v>
      </c>
      <c r="H15" s="138">
        <f>DTA!$M$56</f>
        <v>1.300419634976054</v>
      </c>
      <c r="I15" s="179" t="s">
        <v>59</v>
      </c>
      <c r="J15" s="197">
        <f>DTA!$M$58</f>
        <v>8.6533708778442242E-2</v>
      </c>
      <c r="K15" s="138">
        <f>DTA!$M$74</f>
        <v>1.0655626254867145</v>
      </c>
      <c r="L15" s="179" t="s">
        <v>59</v>
      </c>
      <c r="M15" s="197">
        <f>DTA!$M$76</f>
        <v>3.6803415574211629E-2</v>
      </c>
      <c r="N15" s="138">
        <f>DTA!$M$65</f>
        <v>1.7542603357886679</v>
      </c>
      <c r="O15" s="179" t="s">
        <v>59</v>
      </c>
      <c r="P15" s="197">
        <f>DTA!$M$67</f>
        <v>1.0869742914112942E-2</v>
      </c>
      <c r="Q15" s="205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237"/>
      <c r="AP15" s="236"/>
      <c r="AQ15" s="141"/>
      <c r="AR15" s="237"/>
      <c r="AS15" s="236"/>
      <c r="AT15" s="141"/>
      <c r="AU15" s="237"/>
      <c r="AV15" s="236"/>
      <c r="AW15" s="141"/>
      <c r="AX15" s="237"/>
      <c r="AY15" s="236"/>
      <c r="AZ15" s="141"/>
      <c r="BA15" s="237"/>
      <c r="BB15" s="236"/>
      <c r="BC15" s="141"/>
      <c r="BD15" s="237"/>
      <c r="BE15" s="236"/>
      <c r="BF15" s="141"/>
      <c r="BG15" s="237"/>
      <c r="BH15" s="236"/>
      <c r="BI15" s="141"/>
      <c r="BJ15" s="237"/>
      <c r="BK15" s="236"/>
      <c r="BL15" s="141"/>
      <c r="BM15" s="237"/>
      <c r="BN15" s="236"/>
      <c r="BO15" s="141"/>
      <c r="BP15" s="237"/>
      <c r="BQ15" s="236"/>
      <c r="BR15" s="141"/>
      <c r="BS15" s="237"/>
      <c r="BT15" s="236"/>
      <c r="BU15" s="141"/>
      <c r="BV15" s="237"/>
      <c r="BW15" s="236"/>
      <c r="BX15" s="141"/>
      <c r="BY15" s="237"/>
      <c r="BZ15" s="236"/>
      <c r="CA15" s="141"/>
      <c r="CB15" s="237"/>
      <c r="CC15" s="236"/>
      <c r="CD15" s="141"/>
      <c r="CE15" s="237"/>
      <c r="CF15" s="236"/>
      <c r="CG15" s="141"/>
      <c r="CH15" s="237"/>
      <c r="CI15" s="236"/>
      <c r="CJ15" s="141"/>
    </row>
    <row r="16" spans="1:88" customFormat="1" ht="8.1" customHeight="1" x14ac:dyDescent="0.3">
      <c r="A16" s="219"/>
      <c r="B16" s="140"/>
      <c r="C16" s="142"/>
      <c r="D16" s="139"/>
      <c r="E16" s="140"/>
      <c r="F16" s="142"/>
      <c r="G16" s="139"/>
      <c r="H16" s="140"/>
      <c r="I16" s="142"/>
      <c r="J16" s="197"/>
      <c r="K16" s="140"/>
      <c r="L16" s="142"/>
      <c r="M16" s="197"/>
      <c r="N16" s="140"/>
      <c r="O16" s="142"/>
      <c r="P16" s="197"/>
      <c r="Q16" s="205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237"/>
      <c r="AP16" s="242"/>
      <c r="AQ16" s="141"/>
      <c r="AR16" s="237"/>
      <c r="AS16" s="242"/>
      <c r="AT16" s="141"/>
      <c r="AU16" s="237"/>
      <c r="AV16" s="242"/>
      <c r="AW16" s="141"/>
      <c r="AX16" s="237"/>
      <c r="AY16" s="242"/>
      <c r="AZ16" s="141"/>
      <c r="BA16" s="237"/>
      <c r="BB16" s="242"/>
      <c r="BC16" s="141"/>
      <c r="BD16" s="237"/>
      <c r="BE16" s="242"/>
      <c r="BF16" s="141"/>
      <c r="BG16" s="237"/>
      <c r="BH16" s="242"/>
      <c r="BI16" s="141"/>
      <c r="BJ16" s="237"/>
      <c r="BK16" s="242"/>
      <c r="BL16" s="141"/>
      <c r="BM16" s="237"/>
      <c r="BN16" s="242"/>
      <c r="BO16" s="141"/>
      <c r="BP16" s="237"/>
      <c r="BQ16" s="242"/>
      <c r="BR16" s="141"/>
      <c r="BS16" s="237"/>
      <c r="BT16" s="242"/>
      <c r="BU16" s="141"/>
      <c r="BV16" s="237"/>
      <c r="BW16" s="242"/>
      <c r="BX16" s="141"/>
      <c r="BY16" s="237"/>
      <c r="BZ16" s="242"/>
      <c r="CA16" s="141"/>
      <c r="CB16" s="237"/>
      <c r="CC16" s="242"/>
      <c r="CD16" s="141"/>
      <c r="CE16" s="237"/>
      <c r="CF16" s="242"/>
      <c r="CG16" s="141"/>
      <c r="CH16" s="237"/>
      <c r="CI16" s="242"/>
      <c r="CJ16" s="141"/>
    </row>
    <row r="17" spans="1:88" customFormat="1" ht="15.75" customHeight="1" x14ac:dyDescent="0.3">
      <c r="A17" s="218" t="s">
        <v>64</v>
      </c>
      <c r="B17" s="129"/>
      <c r="C17" s="129"/>
      <c r="D17" s="144"/>
      <c r="E17" s="129"/>
      <c r="F17" s="129"/>
      <c r="G17" s="144"/>
      <c r="H17" s="129"/>
      <c r="I17" s="129"/>
      <c r="J17" s="203"/>
      <c r="K17" s="129"/>
      <c r="L17" s="129"/>
      <c r="M17" s="203"/>
      <c r="N17" s="129"/>
      <c r="O17" s="129"/>
      <c r="P17" s="203"/>
      <c r="Q17" s="205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27"/>
      <c r="AP17" s="127"/>
      <c r="AQ17" s="145"/>
      <c r="AR17" s="127"/>
      <c r="AS17" s="127"/>
      <c r="AT17" s="145"/>
      <c r="AU17" s="127"/>
      <c r="AV17" s="127"/>
      <c r="AW17" s="145"/>
      <c r="AX17" s="127"/>
      <c r="AY17" s="127"/>
      <c r="AZ17" s="145"/>
      <c r="BA17" s="127"/>
      <c r="BB17" s="127"/>
      <c r="BC17" s="145"/>
      <c r="BD17" s="127"/>
      <c r="BE17" s="127"/>
      <c r="BF17" s="145"/>
      <c r="BG17" s="127"/>
      <c r="BH17" s="127"/>
      <c r="BI17" s="145"/>
      <c r="BJ17" s="127"/>
      <c r="BK17" s="127"/>
      <c r="BL17" s="145"/>
      <c r="BM17" s="127"/>
      <c r="BN17" s="127"/>
      <c r="BO17" s="145"/>
      <c r="BP17" s="127"/>
      <c r="BQ17" s="127"/>
      <c r="BR17" s="145"/>
      <c r="BS17" s="127"/>
      <c r="BT17" s="127"/>
      <c r="BU17" s="145"/>
      <c r="BV17" s="127"/>
      <c r="BW17" s="127"/>
      <c r="BX17" s="145"/>
      <c r="BY17" s="127"/>
      <c r="BZ17" s="127"/>
      <c r="CA17" s="145"/>
      <c r="CB17" s="127"/>
      <c r="CC17" s="127"/>
      <c r="CD17" s="145"/>
      <c r="CE17" s="127"/>
      <c r="CF17" s="127"/>
      <c r="CG17" s="145"/>
      <c r="CH17" s="127"/>
      <c r="CI17" s="127"/>
      <c r="CJ17" s="145"/>
    </row>
    <row r="18" spans="1:88" customFormat="1" ht="15.75" customHeight="1" x14ac:dyDescent="0.3">
      <c r="A18" s="217" t="s">
        <v>48</v>
      </c>
      <c r="B18" s="133">
        <f>DTA!$P20</f>
        <v>146.69493919470219</v>
      </c>
      <c r="C18" s="179" t="s">
        <v>59</v>
      </c>
      <c r="D18" s="135">
        <f>DTA!$P22</f>
        <v>6.3079935757693892</v>
      </c>
      <c r="E18" s="131">
        <f>DTA!$P38</f>
        <v>137.60014168892701</v>
      </c>
      <c r="F18" s="179" t="s">
        <v>59</v>
      </c>
      <c r="G18" s="135">
        <f>DTA!$P40</f>
        <v>7.4137290518250394</v>
      </c>
      <c r="H18" s="131">
        <f>DTA!$P56</f>
        <v>58.424076094614101</v>
      </c>
      <c r="I18" s="179" t="s">
        <v>59</v>
      </c>
      <c r="J18" s="201">
        <f>DTA!$P58</f>
        <v>8.5888043530062319</v>
      </c>
      <c r="K18" s="131">
        <f>DTA!$P74</f>
        <v>44.403530694795002</v>
      </c>
      <c r="L18" s="179" t="s">
        <v>59</v>
      </c>
      <c r="M18" s="201">
        <f>DTA!$P76</f>
        <v>4.2680672420564392</v>
      </c>
      <c r="N18" s="131">
        <f>DTA!$P65</f>
        <v>285.88830839139399</v>
      </c>
      <c r="O18" s="179" t="s">
        <v>59</v>
      </c>
      <c r="P18" s="201">
        <f>DTA!$P67</f>
        <v>12.150557682665955</v>
      </c>
      <c r="Q18" s="205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235"/>
      <c r="AP18" s="236"/>
      <c r="AQ18" s="136"/>
      <c r="AR18" s="235"/>
      <c r="AS18" s="236"/>
      <c r="AT18" s="136"/>
      <c r="AU18" s="235"/>
      <c r="AV18" s="236"/>
      <c r="AW18" s="136"/>
      <c r="AX18" s="235"/>
      <c r="AY18" s="236"/>
      <c r="AZ18" s="136"/>
      <c r="BA18" s="235"/>
      <c r="BB18" s="236"/>
      <c r="BC18" s="136"/>
      <c r="BD18" s="235"/>
      <c r="BE18" s="236"/>
      <c r="BF18" s="136"/>
      <c r="BG18" s="235"/>
      <c r="BH18" s="236"/>
      <c r="BI18" s="136"/>
      <c r="BJ18" s="235"/>
      <c r="BK18" s="236"/>
      <c r="BL18" s="136"/>
      <c r="BM18" s="235"/>
      <c r="BN18" s="236"/>
      <c r="BO18" s="136"/>
      <c r="BP18" s="235"/>
      <c r="BQ18" s="236"/>
      <c r="BR18" s="136"/>
      <c r="BS18" s="235"/>
      <c r="BT18" s="236"/>
      <c r="BU18" s="136"/>
      <c r="BV18" s="235"/>
      <c r="BW18" s="236"/>
      <c r="BX18" s="136"/>
      <c r="BY18" s="235"/>
      <c r="BZ18" s="236"/>
      <c r="CA18" s="136"/>
      <c r="CB18" s="235"/>
      <c r="CC18" s="236"/>
      <c r="CD18" s="136"/>
      <c r="CE18" s="235"/>
      <c r="CF18" s="236"/>
      <c r="CG18" s="136"/>
      <c r="CH18" s="235"/>
      <c r="CI18" s="236"/>
      <c r="CJ18" s="136"/>
    </row>
    <row r="19" spans="1:88" customFormat="1" ht="15.75" customHeight="1" x14ac:dyDescent="0.3">
      <c r="A19" s="217" t="s">
        <v>49</v>
      </c>
      <c r="B19" s="133">
        <f>DTA!$O20</f>
        <v>168.93584246321961</v>
      </c>
      <c r="C19" s="179" t="s">
        <v>59</v>
      </c>
      <c r="D19" s="135">
        <f>DTA!$O22</f>
        <v>3.8151673771044416</v>
      </c>
      <c r="E19" s="131">
        <f>DTA!$O38</f>
        <v>161.49284589176082</v>
      </c>
      <c r="F19" s="179" t="s">
        <v>59</v>
      </c>
      <c r="G19" s="135">
        <f>DTA!$O40</f>
        <v>11.676913815247179</v>
      </c>
      <c r="H19" s="131">
        <f>DTA!$O56</f>
        <v>54.744108838882276</v>
      </c>
      <c r="I19" s="179" t="s">
        <v>59</v>
      </c>
      <c r="J19" s="201">
        <f>DTA!$O58</f>
        <v>8.7940964477080215</v>
      </c>
      <c r="K19" s="131">
        <f>DTA!$O74</f>
        <v>67.390481561400819</v>
      </c>
      <c r="L19" s="179" t="s">
        <v>59</v>
      </c>
      <c r="M19" s="201">
        <f>DTA!$O76</f>
        <v>17.297445259477755</v>
      </c>
      <c r="N19" s="131">
        <f>DTA!$O65</f>
        <v>259.39951785913559</v>
      </c>
      <c r="O19" s="179" t="s">
        <v>59</v>
      </c>
      <c r="P19" s="201">
        <f>DTA!$O67</f>
        <v>11.62206741109301</v>
      </c>
      <c r="Q19" s="205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235"/>
      <c r="AP19" s="236"/>
      <c r="AQ19" s="136"/>
      <c r="AR19" s="235"/>
      <c r="AS19" s="236"/>
      <c r="AT19" s="136"/>
      <c r="AU19" s="235"/>
      <c r="AV19" s="236"/>
      <c r="AW19" s="136"/>
      <c r="AX19" s="235"/>
      <c r="AY19" s="236"/>
      <c r="AZ19" s="136"/>
      <c r="BA19" s="235"/>
      <c r="BB19" s="236"/>
      <c r="BC19" s="136"/>
      <c r="BD19" s="235"/>
      <c r="BE19" s="236"/>
      <c r="BF19" s="136"/>
      <c r="BG19" s="235"/>
      <c r="BH19" s="236"/>
      <c r="BI19" s="136"/>
      <c r="BJ19" s="235"/>
      <c r="BK19" s="236"/>
      <c r="BL19" s="136"/>
      <c r="BM19" s="235"/>
      <c r="BN19" s="236"/>
      <c r="BO19" s="136"/>
      <c r="BP19" s="235"/>
      <c r="BQ19" s="236"/>
      <c r="BR19" s="136"/>
      <c r="BS19" s="235"/>
      <c r="BT19" s="236"/>
      <c r="BU19" s="136"/>
      <c r="BV19" s="235"/>
      <c r="BW19" s="236"/>
      <c r="BX19" s="136"/>
      <c r="BY19" s="235"/>
      <c r="BZ19" s="236"/>
      <c r="CA19" s="136"/>
      <c r="CB19" s="235"/>
      <c r="CC19" s="236"/>
      <c r="CD19" s="136"/>
      <c r="CE19" s="235"/>
      <c r="CF19" s="236"/>
      <c r="CG19" s="136"/>
      <c r="CH19" s="235"/>
      <c r="CI19" s="236"/>
      <c r="CJ19" s="136"/>
    </row>
    <row r="20" spans="1:88" customFormat="1" ht="8.1" customHeight="1" x14ac:dyDescent="0.3">
      <c r="A20" s="217"/>
      <c r="B20" s="133"/>
      <c r="C20" s="137"/>
      <c r="D20" s="132"/>
      <c r="E20" s="133"/>
      <c r="F20" s="137"/>
      <c r="G20" s="132"/>
      <c r="H20" s="133"/>
      <c r="I20" s="137"/>
      <c r="J20" s="202"/>
      <c r="K20" s="133"/>
      <c r="L20" s="137"/>
      <c r="M20" s="202"/>
      <c r="N20" s="133"/>
      <c r="O20" s="137"/>
      <c r="P20" s="202"/>
      <c r="Q20" s="205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235"/>
      <c r="AP20" s="238"/>
      <c r="AQ20" s="134"/>
      <c r="AR20" s="235"/>
      <c r="AS20" s="238"/>
      <c r="AT20" s="134"/>
      <c r="AU20" s="235"/>
      <c r="AV20" s="238"/>
      <c r="AW20" s="134"/>
      <c r="AX20" s="235"/>
      <c r="AY20" s="238"/>
      <c r="AZ20" s="134"/>
      <c r="BA20" s="235"/>
      <c r="BB20" s="238"/>
      <c r="BC20" s="134"/>
      <c r="BD20" s="235"/>
      <c r="BE20" s="238"/>
      <c r="BF20" s="134"/>
      <c r="BG20" s="235"/>
      <c r="BH20" s="238"/>
      <c r="BI20" s="134"/>
      <c r="BJ20" s="235"/>
      <c r="BK20" s="238"/>
      <c r="BL20" s="134"/>
      <c r="BM20" s="235"/>
      <c r="BN20" s="238"/>
      <c r="BO20" s="134"/>
      <c r="BP20" s="235"/>
      <c r="BQ20" s="238"/>
      <c r="BR20" s="134"/>
      <c r="BS20" s="235"/>
      <c r="BT20" s="238"/>
      <c r="BU20" s="134"/>
      <c r="BV20" s="235"/>
      <c r="BW20" s="238"/>
      <c r="BX20" s="134"/>
      <c r="BY20" s="235"/>
      <c r="BZ20" s="238"/>
      <c r="CA20" s="134"/>
      <c r="CB20" s="235"/>
      <c r="CC20" s="238"/>
      <c r="CD20" s="134"/>
      <c r="CE20" s="235"/>
      <c r="CF20" s="238"/>
      <c r="CG20" s="134"/>
      <c r="CH20" s="235"/>
      <c r="CI20" s="238"/>
      <c r="CJ20" s="134"/>
    </row>
    <row r="21" spans="1:88" customFormat="1" ht="15.75" customHeight="1" x14ac:dyDescent="0.3">
      <c r="A21" s="218" t="s">
        <v>65</v>
      </c>
      <c r="B21" s="140"/>
      <c r="C21" s="142"/>
      <c r="D21" s="139"/>
      <c r="E21" s="140"/>
      <c r="F21" s="142"/>
      <c r="G21" s="139"/>
      <c r="H21" s="140"/>
      <c r="I21" s="142"/>
      <c r="J21" s="197"/>
      <c r="K21" s="140"/>
      <c r="L21" s="142"/>
      <c r="M21" s="197"/>
      <c r="N21" s="140"/>
      <c r="O21" s="142"/>
      <c r="P21" s="197"/>
      <c r="Q21" s="205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237"/>
      <c r="AP21" s="242"/>
      <c r="AQ21" s="141"/>
      <c r="AR21" s="237"/>
      <c r="AS21" s="242"/>
      <c r="AT21" s="141"/>
      <c r="AU21" s="237"/>
      <c r="AV21" s="242"/>
      <c r="AW21" s="141"/>
      <c r="AX21" s="237"/>
      <c r="AY21" s="242"/>
      <c r="AZ21" s="141"/>
      <c r="BA21" s="237"/>
      <c r="BB21" s="242"/>
      <c r="BC21" s="141"/>
      <c r="BD21" s="237"/>
      <c r="BE21" s="242"/>
      <c r="BF21" s="141"/>
      <c r="BG21" s="237"/>
      <c r="BH21" s="242"/>
      <c r="BI21" s="141"/>
      <c r="BJ21" s="237"/>
      <c r="BK21" s="242"/>
      <c r="BL21" s="141"/>
      <c r="BM21" s="237"/>
      <c r="BN21" s="242"/>
      <c r="BO21" s="141"/>
      <c r="BP21" s="237"/>
      <c r="BQ21" s="242"/>
      <c r="BR21" s="141"/>
      <c r="BS21" s="237"/>
      <c r="BT21" s="242"/>
      <c r="BU21" s="141"/>
      <c r="BV21" s="237"/>
      <c r="BW21" s="242"/>
      <c r="BX21" s="141"/>
      <c r="BY21" s="237"/>
      <c r="BZ21" s="242"/>
      <c r="CA21" s="141"/>
      <c r="CB21" s="237"/>
      <c r="CC21" s="242"/>
      <c r="CD21" s="141"/>
      <c r="CE21" s="237"/>
      <c r="CF21" s="242"/>
      <c r="CG21" s="141"/>
      <c r="CH21" s="237"/>
      <c r="CI21" s="242"/>
      <c r="CJ21" s="141"/>
    </row>
    <row r="22" spans="1:88" customFormat="1" ht="15.75" customHeight="1" x14ac:dyDescent="0.3">
      <c r="A22" s="220" t="s">
        <v>50</v>
      </c>
      <c r="B22" s="140">
        <f>DTA!$P168</f>
        <v>2.0412295552765718</v>
      </c>
      <c r="C22" s="179" t="s">
        <v>59</v>
      </c>
      <c r="D22" s="139">
        <f>DTA!$P170</f>
        <v>8.6388876285391533E-2</v>
      </c>
      <c r="E22" s="138">
        <f>DTA!P177</f>
        <v>0.5623750292633326</v>
      </c>
      <c r="F22" s="179" t="s">
        <v>59</v>
      </c>
      <c r="G22" s="139">
        <f>DTA!P179</f>
        <v>0.10526298948023123</v>
      </c>
      <c r="H22" s="138">
        <f>DTA!$P186</f>
        <v>1.8619163949950561</v>
      </c>
      <c r="I22" s="179" t="s">
        <v>59</v>
      </c>
      <c r="J22" s="197">
        <f>DTA!$P188</f>
        <v>0.11285032388985002</v>
      </c>
      <c r="K22" s="138">
        <f>DTA!$P195</f>
        <v>1.711431106396325</v>
      </c>
      <c r="L22" s="179" t="s">
        <v>59</v>
      </c>
      <c r="M22" s="197">
        <f>DTA!$P197</f>
        <v>0.37244609319702093</v>
      </c>
      <c r="N22" s="138">
        <f>DTA!$P204</f>
        <v>2.2948307329359374</v>
      </c>
      <c r="O22" s="179" t="s">
        <v>59</v>
      </c>
      <c r="P22" s="197">
        <f>DTA!$P206</f>
        <v>0.85042882977704803</v>
      </c>
      <c r="Q22" s="205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237"/>
      <c r="AP22" s="236"/>
      <c r="AQ22" s="141"/>
      <c r="AR22" s="237"/>
      <c r="AS22" s="236"/>
      <c r="AT22" s="141"/>
      <c r="AU22" s="237"/>
      <c r="AV22" s="236"/>
      <c r="AW22" s="141"/>
      <c r="AX22" s="237"/>
      <c r="AY22" s="236"/>
      <c r="AZ22" s="141"/>
      <c r="BA22" s="237"/>
      <c r="BB22" s="236"/>
      <c r="BC22" s="141"/>
      <c r="BD22" s="237"/>
      <c r="BE22" s="236"/>
      <c r="BF22" s="141"/>
      <c r="BG22" s="237"/>
      <c r="BH22" s="236"/>
      <c r="BI22" s="141"/>
      <c r="BJ22" s="237"/>
      <c r="BK22" s="236"/>
      <c r="BL22" s="141"/>
      <c r="BM22" s="237"/>
      <c r="BN22" s="236"/>
      <c r="BO22" s="141"/>
      <c r="BP22" s="237"/>
      <c r="BQ22" s="236"/>
      <c r="BR22" s="141"/>
      <c r="BS22" s="237"/>
      <c r="BT22" s="236"/>
      <c r="BU22" s="141"/>
      <c r="BV22" s="237"/>
      <c r="BW22" s="236"/>
      <c r="BX22" s="141"/>
      <c r="BY22" s="237"/>
      <c r="BZ22" s="236"/>
      <c r="CA22" s="141"/>
      <c r="CB22" s="237"/>
      <c r="CC22" s="236"/>
      <c r="CD22" s="141"/>
      <c r="CE22" s="237"/>
      <c r="CF22" s="236"/>
      <c r="CG22" s="141"/>
      <c r="CH22" s="237"/>
      <c r="CI22" s="236"/>
      <c r="CJ22" s="141"/>
    </row>
    <row r="23" spans="1:88" customFormat="1" ht="15.75" customHeight="1" x14ac:dyDescent="0.3">
      <c r="A23" s="217" t="s">
        <v>51</v>
      </c>
      <c r="B23" s="140">
        <f>DTA!$Q168</f>
        <v>2.8744837862510986</v>
      </c>
      <c r="C23" s="179" t="s">
        <v>59</v>
      </c>
      <c r="D23" s="139">
        <f>DTA!$Q170</f>
        <v>4.7338498357626949E-2</v>
      </c>
      <c r="E23" s="138">
        <f>DTA!Q177</f>
        <v>0.88928474464691543</v>
      </c>
      <c r="F23" s="179" t="s">
        <v>59</v>
      </c>
      <c r="G23" s="139">
        <f>DTA!Q179</f>
        <v>0.10566493973617487</v>
      </c>
      <c r="H23" s="138">
        <f>DTA!$Q186</f>
        <v>2.7109867814212398</v>
      </c>
      <c r="I23" s="179" t="s">
        <v>59</v>
      </c>
      <c r="J23" s="197">
        <f>DTA!$Q188</f>
        <v>0.27267778475896426</v>
      </c>
      <c r="K23" s="138">
        <f>DTA!$Q195</f>
        <v>3.6890407459687156</v>
      </c>
      <c r="L23" s="179" t="s">
        <v>59</v>
      </c>
      <c r="M23" s="197">
        <f>DTA!$Q197</f>
        <v>1.5656709776924085</v>
      </c>
      <c r="N23" s="138">
        <f>DTA!$Q204</f>
        <v>4.2794344102839101</v>
      </c>
      <c r="O23" s="179" t="s">
        <v>59</v>
      </c>
      <c r="P23" s="197">
        <f>DTA!$Q206</f>
        <v>2.0301482175892764</v>
      </c>
      <c r="Q23" s="205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237"/>
      <c r="AP23" s="236"/>
      <c r="AQ23" s="141"/>
      <c r="AR23" s="237"/>
      <c r="AS23" s="236"/>
      <c r="AT23" s="141"/>
      <c r="AU23" s="237"/>
      <c r="AV23" s="236"/>
      <c r="AW23" s="141"/>
      <c r="AX23" s="237"/>
      <c r="AY23" s="236"/>
      <c r="AZ23" s="141"/>
      <c r="BA23" s="237"/>
      <c r="BB23" s="236"/>
      <c r="BC23" s="141"/>
      <c r="BD23" s="237"/>
      <c r="BE23" s="236"/>
      <c r="BF23" s="141"/>
      <c r="BG23" s="237"/>
      <c r="BH23" s="236"/>
      <c r="BI23" s="141"/>
      <c r="BJ23" s="237"/>
      <c r="BK23" s="236"/>
      <c r="BL23" s="141"/>
      <c r="BM23" s="237"/>
      <c r="BN23" s="236"/>
      <c r="BO23" s="141"/>
      <c r="BP23" s="237"/>
      <c r="BQ23" s="236"/>
      <c r="BR23" s="141"/>
      <c r="BS23" s="237"/>
      <c r="BT23" s="236"/>
      <c r="BU23" s="141"/>
      <c r="BV23" s="237"/>
      <c r="BW23" s="236"/>
      <c r="BX23" s="141"/>
      <c r="BY23" s="237"/>
      <c r="BZ23" s="236"/>
      <c r="CA23" s="141"/>
      <c r="CB23" s="237"/>
      <c r="CC23" s="236"/>
      <c r="CD23" s="141"/>
      <c r="CE23" s="237"/>
      <c r="CF23" s="236"/>
      <c r="CG23" s="141"/>
      <c r="CH23" s="237"/>
      <c r="CI23" s="236"/>
      <c r="CJ23" s="141"/>
    </row>
    <row r="24" spans="1:88" customFormat="1" ht="8.1" customHeight="1" x14ac:dyDescent="0.3">
      <c r="A24" s="217"/>
      <c r="B24" s="133"/>
      <c r="C24" s="137"/>
      <c r="D24" s="132"/>
      <c r="E24" s="131"/>
      <c r="F24" s="137"/>
      <c r="G24" s="132"/>
      <c r="H24" s="131"/>
      <c r="I24" s="137"/>
      <c r="J24" s="202"/>
      <c r="K24" s="131"/>
      <c r="L24" s="137"/>
      <c r="M24" s="202"/>
      <c r="N24" s="131"/>
      <c r="O24" s="137"/>
      <c r="P24" s="202"/>
      <c r="Q24" s="205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235"/>
      <c r="AP24" s="238"/>
      <c r="AQ24" s="134"/>
      <c r="AR24" s="235"/>
      <c r="AS24" s="238"/>
      <c r="AT24" s="134"/>
      <c r="AU24" s="235"/>
      <c r="AV24" s="238"/>
      <c r="AW24" s="134"/>
      <c r="AX24" s="235"/>
      <c r="AY24" s="238"/>
      <c r="AZ24" s="134"/>
      <c r="BA24" s="235"/>
      <c r="BB24" s="238"/>
      <c r="BC24" s="134"/>
      <c r="BD24" s="235"/>
      <c r="BE24" s="238"/>
      <c r="BF24" s="134"/>
      <c r="BG24" s="235"/>
      <c r="BH24" s="238"/>
      <c r="BI24" s="134"/>
      <c r="BJ24" s="235"/>
      <c r="BK24" s="238"/>
      <c r="BL24" s="134"/>
      <c r="BM24" s="235"/>
      <c r="BN24" s="238"/>
      <c r="BO24" s="134"/>
      <c r="BP24" s="235"/>
      <c r="BQ24" s="238"/>
      <c r="BR24" s="134"/>
      <c r="BS24" s="235"/>
      <c r="BT24" s="238"/>
      <c r="BU24" s="134"/>
      <c r="BV24" s="235"/>
      <c r="BW24" s="238"/>
      <c r="BX24" s="134"/>
      <c r="BY24" s="235"/>
      <c r="BZ24" s="238"/>
      <c r="CA24" s="134"/>
      <c r="CB24" s="235"/>
      <c r="CC24" s="238"/>
      <c r="CD24" s="134"/>
      <c r="CE24" s="235"/>
      <c r="CF24" s="238"/>
      <c r="CG24" s="134"/>
      <c r="CH24" s="235"/>
      <c r="CI24" s="238"/>
      <c r="CJ24" s="134"/>
    </row>
    <row r="25" spans="1:88" customFormat="1" ht="15.75" customHeight="1" x14ac:dyDescent="0.3">
      <c r="A25" s="218" t="s">
        <v>70</v>
      </c>
      <c r="B25" s="133">
        <f>DTA!$N20</f>
        <v>45.351362719229279</v>
      </c>
      <c r="C25" s="179" t="s">
        <v>59</v>
      </c>
      <c r="D25" s="135">
        <f>DTA!$N22</f>
        <v>2.3855394580990925</v>
      </c>
      <c r="E25" s="131">
        <f>DTA!$N38</f>
        <v>37.6392335963668</v>
      </c>
      <c r="F25" s="179" t="s">
        <v>59</v>
      </c>
      <c r="G25" s="135">
        <f>DTA!$N40</f>
        <v>2.2412566410339325</v>
      </c>
      <c r="H25" s="131">
        <f>DTA!$N56</f>
        <v>8.5359428609860757</v>
      </c>
      <c r="I25" s="179" t="s">
        <v>59</v>
      </c>
      <c r="J25" s="201">
        <f>DTA!$N58</f>
        <v>2.9198925730821608</v>
      </c>
      <c r="K25" s="131">
        <f>DTA!$N74</f>
        <v>2.4027467660070454</v>
      </c>
      <c r="L25" s="179" t="s">
        <v>59</v>
      </c>
      <c r="M25" s="201">
        <f>DTA!$N76</f>
        <v>0.88823245169121523</v>
      </c>
      <c r="N25" s="131">
        <f>DTA!$N65</f>
        <v>73.737021750155236</v>
      </c>
      <c r="O25" s="179" t="s">
        <v>59</v>
      </c>
      <c r="P25" s="201">
        <f>DTA!$N67</f>
        <v>3.4979397926423572</v>
      </c>
      <c r="Q25" s="205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235"/>
      <c r="AP25" s="236"/>
      <c r="AQ25" s="136"/>
      <c r="AR25" s="235"/>
      <c r="AS25" s="236"/>
      <c r="AT25" s="136"/>
      <c r="AU25" s="235"/>
      <c r="AV25" s="236"/>
      <c r="AW25" s="136"/>
      <c r="AX25" s="235"/>
      <c r="AY25" s="236"/>
      <c r="AZ25" s="136"/>
      <c r="BA25" s="235"/>
      <c r="BB25" s="236"/>
      <c r="BC25" s="136"/>
      <c r="BD25" s="235"/>
      <c r="BE25" s="236"/>
      <c r="BF25" s="136"/>
      <c r="BG25" s="235"/>
      <c r="BH25" s="236"/>
      <c r="BI25" s="136"/>
      <c r="BJ25" s="235"/>
      <c r="BK25" s="236"/>
      <c r="BL25" s="136"/>
      <c r="BM25" s="235"/>
      <c r="BN25" s="236"/>
      <c r="BO25" s="136"/>
      <c r="BP25" s="235"/>
      <c r="BQ25" s="236"/>
      <c r="BR25" s="136"/>
      <c r="BS25" s="235"/>
      <c r="BT25" s="236"/>
      <c r="BU25" s="136"/>
      <c r="BV25" s="235"/>
      <c r="BW25" s="236"/>
      <c r="BX25" s="136"/>
      <c r="BY25" s="235"/>
      <c r="BZ25" s="236"/>
      <c r="CA25" s="136"/>
      <c r="CB25" s="235"/>
      <c r="CC25" s="236"/>
      <c r="CD25" s="136"/>
      <c r="CE25" s="235"/>
      <c r="CF25" s="236"/>
      <c r="CG25" s="136"/>
      <c r="CH25" s="235"/>
      <c r="CI25" s="236"/>
      <c r="CJ25" s="136"/>
    </row>
    <row r="26" spans="1:88" customFormat="1" ht="8.1" customHeight="1" x14ac:dyDescent="0.3">
      <c r="A26" s="221"/>
      <c r="B26" s="147"/>
      <c r="C26" s="146"/>
      <c r="D26" s="146"/>
      <c r="E26" s="147"/>
      <c r="F26" s="146"/>
      <c r="G26" s="146"/>
      <c r="H26" s="146"/>
      <c r="I26" s="146"/>
      <c r="J26" s="204"/>
      <c r="K26" s="146"/>
      <c r="L26" s="146"/>
      <c r="M26" s="204"/>
      <c r="N26" s="146"/>
      <c r="O26" s="146"/>
      <c r="P26" s="204"/>
      <c r="Q26" s="205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243"/>
      <c r="AP26" s="148"/>
      <c r="AQ26" s="148"/>
      <c r="AR26" s="243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243"/>
      <c r="BN26" s="148"/>
      <c r="BO26" s="148"/>
      <c r="BP26" s="243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</row>
    <row r="27" spans="1:88" customFormat="1" ht="8.1" customHeight="1" x14ac:dyDescent="0.3">
      <c r="A27" s="149"/>
      <c r="B27" s="150"/>
      <c r="C27" s="151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0"/>
      <c r="R27" s="151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243"/>
      <c r="AP27" s="151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243"/>
      <c r="BN27" s="151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</row>
    <row r="28" spans="1:88" customFormat="1" x14ac:dyDescent="0.3">
      <c r="A28" s="124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5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231"/>
      <c r="AO28" s="24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24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  <c r="CH28" s="174"/>
      <c r="CI28" s="174"/>
      <c r="CJ28" s="174"/>
    </row>
    <row r="29" spans="1:88" customFormat="1" ht="15.6" x14ac:dyDescent="0.3">
      <c r="A29" s="214"/>
      <c r="B29" s="584" t="s">
        <v>170</v>
      </c>
      <c r="C29" s="576"/>
      <c r="D29" s="576"/>
      <c r="E29" s="576"/>
      <c r="F29" s="576"/>
      <c r="G29" s="576"/>
      <c r="H29" s="576"/>
      <c r="I29" s="576"/>
      <c r="J29" s="576"/>
      <c r="K29" s="576"/>
      <c r="L29" s="576"/>
      <c r="M29" s="576"/>
      <c r="N29" s="576"/>
      <c r="O29" s="576"/>
      <c r="P29" s="576"/>
      <c r="Q29" s="205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575"/>
      <c r="AP29" s="575"/>
      <c r="AQ29" s="575"/>
      <c r="AR29" s="575"/>
      <c r="AS29" s="575"/>
      <c r="AT29" s="575"/>
      <c r="AU29" s="575"/>
      <c r="AV29" s="575"/>
      <c r="AW29" s="575"/>
      <c r="AX29" s="575"/>
      <c r="AY29" s="575"/>
      <c r="AZ29" s="575"/>
      <c r="BA29" s="575"/>
      <c r="BB29" s="575"/>
      <c r="BC29" s="575"/>
      <c r="BD29" s="575"/>
      <c r="BE29" s="575"/>
      <c r="BF29" s="575"/>
      <c r="BG29" s="575"/>
      <c r="BH29" s="575"/>
      <c r="BI29" s="575"/>
      <c r="BJ29" s="575"/>
      <c r="BK29" s="575"/>
      <c r="BL29" s="575"/>
      <c r="BM29" s="575"/>
      <c r="BN29" s="575"/>
      <c r="BO29" s="575"/>
      <c r="BP29" s="575"/>
      <c r="BQ29" s="575"/>
      <c r="BR29" s="575"/>
      <c r="BS29" s="575"/>
      <c r="BT29" s="575"/>
      <c r="BU29" s="575"/>
      <c r="BV29" s="575"/>
      <c r="BW29" s="575"/>
      <c r="BX29" s="575"/>
      <c r="BY29" s="575"/>
      <c r="BZ29" s="575"/>
      <c r="CA29" s="575"/>
      <c r="CB29" s="575"/>
      <c r="CC29" s="575"/>
      <c r="CD29" s="575"/>
      <c r="CE29" s="575"/>
      <c r="CF29" s="575"/>
      <c r="CG29" s="575"/>
      <c r="CH29" s="575"/>
      <c r="CI29" s="575"/>
      <c r="CJ29" s="575"/>
    </row>
    <row r="30" spans="1:88" s="209" customFormat="1" ht="35.1" customHeight="1" x14ac:dyDescent="0.3">
      <c r="A30" s="215"/>
      <c r="B30" s="579" t="s">
        <v>101</v>
      </c>
      <c r="C30" s="578"/>
      <c r="D30" s="580"/>
      <c r="E30" s="581" t="s">
        <v>102</v>
      </c>
      <c r="F30" s="582"/>
      <c r="G30" s="583"/>
      <c r="H30" s="579" t="s">
        <v>118</v>
      </c>
      <c r="I30" s="578"/>
      <c r="J30" s="578"/>
      <c r="K30" s="579" t="s">
        <v>126</v>
      </c>
      <c r="L30" s="578"/>
      <c r="M30" s="578"/>
      <c r="N30" s="579" t="s">
        <v>189</v>
      </c>
      <c r="O30" s="578"/>
      <c r="P30" s="578"/>
      <c r="Q30" s="207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569"/>
      <c r="AP30" s="569"/>
      <c r="AQ30" s="569"/>
      <c r="AR30" s="569"/>
      <c r="AS30" s="569"/>
      <c r="AT30" s="569"/>
      <c r="AU30" s="569"/>
      <c r="AV30" s="569"/>
      <c r="AW30" s="569"/>
      <c r="AX30" s="569"/>
      <c r="AY30" s="569"/>
      <c r="AZ30" s="569"/>
      <c r="BA30" s="569"/>
      <c r="BB30" s="569"/>
      <c r="BC30" s="569"/>
      <c r="BD30" s="569"/>
      <c r="BE30" s="569"/>
      <c r="BF30" s="569"/>
      <c r="BG30" s="569"/>
      <c r="BH30" s="569"/>
      <c r="BI30" s="569"/>
      <c r="BJ30" s="569"/>
      <c r="BK30" s="569"/>
      <c r="BL30" s="569"/>
      <c r="BM30" s="569"/>
      <c r="BN30" s="569"/>
      <c r="BO30" s="569"/>
      <c r="BP30" s="569"/>
      <c r="BQ30" s="569"/>
      <c r="BR30" s="569"/>
      <c r="BS30" s="569"/>
      <c r="BT30" s="569"/>
      <c r="BU30" s="569"/>
      <c r="BV30" s="569"/>
      <c r="BW30" s="569"/>
      <c r="BX30" s="569"/>
      <c r="BY30" s="569"/>
      <c r="BZ30" s="569"/>
      <c r="CA30" s="569"/>
      <c r="CB30" s="569"/>
      <c r="CC30" s="569"/>
      <c r="CD30" s="569"/>
      <c r="CE30" s="569"/>
      <c r="CF30" s="569"/>
      <c r="CG30" s="569"/>
      <c r="CH30" s="569"/>
      <c r="CI30" s="569"/>
      <c r="CJ30" s="569"/>
    </row>
    <row r="31" spans="1:88" customFormat="1" ht="15.6" customHeight="1" x14ac:dyDescent="0.3">
      <c r="A31" s="216"/>
      <c r="B31" s="180" t="s">
        <v>60</v>
      </c>
      <c r="C31" s="181" t="s">
        <v>57</v>
      </c>
      <c r="D31" s="182">
        <f>COUNT(DTA!$C$41:$C$46)</f>
        <v>5</v>
      </c>
      <c r="E31" s="180" t="s">
        <v>60</v>
      </c>
      <c r="F31" s="181" t="s">
        <v>57</v>
      </c>
      <c r="G31" s="182">
        <f>COUNT(DTA!$C$50:$C$55)</f>
        <v>5</v>
      </c>
      <c r="H31" s="180" t="s">
        <v>60</v>
      </c>
      <c r="I31" s="181" t="s">
        <v>57</v>
      </c>
      <c r="J31" s="199">
        <f>COUNT(DTA!$C$113:$C$118)</f>
        <v>5</v>
      </c>
      <c r="K31" s="180" t="s">
        <v>60</v>
      </c>
      <c r="L31" s="181" t="s">
        <v>57</v>
      </c>
      <c r="M31" s="199">
        <f>COUNT(DTA!$C$113:$C$118)</f>
        <v>5</v>
      </c>
      <c r="N31" s="180" t="s">
        <v>60</v>
      </c>
      <c r="O31" s="181" t="s">
        <v>57</v>
      </c>
      <c r="P31" s="199">
        <f>COUNT(DTA!$C$113:$C$118)</f>
        <v>5</v>
      </c>
      <c r="Q31" s="205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232"/>
      <c r="AP31" s="233"/>
      <c r="AQ31" s="234"/>
      <c r="AR31" s="232"/>
      <c r="AS31" s="233"/>
      <c r="AT31" s="234"/>
      <c r="AU31" s="232"/>
      <c r="AV31" s="233"/>
      <c r="AW31" s="234"/>
      <c r="AX31" s="232"/>
      <c r="AY31" s="233"/>
      <c r="AZ31" s="234"/>
      <c r="BA31" s="232"/>
      <c r="BB31" s="233"/>
      <c r="BC31" s="234"/>
      <c r="BD31" s="232"/>
      <c r="BE31" s="233"/>
      <c r="BF31" s="234"/>
      <c r="BG31" s="232"/>
      <c r="BH31" s="233"/>
      <c r="BI31" s="234"/>
      <c r="BJ31" s="232"/>
      <c r="BK31" s="233"/>
      <c r="BL31" s="234"/>
      <c r="BM31" s="232"/>
      <c r="BN31" s="233"/>
      <c r="BO31" s="234"/>
      <c r="BP31" s="232"/>
      <c r="BQ31" s="233"/>
      <c r="BR31" s="234"/>
      <c r="BS31" s="232"/>
      <c r="BT31" s="233"/>
      <c r="BU31" s="234"/>
      <c r="BV31" s="232"/>
      <c r="BW31" s="233"/>
      <c r="BX31" s="234"/>
      <c r="BY31" s="232"/>
      <c r="BZ31" s="233"/>
      <c r="CA31" s="234"/>
      <c r="CB31" s="232"/>
      <c r="CC31" s="233"/>
      <c r="CD31" s="234"/>
      <c r="CE31" s="232"/>
      <c r="CF31" s="233"/>
      <c r="CG31" s="234"/>
      <c r="CH31" s="232"/>
      <c r="CI31" s="233"/>
      <c r="CJ31" s="234"/>
    </row>
    <row r="32" spans="1:88" customFormat="1" ht="15.75" customHeight="1" x14ac:dyDescent="0.3">
      <c r="A32" s="143" t="s">
        <v>47</v>
      </c>
      <c r="B32" s="128"/>
      <c r="C32" s="128"/>
      <c r="D32" s="128"/>
      <c r="E32" s="128"/>
      <c r="F32" s="128"/>
      <c r="G32" s="128"/>
      <c r="H32" s="128"/>
      <c r="I32" s="128"/>
      <c r="J32" s="200"/>
      <c r="K32" s="128"/>
      <c r="L32" s="128"/>
      <c r="M32" s="200"/>
      <c r="N32" s="128"/>
      <c r="O32" s="128"/>
      <c r="P32" s="200"/>
      <c r="Q32" s="205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</row>
    <row r="33" spans="1:88" customFormat="1" ht="15.75" customHeight="1" x14ac:dyDescent="0.3">
      <c r="A33" s="217" t="s">
        <v>66</v>
      </c>
      <c r="B33" s="133">
        <f>DTA!$H20</f>
        <v>96.849488000000008</v>
      </c>
      <c r="C33" s="179" t="s">
        <v>59</v>
      </c>
      <c r="D33" s="135">
        <f>DTA!$H22</f>
        <v>3.047523026208991</v>
      </c>
      <c r="E33" s="133">
        <f>DTA!$H38</f>
        <v>106.31553</v>
      </c>
      <c r="F33" s="179" t="s">
        <v>59</v>
      </c>
      <c r="G33" s="135">
        <f>DTA!$H40</f>
        <v>3.1376872480060842</v>
      </c>
      <c r="H33" s="133">
        <f>DTA!$H56</f>
        <v>141.534132</v>
      </c>
      <c r="I33" s="179" t="s">
        <v>59</v>
      </c>
      <c r="J33" s="201">
        <f>DTA!$H58</f>
        <v>7.0030358486005175</v>
      </c>
      <c r="K33" s="133">
        <f>DTA!$H74</f>
        <v>132.40824000000001</v>
      </c>
      <c r="L33" s="179" t="s">
        <v>59</v>
      </c>
      <c r="M33" s="201">
        <f>DTA!$H76</f>
        <v>6.0871833094576679</v>
      </c>
      <c r="N33" s="133">
        <f>DTA!$H65</f>
        <v>97.883424000000005</v>
      </c>
      <c r="O33" s="179" t="s">
        <v>59</v>
      </c>
      <c r="P33" s="201">
        <f>DTA!$H67</f>
        <v>2.4393950681031549</v>
      </c>
      <c r="Q33" s="205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235"/>
      <c r="AP33" s="236"/>
      <c r="AQ33" s="136"/>
      <c r="AR33" s="235"/>
      <c r="AS33" s="236"/>
      <c r="AT33" s="136"/>
      <c r="AU33" s="235"/>
      <c r="AV33" s="236"/>
      <c r="AW33" s="136"/>
      <c r="AX33" s="235"/>
      <c r="AY33" s="236"/>
      <c r="AZ33" s="136"/>
      <c r="BA33" s="235"/>
      <c r="BB33" s="236"/>
      <c r="BC33" s="136"/>
      <c r="BD33" s="235"/>
      <c r="BE33" s="236"/>
      <c r="BF33" s="136"/>
      <c r="BG33" s="235"/>
      <c r="BH33" s="236"/>
      <c r="BI33" s="136"/>
      <c r="BJ33" s="235"/>
      <c r="BK33" s="236"/>
      <c r="BL33" s="136"/>
      <c r="BM33" s="235"/>
      <c r="BN33" s="236"/>
      <c r="BO33" s="136"/>
      <c r="BP33" s="235"/>
      <c r="BQ33" s="236"/>
      <c r="BR33" s="136"/>
      <c r="BS33" s="235"/>
      <c r="BT33" s="236"/>
      <c r="BU33" s="136"/>
      <c r="BV33" s="235"/>
      <c r="BW33" s="236"/>
      <c r="BX33" s="136"/>
      <c r="BY33" s="235"/>
      <c r="BZ33" s="236"/>
      <c r="CA33" s="136"/>
      <c r="CB33" s="235"/>
      <c r="CC33" s="236"/>
      <c r="CD33" s="136"/>
      <c r="CE33" s="235"/>
      <c r="CF33" s="236"/>
      <c r="CG33" s="136"/>
      <c r="CH33" s="235"/>
      <c r="CI33" s="236"/>
      <c r="CJ33" s="136"/>
    </row>
    <row r="34" spans="1:88" customFormat="1" ht="15.75" customHeight="1" x14ac:dyDescent="0.3">
      <c r="A34" s="217" t="s">
        <v>67</v>
      </c>
      <c r="B34" s="133">
        <f>DTA!$G$20</f>
        <v>703.34519999999998</v>
      </c>
      <c r="C34" s="179" t="s">
        <v>59</v>
      </c>
      <c r="D34" s="132">
        <f>DTA!$G$22</f>
        <v>19.334006132718592</v>
      </c>
      <c r="E34" s="133">
        <f>DTA!$G$38</f>
        <v>727.22119999999995</v>
      </c>
      <c r="F34" s="179" t="s">
        <v>59</v>
      </c>
      <c r="G34" s="132">
        <f>DTA!$G$40</f>
        <v>24.542936884977724</v>
      </c>
      <c r="H34" s="133">
        <f>DTA!$G$56</f>
        <v>844.08220000000006</v>
      </c>
      <c r="I34" s="179" t="s">
        <v>59</v>
      </c>
      <c r="J34" s="202">
        <f>DTA!$G$58</f>
        <v>57.475324787598915</v>
      </c>
      <c r="K34" s="133">
        <f>DTA!$G$74</f>
        <v>939.3732</v>
      </c>
      <c r="L34" s="179" t="s">
        <v>59</v>
      </c>
      <c r="M34" s="202">
        <f>DTA!$G$76</f>
        <v>20.54133677100884</v>
      </c>
      <c r="N34" s="133">
        <f>DTA!$G$65</f>
        <v>795.62259999999992</v>
      </c>
      <c r="O34" s="179" t="s">
        <v>59</v>
      </c>
      <c r="P34" s="202">
        <f>DTA!$G$67</f>
        <v>7.7674871393520801</v>
      </c>
      <c r="Q34" s="205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235"/>
      <c r="AP34" s="236"/>
      <c r="AQ34" s="134"/>
      <c r="AR34" s="235"/>
      <c r="AS34" s="236"/>
      <c r="AT34" s="134"/>
      <c r="AU34" s="235"/>
      <c r="AV34" s="236"/>
      <c r="AW34" s="134"/>
      <c r="AX34" s="235"/>
      <c r="AY34" s="236"/>
      <c r="AZ34" s="134"/>
      <c r="BA34" s="235"/>
      <c r="BB34" s="236"/>
      <c r="BC34" s="134"/>
      <c r="BD34" s="235"/>
      <c r="BE34" s="236"/>
      <c r="BF34" s="134"/>
      <c r="BG34" s="235"/>
      <c r="BH34" s="236"/>
      <c r="BI34" s="134"/>
      <c r="BJ34" s="235"/>
      <c r="BK34" s="236"/>
      <c r="BL34" s="134"/>
      <c r="BM34" s="235"/>
      <c r="BN34" s="236"/>
      <c r="BO34" s="134"/>
      <c r="BP34" s="235"/>
      <c r="BQ34" s="236"/>
      <c r="BR34" s="134"/>
      <c r="BS34" s="235"/>
      <c r="BT34" s="236"/>
      <c r="BU34" s="134"/>
      <c r="BV34" s="235"/>
      <c r="BW34" s="236"/>
      <c r="BX34" s="134"/>
      <c r="BY34" s="235"/>
      <c r="BZ34" s="236"/>
      <c r="CA34" s="134"/>
      <c r="CB34" s="235"/>
      <c r="CC34" s="236"/>
      <c r="CD34" s="134"/>
      <c r="CE34" s="235"/>
      <c r="CF34" s="236"/>
      <c r="CG34" s="134"/>
      <c r="CH34" s="235"/>
      <c r="CI34" s="236"/>
      <c r="CJ34" s="134"/>
    </row>
    <row r="35" spans="1:88" customFormat="1" ht="15.75" customHeight="1" x14ac:dyDescent="0.3">
      <c r="A35" s="217" t="s">
        <v>68</v>
      </c>
      <c r="B35" s="140">
        <f>DTA!$F$20</f>
        <v>4.4399999999999995</v>
      </c>
      <c r="C35" s="179" t="s">
        <v>59</v>
      </c>
      <c r="D35" s="139">
        <f>DTA!$F$22</f>
        <v>0.2178990591994375</v>
      </c>
      <c r="E35" s="140">
        <f>DTA!$F$38</f>
        <v>4.5720000000000001</v>
      </c>
      <c r="F35" s="179" t="s">
        <v>59</v>
      </c>
      <c r="G35" s="139">
        <f>DTA!$F$40</f>
        <v>0.13066751700403578</v>
      </c>
      <c r="H35" s="140">
        <f>DTA!$F$56</f>
        <v>5.7760000000000007</v>
      </c>
      <c r="I35" s="179" t="s">
        <v>59</v>
      </c>
      <c r="J35" s="197">
        <f>DTA!$F$58</f>
        <v>0.32218938530001062</v>
      </c>
      <c r="K35" s="140">
        <f>DTA!$F$74</f>
        <v>5.282</v>
      </c>
      <c r="L35" s="179" t="s">
        <v>59</v>
      </c>
      <c r="M35" s="197">
        <f>DTA!$F$76</f>
        <v>8.2486362509205186E-2</v>
      </c>
      <c r="N35" s="140">
        <f>DTA!$F$65</f>
        <v>4.6340000000000003</v>
      </c>
      <c r="O35" s="179" t="s">
        <v>59</v>
      </c>
      <c r="P35" s="197">
        <f>DTA!$F$67</f>
        <v>0.15374004032782088</v>
      </c>
      <c r="Q35" s="205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237"/>
      <c r="AP35" s="236"/>
      <c r="AQ35" s="141"/>
      <c r="AR35" s="237"/>
      <c r="AS35" s="236"/>
      <c r="AT35" s="141"/>
      <c r="AU35" s="237"/>
      <c r="AV35" s="236"/>
      <c r="AW35" s="141"/>
      <c r="AX35" s="237"/>
      <c r="AY35" s="236"/>
      <c r="AZ35" s="141"/>
      <c r="BA35" s="237"/>
      <c r="BB35" s="236"/>
      <c r="BC35" s="141"/>
      <c r="BD35" s="237"/>
      <c r="BE35" s="236"/>
      <c r="BF35" s="141"/>
      <c r="BG35" s="237"/>
      <c r="BH35" s="236"/>
      <c r="BI35" s="141"/>
      <c r="BJ35" s="237"/>
      <c r="BK35" s="236"/>
      <c r="BL35" s="141"/>
      <c r="BM35" s="237"/>
      <c r="BN35" s="236"/>
      <c r="BO35" s="141"/>
      <c r="BP35" s="237"/>
      <c r="BQ35" s="236"/>
      <c r="BR35" s="141"/>
      <c r="BS35" s="237"/>
      <c r="BT35" s="236"/>
      <c r="BU35" s="141"/>
      <c r="BV35" s="237"/>
      <c r="BW35" s="236"/>
      <c r="BX35" s="141"/>
      <c r="BY35" s="237"/>
      <c r="BZ35" s="236"/>
      <c r="CA35" s="141"/>
      <c r="CB35" s="237"/>
      <c r="CC35" s="236"/>
      <c r="CD35" s="141"/>
      <c r="CE35" s="237"/>
      <c r="CF35" s="236"/>
      <c r="CG35" s="141"/>
      <c r="CH35" s="237"/>
      <c r="CI35" s="236"/>
      <c r="CJ35" s="141"/>
    </row>
    <row r="36" spans="1:88" customFormat="1" ht="8.1" customHeight="1" x14ac:dyDescent="0.3">
      <c r="A36" s="217"/>
      <c r="B36" s="133"/>
      <c r="C36" s="137"/>
      <c r="D36" s="132"/>
      <c r="E36" s="133"/>
      <c r="F36" s="137"/>
      <c r="G36" s="132"/>
      <c r="H36" s="133"/>
      <c r="I36" s="137"/>
      <c r="J36" s="202"/>
      <c r="K36" s="133"/>
      <c r="L36" s="137"/>
      <c r="M36" s="202"/>
      <c r="N36" s="133"/>
      <c r="O36" s="137"/>
      <c r="P36" s="202"/>
      <c r="Q36" s="205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235"/>
      <c r="AP36" s="238"/>
      <c r="AQ36" s="134"/>
      <c r="AR36" s="235"/>
      <c r="AS36" s="238"/>
      <c r="AT36" s="134"/>
      <c r="AU36" s="235"/>
      <c r="AV36" s="238"/>
      <c r="AW36" s="134"/>
      <c r="AX36" s="235"/>
      <c r="AY36" s="238"/>
      <c r="AZ36" s="134"/>
      <c r="BA36" s="235"/>
      <c r="BB36" s="238"/>
      <c r="BC36" s="134"/>
      <c r="BD36" s="235"/>
      <c r="BE36" s="238"/>
      <c r="BF36" s="134"/>
      <c r="BG36" s="235"/>
      <c r="BH36" s="238"/>
      <c r="BI36" s="134"/>
      <c r="BJ36" s="235"/>
      <c r="BK36" s="238"/>
      <c r="BL36" s="134"/>
      <c r="BM36" s="235"/>
      <c r="BN36" s="238"/>
      <c r="BO36" s="134"/>
      <c r="BP36" s="235"/>
      <c r="BQ36" s="238"/>
      <c r="BR36" s="134"/>
      <c r="BS36" s="235"/>
      <c r="BT36" s="238"/>
      <c r="BU36" s="134"/>
      <c r="BV36" s="235"/>
      <c r="BW36" s="238"/>
      <c r="BX36" s="134"/>
      <c r="BY36" s="235"/>
      <c r="BZ36" s="238"/>
      <c r="CA36" s="134"/>
      <c r="CB36" s="235"/>
      <c r="CC36" s="238"/>
      <c r="CD36" s="134"/>
      <c r="CE36" s="235"/>
      <c r="CF36" s="238"/>
      <c r="CG36" s="134"/>
      <c r="CH36" s="235"/>
      <c r="CI36" s="238"/>
      <c r="CJ36" s="134"/>
    </row>
    <row r="37" spans="1:88" customFormat="1" ht="15.75" customHeight="1" x14ac:dyDescent="0.3">
      <c r="A37" s="218" t="s">
        <v>58</v>
      </c>
      <c r="B37" s="176" t="s">
        <v>56</v>
      </c>
      <c r="C37" s="178" t="s">
        <v>57</v>
      </c>
      <c r="D37" s="177">
        <f>DTA!$Q$20</f>
        <v>100.00055370670279</v>
      </c>
      <c r="E37" s="176" t="s">
        <v>56</v>
      </c>
      <c r="F37" s="178" t="s">
        <v>57</v>
      </c>
      <c r="G37" s="177">
        <f>DTA!$Q$38</f>
        <v>100.0006819306856</v>
      </c>
      <c r="H37" s="176" t="s">
        <v>56</v>
      </c>
      <c r="I37" s="178" t="s">
        <v>57</v>
      </c>
      <c r="J37" s="198">
        <f>DTA!$Q$56</f>
        <v>100.00318699798081</v>
      </c>
      <c r="K37" s="176" t="s">
        <v>56</v>
      </c>
      <c r="L37" s="178" t="s">
        <v>57</v>
      </c>
      <c r="M37" s="198">
        <f>DTA!$Q$74</f>
        <v>100.090590690657</v>
      </c>
      <c r="N37" s="176" t="s">
        <v>56</v>
      </c>
      <c r="O37" s="178" t="s">
        <v>57</v>
      </c>
      <c r="P37" s="198">
        <f>DTA!$Q$65</f>
        <v>100.0006322605978</v>
      </c>
      <c r="Q37" s="205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239"/>
      <c r="AP37" s="240"/>
      <c r="AQ37" s="241"/>
      <c r="AR37" s="239"/>
      <c r="AS37" s="240"/>
      <c r="AT37" s="241"/>
      <c r="AU37" s="239"/>
      <c r="AV37" s="240"/>
      <c r="AW37" s="241"/>
      <c r="AX37" s="239"/>
      <c r="AY37" s="240"/>
      <c r="AZ37" s="241"/>
      <c r="BA37" s="239"/>
      <c r="BB37" s="240"/>
      <c r="BC37" s="241"/>
      <c r="BD37" s="239"/>
      <c r="BE37" s="240"/>
      <c r="BF37" s="241"/>
      <c r="BG37" s="239"/>
      <c r="BH37" s="240"/>
      <c r="BI37" s="241"/>
      <c r="BJ37" s="239"/>
      <c r="BK37" s="240"/>
      <c r="BL37" s="241"/>
      <c r="BM37" s="239"/>
      <c r="BN37" s="240"/>
      <c r="BO37" s="241"/>
      <c r="BP37" s="239"/>
      <c r="BQ37" s="240"/>
      <c r="BR37" s="241"/>
      <c r="BS37" s="239"/>
      <c r="BT37" s="240"/>
      <c r="BU37" s="241"/>
      <c r="BV37" s="239"/>
      <c r="BW37" s="240"/>
      <c r="BX37" s="241"/>
      <c r="BY37" s="239"/>
      <c r="BZ37" s="240"/>
      <c r="CA37" s="241"/>
      <c r="CB37" s="239"/>
      <c r="CC37" s="240"/>
      <c r="CD37" s="241"/>
      <c r="CE37" s="239"/>
      <c r="CF37" s="240"/>
      <c r="CG37" s="241"/>
      <c r="CH37" s="239"/>
      <c r="CI37" s="240"/>
      <c r="CJ37" s="241"/>
    </row>
    <row r="38" spans="1:88" customFormat="1" ht="15.75" customHeight="1" x14ac:dyDescent="0.3">
      <c r="A38" s="217" t="s">
        <v>67</v>
      </c>
      <c r="B38" s="133">
        <f>DTA!$R$20</f>
        <v>1060.494568249024</v>
      </c>
      <c r="C38" s="179" t="s">
        <v>59</v>
      </c>
      <c r="D38" s="135">
        <f>DTA!$R$22</f>
        <v>43.038073382061327</v>
      </c>
      <c r="E38" s="131">
        <f>DTA!$R$38</f>
        <v>1029.3003432669329</v>
      </c>
      <c r="F38" s="179" t="s">
        <v>59</v>
      </c>
      <c r="G38" s="135">
        <f>DTA!$R$40</f>
        <v>29.979346089718021</v>
      </c>
      <c r="H38" s="131">
        <f>DTA!$R$56</f>
        <v>994.66408889318393</v>
      </c>
      <c r="I38" s="179" t="s">
        <v>59</v>
      </c>
      <c r="J38" s="201">
        <f>DTA!$R$58</f>
        <v>27.591143393077093</v>
      </c>
      <c r="K38" s="131">
        <f>DTA!$R$74</f>
        <v>972.84306147009283</v>
      </c>
      <c r="L38" s="179" t="s">
        <v>59</v>
      </c>
      <c r="M38" s="201">
        <f>DTA!$R$76</f>
        <v>20.115190689278716</v>
      </c>
      <c r="N38" s="131">
        <f>DTA!$R$65</f>
        <v>1191.548029933798</v>
      </c>
      <c r="O38" s="179" t="s">
        <v>59</v>
      </c>
      <c r="P38" s="201">
        <f>DTA!$R$67</f>
        <v>14.550687214111484</v>
      </c>
      <c r="Q38" s="205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235"/>
      <c r="AP38" s="236"/>
      <c r="AQ38" s="136"/>
      <c r="AR38" s="235"/>
      <c r="AS38" s="236"/>
      <c r="AT38" s="136"/>
      <c r="AU38" s="235"/>
      <c r="AV38" s="236"/>
      <c r="AW38" s="136"/>
      <c r="AX38" s="235"/>
      <c r="AY38" s="236"/>
      <c r="AZ38" s="136"/>
      <c r="BA38" s="235"/>
      <c r="BB38" s="236"/>
      <c r="BC38" s="136"/>
      <c r="BD38" s="235"/>
      <c r="BE38" s="236"/>
      <c r="BF38" s="136"/>
      <c r="BG38" s="235"/>
      <c r="BH38" s="236"/>
      <c r="BI38" s="136"/>
      <c r="BJ38" s="235"/>
      <c r="BK38" s="236"/>
      <c r="BL38" s="136"/>
      <c r="BM38" s="235"/>
      <c r="BN38" s="236"/>
      <c r="BO38" s="136"/>
      <c r="BP38" s="235"/>
      <c r="BQ38" s="236"/>
      <c r="BR38" s="136"/>
      <c r="BS38" s="235"/>
      <c r="BT38" s="236"/>
      <c r="BU38" s="136"/>
      <c r="BV38" s="235"/>
      <c r="BW38" s="236"/>
      <c r="BX38" s="136"/>
      <c r="BY38" s="235"/>
      <c r="BZ38" s="236"/>
      <c r="CA38" s="136"/>
      <c r="CB38" s="235"/>
      <c r="CC38" s="236"/>
      <c r="CD38" s="136"/>
      <c r="CE38" s="235"/>
      <c r="CF38" s="236"/>
      <c r="CG38" s="136"/>
      <c r="CH38" s="235"/>
      <c r="CI38" s="236"/>
      <c r="CJ38" s="136"/>
    </row>
    <row r="39" spans="1:88" customFormat="1" ht="15.75" customHeight="1" x14ac:dyDescent="0.3">
      <c r="A39" s="217" t="s">
        <v>66</v>
      </c>
      <c r="B39" s="133">
        <f>DTA!$S$20</f>
        <v>37.662896517858115</v>
      </c>
      <c r="C39" s="179" t="s">
        <v>59</v>
      </c>
      <c r="D39" s="135">
        <f>DTA!$S$22</f>
        <v>0.36958137564017224</v>
      </c>
      <c r="E39" s="131">
        <f>DTA!$S$38</f>
        <v>46.592418726740938</v>
      </c>
      <c r="F39" s="179" t="s">
        <v>59</v>
      </c>
      <c r="G39" s="135">
        <f>DTA!$S$40</f>
        <v>2.247544812976658</v>
      </c>
      <c r="H39" s="131">
        <f>DTA!$S$56</f>
        <v>98.87592128462299</v>
      </c>
      <c r="I39" s="179" t="s">
        <v>59</v>
      </c>
      <c r="J39" s="201">
        <f>DTA!$S$58</f>
        <v>11.71451316598554</v>
      </c>
      <c r="K39" s="131">
        <f>DTA!$S$74</f>
        <v>115.35781934132361</v>
      </c>
      <c r="L39" s="179" t="s">
        <v>59</v>
      </c>
      <c r="M39" s="201">
        <f>DTA!$S$76</f>
        <v>7.4306840024351706</v>
      </c>
      <c r="N39" s="131">
        <f>DTA!$S$65</f>
        <v>37.271235361303461</v>
      </c>
      <c r="O39" s="179" t="s">
        <v>59</v>
      </c>
      <c r="P39" s="201">
        <f>DTA!$S$67</f>
        <v>1.4133243674486959</v>
      </c>
      <c r="Q39" s="205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235"/>
      <c r="AP39" s="236"/>
      <c r="AQ39" s="136"/>
      <c r="AR39" s="235"/>
      <c r="AS39" s="236"/>
      <c r="AT39" s="136"/>
      <c r="AU39" s="235"/>
      <c r="AV39" s="236"/>
      <c r="AW39" s="136"/>
      <c r="AX39" s="235"/>
      <c r="AY39" s="236"/>
      <c r="AZ39" s="136"/>
      <c r="BA39" s="235"/>
      <c r="BB39" s="236"/>
      <c r="BC39" s="136"/>
      <c r="BD39" s="235"/>
      <c r="BE39" s="236"/>
      <c r="BF39" s="136"/>
      <c r="BG39" s="235"/>
      <c r="BH39" s="236"/>
      <c r="BI39" s="136"/>
      <c r="BJ39" s="235"/>
      <c r="BK39" s="236"/>
      <c r="BL39" s="136"/>
      <c r="BM39" s="235"/>
      <c r="BN39" s="236"/>
      <c r="BO39" s="136"/>
      <c r="BP39" s="235"/>
      <c r="BQ39" s="236"/>
      <c r="BR39" s="136"/>
      <c r="BS39" s="235"/>
      <c r="BT39" s="236"/>
      <c r="BU39" s="136"/>
      <c r="BV39" s="235"/>
      <c r="BW39" s="236"/>
      <c r="BX39" s="136"/>
      <c r="BY39" s="235"/>
      <c r="BZ39" s="236"/>
      <c r="CA39" s="136"/>
      <c r="CB39" s="235"/>
      <c r="CC39" s="236"/>
      <c r="CD39" s="136"/>
      <c r="CE39" s="235"/>
      <c r="CF39" s="236"/>
      <c r="CG39" s="136"/>
      <c r="CH39" s="235"/>
      <c r="CI39" s="236"/>
      <c r="CJ39" s="136"/>
    </row>
    <row r="40" spans="1:88" customFormat="1" ht="15.75" customHeight="1" x14ac:dyDescent="0.3">
      <c r="A40" s="217" t="s">
        <v>69</v>
      </c>
      <c r="B40" s="131">
        <f>DTA!$AN$20</f>
        <v>492.58438760665393</v>
      </c>
      <c r="C40" s="179" t="s">
        <v>59</v>
      </c>
      <c r="D40" s="135">
        <f>DTA!$AN$22</f>
        <v>21.31520072801267</v>
      </c>
      <c r="E40" s="131">
        <f>DTA!$AN$38</f>
        <v>468.05775290672557</v>
      </c>
      <c r="F40" s="179" t="s">
        <v>59</v>
      </c>
      <c r="G40" s="135">
        <f>DTA!$AN$40</f>
        <v>14.630241990711545</v>
      </c>
      <c r="H40" s="131">
        <f>DTA!$AN$56</f>
        <v>398.45612316196889</v>
      </c>
      <c r="I40" s="179" t="s">
        <v>59</v>
      </c>
      <c r="J40" s="135">
        <f>DTA!$AN$58</f>
        <v>13.344934914876404</v>
      </c>
      <c r="K40" s="131">
        <f>DTA!$AN$74</f>
        <v>371.06371139372283</v>
      </c>
      <c r="L40" s="179" t="s">
        <v>59</v>
      </c>
      <c r="M40" s="135">
        <f>DTA!$AN$76</f>
        <v>14.495615270925866</v>
      </c>
      <c r="N40" s="131">
        <f>DTA!$AN$65</f>
        <v>558.50277960559561</v>
      </c>
      <c r="O40" s="179" t="s">
        <v>59</v>
      </c>
      <c r="P40" s="135">
        <f>DTA!$AN$67</f>
        <v>7.5999595124512034</v>
      </c>
      <c r="Q40" s="205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235"/>
      <c r="AP40" s="236"/>
      <c r="AQ40" s="136"/>
      <c r="AR40" s="235"/>
      <c r="AS40" s="236"/>
      <c r="AT40" s="136"/>
      <c r="AU40" s="235"/>
      <c r="AV40" s="236"/>
      <c r="AW40" s="136"/>
      <c r="AX40" s="235"/>
      <c r="AY40" s="236"/>
      <c r="AZ40" s="136"/>
      <c r="BA40" s="235"/>
      <c r="BB40" s="236"/>
      <c r="BC40" s="136"/>
      <c r="BD40" s="235"/>
      <c r="BE40" s="236"/>
      <c r="BF40" s="136"/>
      <c r="BG40" s="235"/>
      <c r="BH40" s="236"/>
      <c r="BI40" s="136"/>
      <c r="BJ40" s="235"/>
      <c r="BK40" s="236"/>
      <c r="BL40" s="136"/>
      <c r="BM40" s="235"/>
      <c r="BN40" s="236"/>
      <c r="BO40" s="136"/>
      <c r="BP40" s="235"/>
      <c r="BQ40" s="236"/>
      <c r="BR40" s="136"/>
      <c r="BS40" s="235"/>
      <c r="BT40" s="236"/>
      <c r="BU40" s="136"/>
      <c r="BV40" s="235"/>
      <c r="BW40" s="236"/>
      <c r="BX40" s="136"/>
      <c r="BY40" s="235"/>
      <c r="BZ40" s="236"/>
      <c r="CA40" s="136"/>
      <c r="CB40" s="235"/>
      <c r="CC40" s="236"/>
      <c r="CD40" s="136"/>
      <c r="CE40" s="235"/>
      <c r="CF40" s="236"/>
      <c r="CG40" s="136"/>
      <c r="CH40" s="235"/>
      <c r="CI40" s="236"/>
      <c r="CJ40" s="136"/>
    </row>
    <row r="41" spans="1:88" customFormat="1" ht="15.6" customHeight="1" x14ac:dyDescent="0.3">
      <c r="A41" s="217" t="s">
        <v>71</v>
      </c>
      <c r="B41" s="140">
        <f>DTA!$T$20</f>
        <v>1.5251385385385399</v>
      </c>
      <c r="C41" s="179" t="s">
        <v>59</v>
      </c>
      <c r="D41" s="139">
        <f>DTA!$T$22</f>
        <v>1.5599936077573271E-2</v>
      </c>
      <c r="E41" s="138">
        <f>DTA!$T$38</f>
        <v>1.4449457457457457</v>
      </c>
      <c r="F41" s="179" t="s">
        <v>59</v>
      </c>
      <c r="G41" s="139">
        <f>DTA!$T$40</f>
        <v>3.0522769029640233E-2</v>
      </c>
      <c r="H41" s="138">
        <f>DTA!$T$56</f>
        <v>1.1414352352352339</v>
      </c>
      <c r="I41" s="179" t="s">
        <v>59</v>
      </c>
      <c r="J41" s="197">
        <f>DTA!$T$58</f>
        <v>1.8086374133075817E-2</v>
      </c>
      <c r="K41" s="138">
        <f>DTA!$T$74</f>
        <v>1.0854540540540538</v>
      </c>
      <c r="L41" s="179" t="s">
        <v>59</v>
      </c>
      <c r="M41" s="197">
        <f>DTA!$T$76</f>
        <v>2.637556789441545E-2</v>
      </c>
      <c r="N41" s="138">
        <f>DTA!$T$65</f>
        <v>1.59071011011011</v>
      </c>
      <c r="O41" s="179" t="s">
        <v>59</v>
      </c>
      <c r="P41" s="197">
        <f>DTA!$T$67</f>
        <v>1.6570834702493886E-2</v>
      </c>
      <c r="Q41" s="205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237"/>
      <c r="AP41" s="236"/>
      <c r="AQ41" s="141"/>
      <c r="AR41" s="237"/>
      <c r="AS41" s="236"/>
      <c r="AT41" s="141"/>
      <c r="AU41" s="237"/>
      <c r="AV41" s="236"/>
      <c r="AW41" s="141"/>
      <c r="AX41" s="237"/>
      <c r="AY41" s="236"/>
      <c r="AZ41" s="141"/>
      <c r="BA41" s="237"/>
      <c r="BB41" s="236"/>
      <c r="BC41" s="141"/>
      <c r="BD41" s="237"/>
      <c r="BE41" s="236"/>
      <c r="BF41" s="141"/>
      <c r="BG41" s="237"/>
      <c r="BH41" s="236"/>
      <c r="BI41" s="141"/>
      <c r="BJ41" s="237"/>
      <c r="BK41" s="236"/>
      <c r="BL41" s="141"/>
      <c r="BM41" s="237"/>
      <c r="BN41" s="236"/>
      <c r="BO41" s="141"/>
      <c r="BP41" s="237"/>
      <c r="BQ41" s="236"/>
      <c r="BR41" s="141"/>
      <c r="BS41" s="237"/>
      <c r="BT41" s="236"/>
      <c r="BU41" s="141"/>
      <c r="BV41" s="237"/>
      <c r="BW41" s="236"/>
      <c r="BX41" s="141"/>
      <c r="BY41" s="237"/>
      <c r="BZ41" s="236"/>
      <c r="CA41" s="141"/>
      <c r="CB41" s="237"/>
      <c r="CC41" s="236"/>
      <c r="CD41" s="141"/>
      <c r="CE41" s="237"/>
      <c r="CF41" s="236"/>
      <c r="CG41" s="141"/>
      <c r="CH41" s="237"/>
      <c r="CI41" s="236"/>
      <c r="CJ41" s="141"/>
    </row>
    <row r="42" spans="1:88" customFormat="1" ht="15.75" customHeight="1" x14ac:dyDescent="0.3">
      <c r="A42" s="217" t="s">
        <v>73</v>
      </c>
      <c r="B42" s="140">
        <f>DTA!$U$20</f>
        <v>1.684626444933442</v>
      </c>
      <c r="C42" s="179" t="s">
        <v>59</v>
      </c>
      <c r="D42" s="139">
        <f>DTA!$U$22</f>
        <v>3.2791948094319005E-2</v>
      </c>
      <c r="E42" s="138">
        <f>DTA!$U$38</f>
        <v>1.5873133463838782</v>
      </c>
      <c r="F42" s="179" t="s">
        <v>59</v>
      </c>
      <c r="G42" s="139">
        <f>DTA!$U$40</f>
        <v>4.2428781717766345E-2</v>
      </c>
      <c r="H42" s="138">
        <f>DTA!$U$56</f>
        <v>1.297684041092162</v>
      </c>
      <c r="I42" s="179" t="s">
        <v>59</v>
      </c>
      <c r="J42" s="197">
        <f>DTA!$U$58</f>
        <v>8.5484672367539941E-2</v>
      </c>
      <c r="K42" s="138">
        <f>DTA!$U$74</f>
        <v>1.0651916778751447</v>
      </c>
      <c r="L42" s="179" t="s">
        <v>59</v>
      </c>
      <c r="M42" s="197">
        <f>DTA!$U$76</f>
        <v>3.6717465164572333E-2</v>
      </c>
      <c r="N42" s="138">
        <f>DTA!$U$65</f>
        <v>1.6542588650983461</v>
      </c>
      <c r="O42" s="179" t="s">
        <v>59</v>
      </c>
      <c r="P42" s="197">
        <f>DTA!$U$67</f>
        <v>1.0954347239610369E-2</v>
      </c>
      <c r="Q42" s="205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237"/>
      <c r="AP42" s="236"/>
      <c r="AQ42" s="141"/>
      <c r="AR42" s="237"/>
      <c r="AS42" s="236"/>
      <c r="AT42" s="141"/>
      <c r="AU42" s="237"/>
      <c r="AV42" s="236"/>
      <c r="AW42" s="141"/>
      <c r="AX42" s="237"/>
      <c r="AY42" s="236"/>
      <c r="AZ42" s="141"/>
      <c r="BA42" s="237"/>
      <c r="BB42" s="236"/>
      <c r="BC42" s="141"/>
      <c r="BD42" s="237"/>
      <c r="BE42" s="236"/>
      <c r="BF42" s="141"/>
      <c r="BG42" s="237"/>
      <c r="BH42" s="236"/>
      <c r="BI42" s="141"/>
      <c r="BJ42" s="237"/>
      <c r="BK42" s="236"/>
      <c r="BL42" s="141"/>
      <c r="BM42" s="237"/>
      <c r="BN42" s="236"/>
      <c r="BO42" s="141"/>
      <c r="BP42" s="237"/>
      <c r="BQ42" s="236"/>
      <c r="BR42" s="141"/>
      <c r="BS42" s="237"/>
      <c r="BT42" s="236"/>
      <c r="BU42" s="141"/>
      <c r="BV42" s="237"/>
      <c r="BW42" s="236"/>
      <c r="BX42" s="141"/>
      <c r="BY42" s="237"/>
      <c r="BZ42" s="236"/>
      <c r="CA42" s="141"/>
      <c r="CB42" s="237"/>
      <c r="CC42" s="236"/>
      <c r="CD42" s="141"/>
      <c r="CE42" s="237"/>
      <c r="CF42" s="236"/>
      <c r="CG42" s="141"/>
      <c r="CH42" s="237"/>
      <c r="CI42" s="236"/>
      <c r="CJ42" s="141"/>
    </row>
    <row r="43" spans="1:88" customFormat="1" ht="8.1" customHeight="1" x14ac:dyDescent="0.3">
      <c r="A43" s="219"/>
      <c r="B43" s="140"/>
      <c r="C43" s="142"/>
      <c r="D43" s="139"/>
      <c r="E43" s="140"/>
      <c r="F43" s="142"/>
      <c r="G43" s="139"/>
      <c r="H43" s="140"/>
      <c r="I43" s="142"/>
      <c r="J43" s="197"/>
      <c r="K43" s="140"/>
      <c r="L43" s="142"/>
      <c r="M43" s="197"/>
      <c r="N43" s="140"/>
      <c r="O43" s="142"/>
      <c r="P43" s="197"/>
      <c r="Q43" s="205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237"/>
      <c r="AP43" s="242"/>
      <c r="AQ43" s="141"/>
      <c r="AR43" s="237"/>
      <c r="AS43" s="242"/>
      <c r="AT43" s="141"/>
      <c r="AU43" s="237"/>
      <c r="AV43" s="242"/>
      <c r="AW43" s="141"/>
      <c r="AX43" s="237"/>
      <c r="AY43" s="242"/>
      <c r="AZ43" s="141"/>
      <c r="BA43" s="237"/>
      <c r="BB43" s="242"/>
      <c r="BC43" s="141"/>
      <c r="BD43" s="237"/>
      <c r="BE43" s="242"/>
      <c r="BF43" s="141"/>
      <c r="BG43" s="237"/>
      <c r="BH43" s="242"/>
      <c r="BI43" s="141"/>
      <c r="BJ43" s="237"/>
      <c r="BK43" s="242"/>
      <c r="BL43" s="141"/>
      <c r="BM43" s="237"/>
      <c r="BN43" s="242"/>
      <c r="BO43" s="141"/>
      <c r="BP43" s="237"/>
      <c r="BQ43" s="242"/>
      <c r="BR43" s="141"/>
      <c r="BS43" s="237"/>
      <c r="BT43" s="242"/>
      <c r="BU43" s="141"/>
      <c r="BV43" s="237"/>
      <c r="BW43" s="242"/>
      <c r="BX43" s="141"/>
      <c r="BY43" s="237"/>
      <c r="BZ43" s="242"/>
      <c r="CA43" s="141"/>
      <c r="CB43" s="237"/>
      <c r="CC43" s="242"/>
      <c r="CD43" s="141"/>
      <c r="CE43" s="237"/>
      <c r="CF43" s="242"/>
      <c r="CG43" s="141"/>
      <c r="CH43" s="237"/>
      <c r="CI43" s="242"/>
      <c r="CJ43" s="141"/>
    </row>
    <row r="44" spans="1:88" customFormat="1" ht="15.75" customHeight="1" x14ac:dyDescent="0.3">
      <c r="A44" s="218" t="s">
        <v>63</v>
      </c>
      <c r="B44" s="129"/>
      <c r="C44" s="129"/>
      <c r="D44" s="144"/>
      <c r="E44" s="129"/>
      <c r="F44" s="129"/>
      <c r="G44" s="144"/>
      <c r="H44" s="129"/>
      <c r="I44" s="129"/>
      <c r="J44" s="203"/>
      <c r="K44" s="129"/>
      <c r="L44" s="129"/>
      <c r="M44" s="203"/>
      <c r="N44" s="129"/>
      <c r="O44" s="129"/>
      <c r="P44" s="203"/>
      <c r="Q44" s="205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27"/>
      <c r="AP44" s="127"/>
      <c r="AQ44" s="145"/>
      <c r="AR44" s="127"/>
      <c r="AS44" s="127"/>
      <c r="AT44" s="145"/>
      <c r="AU44" s="127"/>
      <c r="AV44" s="127"/>
      <c r="AW44" s="145"/>
      <c r="AX44" s="127"/>
      <c r="AY44" s="127"/>
      <c r="AZ44" s="145"/>
      <c r="BA44" s="127"/>
      <c r="BB44" s="127"/>
      <c r="BC44" s="145"/>
      <c r="BD44" s="127"/>
      <c r="BE44" s="127"/>
      <c r="BF44" s="145"/>
      <c r="BG44" s="127"/>
      <c r="BH44" s="127"/>
      <c r="BI44" s="145"/>
      <c r="BJ44" s="127"/>
      <c r="BK44" s="127"/>
      <c r="BL44" s="145"/>
      <c r="BM44" s="127"/>
      <c r="BN44" s="127"/>
      <c r="BO44" s="145"/>
      <c r="BP44" s="127"/>
      <c r="BQ44" s="127"/>
      <c r="BR44" s="145"/>
      <c r="BS44" s="127"/>
      <c r="BT44" s="127"/>
      <c r="BU44" s="145"/>
      <c r="BV44" s="127"/>
      <c r="BW44" s="127"/>
      <c r="BX44" s="145"/>
      <c r="BY44" s="127"/>
      <c r="BZ44" s="127"/>
      <c r="CA44" s="145"/>
      <c r="CB44" s="127"/>
      <c r="CC44" s="127"/>
      <c r="CD44" s="145"/>
      <c r="CE44" s="127"/>
      <c r="CF44" s="127"/>
      <c r="CG44" s="145"/>
      <c r="CH44" s="127"/>
      <c r="CI44" s="127"/>
      <c r="CJ44" s="145"/>
    </row>
    <row r="45" spans="1:88" customFormat="1" ht="15.75" customHeight="1" x14ac:dyDescent="0.3">
      <c r="A45" s="217" t="s">
        <v>48</v>
      </c>
      <c r="B45" s="133">
        <f>DTA!$X20</f>
        <v>174.26780990705521</v>
      </c>
      <c r="C45" s="179" t="s">
        <v>59</v>
      </c>
      <c r="D45" s="135">
        <f>DTA!$X22</f>
        <v>6.8282815302774367</v>
      </c>
      <c r="E45" s="131">
        <f>DTA!$X38</f>
        <v>135.13323017647016</v>
      </c>
      <c r="F45" s="179" t="s">
        <v>59</v>
      </c>
      <c r="G45" s="135">
        <f>DTA!$X40</f>
        <v>7.4325926869650969</v>
      </c>
      <c r="H45" s="131">
        <f>DTA!$X56</f>
        <v>57.552764176256019</v>
      </c>
      <c r="I45" s="179" t="s">
        <v>59</v>
      </c>
      <c r="J45" s="201">
        <f>DTA!$X58</f>
        <v>8.3818518028073843</v>
      </c>
      <c r="K45" s="131">
        <f>DTA!$X74</f>
        <v>43.957487880880322</v>
      </c>
      <c r="L45" s="179" t="s">
        <v>59</v>
      </c>
      <c r="M45" s="201">
        <f>DTA!$X76</f>
        <v>4.2068498883882173</v>
      </c>
      <c r="N45" s="131">
        <f>DTA!$X65</f>
        <v>201.0954425858074</v>
      </c>
      <c r="O45" s="179" t="s">
        <v>59</v>
      </c>
      <c r="P45" s="201">
        <f>DTA!$X67</f>
        <v>9.0442134799918943</v>
      </c>
      <c r="Q45" s="205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235"/>
      <c r="AP45" s="236"/>
      <c r="AQ45" s="136"/>
      <c r="AR45" s="235"/>
      <c r="AS45" s="236"/>
      <c r="AT45" s="136"/>
      <c r="AU45" s="235"/>
      <c r="AV45" s="236"/>
      <c r="AW45" s="136"/>
      <c r="AX45" s="235"/>
      <c r="AY45" s="236"/>
      <c r="AZ45" s="136"/>
      <c r="BA45" s="235"/>
      <c r="BB45" s="236"/>
      <c r="BC45" s="136"/>
      <c r="BD45" s="235"/>
      <c r="BE45" s="236"/>
      <c r="BF45" s="136"/>
      <c r="BG45" s="235"/>
      <c r="BH45" s="236"/>
      <c r="BI45" s="136"/>
      <c r="BJ45" s="235"/>
      <c r="BK45" s="236"/>
      <c r="BL45" s="136"/>
      <c r="BM45" s="235"/>
      <c r="BN45" s="236"/>
      <c r="BO45" s="136"/>
      <c r="BP45" s="235"/>
      <c r="BQ45" s="236"/>
      <c r="BR45" s="136"/>
      <c r="BS45" s="235"/>
      <c r="BT45" s="236"/>
      <c r="BU45" s="136"/>
      <c r="BV45" s="235"/>
      <c r="BW45" s="236"/>
      <c r="BX45" s="136"/>
      <c r="BY45" s="235"/>
      <c r="BZ45" s="236"/>
      <c r="CA45" s="136"/>
      <c r="CB45" s="235"/>
      <c r="CC45" s="236"/>
      <c r="CD45" s="136"/>
      <c r="CE45" s="235"/>
      <c r="CF45" s="236"/>
      <c r="CG45" s="136"/>
      <c r="CH45" s="235"/>
      <c r="CI45" s="236"/>
      <c r="CJ45" s="136"/>
    </row>
    <row r="46" spans="1:88" customFormat="1" ht="15.75" customHeight="1" x14ac:dyDescent="0.3">
      <c r="A46" s="217" t="s">
        <v>49</v>
      </c>
      <c r="B46" s="133">
        <f>DTA!$W20</f>
        <v>185.3883629751376</v>
      </c>
      <c r="C46" s="179" t="s">
        <v>59</v>
      </c>
      <c r="D46" s="135">
        <f>DTA!$W22</f>
        <v>4.2584097577979723</v>
      </c>
      <c r="E46" s="131">
        <f>DTA!$W38</f>
        <v>159.81272957804399</v>
      </c>
      <c r="F46" s="179" t="s">
        <v>59</v>
      </c>
      <c r="G46" s="135">
        <f>DTA!$W40</f>
        <v>11.425970642821598</v>
      </c>
      <c r="H46" s="131">
        <f>DTA!$W56</f>
        <v>54.343264471275667</v>
      </c>
      <c r="I46" s="179" t="s">
        <v>59</v>
      </c>
      <c r="J46" s="201">
        <f>DTA!$W58</f>
        <v>8.6772201399288935</v>
      </c>
      <c r="K46" s="131">
        <f>DTA!$W74</f>
        <v>67.157181365340733</v>
      </c>
      <c r="L46" s="179" t="s">
        <v>59</v>
      </c>
      <c r="M46" s="201">
        <f>DTA!$W76</f>
        <v>17.263252676120828</v>
      </c>
      <c r="N46" s="131">
        <f>DTA!$W65</f>
        <v>208.7662896912222</v>
      </c>
      <c r="O46" s="179" t="s">
        <v>59</v>
      </c>
      <c r="P46" s="201">
        <f>DTA!$W67</f>
        <v>9.0951700792590948</v>
      </c>
      <c r="Q46" s="205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235"/>
      <c r="AP46" s="236"/>
      <c r="AQ46" s="136"/>
      <c r="AR46" s="235"/>
      <c r="AS46" s="236"/>
      <c r="AT46" s="136"/>
      <c r="AU46" s="235"/>
      <c r="AV46" s="236"/>
      <c r="AW46" s="136"/>
      <c r="AX46" s="235"/>
      <c r="AY46" s="236"/>
      <c r="AZ46" s="136"/>
      <c r="BA46" s="235"/>
      <c r="BB46" s="236"/>
      <c r="BC46" s="136"/>
      <c r="BD46" s="235"/>
      <c r="BE46" s="236"/>
      <c r="BF46" s="136"/>
      <c r="BG46" s="235"/>
      <c r="BH46" s="236"/>
      <c r="BI46" s="136"/>
      <c r="BJ46" s="235"/>
      <c r="BK46" s="236"/>
      <c r="BL46" s="136"/>
      <c r="BM46" s="235"/>
      <c r="BN46" s="236"/>
      <c r="BO46" s="136"/>
      <c r="BP46" s="235"/>
      <c r="BQ46" s="236"/>
      <c r="BR46" s="136"/>
      <c r="BS46" s="235"/>
      <c r="BT46" s="236"/>
      <c r="BU46" s="136"/>
      <c r="BV46" s="235"/>
      <c r="BW46" s="236"/>
      <c r="BX46" s="136"/>
      <c r="BY46" s="235"/>
      <c r="BZ46" s="236"/>
      <c r="CA46" s="136"/>
      <c r="CB46" s="235"/>
      <c r="CC46" s="236"/>
      <c r="CD46" s="136"/>
      <c r="CE46" s="235"/>
      <c r="CF46" s="236"/>
      <c r="CG46" s="136"/>
      <c r="CH46" s="235"/>
      <c r="CI46" s="236"/>
      <c r="CJ46" s="136"/>
    </row>
    <row r="47" spans="1:88" customFormat="1" ht="8.1" customHeight="1" x14ac:dyDescent="0.3">
      <c r="A47" s="217"/>
      <c r="B47" s="133"/>
      <c r="C47" s="137"/>
      <c r="D47" s="132"/>
      <c r="E47" s="133"/>
      <c r="F47" s="137"/>
      <c r="G47" s="132"/>
      <c r="H47" s="133"/>
      <c r="I47" s="137"/>
      <c r="J47" s="202"/>
      <c r="K47" s="133"/>
      <c r="L47" s="137"/>
      <c r="M47" s="202"/>
      <c r="N47" s="133"/>
      <c r="O47" s="137"/>
      <c r="P47" s="202"/>
      <c r="Q47" s="205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235"/>
      <c r="AP47" s="238"/>
      <c r="AQ47" s="134"/>
      <c r="AR47" s="235"/>
      <c r="AS47" s="238"/>
      <c r="AT47" s="134"/>
      <c r="AU47" s="235"/>
      <c r="AV47" s="238"/>
      <c r="AW47" s="134"/>
      <c r="AX47" s="235"/>
      <c r="AY47" s="238"/>
      <c r="AZ47" s="134"/>
      <c r="BA47" s="235"/>
      <c r="BB47" s="238"/>
      <c r="BC47" s="134"/>
      <c r="BD47" s="235"/>
      <c r="BE47" s="238"/>
      <c r="BF47" s="134"/>
      <c r="BG47" s="235"/>
      <c r="BH47" s="238"/>
      <c r="BI47" s="134"/>
      <c r="BJ47" s="235"/>
      <c r="BK47" s="238"/>
      <c r="BL47" s="134"/>
      <c r="BM47" s="235"/>
      <c r="BN47" s="238"/>
      <c r="BO47" s="134"/>
      <c r="BP47" s="235"/>
      <c r="BQ47" s="238"/>
      <c r="BR47" s="134"/>
      <c r="BS47" s="235"/>
      <c r="BT47" s="238"/>
      <c r="BU47" s="134"/>
      <c r="BV47" s="235"/>
      <c r="BW47" s="238"/>
      <c r="BX47" s="134"/>
      <c r="BY47" s="235"/>
      <c r="BZ47" s="238"/>
      <c r="CA47" s="134"/>
      <c r="CB47" s="235"/>
      <c r="CC47" s="238"/>
      <c r="CD47" s="134"/>
      <c r="CE47" s="235"/>
      <c r="CF47" s="238"/>
      <c r="CG47" s="134"/>
      <c r="CH47" s="235"/>
      <c r="CI47" s="238"/>
      <c r="CJ47" s="134"/>
    </row>
    <row r="48" spans="1:88" customFormat="1" ht="15.75" customHeight="1" x14ac:dyDescent="0.3">
      <c r="A48" s="218" t="s">
        <v>65</v>
      </c>
      <c r="B48" s="140"/>
      <c r="C48" s="142"/>
      <c r="D48" s="139"/>
      <c r="E48" s="140"/>
      <c r="F48" s="142"/>
      <c r="G48" s="139"/>
      <c r="H48" s="140"/>
      <c r="I48" s="142"/>
      <c r="J48" s="197"/>
      <c r="K48" s="140"/>
      <c r="L48" s="142"/>
      <c r="M48" s="197"/>
      <c r="N48" s="140"/>
      <c r="O48" s="142"/>
      <c r="P48" s="197"/>
      <c r="Q48" s="205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237"/>
      <c r="AP48" s="242"/>
      <c r="AQ48" s="141"/>
      <c r="AR48" s="237"/>
      <c r="AS48" s="242"/>
      <c r="AT48" s="141"/>
      <c r="AU48" s="237"/>
      <c r="AV48" s="242"/>
      <c r="AW48" s="141"/>
      <c r="AX48" s="237"/>
      <c r="AY48" s="242"/>
      <c r="AZ48" s="141"/>
      <c r="BA48" s="237"/>
      <c r="BB48" s="242"/>
      <c r="BC48" s="141"/>
      <c r="BD48" s="237"/>
      <c r="BE48" s="242"/>
      <c r="BF48" s="141"/>
      <c r="BG48" s="237"/>
      <c r="BH48" s="242"/>
      <c r="BI48" s="141"/>
      <c r="BJ48" s="237"/>
      <c r="BK48" s="242"/>
      <c r="BL48" s="141"/>
      <c r="BM48" s="237"/>
      <c r="BN48" s="242"/>
      <c r="BO48" s="141"/>
      <c r="BP48" s="237"/>
      <c r="BQ48" s="242"/>
      <c r="BR48" s="141"/>
      <c r="BS48" s="237"/>
      <c r="BT48" s="242"/>
      <c r="BU48" s="141"/>
      <c r="BV48" s="237"/>
      <c r="BW48" s="242"/>
      <c r="BX48" s="141"/>
      <c r="BY48" s="237"/>
      <c r="BZ48" s="242"/>
      <c r="CA48" s="141"/>
      <c r="CB48" s="237"/>
      <c r="CC48" s="242"/>
      <c r="CD48" s="141"/>
      <c r="CE48" s="237"/>
      <c r="CF48" s="242"/>
      <c r="CG48" s="141"/>
      <c r="CH48" s="237"/>
      <c r="CI48" s="242"/>
      <c r="CJ48" s="141"/>
    </row>
    <row r="49" spans="1:88" customFormat="1" ht="15.75" customHeight="1" x14ac:dyDescent="0.3">
      <c r="A49" s="220" t="s">
        <v>50</v>
      </c>
      <c r="B49" s="140">
        <f>DTA!$T168</f>
        <v>1.2236220779820659</v>
      </c>
      <c r="C49" s="179" t="s">
        <v>59</v>
      </c>
      <c r="D49" s="139">
        <f>DTA!$T170</f>
        <v>5.2761253008238349E-2</v>
      </c>
      <c r="E49" s="138">
        <f>DTA!T177</f>
        <v>0.55251656839842467</v>
      </c>
      <c r="F49" s="179" t="s">
        <v>59</v>
      </c>
      <c r="G49" s="139">
        <f>DTA!T179</f>
        <v>0.10366262935779393</v>
      </c>
      <c r="H49" s="138">
        <f>DTA!$T186</f>
        <v>1.1139926885771669</v>
      </c>
      <c r="I49" s="179" t="s">
        <v>59</v>
      </c>
      <c r="J49" s="197">
        <f>DTA!$T188</f>
        <v>6.5330887800700427E-2</v>
      </c>
      <c r="K49" s="138">
        <f>DTA!$T195</f>
        <v>1.6940537152605788</v>
      </c>
      <c r="L49" s="179" t="s">
        <v>59</v>
      </c>
      <c r="M49" s="197">
        <f>DTA!$T197</f>
        <v>0.3701839461037888</v>
      </c>
      <c r="N49" s="138">
        <f>DTA!$T204</f>
        <v>2.2695221990552494</v>
      </c>
      <c r="O49" s="179" t="s">
        <v>59</v>
      </c>
      <c r="P49" s="197">
        <f>DTA!$T206</f>
        <v>0.85782063799763408</v>
      </c>
      <c r="Q49" s="205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237"/>
      <c r="AP49" s="236"/>
      <c r="AQ49" s="141"/>
      <c r="AR49" s="237"/>
      <c r="AS49" s="236"/>
      <c r="AT49" s="141"/>
      <c r="AU49" s="237"/>
      <c r="AV49" s="236"/>
      <c r="AW49" s="141"/>
      <c r="AX49" s="237"/>
      <c r="AY49" s="236"/>
      <c r="AZ49" s="141"/>
      <c r="BA49" s="237"/>
      <c r="BB49" s="236"/>
      <c r="BC49" s="141"/>
      <c r="BD49" s="237"/>
      <c r="BE49" s="236"/>
      <c r="BF49" s="141"/>
      <c r="BG49" s="237"/>
      <c r="BH49" s="236"/>
      <c r="BI49" s="141"/>
      <c r="BJ49" s="237"/>
      <c r="BK49" s="236"/>
      <c r="BL49" s="141"/>
      <c r="BM49" s="237"/>
      <c r="BN49" s="236"/>
      <c r="BO49" s="141"/>
      <c r="BP49" s="237"/>
      <c r="BQ49" s="236"/>
      <c r="BR49" s="141"/>
      <c r="BS49" s="237"/>
      <c r="BT49" s="236"/>
      <c r="BU49" s="141"/>
      <c r="BV49" s="237"/>
      <c r="BW49" s="236"/>
      <c r="BX49" s="141"/>
      <c r="BY49" s="237"/>
      <c r="BZ49" s="236"/>
      <c r="CA49" s="141"/>
      <c r="CB49" s="237"/>
      <c r="CC49" s="236"/>
      <c r="CD49" s="141"/>
      <c r="CE49" s="237"/>
      <c r="CF49" s="236"/>
      <c r="CG49" s="141"/>
      <c r="CH49" s="237"/>
      <c r="CI49" s="236"/>
      <c r="CJ49" s="141"/>
    </row>
    <row r="50" spans="1:88" customFormat="1" ht="15.75" customHeight="1" x14ac:dyDescent="0.3">
      <c r="A50" s="217" t="s">
        <v>51</v>
      </c>
      <c r="B50" s="140">
        <f>DTA!$U168</f>
        <v>2.0324879089255941</v>
      </c>
      <c r="C50" s="179" t="s">
        <v>59</v>
      </c>
      <c r="D50" s="139">
        <f>DTA!$U170</f>
        <v>3.492850045291352E-2</v>
      </c>
      <c r="E50" s="138">
        <f>DTA!U177</f>
        <v>0.88257348911429134</v>
      </c>
      <c r="F50" s="179" t="s">
        <v>59</v>
      </c>
      <c r="G50" s="139">
        <f>DTA!U179</f>
        <v>0.10372873680752213</v>
      </c>
      <c r="H50" s="138">
        <f>DTA!$U186</f>
        <v>1.885168793702046</v>
      </c>
      <c r="I50" s="179" t="s">
        <v>59</v>
      </c>
      <c r="J50" s="197">
        <f>DTA!$U188</f>
        <v>0.16849912682784937</v>
      </c>
      <c r="K50" s="138">
        <f>DTA!$U195</f>
        <v>3.6846464656446445</v>
      </c>
      <c r="L50" s="179" t="s">
        <v>59</v>
      </c>
      <c r="M50" s="197">
        <f>DTA!$U197</f>
        <v>1.5671758072524458</v>
      </c>
      <c r="N50" s="138">
        <f>DTA!$U204</f>
        <v>4.2738142478768353</v>
      </c>
      <c r="O50" s="179" t="s">
        <v>59</v>
      </c>
      <c r="P50" s="197">
        <f>DTA!$U206</f>
        <v>2.0321229082469969</v>
      </c>
      <c r="Q50" s="205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237"/>
      <c r="AP50" s="236"/>
      <c r="AQ50" s="141"/>
      <c r="AR50" s="237"/>
      <c r="AS50" s="236"/>
      <c r="AT50" s="141"/>
      <c r="AU50" s="237"/>
      <c r="AV50" s="236"/>
      <c r="AW50" s="141"/>
      <c r="AX50" s="237"/>
      <c r="AY50" s="236"/>
      <c r="AZ50" s="141"/>
      <c r="BA50" s="237"/>
      <c r="BB50" s="236"/>
      <c r="BC50" s="141"/>
      <c r="BD50" s="237"/>
      <c r="BE50" s="236"/>
      <c r="BF50" s="141"/>
      <c r="BG50" s="237"/>
      <c r="BH50" s="236"/>
      <c r="BI50" s="141"/>
      <c r="BJ50" s="237"/>
      <c r="BK50" s="236"/>
      <c r="BL50" s="141"/>
      <c r="BM50" s="237"/>
      <c r="BN50" s="236"/>
      <c r="BO50" s="141"/>
      <c r="BP50" s="237"/>
      <c r="BQ50" s="236"/>
      <c r="BR50" s="141"/>
      <c r="BS50" s="237"/>
      <c r="BT50" s="236"/>
      <c r="BU50" s="141"/>
      <c r="BV50" s="237"/>
      <c r="BW50" s="236"/>
      <c r="BX50" s="141"/>
      <c r="BY50" s="237"/>
      <c r="BZ50" s="236"/>
      <c r="CA50" s="141"/>
      <c r="CB50" s="237"/>
      <c r="CC50" s="236"/>
      <c r="CD50" s="141"/>
      <c r="CE50" s="237"/>
      <c r="CF50" s="236"/>
      <c r="CG50" s="141"/>
      <c r="CH50" s="237"/>
      <c r="CI50" s="236"/>
      <c r="CJ50" s="141"/>
    </row>
    <row r="51" spans="1:88" customFormat="1" ht="8.1" customHeight="1" x14ac:dyDescent="0.3">
      <c r="A51" s="217"/>
      <c r="B51" s="133"/>
      <c r="C51" s="137"/>
      <c r="D51" s="132"/>
      <c r="E51" s="131"/>
      <c r="F51" s="137"/>
      <c r="G51" s="132"/>
      <c r="H51" s="131"/>
      <c r="I51" s="137"/>
      <c r="J51" s="202"/>
      <c r="K51" s="131"/>
      <c r="L51" s="137"/>
      <c r="M51" s="202"/>
      <c r="N51" s="131"/>
      <c r="O51" s="137"/>
      <c r="P51" s="202"/>
      <c r="Q51" s="205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235"/>
      <c r="AP51" s="238"/>
      <c r="AQ51" s="134"/>
      <c r="AR51" s="235"/>
      <c r="AS51" s="238"/>
      <c r="AT51" s="134"/>
      <c r="AU51" s="235"/>
      <c r="AV51" s="238"/>
      <c r="AW51" s="134"/>
      <c r="AX51" s="235"/>
      <c r="AY51" s="238"/>
      <c r="AZ51" s="134"/>
      <c r="BA51" s="235"/>
      <c r="BB51" s="238"/>
      <c r="BC51" s="134"/>
      <c r="BD51" s="235"/>
      <c r="BE51" s="238"/>
      <c r="BF51" s="134"/>
      <c r="BG51" s="235"/>
      <c r="BH51" s="238"/>
      <c r="BI51" s="134"/>
      <c r="BJ51" s="235"/>
      <c r="BK51" s="238"/>
      <c r="BL51" s="134"/>
      <c r="BM51" s="235"/>
      <c r="BN51" s="238"/>
      <c r="BO51" s="134"/>
      <c r="BP51" s="235"/>
      <c r="BQ51" s="238"/>
      <c r="BR51" s="134"/>
      <c r="BS51" s="235"/>
      <c r="BT51" s="238"/>
      <c r="BU51" s="134"/>
      <c r="BV51" s="235"/>
      <c r="BW51" s="238"/>
      <c r="BX51" s="134"/>
      <c r="BY51" s="235"/>
      <c r="BZ51" s="238"/>
      <c r="CA51" s="134"/>
      <c r="CB51" s="235"/>
      <c r="CC51" s="238"/>
      <c r="CD51" s="134"/>
      <c r="CE51" s="235"/>
      <c r="CF51" s="238"/>
      <c r="CG51" s="134"/>
      <c r="CH51" s="235"/>
      <c r="CI51" s="238"/>
      <c r="CJ51" s="134"/>
    </row>
    <row r="52" spans="1:88" customFormat="1" ht="15.75" customHeight="1" x14ac:dyDescent="0.3">
      <c r="A52" s="218" t="s">
        <v>70</v>
      </c>
      <c r="B52" s="133">
        <f>DTA!$V20</f>
        <v>51.207395677131295</v>
      </c>
      <c r="C52" s="179" t="s">
        <v>59</v>
      </c>
      <c r="D52" s="135">
        <f>DTA!$V22</f>
        <v>2.4026556050915278</v>
      </c>
      <c r="E52" s="131">
        <f>DTA!$V38</f>
        <v>36.902862354657742</v>
      </c>
      <c r="F52" s="179" t="s">
        <v>59</v>
      </c>
      <c r="G52" s="135">
        <f>DTA!$V40</f>
        <v>2.3015253995684057</v>
      </c>
      <c r="H52" s="131">
        <f>DTA!$V56</f>
        <v>8.4022568346957058</v>
      </c>
      <c r="I52" s="179" t="s">
        <v>59</v>
      </c>
      <c r="J52" s="201">
        <f>DTA!$V58</f>
        <v>2.8619501338451365</v>
      </c>
      <c r="K52" s="131">
        <f>DTA!$V74</f>
        <v>2.3871404090201112</v>
      </c>
      <c r="L52" s="179" t="s">
        <v>59</v>
      </c>
      <c r="M52" s="201">
        <f>DTA!$V76</f>
        <v>0.8811079640641909</v>
      </c>
      <c r="N52" s="131">
        <f>DTA!$V65</f>
        <v>59.697987162756206</v>
      </c>
      <c r="O52" s="179" t="s">
        <v>59</v>
      </c>
      <c r="P52" s="201">
        <f>DTA!$V67</f>
        <v>3.1683215468271029</v>
      </c>
      <c r="Q52" s="205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235"/>
      <c r="AP52" s="236"/>
      <c r="AQ52" s="136"/>
      <c r="AR52" s="235"/>
      <c r="AS52" s="236"/>
      <c r="AT52" s="136"/>
      <c r="AU52" s="235"/>
      <c r="AV52" s="236"/>
      <c r="AW52" s="136"/>
      <c r="AX52" s="235"/>
      <c r="AY52" s="236"/>
      <c r="AZ52" s="136"/>
      <c r="BA52" s="235"/>
      <c r="BB52" s="236"/>
      <c r="BC52" s="136"/>
      <c r="BD52" s="235"/>
      <c r="BE52" s="236"/>
      <c r="BF52" s="136"/>
      <c r="BG52" s="235"/>
      <c r="BH52" s="236"/>
      <c r="BI52" s="136"/>
      <c r="BJ52" s="235"/>
      <c r="BK52" s="236"/>
      <c r="BL52" s="136"/>
      <c r="BM52" s="235"/>
      <c r="BN52" s="236"/>
      <c r="BO52" s="136"/>
      <c r="BP52" s="235"/>
      <c r="BQ52" s="236"/>
      <c r="BR52" s="136"/>
      <c r="BS52" s="235"/>
      <c r="BT52" s="236"/>
      <c r="BU52" s="136"/>
      <c r="BV52" s="235"/>
      <c r="BW52" s="236"/>
      <c r="BX52" s="136"/>
      <c r="BY52" s="235"/>
      <c r="BZ52" s="236"/>
      <c r="CA52" s="136"/>
      <c r="CB52" s="235"/>
      <c r="CC52" s="236"/>
      <c r="CD52" s="136"/>
      <c r="CE52" s="235"/>
      <c r="CF52" s="236"/>
      <c r="CG52" s="136"/>
      <c r="CH52" s="235"/>
      <c r="CI52" s="236"/>
      <c r="CJ52" s="136"/>
    </row>
    <row r="53" spans="1:88" customFormat="1" ht="8.1" customHeight="1" x14ac:dyDescent="0.3">
      <c r="A53" s="221"/>
      <c r="B53" s="147"/>
      <c r="C53" s="146"/>
      <c r="D53" s="146"/>
      <c r="E53" s="147"/>
      <c r="F53" s="146"/>
      <c r="G53" s="146"/>
      <c r="H53" s="146"/>
      <c r="I53" s="146"/>
      <c r="J53" s="204"/>
      <c r="K53" s="146"/>
      <c r="L53" s="146"/>
      <c r="M53" s="204"/>
      <c r="N53" s="146"/>
      <c r="O53" s="146"/>
      <c r="P53" s="204"/>
      <c r="Q53" s="205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243"/>
      <c r="AP53" s="148"/>
      <c r="AQ53" s="148"/>
      <c r="AR53" s="243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243"/>
      <c r="BN53" s="148"/>
      <c r="BO53" s="148"/>
      <c r="BP53" s="243"/>
      <c r="BQ53" s="148"/>
      <c r="BR53" s="148"/>
      <c r="BS53" s="148"/>
      <c r="BT53" s="148"/>
      <c r="BU53" s="148"/>
      <c r="BV53" s="148"/>
      <c r="BW53" s="148"/>
      <c r="BX53" s="148"/>
      <c r="BY53" s="148"/>
      <c r="BZ53" s="148"/>
      <c r="CA53" s="148"/>
      <c r="CB53" s="148"/>
      <c r="CC53" s="148"/>
      <c r="CD53" s="148"/>
      <c r="CE53" s="148"/>
      <c r="CF53" s="148"/>
      <c r="CG53" s="148"/>
      <c r="CH53" s="148"/>
      <c r="CI53" s="148"/>
      <c r="CJ53" s="148"/>
    </row>
    <row r="54" spans="1:88" x14ac:dyDescent="0.3">
      <c r="AO54" s="245"/>
      <c r="AP54" s="245"/>
      <c r="AQ54" s="245"/>
      <c r="AR54" s="245"/>
      <c r="AS54" s="245"/>
      <c r="AT54" s="245"/>
      <c r="AU54" s="245"/>
      <c r="AV54" s="245"/>
      <c r="AW54" s="245"/>
      <c r="AX54" s="245"/>
      <c r="AY54" s="245"/>
      <c r="AZ54" s="245"/>
      <c r="BA54" s="245"/>
      <c r="BB54" s="245"/>
      <c r="BC54" s="245"/>
      <c r="BD54" s="245"/>
      <c r="BE54" s="245"/>
      <c r="BF54" s="245"/>
      <c r="BG54" s="245"/>
      <c r="BH54" s="245"/>
      <c r="BI54" s="245"/>
      <c r="BJ54" s="245"/>
      <c r="BK54" s="245"/>
      <c r="BL54" s="245"/>
      <c r="BM54" s="245"/>
      <c r="BN54" s="245"/>
      <c r="BO54" s="245"/>
      <c r="BP54" s="245"/>
      <c r="BQ54" s="245"/>
      <c r="BR54" s="245"/>
      <c r="BS54" s="245"/>
      <c r="BT54" s="245"/>
      <c r="BU54" s="245"/>
      <c r="BV54" s="245"/>
      <c r="BW54" s="245"/>
      <c r="BX54" s="245"/>
      <c r="BY54" s="245"/>
      <c r="BZ54" s="245"/>
      <c r="CA54" s="245"/>
      <c r="CB54" s="245"/>
      <c r="CC54" s="245"/>
      <c r="CD54" s="245"/>
      <c r="CE54" s="245"/>
      <c r="CF54" s="245"/>
      <c r="CG54" s="245"/>
      <c r="CH54" s="245"/>
      <c r="CI54" s="245"/>
      <c r="CJ54" s="245"/>
    </row>
  </sheetData>
  <mergeCells count="48">
    <mergeCell ref="AO30:AQ30"/>
    <mergeCell ref="AR30:AT30"/>
    <mergeCell ref="AU30:AW30"/>
    <mergeCell ref="AX30:AZ30"/>
    <mergeCell ref="AO29:BL29"/>
    <mergeCell ref="B30:D30"/>
    <mergeCell ref="E30:G30"/>
    <mergeCell ref="B2:P2"/>
    <mergeCell ref="B3:D3"/>
    <mergeCell ref="E3:G3"/>
    <mergeCell ref="H3:J3"/>
    <mergeCell ref="H30:J30"/>
    <mergeCell ref="K3:M3"/>
    <mergeCell ref="K30:M30"/>
    <mergeCell ref="N3:P3"/>
    <mergeCell ref="N30:P30"/>
    <mergeCell ref="B29:P29"/>
    <mergeCell ref="CB3:CD3"/>
    <mergeCell ref="CE3:CG3"/>
    <mergeCell ref="CH3:CJ3"/>
    <mergeCell ref="AO2:BL2"/>
    <mergeCell ref="BM2:CJ2"/>
    <mergeCell ref="AO3:AQ3"/>
    <mergeCell ref="AU3:AW3"/>
    <mergeCell ref="AX3:AZ3"/>
    <mergeCell ref="BA3:BC3"/>
    <mergeCell ref="BJ3:BL3"/>
    <mergeCell ref="BM3:BO3"/>
    <mergeCell ref="BP3:BR3"/>
    <mergeCell ref="BS3:BU3"/>
    <mergeCell ref="BV3:BX3"/>
    <mergeCell ref="AR3:AT3"/>
    <mergeCell ref="BM29:CJ29"/>
    <mergeCell ref="BD3:BF3"/>
    <mergeCell ref="BG3:BI3"/>
    <mergeCell ref="CH30:CJ30"/>
    <mergeCell ref="BA30:BC30"/>
    <mergeCell ref="BD30:BF30"/>
    <mergeCell ref="BG30:BI30"/>
    <mergeCell ref="BJ30:BL30"/>
    <mergeCell ref="BM30:BO30"/>
    <mergeCell ref="BP30:BR30"/>
    <mergeCell ref="BS30:BU30"/>
    <mergeCell ref="BV30:BX30"/>
    <mergeCell ref="BY30:CA30"/>
    <mergeCell ref="CB30:CD30"/>
    <mergeCell ref="CE30:CG30"/>
    <mergeCell ref="BY3:CA3"/>
  </mergeCells>
  <pageMargins left="0.7" right="0.7" top="0.75" bottom="0.75" header="0.3" footer="0.3"/>
  <pageSetup scale="1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3A9DA-6052-4363-830B-219EBF78E1F5}">
  <sheetPr>
    <pageSetUpPr fitToPage="1"/>
  </sheetPr>
  <dimension ref="A1:CJ54"/>
  <sheetViews>
    <sheetView zoomScale="70" zoomScaleNormal="70" workbookViewId="0">
      <selection activeCell="B30" sqref="B30:D30"/>
    </sheetView>
  </sheetViews>
  <sheetFormatPr defaultColWidth="9.109375" defaultRowHeight="14.4" x14ac:dyDescent="0.3"/>
  <cols>
    <col min="1" max="1" width="39" style="206" customWidth="1"/>
    <col min="2" max="2" width="8.33203125" style="205" customWidth="1"/>
    <col min="3" max="3" width="2.109375" style="196" customWidth="1"/>
    <col min="4" max="5" width="8.33203125" style="196" customWidth="1"/>
    <col min="6" max="6" width="2.109375" style="196" customWidth="1"/>
    <col min="7" max="8" width="8.33203125" style="196" customWidth="1"/>
    <col min="9" max="9" width="2.109375" style="196" customWidth="1"/>
    <col min="10" max="11" width="8.33203125" style="196" customWidth="1"/>
    <col min="12" max="12" width="2.109375" style="196" customWidth="1"/>
    <col min="13" max="14" width="8.33203125" style="196" customWidth="1"/>
    <col min="15" max="15" width="2.109375" style="196" customWidth="1"/>
    <col min="16" max="16" width="8.33203125" style="196" customWidth="1"/>
    <col min="17" max="17" width="8.33203125" style="205" customWidth="1"/>
    <col min="18" max="18" width="2.109375" style="196" customWidth="1"/>
    <col min="19" max="20" width="8.33203125" style="196" customWidth="1"/>
    <col min="21" max="21" width="2.109375" style="196" customWidth="1"/>
    <col min="22" max="23" width="8.33203125" style="196" customWidth="1"/>
    <col min="24" max="24" width="2.109375" style="196" customWidth="1"/>
    <col min="25" max="26" width="8.33203125" style="196" customWidth="1"/>
    <col min="27" max="27" width="2.109375" style="196" customWidth="1"/>
    <col min="28" max="29" width="8.33203125" style="196" customWidth="1"/>
    <col min="30" max="30" width="2.109375" style="196" customWidth="1"/>
    <col min="31" max="32" width="8.33203125" style="196" customWidth="1"/>
    <col min="33" max="33" width="2.109375" style="196" customWidth="1"/>
    <col min="34" max="35" width="8.33203125" style="196" customWidth="1"/>
    <col min="36" max="36" width="2.109375" style="196" customWidth="1"/>
    <col min="37" max="38" width="8.33203125" style="196" customWidth="1"/>
    <col min="39" max="39" width="2.109375" style="196" customWidth="1"/>
    <col min="40" max="40" width="8.33203125" style="196" customWidth="1"/>
    <col min="41" max="16384" width="9.109375" style="196"/>
  </cols>
  <sheetData>
    <row r="1" spans="1:88" customFormat="1" x14ac:dyDescent="0.3">
      <c r="A1" s="124"/>
      <c r="B1" s="125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5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5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5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</row>
    <row r="2" spans="1:88" customFormat="1" ht="15.6" x14ac:dyDescent="0.3">
      <c r="A2" s="214"/>
      <c r="B2" s="584" t="s">
        <v>194</v>
      </c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205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575"/>
      <c r="AP2" s="575"/>
      <c r="AQ2" s="575"/>
      <c r="AR2" s="575"/>
      <c r="AS2" s="575"/>
      <c r="AT2" s="575"/>
      <c r="AU2" s="575"/>
      <c r="AV2" s="575"/>
      <c r="AW2" s="575"/>
      <c r="AX2" s="575"/>
      <c r="AY2" s="575"/>
      <c r="AZ2" s="575"/>
      <c r="BA2" s="575"/>
      <c r="BB2" s="575"/>
      <c r="BC2" s="575"/>
      <c r="BD2" s="575"/>
      <c r="BE2" s="575"/>
      <c r="BF2" s="575"/>
      <c r="BG2" s="575"/>
      <c r="BH2" s="575"/>
      <c r="BI2" s="575"/>
      <c r="BJ2" s="575"/>
      <c r="BK2" s="575"/>
      <c r="BL2" s="575"/>
      <c r="BM2" s="575"/>
      <c r="BN2" s="575"/>
      <c r="BO2" s="575"/>
      <c r="BP2" s="575"/>
      <c r="BQ2" s="575"/>
      <c r="BR2" s="575"/>
      <c r="BS2" s="575"/>
      <c r="BT2" s="575"/>
      <c r="BU2" s="575"/>
      <c r="BV2" s="575"/>
      <c r="BW2" s="575"/>
      <c r="BX2" s="575"/>
      <c r="BY2" s="575"/>
      <c r="BZ2" s="575"/>
      <c r="CA2" s="575"/>
      <c r="CB2" s="575"/>
      <c r="CC2" s="575"/>
      <c r="CD2" s="575"/>
      <c r="CE2" s="575"/>
      <c r="CF2" s="575"/>
      <c r="CG2" s="575"/>
      <c r="CH2" s="575"/>
      <c r="CI2" s="575"/>
      <c r="CJ2" s="575"/>
    </row>
    <row r="3" spans="1:88" s="209" customFormat="1" ht="35.1" customHeight="1" x14ac:dyDescent="0.3">
      <c r="A3" s="215"/>
      <c r="B3" s="579" t="s">
        <v>101</v>
      </c>
      <c r="C3" s="578"/>
      <c r="D3" s="580"/>
      <c r="E3" s="581" t="s">
        <v>102</v>
      </c>
      <c r="F3" s="582"/>
      <c r="G3" s="583"/>
      <c r="H3" s="579" t="s">
        <v>118</v>
      </c>
      <c r="I3" s="578"/>
      <c r="J3" s="578"/>
      <c r="K3" s="579" t="s">
        <v>126</v>
      </c>
      <c r="L3" s="578"/>
      <c r="M3" s="578"/>
      <c r="N3" s="579" t="s">
        <v>189</v>
      </c>
      <c r="O3" s="578"/>
      <c r="P3" s="578"/>
      <c r="Q3" s="207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569"/>
      <c r="AP3" s="569"/>
      <c r="AQ3" s="569"/>
      <c r="AR3" s="569"/>
      <c r="AS3" s="569"/>
      <c r="AT3" s="569"/>
      <c r="AU3" s="569"/>
      <c r="AV3" s="569"/>
      <c r="AW3" s="569"/>
      <c r="AX3" s="569"/>
      <c r="AY3" s="569"/>
      <c r="AZ3" s="569"/>
      <c r="BA3" s="569"/>
      <c r="BB3" s="569"/>
      <c r="BC3" s="569"/>
      <c r="BD3" s="569"/>
      <c r="BE3" s="569"/>
      <c r="BF3" s="569"/>
      <c r="BG3" s="569"/>
      <c r="BH3" s="569"/>
      <c r="BI3" s="569"/>
      <c r="BJ3" s="569"/>
      <c r="BK3" s="569"/>
      <c r="BL3" s="569"/>
      <c r="BM3" s="569"/>
      <c r="BN3" s="569"/>
      <c r="BO3" s="569"/>
      <c r="BP3" s="569"/>
      <c r="BQ3" s="569"/>
      <c r="BR3" s="569"/>
      <c r="BS3" s="569"/>
      <c r="BT3" s="569"/>
      <c r="BU3" s="569"/>
      <c r="BV3" s="569"/>
      <c r="BW3" s="569"/>
      <c r="BX3" s="569"/>
      <c r="BY3" s="569"/>
      <c r="BZ3" s="569"/>
      <c r="CA3" s="569"/>
      <c r="CB3" s="569"/>
      <c r="CC3" s="569"/>
      <c r="CD3" s="569"/>
      <c r="CE3" s="569"/>
      <c r="CF3" s="569"/>
      <c r="CG3" s="569"/>
      <c r="CH3" s="569"/>
      <c r="CI3" s="569"/>
      <c r="CJ3" s="569"/>
    </row>
    <row r="4" spans="1:88" customFormat="1" ht="15.6" customHeight="1" x14ac:dyDescent="0.3">
      <c r="A4" s="216"/>
      <c r="B4" s="180" t="s">
        <v>60</v>
      </c>
      <c r="C4" s="181" t="s">
        <v>57</v>
      </c>
      <c r="D4" s="182">
        <f>COUNT('SMA2'!C14:C19)</f>
        <v>5</v>
      </c>
      <c r="E4" s="180" t="s">
        <v>60</v>
      </c>
      <c r="F4" s="181" t="s">
        <v>57</v>
      </c>
      <c r="G4" s="182">
        <f>COUNT('SMA2'!C32:C37)</f>
        <v>5</v>
      </c>
      <c r="H4" s="180" t="s">
        <v>60</v>
      </c>
      <c r="I4" s="181" t="s">
        <v>57</v>
      </c>
      <c r="J4" s="199">
        <f>COUNT('SMA2'!C50:C55)</f>
        <v>5</v>
      </c>
      <c r="K4" s="180" t="s">
        <v>60</v>
      </c>
      <c r="L4" s="181" t="s">
        <v>57</v>
      </c>
      <c r="M4" s="199">
        <f>COUNT('SMA2'!C68:C73)</f>
        <v>5</v>
      </c>
      <c r="N4" s="180" t="s">
        <v>60</v>
      </c>
      <c r="O4" s="181" t="s">
        <v>57</v>
      </c>
      <c r="P4" s="199">
        <f>COUNT('SMA2'!C59:C64)</f>
        <v>5</v>
      </c>
      <c r="Q4" s="205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232"/>
      <c r="AP4" s="233"/>
      <c r="AQ4" s="234"/>
      <c r="AR4" s="232"/>
      <c r="AS4" s="233"/>
      <c r="AT4" s="234"/>
      <c r="AU4" s="232"/>
      <c r="AV4" s="233"/>
      <c r="AW4" s="234"/>
      <c r="AX4" s="232"/>
      <c r="AY4" s="233"/>
      <c r="AZ4" s="234"/>
      <c r="BA4" s="232"/>
      <c r="BB4" s="233"/>
      <c r="BC4" s="234"/>
      <c r="BD4" s="232"/>
      <c r="BE4" s="233"/>
      <c r="BF4" s="234"/>
      <c r="BG4" s="232"/>
      <c r="BH4" s="233"/>
      <c r="BI4" s="234"/>
      <c r="BJ4" s="232"/>
      <c r="BK4" s="233"/>
      <c r="BL4" s="234"/>
      <c r="BM4" s="232"/>
      <c r="BN4" s="233"/>
      <c r="BO4" s="234"/>
      <c r="BP4" s="232"/>
      <c r="BQ4" s="233"/>
      <c r="BR4" s="234"/>
      <c r="BS4" s="232"/>
      <c r="BT4" s="233"/>
      <c r="BU4" s="234"/>
      <c r="BV4" s="232"/>
      <c r="BW4" s="233"/>
      <c r="BX4" s="234"/>
      <c r="BY4" s="232"/>
      <c r="BZ4" s="233"/>
      <c r="CA4" s="234"/>
      <c r="CB4" s="232"/>
      <c r="CC4" s="233"/>
      <c r="CD4" s="234"/>
      <c r="CE4" s="232"/>
      <c r="CF4" s="233"/>
      <c r="CG4" s="234"/>
      <c r="CH4" s="232"/>
      <c r="CI4" s="233"/>
      <c r="CJ4" s="234"/>
    </row>
    <row r="5" spans="1:88" customFormat="1" ht="15.75" customHeight="1" x14ac:dyDescent="0.3">
      <c r="A5" s="143" t="s">
        <v>47</v>
      </c>
      <c r="B5" s="128"/>
      <c r="C5" s="128"/>
      <c r="D5" s="128"/>
      <c r="E5" s="128"/>
      <c r="F5" s="128"/>
      <c r="G5" s="128"/>
      <c r="H5" s="128"/>
      <c r="I5" s="128"/>
      <c r="J5" s="200"/>
      <c r="K5" s="128"/>
      <c r="L5" s="128"/>
      <c r="M5" s="200"/>
      <c r="N5" s="128"/>
      <c r="O5" s="128"/>
      <c r="P5" s="200"/>
      <c r="Q5" s="205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</row>
    <row r="6" spans="1:88" customFormat="1" ht="15.75" customHeight="1" x14ac:dyDescent="0.3">
      <c r="A6" s="217" t="s">
        <v>66</v>
      </c>
      <c r="B6" s="133">
        <f>'SMA2'!$H20</f>
        <v>46.115064000000004</v>
      </c>
      <c r="C6" s="179" t="s">
        <v>59</v>
      </c>
      <c r="D6" s="135">
        <f>'SMA2'!$H22</f>
        <v>2.5650379581764389</v>
      </c>
      <c r="E6" s="133">
        <f>'SMA2'!$H38</f>
        <v>40.186369999999997</v>
      </c>
      <c r="F6" s="179" t="s">
        <v>59</v>
      </c>
      <c r="G6" s="135">
        <f>'SMA2'!$H40</f>
        <v>4.749534189774824</v>
      </c>
      <c r="H6" s="133">
        <f>'SMA2'!$H56</f>
        <v>41.453850000000003</v>
      </c>
      <c r="I6" s="179" t="s">
        <v>59</v>
      </c>
      <c r="J6" s="201">
        <f>'SMA2'!$H58</f>
        <v>3.1175979385530126</v>
      </c>
      <c r="K6" s="133">
        <f>'SMA2'!$H74</f>
        <v>55.125503999999999</v>
      </c>
      <c r="L6" s="179" t="s">
        <v>59</v>
      </c>
      <c r="M6" s="201">
        <f>'SMA2'!$H76</f>
        <v>5.1607877055160891</v>
      </c>
      <c r="N6" s="133">
        <f>'SMA2'!$H65</f>
        <v>49.963698000000008</v>
      </c>
      <c r="O6" s="179" t="s">
        <v>59</v>
      </c>
      <c r="P6" s="201">
        <f>'SMA2'!$H67</f>
        <v>1.664233562098181</v>
      </c>
      <c r="Q6" s="205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235"/>
      <c r="AP6" s="236"/>
      <c r="AQ6" s="136"/>
      <c r="AR6" s="235"/>
      <c r="AS6" s="236"/>
      <c r="AT6" s="136"/>
      <c r="AU6" s="235"/>
      <c r="AV6" s="236"/>
      <c r="AW6" s="136"/>
      <c r="AX6" s="235"/>
      <c r="AY6" s="236"/>
      <c r="AZ6" s="136"/>
      <c r="BA6" s="235"/>
      <c r="BB6" s="236"/>
      <c r="BC6" s="136"/>
      <c r="BD6" s="235"/>
      <c r="BE6" s="236"/>
      <c r="BF6" s="136"/>
      <c r="BG6" s="235"/>
      <c r="BH6" s="236"/>
      <c r="BI6" s="136"/>
      <c r="BJ6" s="235"/>
      <c r="BK6" s="236"/>
      <c r="BL6" s="136"/>
      <c r="BM6" s="235"/>
      <c r="BN6" s="236"/>
      <c r="BO6" s="136"/>
      <c r="BP6" s="235"/>
      <c r="BQ6" s="236"/>
      <c r="BR6" s="136"/>
      <c r="BS6" s="235"/>
      <c r="BT6" s="236"/>
      <c r="BU6" s="136"/>
      <c r="BV6" s="235"/>
      <c r="BW6" s="236"/>
      <c r="BX6" s="136"/>
      <c r="BY6" s="235"/>
      <c r="BZ6" s="236"/>
      <c r="CA6" s="136"/>
      <c r="CB6" s="235"/>
      <c r="CC6" s="236"/>
      <c r="CD6" s="136"/>
      <c r="CE6" s="235"/>
      <c r="CF6" s="236"/>
      <c r="CG6" s="136"/>
      <c r="CH6" s="235"/>
      <c r="CI6" s="236"/>
      <c r="CJ6" s="136"/>
    </row>
    <row r="7" spans="1:88" customFormat="1" ht="15.75" customHeight="1" x14ac:dyDescent="0.3">
      <c r="A7" s="217" t="s">
        <v>67</v>
      </c>
      <c r="B7" s="133">
        <f>'SMA2'!$G$20</f>
        <v>198.12520000000004</v>
      </c>
      <c r="C7" s="179" t="s">
        <v>59</v>
      </c>
      <c r="D7" s="132">
        <f>'SMA2'!$G$22</f>
        <v>9.8177161162869222</v>
      </c>
      <c r="E7" s="133">
        <f>'SMA2'!$G$38</f>
        <v>198.95740000000001</v>
      </c>
      <c r="F7" s="179" t="s">
        <v>59</v>
      </c>
      <c r="G7" s="132">
        <f>'SMA2'!$G$40</f>
        <v>8.8704427319046495</v>
      </c>
      <c r="H7" s="133">
        <f>'SMA2'!$G$56</f>
        <v>217.24859999999998</v>
      </c>
      <c r="I7" s="179" t="s">
        <v>59</v>
      </c>
      <c r="J7" s="202">
        <f>'SMA2'!$G$58</f>
        <v>10.631084067958451</v>
      </c>
      <c r="K7" s="133">
        <f>'SMA2'!$G$74</f>
        <v>224.5224</v>
      </c>
      <c r="L7" s="179" t="s">
        <v>59</v>
      </c>
      <c r="M7" s="202">
        <f>'SMA2'!$G$76</f>
        <v>9.9991993459476554</v>
      </c>
      <c r="N7" s="133">
        <f>'SMA2'!$G$65</f>
        <v>224.59900000000002</v>
      </c>
      <c r="O7" s="179" t="s">
        <v>59</v>
      </c>
      <c r="P7" s="202">
        <f>'SMA2'!$G$67</f>
        <v>8.0244838338674427</v>
      </c>
      <c r="Q7" s="205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235"/>
      <c r="AP7" s="236"/>
      <c r="AQ7" s="134"/>
      <c r="AR7" s="235"/>
      <c r="AS7" s="236"/>
      <c r="AT7" s="134"/>
      <c r="AU7" s="235"/>
      <c r="AV7" s="236"/>
      <c r="AW7" s="134"/>
      <c r="AX7" s="235"/>
      <c r="AY7" s="236"/>
      <c r="AZ7" s="134"/>
      <c r="BA7" s="235"/>
      <c r="BB7" s="236"/>
      <c r="BC7" s="134"/>
      <c r="BD7" s="235"/>
      <c r="BE7" s="236"/>
      <c r="BF7" s="134"/>
      <c r="BG7" s="235"/>
      <c r="BH7" s="236"/>
      <c r="BI7" s="134"/>
      <c r="BJ7" s="235"/>
      <c r="BK7" s="236"/>
      <c r="BL7" s="134"/>
      <c r="BM7" s="235"/>
      <c r="BN7" s="236"/>
      <c r="BO7" s="134"/>
      <c r="BP7" s="235"/>
      <c r="BQ7" s="236"/>
      <c r="BR7" s="134"/>
      <c r="BS7" s="235"/>
      <c r="BT7" s="236"/>
      <c r="BU7" s="134"/>
      <c r="BV7" s="235"/>
      <c r="BW7" s="236"/>
      <c r="BX7" s="134"/>
      <c r="BY7" s="235"/>
      <c r="BZ7" s="236"/>
      <c r="CA7" s="134"/>
      <c r="CB7" s="235"/>
      <c r="CC7" s="236"/>
      <c r="CD7" s="134"/>
      <c r="CE7" s="235"/>
      <c r="CF7" s="236"/>
      <c r="CG7" s="134"/>
      <c r="CH7" s="235"/>
      <c r="CI7" s="236"/>
      <c r="CJ7" s="134"/>
    </row>
    <row r="8" spans="1:88" customFormat="1" ht="15.75" customHeight="1" x14ac:dyDescent="0.3">
      <c r="A8" s="217" t="s">
        <v>68</v>
      </c>
      <c r="B8" s="140">
        <f>'SMA2'!$F$20</f>
        <v>2.5419999999999998</v>
      </c>
      <c r="C8" s="179" t="s">
        <v>59</v>
      </c>
      <c r="D8" s="139">
        <f>'SMA2'!$F$22</f>
        <v>0.17861690849412915</v>
      </c>
      <c r="E8" s="140">
        <f>'SMA2'!$F$38</f>
        <v>3.85</v>
      </c>
      <c r="F8" s="179" t="s">
        <v>59</v>
      </c>
      <c r="G8" s="139">
        <f>'SMA2'!$F$40</f>
        <v>0.38186385008272228</v>
      </c>
      <c r="H8" s="140">
        <f>'SMA2'!$F$56</f>
        <v>6.15</v>
      </c>
      <c r="I8" s="179" t="s">
        <v>59</v>
      </c>
      <c r="J8" s="197">
        <f>'SMA2'!$F$58</f>
        <v>1.357342992761962</v>
      </c>
      <c r="K8" s="140">
        <f>'SMA2'!$F$74</f>
        <v>3.4440000000000004</v>
      </c>
      <c r="L8" s="179" t="s">
        <v>59</v>
      </c>
      <c r="M8" s="197">
        <f>'SMA2'!$F$76</f>
        <v>0.51874463852650976</v>
      </c>
      <c r="N8" s="140">
        <f>'SMA2'!$F$65</f>
        <v>2.6540000000000004</v>
      </c>
      <c r="O8" s="179" t="s">
        <v>59</v>
      </c>
      <c r="P8" s="197">
        <f>'SMA2'!$F$67</f>
        <v>0.27791365565585213</v>
      </c>
      <c r="Q8" s="205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237"/>
      <c r="AP8" s="236"/>
      <c r="AQ8" s="141"/>
      <c r="AR8" s="237"/>
      <c r="AS8" s="236"/>
      <c r="AT8" s="141"/>
      <c r="AU8" s="237"/>
      <c r="AV8" s="236"/>
      <c r="AW8" s="141"/>
      <c r="AX8" s="237"/>
      <c r="AY8" s="236"/>
      <c r="AZ8" s="141"/>
      <c r="BA8" s="237"/>
      <c r="BB8" s="236"/>
      <c r="BC8" s="141"/>
      <c r="BD8" s="237"/>
      <c r="BE8" s="236"/>
      <c r="BF8" s="141"/>
      <c r="BG8" s="237"/>
      <c r="BH8" s="236"/>
      <c r="BI8" s="141"/>
      <c r="BJ8" s="237"/>
      <c r="BK8" s="236"/>
      <c r="BL8" s="141"/>
      <c r="BM8" s="237"/>
      <c r="BN8" s="236"/>
      <c r="BO8" s="141"/>
      <c r="BP8" s="237"/>
      <c r="BQ8" s="236"/>
      <c r="BR8" s="141"/>
      <c r="BS8" s="237"/>
      <c r="BT8" s="236"/>
      <c r="BU8" s="141"/>
      <c r="BV8" s="237"/>
      <c r="BW8" s="236"/>
      <c r="BX8" s="141"/>
      <c r="BY8" s="237"/>
      <c r="BZ8" s="236"/>
      <c r="CA8" s="141"/>
      <c r="CB8" s="237"/>
      <c r="CC8" s="236"/>
      <c r="CD8" s="141"/>
      <c r="CE8" s="237"/>
      <c r="CF8" s="236"/>
      <c r="CG8" s="141"/>
      <c r="CH8" s="237"/>
      <c r="CI8" s="236"/>
      <c r="CJ8" s="141"/>
    </row>
    <row r="9" spans="1:88" customFormat="1" ht="8.1" customHeight="1" x14ac:dyDescent="0.3">
      <c r="A9" s="217"/>
      <c r="B9" s="133"/>
      <c r="C9" s="137"/>
      <c r="D9" s="132"/>
      <c r="E9" s="133"/>
      <c r="F9" s="137"/>
      <c r="G9" s="132"/>
      <c r="H9" s="133"/>
      <c r="I9" s="137"/>
      <c r="J9" s="202"/>
      <c r="K9" s="133"/>
      <c r="L9" s="137"/>
      <c r="M9" s="202"/>
      <c r="N9" s="133"/>
      <c r="O9" s="137"/>
      <c r="P9" s="202"/>
      <c r="Q9" s="205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235"/>
      <c r="AP9" s="238"/>
      <c r="AQ9" s="134"/>
      <c r="AR9" s="235"/>
      <c r="AS9" s="238"/>
      <c r="AT9" s="134"/>
      <c r="AU9" s="235"/>
      <c r="AV9" s="238"/>
      <c r="AW9" s="134"/>
      <c r="AX9" s="235"/>
      <c r="AY9" s="238"/>
      <c r="AZ9" s="134"/>
      <c r="BA9" s="235"/>
      <c r="BB9" s="238"/>
      <c r="BC9" s="134"/>
      <c r="BD9" s="235"/>
      <c r="BE9" s="238"/>
      <c r="BF9" s="134"/>
      <c r="BG9" s="235"/>
      <c r="BH9" s="238"/>
      <c r="BI9" s="134"/>
      <c r="BJ9" s="235"/>
      <c r="BK9" s="238"/>
      <c r="BL9" s="134"/>
      <c r="BM9" s="235"/>
      <c r="BN9" s="238"/>
      <c r="BO9" s="134"/>
      <c r="BP9" s="235"/>
      <c r="BQ9" s="238"/>
      <c r="BR9" s="134"/>
      <c r="BS9" s="235"/>
      <c r="BT9" s="238"/>
      <c r="BU9" s="134"/>
      <c r="BV9" s="235"/>
      <c r="BW9" s="238"/>
      <c r="BX9" s="134"/>
      <c r="BY9" s="235"/>
      <c r="BZ9" s="238"/>
      <c r="CA9" s="134"/>
      <c r="CB9" s="235"/>
      <c r="CC9" s="238"/>
      <c r="CD9" s="134"/>
      <c r="CE9" s="235"/>
      <c r="CF9" s="238"/>
      <c r="CG9" s="134"/>
      <c r="CH9" s="235"/>
      <c r="CI9" s="238"/>
      <c r="CJ9" s="134"/>
    </row>
    <row r="10" spans="1:88" customFormat="1" ht="15.75" customHeight="1" x14ac:dyDescent="0.3">
      <c r="A10" s="218" t="s">
        <v>58</v>
      </c>
      <c r="B10" s="176" t="s">
        <v>56</v>
      </c>
      <c r="C10" s="178" t="s">
        <v>57</v>
      </c>
      <c r="D10" s="177">
        <f>'SMA2'!$I$20</f>
        <v>54.505424699945635</v>
      </c>
      <c r="E10" s="176" t="s">
        <v>56</v>
      </c>
      <c r="F10" s="178" t="s">
        <v>57</v>
      </c>
      <c r="G10" s="177">
        <f>'SMA2'!$I$38</f>
        <v>60.605270723563379</v>
      </c>
      <c r="H10" s="176" t="s">
        <v>56</v>
      </c>
      <c r="I10" s="178" t="s">
        <v>57</v>
      </c>
      <c r="J10" s="198">
        <f>'SMA2'!$I$56</f>
        <v>60.606087344661695</v>
      </c>
      <c r="K10" s="176" t="s">
        <v>56</v>
      </c>
      <c r="L10" s="178" t="s">
        <v>57</v>
      </c>
      <c r="M10" s="198">
        <f>'SMA2'!$I$74</f>
        <v>60.610360257816581</v>
      </c>
      <c r="N10" s="176" t="s">
        <v>56</v>
      </c>
      <c r="O10" s="178" t="s">
        <v>57</v>
      </c>
      <c r="P10" s="198">
        <f>'SMA2'!$I$65</f>
        <v>75.608582980717017</v>
      </c>
      <c r="Q10" s="205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239"/>
      <c r="AP10" s="240"/>
      <c r="AQ10" s="241"/>
      <c r="AR10" s="239"/>
      <c r="AS10" s="240"/>
      <c r="AT10" s="241"/>
      <c r="AU10" s="239"/>
      <c r="AV10" s="240"/>
      <c r="AW10" s="241"/>
      <c r="AX10" s="239"/>
      <c r="AY10" s="240"/>
      <c r="AZ10" s="241"/>
      <c r="BA10" s="239"/>
      <c r="BB10" s="240"/>
      <c r="BC10" s="241"/>
      <c r="BD10" s="239"/>
      <c r="BE10" s="240"/>
      <c r="BF10" s="241"/>
      <c r="BG10" s="239"/>
      <c r="BH10" s="240"/>
      <c r="BI10" s="241"/>
      <c r="BJ10" s="239"/>
      <c r="BK10" s="240"/>
      <c r="BL10" s="241"/>
      <c r="BM10" s="239"/>
      <c r="BN10" s="240"/>
      <c r="BO10" s="241"/>
      <c r="BP10" s="239"/>
      <c r="BQ10" s="240"/>
      <c r="BR10" s="241"/>
      <c r="BS10" s="239"/>
      <c r="BT10" s="240"/>
      <c r="BU10" s="241"/>
      <c r="BV10" s="239"/>
      <c r="BW10" s="240"/>
      <c r="BX10" s="241"/>
      <c r="BY10" s="239"/>
      <c r="BZ10" s="240"/>
      <c r="CA10" s="241"/>
      <c r="CB10" s="239"/>
      <c r="CC10" s="240"/>
      <c r="CD10" s="241"/>
      <c r="CE10" s="239"/>
      <c r="CF10" s="240"/>
      <c r="CG10" s="241"/>
      <c r="CH10" s="239"/>
      <c r="CI10" s="240"/>
      <c r="CJ10" s="241"/>
    </row>
    <row r="11" spans="1:88" customFormat="1" ht="15.75" customHeight="1" x14ac:dyDescent="0.3">
      <c r="A11" s="217" t="s">
        <v>67</v>
      </c>
      <c r="B11" s="133">
        <f>'SMA2'!$J$20</f>
        <v>212.30626656529699</v>
      </c>
      <c r="C11" s="179" t="s">
        <v>59</v>
      </c>
      <c r="D11" s="135">
        <f>'SMA2'!$J$22</f>
        <v>16.261852523298167</v>
      </c>
      <c r="E11" s="131">
        <f>'SMA2'!$J$38</f>
        <v>217.2110632841804</v>
      </c>
      <c r="F11" s="179" t="s">
        <v>59</v>
      </c>
      <c r="G11" s="135">
        <f>'SMA2'!$J$40</f>
        <v>16.922307908056624</v>
      </c>
      <c r="H11" s="131">
        <f>'SMA2'!$J$56</f>
        <v>231.8134444442384</v>
      </c>
      <c r="I11" s="179" t="s">
        <v>59</v>
      </c>
      <c r="J11" s="201">
        <f>'SMA2'!$J$58</f>
        <v>3.1303200080467346</v>
      </c>
      <c r="K11" s="131">
        <f>'SMA2'!$J$74</f>
        <v>233.7936922378934</v>
      </c>
      <c r="L11" s="179" t="s">
        <v>59</v>
      </c>
      <c r="M11" s="201">
        <f>'SMA2'!$J$76</f>
        <v>8.3316259385193341</v>
      </c>
      <c r="N11" s="131">
        <f>'SMA2'!$J$65</f>
        <v>281.79563202060842</v>
      </c>
      <c r="O11" s="179" t="s">
        <v>59</v>
      </c>
      <c r="P11" s="201">
        <f>'SMA2'!$J$67</f>
        <v>11.260041623751659</v>
      </c>
      <c r="Q11" s="205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235"/>
      <c r="AP11" s="236"/>
      <c r="AQ11" s="136"/>
      <c r="AR11" s="235"/>
      <c r="AS11" s="236"/>
      <c r="AT11" s="136"/>
      <c r="AU11" s="235"/>
      <c r="AV11" s="236"/>
      <c r="AW11" s="136"/>
      <c r="AX11" s="235"/>
      <c r="AY11" s="236"/>
      <c r="AZ11" s="136"/>
      <c r="BA11" s="235"/>
      <c r="BB11" s="236"/>
      <c r="BC11" s="136"/>
      <c r="BD11" s="235"/>
      <c r="BE11" s="236"/>
      <c r="BF11" s="136"/>
      <c r="BG11" s="235"/>
      <c r="BH11" s="236"/>
      <c r="BI11" s="136"/>
      <c r="BJ11" s="235"/>
      <c r="BK11" s="236"/>
      <c r="BL11" s="136"/>
      <c r="BM11" s="235"/>
      <c r="BN11" s="236"/>
      <c r="BO11" s="136"/>
      <c r="BP11" s="235"/>
      <c r="BQ11" s="236"/>
      <c r="BR11" s="136"/>
      <c r="BS11" s="235"/>
      <c r="BT11" s="236"/>
      <c r="BU11" s="136"/>
      <c r="BV11" s="235"/>
      <c r="BW11" s="236"/>
      <c r="BX11" s="136"/>
      <c r="BY11" s="235"/>
      <c r="BZ11" s="236"/>
      <c r="CA11" s="136"/>
      <c r="CB11" s="235"/>
      <c r="CC11" s="236"/>
      <c r="CD11" s="136"/>
      <c r="CE11" s="235"/>
      <c r="CF11" s="236"/>
      <c r="CG11" s="136"/>
      <c r="CH11" s="235"/>
      <c r="CI11" s="236"/>
      <c r="CJ11" s="136"/>
    </row>
    <row r="12" spans="1:88" customFormat="1" ht="15.75" customHeight="1" x14ac:dyDescent="0.3">
      <c r="A12" s="217" t="s">
        <v>66</v>
      </c>
      <c r="B12" s="133">
        <f>'SMA2'!$K$20</f>
        <v>22.235534179686542</v>
      </c>
      <c r="C12" s="179" t="s">
        <v>59</v>
      </c>
      <c r="D12" s="135">
        <f>'SMA2'!$K$22</f>
        <v>1.9971809769736035</v>
      </c>
      <c r="E12" s="131">
        <f>'SMA2'!$K$38</f>
        <v>18.33214575022242</v>
      </c>
      <c r="F12" s="179" t="s">
        <v>59</v>
      </c>
      <c r="G12" s="135">
        <f>'SMA2'!$K$40</f>
        <v>1.1735531596110242</v>
      </c>
      <c r="H12" s="131">
        <f>'SMA2'!$K$56</f>
        <v>26.725948029633219</v>
      </c>
      <c r="I12" s="179" t="s">
        <v>59</v>
      </c>
      <c r="J12" s="201">
        <f>'SMA2'!$K$58</f>
        <v>5.3443029325139841</v>
      </c>
      <c r="K12" s="131">
        <f>'SMA2'!$K$74</f>
        <v>35.156434547412104</v>
      </c>
      <c r="L12" s="179" t="s">
        <v>59</v>
      </c>
      <c r="M12" s="201">
        <f>'SMA2'!$K$76</f>
        <v>4.0110038300267163</v>
      </c>
      <c r="N12" s="131">
        <f>'SMA2'!$K$65</f>
        <v>19.052535341970678</v>
      </c>
      <c r="O12" s="179" t="s">
        <v>59</v>
      </c>
      <c r="P12" s="201">
        <f>'SMA2'!$K$67</f>
        <v>0.86425329663584738</v>
      </c>
      <c r="Q12" s="205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235"/>
      <c r="AP12" s="236"/>
      <c r="AQ12" s="136"/>
      <c r="AR12" s="235"/>
      <c r="AS12" s="236"/>
      <c r="AT12" s="136"/>
      <c r="AU12" s="235"/>
      <c r="AV12" s="236"/>
      <c r="AW12" s="136"/>
      <c r="AX12" s="235"/>
      <c r="AY12" s="236"/>
      <c r="AZ12" s="136"/>
      <c r="BA12" s="235"/>
      <c r="BB12" s="236"/>
      <c r="BC12" s="136"/>
      <c r="BD12" s="235"/>
      <c r="BE12" s="236"/>
      <c r="BF12" s="136"/>
      <c r="BG12" s="235"/>
      <c r="BH12" s="236"/>
      <c r="BI12" s="136"/>
      <c r="BJ12" s="235"/>
      <c r="BK12" s="236"/>
      <c r="BL12" s="136"/>
      <c r="BM12" s="235"/>
      <c r="BN12" s="236"/>
      <c r="BO12" s="136"/>
      <c r="BP12" s="235"/>
      <c r="BQ12" s="236"/>
      <c r="BR12" s="136"/>
      <c r="BS12" s="235"/>
      <c r="BT12" s="236"/>
      <c r="BU12" s="136"/>
      <c r="BV12" s="235"/>
      <c r="BW12" s="236"/>
      <c r="BX12" s="136"/>
      <c r="BY12" s="235"/>
      <c r="BZ12" s="236"/>
      <c r="CA12" s="136"/>
      <c r="CB12" s="235"/>
      <c r="CC12" s="236"/>
      <c r="CD12" s="136"/>
      <c r="CE12" s="235"/>
      <c r="CF12" s="236"/>
      <c r="CG12" s="136"/>
      <c r="CH12" s="235"/>
      <c r="CI12" s="236"/>
      <c r="CJ12" s="136"/>
    </row>
    <row r="13" spans="1:88" customFormat="1" ht="15.75" customHeight="1" x14ac:dyDescent="0.3">
      <c r="A13" s="217" t="s">
        <v>69</v>
      </c>
      <c r="B13" s="131">
        <f>'SMA2'!$AL$20</f>
        <v>83.917599102961972</v>
      </c>
      <c r="C13" s="179" t="s">
        <v>59</v>
      </c>
      <c r="D13" s="135">
        <f>'SMA2'!$AL$22</f>
        <v>8.1332318894245752</v>
      </c>
      <c r="E13" s="131">
        <f>'SMA2'!$AL$38</f>
        <v>90.273385891867775</v>
      </c>
      <c r="F13" s="179" t="s">
        <v>59</v>
      </c>
      <c r="G13" s="135">
        <f>'SMA2'!$AL$40</f>
        <v>7.8707666769176905</v>
      </c>
      <c r="H13" s="131">
        <f>'SMA2'!$AL$56</f>
        <v>89.180774192485984</v>
      </c>
      <c r="I13" s="179" t="s">
        <v>59</v>
      </c>
      <c r="J13" s="135">
        <f>'SMA2'!$AL$58</f>
        <v>4.6826554435506358</v>
      </c>
      <c r="K13" s="131">
        <f>'SMA2'!$AL$74</f>
        <v>81.740411571534594</v>
      </c>
      <c r="L13" s="179" t="s">
        <v>59</v>
      </c>
      <c r="M13" s="135">
        <f>'SMA2'!$AL$76</f>
        <v>1.9509895851765153</v>
      </c>
      <c r="N13" s="131">
        <f>'SMA2'!$AL$65</f>
        <v>121.84528066833352</v>
      </c>
      <c r="O13" s="179" t="s">
        <v>59</v>
      </c>
      <c r="P13" s="135">
        <f>'SMA2'!$AL$67</f>
        <v>5.4280831042349806</v>
      </c>
      <c r="Q13" s="205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235"/>
      <c r="AP13" s="236"/>
      <c r="AQ13" s="136"/>
      <c r="AR13" s="235"/>
      <c r="AS13" s="236"/>
      <c r="AT13" s="136"/>
      <c r="AU13" s="235"/>
      <c r="AV13" s="236"/>
      <c r="AW13" s="136"/>
      <c r="AX13" s="235"/>
      <c r="AY13" s="236"/>
      <c r="AZ13" s="136"/>
      <c r="BA13" s="235"/>
      <c r="BB13" s="236"/>
      <c r="BC13" s="136"/>
      <c r="BD13" s="235"/>
      <c r="BE13" s="236"/>
      <c r="BF13" s="136"/>
      <c r="BG13" s="235"/>
      <c r="BH13" s="236"/>
      <c r="BI13" s="136"/>
      <c r="BJ13" s="235"/>
      <c r="BK13" s="236"/>
      <c r="BL13" s="136"/>
      <c r="BM13" s="235"/>
      <c r="BN13" s="236"/>
      <c r="BO13" s="136"/>
      <c r="BP13" s="235"/>
      <c r="BQ13" s="236"/>
      <c r="BR13" s="136"/>
      <c r="BS13" s="235"/>
      <c r="BT13" s="236"/>
      <c r="BU13" s="136"/>
      <c r="BV13" s="235"/>
      <c r="BW13" s="236"/>
      <c r="BX13" s="136"/>
      <c r="BY13" s="235"/>
      <c r="BZ13" s="236"/>
      <c r="CA13" s="136"/>
      <c r="CB13" s="235"/>
      <c r="CC13" s="236"/>
      <c r="CD13" s="136"/>
      <c r="CE13" s="235"/>
      <c r="CF13" s="236"/>
      <c r="CG13" s="136"/>
      <c r="CH13" s="235"/>
      <c r="CI13" s="236"/>
      <c r="CJ13" s="136"/>
    </row>
    <row r="14" spans="1:88" customFormat="1" ht="15.6" customHeight="1" x14ac:dyDescent="0.3">
      <c r="A14" s="217" t="s">
        <v>71</v>
      </c>
      <c r="B14" s="140">
        <f>'SMA2'!$L$20</f>
        <v>1.699094627961296</v>
      </c>
      <c r="C14" s="179" t="s">
        <v>59</v>
      </c>
      <c r="D14" s="139">
        <f>'SMA2'!$L$22</f>
        <v>9.9986417730810004E-2</v>
      </c>
      <c r="E14" s="138">
        <f>'SMA2'!$L$38</f>
        <v>1.7277659659659661</v>
      </c>
      <c r="F14" s="179" t="s">
        <v>59</v>
      </c>
      <c r="G14" s="139">
        <f>'SMA2'!$L$40</f>
        <v>1.5675532861075158E-2</v>
      </c>
      <c r="H14" s="138">
        <f>'SMA2'!$L$56</f>
        <v>1.4292078078078081</v>
      </c>
      <c r="I14" s="179" t="s">
        <v>59</v>
      </c>
      <c r="J14" s="197">
        <f>'SMA2'!$L$58</f>
        <v>0.137127878029491</v>
      </c>
      <c r="K14" s="138">
        <f>'SMA2'!$L$74</f>
        <v>1.3644858858858879</v>
      </c>
      <c r="L14" s="179" t="s">
        <v>59</v>
      </c>
      <c r="M14" s="197">
        <f>'SMA2'!$L$76</f>
        <v>9.5367967197299314E-2</v>
      </c>
      <c r="N14" s="138">
        <f>'SMA2'!$L$65</f>
        <v>1.748621221221222</v>
      </c>
      <c r="O14" s="179" t="s">
        <v>59</v>
      </c>
      <c r="P14" s="197">
        <f>'SMA2'!$L$67</f>
        <v>3.5687696343261563E-2</v>
      </c>
      <c r="Q14" s="205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237"/>
      <c r="AP14" s="236"/>
      <c r="AQ14" s="141"/>
      <c r="AR14" s="237"/>
      <c r="AS14" s="236"/>
      <c r="AT14" s="141"/>
      <c r="AU14" s="237"/>
      <c r="AV14" s="236"/>
      <c r="AW14" s="141"/>
      <c r="AX14" s="237"/>
      <c r="AY14" s="236"/>
      <c r="AZ14" s="141"/>
      <c r="BA14" s="237"/>
      <c r="BB14" s="236"/>
      <c r="BC14" s="141"/>
      <c r="BD14" s="237"/>
      <c r="BE14" s="236"/>
      <c r="BF14" s="141"/>
      <c r="BG14" s="237"/>
      <c r="BH14" s="236"/>
      <c r="BI14" s="141"/>
      <c r="BJ14" s="237"/>
      <c r="BK14" s="236"/>
      <c r="BL14" s="141"/>
      <c r="BM14" s="237"/>
      <c r="BN14" s="236"/>
      <c r="BO14" s="141"/>
      <c r="BP14" s="237"/>
      <c r="BQ14" s="236"/>
      <c r="BR14" s="141"/>
      <c r="BS14" s="237"/>
      <c r="BT14" s="236"/>
      <c r="BU14" s="141"/>
      <c r="BV14" s="237"/>
      <c r="BW14" s="236"/>
      <c r="BX14" s="141"/>
      <c r="BY14" s="237"/>
      <c r="BZ14" s="236"/>
      <c r="CA14" s="141"/>
      <c r="CB14" s="237"/>
      <c r="CC14" s="236"/>
      <c r="CD14" s="141"/>
      <c r="CE14" s="237"/>
      <c r="CF14" s="236"/>
      <c r="CG14" s="141"/>
      <c r="CH14" s="237"/>
      <c r="CI14" s="236"/>
      <c r="CJ14" s="141"/>
    </row>
    <row r="15" spans="1:88" customFormat="1" ht="15.75" customHeight="1" x14ac:dyDescent="0.3">
      <c r="A15" s="217" t="s">
        <v>72</v>
      </c>
      <c r="B15" s="140">
        <f>'SMA2'!$M$20</f>
        <v>1.2473467358552579</v>
      </c>
      <c r="C15" s="179" t="s">
        <v>59</v>
      </c>
      <c r="D15" s="139">
        <f>'SMA2'!$M$22</f>
        <v>6.3064519931864654E-2</v>
      </c>
      <c r="E15" s="138">
        <f>'SMA2'!$M$38</f>
        <v>1.2575315283454169</v>
      </c>
      <c r="F15" s="179" t="s">
        <v>59</v>
      </c>
      <c r="G15" s="139">
        <f>'SMA2'!$M$40</f>
        <v>8.931136281766025E-2</v>
      </c>
      <c r="H15" s="138">
        <f>'SMA2'!$M$56</f>
        <v>1.1825824874895656</v>
      </c>
      <c r="I15" s="179" t="s">
        <v>59</v>
      </c>
      <c r="J15" s="197">
        <f>'SMA2'!$M$58</f>
        <v>7.5047189652745275E-2</v>
      </c>
      <c r="K15" s="138">
        <f>'SMA2'!$M$74</f>
        <v>1.1777909484007059</v>
      </c>
      <c r="L15" s="179" t="s">
        <v>59</v>
      </c>
      <c r="M15" s="197">
        <f>'SMA2'!$M$76</f>
        <v>4.1680895597587898E-2</v>
      </c>
      <c r="N15" s="138">
        <f>'SMA2'!$M$65</f>
        <v>1.5051158434401959</v>
      </c>
      <c r="O15" s="179" t="s">
        <v>59</v>
      </c>
      <c r="P15" s="197">
        <f>'SMA2'!$M$67</f>
        <v>2.8685256177735558E-2</v>
      </c>
      <c r="Q15" s="205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237"/>
      <c r="AP15" s="236"/>
      <c r="AQ15" s="141"/>
      <c r="AR15" s="237"/>
      <c r="AS15" s="236"/>
      <c r="AT15" s="141"/>
      <c r="AU15" s="237"/>
      <c r="AV15" s="236"/>
      <c r="AW15" s="141"/>
      <c r="AX15" s="237"/>
      <c r="AY15" s="236"/>
      <c r="AZ15" s="141"/>
      <c r="BA15" s="237"/>
      <c r="BB15" s="236"/>
      <c r="BC15" s="141"/>
      <c r="BD15" s="237"/>
      <c r="BE15" s="236"/>
      <c r="BF15" s="141"/>
      <c r="BG15" s="237"/>
      <c r="BH15" s="236"/>
      <c r="BI15" s="141"/>
      <c r="BJ15" s="237"/>
      <c r="BK15" s="236"/>
      <c r="BL15" s="141"/>
      <c r="BM15" s="237"/>
      <c r="BN15" s="236"/>
      <c r="BO15" s="141"/>
      <c r="BP15" s="237"/>
      <c r="BQ15" s="236"/>
      <c r="BR15" s="141"/>
      <c r="BS15" s="237"/>
      <c r="BT15" s="236"/>
      <c r="BU15" s="141"/>
      <c r="BV15" s="237"/>
      <c r="BW15" s="236"/>
      <c r="BX15" s="141"/>
      <c r="BY15" s="237"/>
      <c r="BZ15" s="236"/>
      <c r="CA15" s="141"/>
      <c r="CB15" s="237"/>
      <c r="CC15" s="236"/>
      <c r="CD15" s="141"/>
      <c r="CE15" s="237"/>
      <c r="CF15" s="236"/>
      <c r="CG15" s="141"/>
      <c r="CH15" s="237"/>
      <c r="CI15" s="236"/>
      <c r="CJ15" s="141"/>
    </row>
    <row r="16" spans="1:88" customFormat="1" ht="8.1" customHeight="1" x14ac:dyDescent="0.3">
      <c r="A16" s="219"/>
      <c r="B16" s="140"/>
      <c r="C16" s="142"/>
      <c r="D16" s="139"/>
      <c r="E16" s="140"/>
      <c r="F16" s="142"/>
      <c r="G16" s="139"/>
      <c r="H16" s="140"/>
      <c r="I16" s="142"/>
      <c r="J16" s="197"/>
      <c r="K16" s="140"/>
      <c r="L16" s="142"/>
      <c r="M16" s="197"/>
      <c r="N16" s="140"/>
      <c r="O16" s="142"/>
      <c r="P16" s="197"/>
      <c r="Q16" s="205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237"/>
      <c r="AP16" s="242"/>
      <c r="AQ16" s="141"/>
      <c r="AR16" s="237"/>
      <c r="AS16" s="242"/>
      <c r="AT16" s="141"/>
      <c r="AU16" s="237"/>
      <c r="AV16" s="242"/>
      <c r="AW16" s="141"/>
      <c r="AX16" s="237"/>
      <c r="AY16" s="242"/>
      <c r="AZ16" s="141"/>
      <c r="BA16" s="237"/>
      <c r="BB16" s="242"/>
      <c r="BC16" s="141"/>
      <c r="BD16" s="237"/>
      <c r="BE16" s="242"/>
      <c r="BF16" s="141"/>
      <c r="BG16" s="237"/>
      <c r="BH16" s="242"/>
      <c r="BI16" s="141"/>
      <c r="BJ16" s="237"/>
      <c r="BK16" s="242"/>
      <c r="BL16" s="141"/>
      <c r="BM16" s="237"/>
      <c r="BN16" s="242"/>
      <c r="BO16" s="141"/>
      <c r="BP16" s="237"/>
      <c r="BQ16" s="242"/>
      <c r="BR16" s="141"/>
      <c r="BS16" s="237"/>
      <c r="BT16" s="242"/>
      <c r="BU16" s="141"/>
      <c r="BV16" s="237"/>
      <c r="BW16" s="242"/>
      <c r="BX16" s="141"/>
      <c r="BY16" s="237"/>
      <c r="BZ16" s="242"/>
      <c r="CA16" s="141"/>
      <c r="CB16" s="237"/>
      <c r="CC16" s="242"/>
      <c r="CD16" s="141"/>
      <c r="CE16" s="237"/>
      <c r="CF16" s="242"/>
      <c r="CG16" s="141"/>
      <c r="CH16" s="237"/>
      <c r="CI16" s="242"/>
      <c r="CJ16" s="141"/>
    </row>
    <row r="17" spans="1:88" customFormat="1" ht="15.75" customHeight="1" x14ac:dyDescent="0.3">
      <c r="A17" s="218" t="s">
        <v>64</v>
      </c>
      <c r="B17" s="129"/>
      <c r="C17" s="129"/>
      <c r="D17" s="144"/>
      <c r="E17" s="129"/>
      <c r="F17" s="129"/>
      <c r="G17" s="144"/>
      <c r="H17" s="129"/>
      <c r="I17" s="129"/>
      <c r="J17" s="203"/>
      <c r="K17" s="129"/>
      <c r="L17" s="129"/>
      <c r="M17" s="203"/>
      <c r="N17" s="129"/>
      <c r="O17" s="129"/>
      <c r="P17" s="203"/>
      <c r="Q17" s="205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462"/>
      <c r="AP17" s="462"/>
      <c r="AQ17" s="145"/>
      <c r="AR17" s="462"/>
      <c r="AS17" s="462"/>
      <c r="AT17" s="145"/>
      <c r="AU17" s="462"/>
      <c r="AV17" s="462"/>
      <c r="AW17" s="145"/>
      <c r="AX17" s="462"/>
      <c r="AY17" s="462"/>
      <c r="AZ17" s="145"/>
      <c r="BA17" s="462"/>
      <c r="BB17" s="462"/>
      <c r="BC17" s="145"/>
      <c r="BD17" s="462"/>
      <c r="BE17" s="462"/>
      <c r="BF17" s="145"/>
      <c r="BG17" s="462"/>
      <c r="BH17" s="462"/>
      <c r="BI17" s="145"/>
      <c r="BJ17" s="462"/>
      <c r="BK17" s="462"/>
      <c r="BL17" s="145"/>
      <c r="BM17" s="462"/>
      <c r="BN17" s="462"/>
      <c r="BO17" s="145"/>
      <c r="BP17" s="462"/>
      <c r="BQ17" s="462"/>
      <c r="BR17" s="145"/>
      <c r="BS17" s="462"/>
      <c r="BT17" s="462"/>
      <c r="BU17" s="145"/>
      <c r="BV17" s="462"/>
      <c r="BW17" s="462"/>
      <c r="BX17" s="145"/>
      <c r="BY17" s="462"/>
      <c r="BZ17" s="462"/>
      <c r="CA17" s="145"/>
      <c r="CB17" s="462"/>
      <c r="CC17" s="462"/>
      <c r="CD17" s="145"/>
      <c r="CE17" s="462"/>
      <c r="CF17" s="462"/>
      <c r="CG17" s="145"/>
      <c r="CH17" s="462"/>
      <c r="CI17" s="462"/>
      <c r="CJ17" s="145"/>
    </row>
    <row r="18" spans="1:88" customFormat="1" ht="15.75" customHeight="1" x14ac:dyDescent="0.3">
      <c r="A18" s="217" t="s">
        <v>48</v>
      </c>
      <c r="B18" s="133">
        <f>'SMA2'!$P20</f>
        <v>28.343665546782738</v>
      </c>
      <c r="C18" s="179" t="s">
        <v>59</v>
      </c>
      <c r="D18" s="135">
        <f>'SMA2'!$P22</f>
        <v>3.7175249929352892</v>
      </c>
      <c r="E18" s="131">
        <f>'SMA2'!$P38</f>
        <v>40.10654980735346</v>
      </c>
      <c r="F18" s="179" t="s">
        <v>59</v>
      </c>
      <c r="G18" s="135">
        <f>'SMA2'!$P40</f>
        <v>3.4736008482537231</v>
      </c>
      <c r="H18" s="131">
        <f>'SMA2'!$P56</f>
        <v>31.54409695820728</v>
      </c>
      <c r="I18" s="179" t="s">
        <v>59</v>
      </c>
      <c r="J18" s="201">
        <f>'SMA2'!$P58</f>
        <v>5.9710383713530852</v>
      </c>
      <c r="K18" s="131">
        <f>'SMA2'!$P74</f>
        <v>20.100703749162058</v>
      </c>
      <c r="L18" s="179" t="s">
        <v>59</v>
      </c>
      <c r="M18" s="201">
        <f>'SMA2'!$P76</f>
        <v>3.0005258292645562</v>
      </c>
      <c r="N18" s="131">
        <f>'SMA2'!$P65</f>
        <v>64.930704047876262</v>
      </c>
      <c r="O18" s="179" t="s">
        <v>59</v>
      </c>
      <c r="P18" s="201">
        <f>'SMA2'!$P67</f>
        <v>3.6901204461846087</v>
      </c>
      <c r="Q18" s="205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235"/>
      <c r="AP18" s="236"/>
      <c r="AQ18" s="136"/>
      <c r="AR18" s="235"/>
      <c r="AS18" s="236"/>
      <c r="AT18" s="136"/>
      <c r="AU18" s="235"/>
      <c r="AV18" s="236"/>
      <c r="AW18" s="136"/>
      <c r="AX18" s="235"/>
      <c r="AY18" s="236"/>
      <c r="AZ18" s="136"/>
      <c r="BA18" s="235"/>
      <c r="BB18" s="236"/>
      <c r="BC18" s="136"/>
      <c r="BD18" s="235"/>
      <c r="BE18" s="236"/>
      <c r="BF18" s="136"/>
      <c r="BG18" s="235"/>
      <c r="BH18" s="236"/>
      <c r="BI18" s="136"/>
      <c r="BJ18" s="235"/>
      <c r="BK18" s="236"/>
      <c r="BL18" s="136"/>
      <c r="BM18" s="235"/>
      <c r="BN18" s="236"/>
      <c r="BO18" s="136"/>
      <c r="BP18" s="235"/>
      <c r="BQ18" s="236"/>
      <c r="BR18" s="136"/>
      <c r="BS18" s="235"/>
      <c r="BT18" s="236"/>
      <c r="BU18" s="136"/>
      <c r="BV18" s="235"/>
      <c r="BW18" s="236"/>
      <c r="BX18" s="136"/>
      <c r="BY18" s="235"/>
      <c r="BZ18" s="236"/>
      <c r="CA18" s="136"/>
      <c r="CB18" s="235"/>
      <c r="CC18" s="236"/>
      <c r="CD18" s="136"/>
      <c r="CE18" s="235"/>
      <c r="CF18" s="236"/>
      <c r="CG18" s="136"/>
      <c r="CH18" s="235"/>
      <c r="CI18" s="236"/>
      <c r="CJ18" s="136"/>
    </row>
    <row r="19" spans="1:88" customFormat="1" ht="15.75" customHeight="1" x14ac:dyDescent="0.3">
      <c r="A19" s="217" t="s">
        <v>49</v>
      </c>
      <c r="B19" s="133">
        <f>'SMA2'!$O20</f>
        <v>82.236380384240221</v>
      </c>
      <c r="C19" s="179" t="s">
        <v>59</v>
      </c>
      <c r="D19" s="135">
        <f>'SMA2'!$O22</f>
        <v>29.439357355118126</v>
      </c>
      <c r="E19" s="131">
        <f>'SMA2'!$O38</f>
        <v>107.17472838296325</v>
      </c>
      <c r="F19" s="179" t="s">
        <v>59</v>
      </c>
      <c r="G19" s="135">
        <f>'SMA2'!$O40</f>
        <v>10.076913455763931</v>
      </c>
      <c r="H19" s="131">
        <f>'SMA2'!$O56</f>
        <v>69.636415585701727</v>
      </c>
      <c r="I19" s="179" t="s">
        <v>59</v>
      </c>
      <c r="J19" s="201">
        <f>'SMA2'!$O58</f>
        <v>13.276127620695815</v>
      </c>
      <c r="K19" s="131">
        <f>'SMA2'!$O74</f>
        <v>33.004072966001637</v>
      </c>
      <c r="L19" s="179" t="s">
        <v>59</v>
      </c>
      <c r="M19" s="201">
        <f>'SMA2'!$O76</f>
        <v>10.206685824124934</v>
      </c>
      <c r="N19" s="131">
        <f>'SMA2'!$O65</f>
        <v>109.31470097846893</v>
      </c>
      <c r="O19" s="179" t="s">
        <v>59</v>
      </c>
      <c r="P19" s="201">
        <f>'SMA2'!$O67</f>
        <v>8.940387778173438</v>
      </c>
      <c r="Q19" s="205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235"/>
      <c r="AP19" s="236"/>
      <c r="AQ19" s="136"/>
      <c r="AR19" s="235"/>
      <c r="AS19" s="236"/>
      <c r="AT19" s="136"/>
      <c r="AU19" s="235"/>
      <c r="AV19" s="236"/>
      <c r="AW19" s="136"/>
      <c r="AX19" s="235"/>
      <c r="AY19" s="236"/>
      <c r="AZ19" s="136"/>
      <c r="BA19" s="235"/>
      <c r="BB19" s="236"/>
      <c r="BC19" s="136"/>
      <c r="BD19" s="235"/>
      <c r="BE19" s="236"/>
      <c r="BF19" s="136"/>
      <c r="BG19" s="235"/>
      <c r="BH19" s="236"/>
      <c r="BI19" s="136"/>
      <c r="BJ19" s="235"/>
      <c r="BK19" s="236"/>
      <c r="BL19" s="136"/>
      <c r="BM19" s="235"/>
      <c r="BN19" s="236"/>
      <c r="BO19" s="136"/>
      <c r="BP19" s="235"/>
      <c r="BQ19" s="236"/>
      <c r="BR19" s="136"/>
      <c r="BS19" s="235"/>
      <c r="BT19" s="236"/>
      <c r="BU19" s="136"/>
      <c r="BV19" s="235"/>
      <c r="BW19" s="236"/>
      <c r="BX19" s="136"/>
      <c r="BY19" s="235"/>
      <c r="BZ19" s="236"/>
      <c r="CA19" s="136"/>
      <c r="CB19" s="235"/>
      <c r="CC19" s="236"/>
      <c r="CD19" s="136"/>
      <c r="CE19" s="235"/>
      <c r="CF19" s="236"/>
      <c r="CG19" s="136"/>
      <c r="CH19" s="235"/>
      <c r="CI19" s="236"/>
      <c r="CJ19" s="136"/>
    </row>
    <row r="20" spans="1:88" customFormat="1" ht="8.1" customHeight="1" x14ac:dyDescent="0.3">
      <c r="A20" s="217"/>
      <c r="B20" s="133"/>
      <c r="C20" s="137"/>
      <c r="D20" s="132"/>
      <c r="E20" s="133"/>
      <c r="F20" s="137"/>
      <c r="G20" s="132"/>
      <c r="H20" s="133"/>
      <c r="I20" s="137"/>
      <c r="J20" s="202"/>
      <c r="K20" s="133"/>
      <c r="L20" s="137"/>
      <c r="M20" s="202"/>
      <c r="N20" s="133"/>
      <c r="O20" s="137"/>
      <c r="P20" s="202"/>
      <c r="Q20" s="205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235"/>
      <c r="AP20" s="238"/>
      <c r="AQ20" s="134"/>
      <c r="AR20" s="235"/>
      <c r="AS20" s="238"/>
      <c r="AT20" s="134"/>
      <c r="AU20" s="235"/>
      <c r="AV20" s="238"/>
      <c r="AW20" s="134"/>
      <c r="AX20" s="235"/>
      <c r="AY20" s="238"/>
      <c r="AZ20" s="134"/>
      <c r="BA20" s="235"/>
      <c r="BB20" s="238"/>
      <c r="BC20" s="134"/>
      <c r="BD20" s="235"/>
      <c r="BE20" s="238"/>
      <c r="BF20" s="134"/>
      <c r="BG20" s="235"/>
      <c r="BH20" s="238"/>
      <c r="BI20" s="134"/>
      <c r="BJ20" s="235"/>
      <c r="BK20" s="238"/>
      <c r="BL20" s="134"/>
      <c r="BM20" s="235"/>
      <c r="BN20" s="238"/>
      <c r="BO20" s="134"/>
      <c r="BP20" s="235"/>
      <c r="BQ20" s="238"/>
      <c r="BR20" s="134"/>
      <c r="BS20" s="235"/>
      <c r="BT20" s="238"/>
      <c r="BU20" s="134"/>
      <c r="BV20" s="235"/>
      <c r="BW20" s="238"/>
      <c r="BX20" s="134"/>
      <c r="BY20" s="235"/>
      <c r="BZ20" s="238"/>
      <c r="CA20" s="134"/>
      <c r="CB20" s="235"/>
      <c r="CC20" s="238"/>
      <c r="CD20" s="134"/>
      <c r="CE20" s="235"/>
      <c r="CF20" s="238"/>
      <c r="CG20" s="134"/>
      <c r="CH20" s="235"/>
      <c r="CI20" s="238"/>
      <c r="CJ20" s="134"/>
    </row>
    <row r="21" spans="1:88" customFormat="1" ht="15.75" customHeight="1" x14ac:dyDescent="0.3">
      <c r="A21" s="218" t="s">
        <v>65</v>
      </c>
      <c r="B21" s="140"/>
      <c r="C21" s="142"/>
      <c r="D21" s="139"/>
      <c r="E21" s="140"/>
      <c r="F21" s="142"/>
      <c r="G21" s="139"/>
      <c r="H21" s="140"/>
      <c r="I21" s="142"/>
      <c r="J21" s="197"/>
      <c r="K21" s="140"/>
      <c r="L21" s="142"/>
      <c r="M21" s="197"/>
      <c r="N21" s="140"/>
      <c r="O21" s="142"/>
      <c r="P21" s="197"/>
      <c r="Q21" s="205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237"/>
      <c r="AP21" s="242"/>
      <c r="AQ21" s="141"/>
      <c r="AR21" s="237"/>
      <c r="AS21" s="242"/>
      <c r="AT21" s="141"/>
      <c r="AU21" s="237"/>
      <c r="AV21" s="242"/>
      <c r="AW21" s="141"/>
      <c r="AX21" s="237"/>
      <c r="AY21" s="242"/>
      <c r="AZ21" s="141"/>
      <c r="BA21" s="237"/>
      <c r="BB21" s="242"/>
      <c r="BC21" s="141"/>
      <c r="BD21" s="237"/>
      <c r="BE21" s="242"/>
      <c r="BF21" s="141"/>
      <c r="BG21" s="237"/>
      <c r="BH21" s="242"/>
      <c r="BI21" s="141"/>
      <c r="BJ21" s="237"/>
      <c r="BK21" s="242"/>
      <c r="BL21" s="141"/>
      <c r="BM21" s="237"/>
      <c r="BN21" s="242"/>
      <c r="BO21" s="141"/>
      <c r="BP21" s="237"/>
      <c r="BQ21" s="242"/>
      <c r="BR21" s="141"/>
      <c r="BS21" s="237"/>
      <c r="BT21" s="242"/>
      <c r="BU21" s="141"/>
      <c r="BV21" s="237"/>
      <c r="BW21" s="242"/>
      <c r="BX21" s="141"/>
      <c r="BY21" s="237"/>
      <c r="BZ21" s="242"/>
      <c r="CA21" s="141"/>
      <c r="CB21" s="237"/>
      <c r="CC21" s="242"/>
      <c r="CD21" s="141"/>
      <c r="CE21" s="237"/>
      <c r="CF21" s="242"/>
      <c r="CG21" s="141"/>
      <c r="CH21" s="237"/>
      <c r="CI21" s="242"/>
      <c r="CJ21" s="141"/>
    </row>
    <row r="22" spans="1:88" customFormat="1" ht="15.75" customHeight="1" x14ac:dyDescent="0.3">
      <c r="A22" s="220" t="s">
        <v>50</v>
      </c>
      <c r="B22" s="140">
        <f>'SMA2'!$P168</f>
        <v>1.3807824999368168</v>
      </c>
      <c r="C22" s="179" t="s">
        <v>59</v>
      </c>
      <c r="D22" s="139">
        <f>'SMA2'!$P170</f>
        <v>0.29763051283695002</v>
      </c>
      <c r="E22" s="138">
        <f>'SMA2'!P177</f>
        <v>0.22087917940646343</v>
      </c>
      <c r="F22" s="179" t="s">
        <v>59</v>
      </c>
      <c r="G22" s="139">
        <f>'SMA2'!P179</f>
        <v>3.4703003151805425E-2</v>
      </c>
      <c r="H22" s="138">
        <f>'SMA2'!$P186</f>
        <v>0.76418101991225273</v>
      </c>
      <c r="I22" s="179" t="s">
        <v>59</v>
      </c>
      <c r="J22" s="197">
        <f>'SMA2'!$P188</f>
        <v>9.4677117873043878E-2</v>
      </c>
      <c r="K22" s="138">
        <f>'SMA2'!$P195</f>
        <v>0.23638370533825542</v>
      </c>
      <c r="L22" s="179" t="s">
        <v>59</v>
      </c>
      <c r="M22" s="197">
        <f>'SMA2'!$P197</f>
        <v>4.1306032165451992E-2</v>
      </c>
      <c r="N22" s="138">
        <f>'SMA2'!$P204</f>
        <v>0.27413156711242603</v>
      </c>
      <c r="O22" s="179" t="s">
        <v>59</v>
      </c>
      <c r="P22" s="197">
        <f>'SMA2'!$P206</f>
        <v>2.8136598301105591E-2</v>
      </c>
      <c r="Q22" s="205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237"/>
      <c r="AP22" s="236"/>
      <c r="AQ22" s="141"/>
      <c r="AR22" s="237"/>
      <c r="AS22" s="236"/>
      <c r="AT22" s="141"/>
      <c r="AU22" s="237"/>
      <c r="AV22" s="236"/>
      <c r="AW22" s="141"/>
      <c r="AX22" s="237"/>
      <c r="AY22" s="236"/>
      <c r="AZ22" s="141"/>
      <c r="BA22" s="237"/>
      <c r="BB22" s="236"/>
      <c r="BC22" s="141"/>
      <c r="BD22" s="237"/>
      <c r="BE22" s="236"/>
      <c r="BF22" s="141"/>
      <c r="BG22" s="237"/>
      <c r="BH22" s="236"/>
      <c r="BI22" s="141"/>
      <c r="BJ22" s="237"/>
      <c r="BK22" s="236"/>
      <c r="BL22" s="141"/>
      <c r="BM22" s="237"/>
      <c r="BN22" s="236"/>
      <c r="BO22" s="141"/>
      <c r="BP22" s="237"/>
      <c r="BQ22" s="236"/>
      <c r="BR22" s="141"/>
      <c r="BS22" s="237"/>
      <c r="BT22" s="236"/>
      <c r="BU22" s="141"/>
      <c r="BV22" s="237"/>
      <c r="BW22" s="236"/>
      <c r="BX22" s="141"/>
      <c r="BY22" s="237"/>
      <c r="BZ22" s="236"/>
      <c r="CA22" s="141"/>
      <c r="CB22" s="237"/>
      <c r="CC22" s="236"/>
      <c r="CD22" s="141"/>
      <c r="CE22" s="237"/>
      <c r="CF22" s="236"/>
      <c r="CG22" s="141"/>
      <c r="CH22" s="237"/>
      <c r="CI22" s="236"/>
      <c r="CJ22" s="141"/>
    </row>
    <row r="23" spans="1:88" customFormat="1" ht="15.75" customHeight="1" x14ac:dyDescent="0.3">
      <c r="A23" s="217" t="s">
        <v>51</v>
      </c>
      <c r="B23" s="140">
        <f>'SMA2'!$Q168</f>
        <v>2.2955898250166022</v>
      </c>
      <c r="C23" s="179" t="s">
        <v>59</v>
      </c>
      <c r="D23" s="139">
        <f>'SMA2'!$Q170</f>
        <v>0.57007639810648791</v>
      </c>
      <c r="E23" s="138">
        <f>'SMA2'!Q177</f>
        <v>1.8375194408353202</v>
      </c>
      <c r="F23" s="179" t="s">
        <v>59</v>
      </c>
      <c r="G23" s="139">
        <f>'SMA2'!Q179</f>
        <v>0.95624479183383315</v>
      </c>
      <c r="H23" s="138">
        <f>'SMA2'!$Q186</f>
        <v>1.854804123904048</v>
      </c>
      <c r="I23" s="179" t="s">
        <v>59</v>
      </c>
      <c r="J23" s="197">
        <f>'SMA2'!$Q188</f>
        <v>0.25746820241625612</v>
      </c>
      <c r="K23" s="138">
        <f>'SMA2'!$Q195</f>
        <v>0.7506559394863519</v>
      </c>
      <c r="L23" s="179" t="s">
        <v>59</v>
      </c>
      <c r="M23" s="197">
        <f>'SMA2'!$Q197</f>
        <v>0.22175833377940296</v>
      </c>
      <c r="N23" s="138">
        <f>'SMA2'!$Q204</f>
        <v>0.66283314975978191</v>
      </c>
      <c r="O23" s="179" t="s">
        <v>59</v>
      </c>
      <c r="P23" s="197">
        <f>'SMA2'!$Q206</f>
        <v>0.15384056805060503</v>
      </c>
      <c r="Q23" s="205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237"/>
      <c r="AP23" s="236"/>
      <c r="AQ23" s="141"/>
      <c r="AR23" s="237"/>
      <c r="AS23" s="236"/>
      <c r="AT23" s="141"/>
      <c r="AU23" s="237"/>
      <c r="AV23" s="236"/>
      <c r="AW23" s="141"/>
      <c r="AX23" s="237"/>
      <c r="AY23" s="236"/>
      <c r="AZ23" s="141"/>
      <c r="BA23" s="237"/>
      <c r="BB23" s="236"/>
      <c r="BC23" s="141"/>
      <c r="BD23" s="237"/>
      <c r="BE23" s="236"/>
      <c r="BF23" s="141"/>
      <c r="BG23" s="237"/>
      <c r="BH23" s="236"/>
      <c r="BI23" s="141"/>
      <c r="BJ23" s="237"/>
      <c r="BK23" s="236"/>
      <c r="BL23" s="141"/>
      <c r="BM23" s="237"/>
      <c r="BN23" s="236"/>
      <c r="BO23" s="141"/>
      <c r="BP23" s="237"/>
      <c r="BQ23" s="236"/>
      <c r="BR23" s="141"/>
      <c r="BS23" s="237"/>
      <c r="BT23" s="236"/>
      <c r="BU23" s="141"/>
      <c r="BV23" s="237"/>
      <c r="BW23" s="236"/>
      <c r="BX23" s="141"/>
      <c r="BY23" s="237"/>
      <c r="BZ23" s="236"/>
      <c r="CA23" s="141"/>
      <c r="CB23" s="237"/>
      <c r="CC23" s="236"/>
      <c r="CD23" s="141"/>
      <c r="CE23" s="237"/>
      <c r="CF23" s="236"/>
      <c r="CG23" s="141"/>
      <c r="CH23" s="237"/>
      <c r="CI23" s="236"/>
      <c r="CJ23" s="141"/>
    </row>
    <row r="24" spans="1:88" customFormat="1" ht="8.1" customHeight="1" x14ac:dyDescent="0.3">
      <c r="A24" s="217"/>
      <c r="B24" s="133"/>
      <c r="C24" s="137"/>
      <c r="D24" s="132"/>
      <c r="E24" s="131"/>
      <c r="F24" s="137"/>
      <c r="G24" s="132"/>
      <c r="H24" s="131"/>
      <c r="I24" s="137"/>
      <c r="J24" s="202"/>
      <c r="K24" s="131"/>
      <c r="L24" s="137"/>
      <c r="M24" s="202"/>
      <c r="N24" s="131"/>
      <c r="O24" s="137"/>
      <c r="P24" s="202"/>
      <c r="Q24" s="205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235"/>
      <c r="AP24" s="238"/>
      <c r="AQ24" s="134"/>
      <c r="AR24" s="235"/>
      <c r="AS24" s="238"/>
      <c r="AT24" s="134"/>
      <c r="AU24" s="235"/>
      <c r="AV24" s="238"/>
      <c r="AW24" s="134"/>
      <c r="AX24" s="235"/>
      <c r="AY24" s="238"/>
      <c r="AZ24" s="134"/>
      <c r="BA24" s="235"/>
      <c r="BB24" s="238"/>
      <c r="BC24" s="134"/>
      <c r="BD24" s="235"/>
      <c r="BE24" s="238"/>
      <c r="BF24" s="134"/>
      <c r="BG24" s="235"/>
      <c r="BH24" s="238"/>
      <c r="BI24" s="134"/>
      <c r="BJ24" s="235"/>
      <c r="BK24" s="238"/>
      <c r="BL24" s="134"/>
      <c r="BM24" s="235"/>
      <c r="BN24" s="238"/>
      <c r="BO24" s="134"/>
      <c r="BP24" s="235"/>
      <c r="BQ24" s="238"/>
      <c r="BR24" s="134"/>
      <c r="BS24" s="235"/>
      <c r="BT24" s="238"/>
      <c r="BU24" s="134"/>
      <c r="BV24" s="235"/>
      <c r="BW24" s="238"/>
      <c r="BX24" s="134"/>
      <c r="BY24" s="235"/>
      <c r="BZ24" s="238"/>
      <c r="CA24" s="134"/>
      <c r="CB24" s="235"/>
      <c r="CC24" s="238"/>
      <c r="CD24" s="134"/>
      <c r="CE24" s="235"/>
      <c r="CF24" s="238"/>
      <c r="CG24" s="134"/>
      <c r="CH24" s="235"/>
      <c r="CI24" s="238"/>
      <c r="CJ24" s="134"/>
    </row>
    <row r="25" spans="1:88" customFormat="1" ht="15.75" customHeight="1" x14ac:dyDescent="0.3">
      <c r="A25" s="218" t="s">
        <v>70</v>
      </c>
      <c r="B25" s="133">
        <f>'SMA2'!$N20</f>
        <v>11.876299944897831</v>
      </c>
      <c r="C25" s="179" t="s">
        <v>59</v>
      </c>
      <c r="D25" s="135">
        <f>'SMA2'!$N22</f>
        <v>2.7485546570979089</v>
      </c>
      <c r="E25" s="131">
        <f>'SMA2'!$N38</f>
        <v>16.112532396239381</v>
      </c>
      <c r="F25" s="179" t="s">
        <v>59</v>
      </c>
      <c r="G25" s="135">
        <f>'SMA2'!$N40</f>
        <v>1.1776652228814273</v>
      </c>
      <c r="H25" s="131">
        <f>'SMA2'!$N56</f>
        <v>9.3227051168423767</v>
      </c>
      <c r="I25" s="179" t="s">
        <v>59</v>
      </c>
      <c r="J25" s="201">
        <f>'SMA2'!$N58</f>
        <v>3.0193330688749858</v>
      </c>
      <c r="K25" s="131">
        <f>'SMA2'!$N74</f>
        <v>4.1940807183837894</v>
      </c>
      <c r="L25" s="179" t="s">
        <v>59</v>
      </c>
      <c r="M25" s="201">
        <f>'SMA2'!$N76</f>
        <v>1.7242868351675833</v>
      </c>
      <c r="N25" s="131">
        <f>'SMA2'!$N65</f>
        <v>18.911742685308219</v>
      </c>
      <c r="O25" s="179" t="s">
        <v>59</v>
      </c>
      <c r="P25" s="201">
        <f>'SMA2'!$N67</f>
        <v>1.5602948292125909</v>
      </c>
      <c r="Q25" s="205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235"/>
      <c r="AP25" s="236"/>
      <c r="AQ25" s="136"/>
      <c r="AR25" s="235"/>
      <c r="AS25" s="236"/>
      <c r="AT25" s="136"/>
      <c r="AU25" s="235"/>
      <c r="AV25" s="236"/>
      <c r="AW25" s="136"/>
      <c r="AX25" s="235"/>
      <c r="AY25" s="236"/>
      <c r="AZ25" s="136"/>
      <c r="BA25" s="235"/>
      <c r="BB25" s="236"/>
      <c r="BC25" s="136"/>
      <c r="BD25" s="235"/>
      <c r="BE25" s="236"/>
      <c r="BF25" s="136"/>
      <c r="BG25" s="235"/>
      <c r="BH25" s="236"/>
      <c r="BI25" s="136"/>
      <c r="BJ25" s="235"/>
      <c r="BK25" s="236"/>
      <c r="BL25" s="136"/>
      <c r="BM25" s="235"/>
      <c r="BN25" s="236"/>
      <c r="BO25" s="136"/>
      <c r="BP25" s="235"/>
      <c r="BQ25" s="236"/>
      <c r="BR25" s="136"/>
      <c r="BS25" s="235"/>
      <c r="BT25" s="236"/>
      <c r="BU25" s="136"/>
      <c r="BV25" s="235"/>
      <c r="BW25" s="236"/>
      <c r="BX25" s="136"/>
      <c r="BY25" s="235"/>
      <c r="BZ25" s="236"/>
      <c r="CA25" s="136"/>
      <c r="CB25" s="235"/>
      <c r="CC25" s="236"/>
      <c r="CD25" s="136"/>
      <c r="CE25" s="235"/>
      <c r="CF25" s="236"/>
      <c r="CG25" s="136"/>
      <c r="CH25" s="235"/>
      <c r="CI25" s="236"/>
      <c r="CJ25" s="136"/>
    </row>
    <row r="26" spans="1:88" customFormat="1" ht="8.1" customHeight="1" x14ac:dyDescent="0.3">
      <c r="A26" s="221"/>
      <c r="B26" s="147"/>
      <c r="C26" s="146"/>
      <c r="D26" s="146"/>
      <c r="E26" s="147"/>
      <c r="F26" s="146"/>
      <c r="G26" s="146"/>
      <c r="H26" s="146"/>
      <c r="I26" s="146"/>
      <c r="J26" s="204"/>
      <c r="K26" s="146"/>
      <c r="L26" s="146"/>
      <c r="M26" s="204"/>
      <c r="N26" s="146"/>
      <c r="O26" s="146"/>
      <c r="P26" s="204"/>
      <c r="Q26" s="205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243"/>
      <c r="AP26" s="148"/>
      <c r="AQ26" s="148"/>
      <c r="AR26" s="243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243"/>
      <c r="BN26" s="148"/>
      <c r="BO26" s="148"/>
      <c r="BP26" s="243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</row>
    <row r="27" spans="1:88" customFormat="1" ht="8.1" customHeight="1" x14ac:dyDescent="0.3">
      <c r="A27" s="149"/>
      <c r="B27" s="150"/>
      <c r="C27" s="151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0"/>
      <c r="R27" s="151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243"/>
      <c r="AP27" s="151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243"/>
      <c r="BN27" s="151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</row>
    <row r="28" spans="1:88" customFormat="1" x14ac:dyDescent="0.3">
      <c r="A28" s="124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5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231"/>
      <c r="AO28" s="24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24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  <c r="CH28" s="174"/>
      <c r="CI28" s="174"/>
      <c r="CJ28" s="174"/>
    </row>
    <row r="29" spans="1:88" customFormat="1" ht="15.6" x14ac:dyDescent="0.3">
      <c r="A29" s="214"/>
      <c r="B29" s="584" t="s">
        <v>195</v>
      </c>
      <c r="C29" s="576"/>
      <c r="D29" s="576"/>
      <c r="E29" s="576"/>
      <c r="F29" s="576"/>
      <c r="G29" s="576"/>
      <c r="H29" s="576"/>
      <c r="I29" s="576"/>
      <c r="J29" s="576"/>
      <c r="K29" s="576"/>
      <c r="L29" s="576"/>
      <c r="M29" s="576"/>
      <c r="N29" s="576"/>
      <c r="O29" s="576"/>
      <c r="P29" s="576"/>
      <c r="Q29" s="205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575"/>
      <c r="AP29" s="575"/>
      <c r="AQ29" s="575"/>
      <c r="AR29" s="575"/>
      <c r="AS29" s="575"/>
      <c r="AT29" s="575"/>
      <c r="AU29" s="575"/>
      <c r="AV29" s="575"/>
      <c r="AW29" s="575"/>
      <c r="AX29" s="575"/>
      <c r="AY29" s="575"/>
      <c r="AZ29" s="575"/>
      <c r="BA29" s="575"/>
      <c r="BB29" s="575"/>
      <c r="BC29" s="575"/>
      <c r="BD29" s="575"/>
      <c r="BE29" s="575"/>
      <c r="BF29" s="575"/>
      <c r="BG29" s="575"/>
      <c r="BH29" s="575"/>
      <c r="BI29" s="575"/>
      <c r="BJ29" s="575"/>
      <c r="BK29" s="575"/>
      <c r="BL29" s="575"/>
      <c r="BM29" s="575"/>
      <c r="BN29" s="575"/>
      <c r="BO29" s="575"/>
      <c r="BP29" s="575"/>
      <c r="BQ29" s="575"/>
      <c r="BR29" s="575"/>
      <c r="BS29" s="575"/>
      <c r="BT29" s="575"/>
      <c r="BU29" s="575"/>
      <c r="BV29" s="575"/>
      <c r="BW29" s="575"/>
      <c r="BX29" s="575"/>
      <c r="BY29" s="575"/>
      <c r="BZ29" s="575"/>
      <c r="CA29" s="575"/>
      <c r="CB29" s="575"/>
      <c r="CC29" s="575"/>
      <c r="CD29" s="575"/>
      <c r="CE29" s="575"/>
      <c r="CF29" s="575"/>
      <c r="CG29" s="575"/>
      <c r="CH29" s="575"/>
      <c r="CI29" s="575"/>
      <c r="CJ29" s="575"/>
    </row>
    <row r="30" spans="1:88" s="209" customFormat="1" ht="35.1" customHeight="1" x14ac:dyDescent="0.3">
      <c r="A30" s="215"/>
      <c r="B30" s="579" t="s">
        <v>101</v>
      </c>
      <c r="C30" s="578"/>
      <c r="D30" s="580"/>
      <c r="E30" s="581" t="s">
        <v>102</v>
      </c>
      <c r="F30" s="582"/>
      <c r="G30" s="583"/>
      <c r="H30" s="579" t="s">
        <v>118</v>
      </c>
      <c r="I30" s="578"/>
      <c r="J30" s="578"/>
      <c r="K30" s="579" t="s">
        <v>126</v>
      </c>
      <c r="L30" s="578"/>
      <c r="M30" s="578"/>
      <c r="N30" s="579" t="s">
        <v>189</v>
      </c>
      <c r="O30" s="578"/>
      <c r="P30" s="578"/>
      <c r="Q30" s="207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569"/>
      <c r="AP30" s="569"/>
      <c r="AQ30" s="569"/>
      <c r="AR30" s="569"/>
      <c r="AS30" s="569"/>
      <c r="AT30" s="569"/>
      <c r="AU30" s="569"/>
      <c r="AV30" s="569"/>
      <c r="AW30" s="569"/>
      <c r="AX30" s="569"/>
      <c r="AY30" s="569"/>
      <c r="AZ30" s="569"/>
      <c r="BA30" s="569"/>
      <c r="BB30" s="569"/>
      <c r="BC30" s="569"/>
      <c r="BD30" s="569"/>
      <c r="BE30" s="569"/>
      <c r="BF30" s="569"/>
      <c r="BG30" s="569"/>
      <c r="BH30" s="569"/>
      <c r="BI30" s="569"/>
      <c r="BJ30" s="569"/>
      <c r="BK30" s="569"/>
      <c r="BL30" s="569"/>
      <c r="BM30" s="569"/>
      <c r="BN30" s="569"/>
      <c r="BO30" s="569"/>
      <c r="BP30" s="569"/>
      <c r="BQ30" s="569"/>
      <c r="BR30" s="569"/>
      <c r="BS30" s="569"/>
      <c r="BT30" s="569"/>
      <c r="BU30" s="569"/>
      <c r="BV30" s="569"/>
      <c r="BW30" s="569"/>
      <c r="BX30" s="569"/>
      <c r="BY30" s="569"/>
      <c r="BZ30" s="569"/>
      <c r="CA30" s="569"/>
      <c r="CB30" s="569"/>
      <c r="CC30" s="569"/>
      <c r="CD30" s="569"/>
      <c r="CE30" s="569"/>
      <c r="CF30" s="569"/>
      <c r="CG30" s="569"/>
      <c r="CH30" s="569"/>
      <c r="CI30" s="569"/>
      <c r="CJ30" s="569"/>
    </row>
    <row r="31" spans="1:88" customFormat="1" ht="15.6" customHeight="1" x14ac:dyDescent="0.3">
      <c r="A31" s="216"/>
      <c r="B31" s="180" t="s">
        <v>60</v>
      </c>
      <c r="C31" s="181" t="s">
        <v>57</v>
      </c>
      <c r="D31" s="182">
        <f>COUNT('SMA2'!$C$41:$C$46)</f>
        <v>5</v>
      </c>
      <c r="E31" s="180" t="s">
        <v>60</v>
      </c>
      <c r="F31" s="181" t="s">
        <v>57</v>
      </c>
      <c r="G31" s="182">
        <f>COUNT('SMA2'!$C$50:$C$55)</f>
        <v>5</v>
      </c>
      <c r="H31" s="180" t="s">
        <v>60</v>
      </c>
      <c r="I31" s="181" t="s">
        <v>57</v>
      </c>
      <c r="J31" s="199">
        <f>COUNT('SMA2'!$C$113:$C$118)</f>
        <v>5</v>
      </c>
      <c r="K31" s="180" t="s">
        <v>60</v>
      </c>
      <c r="L31" s="181" t="s">
        <v>57</v>
      </c>
      <c r="M31" s="199">
        <f>COUNT('SMA2'!$C$113:$C$118)</f>
        <v>5</v>
      </c>
      <c r="N31" s="180" t="s">
        <v>60</v>
      </c>
      <c r="O31" s="181" t="s">
        <v>57</v>
      </c>
      <c r="P31" s="199">
        <f>COUNT('SMA2'!$C$113:$C$118)</f>
        <v>5</v>
      </c>
      <c r="Q31" s="205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232"/>
      <c r="AP31" s="233"/>
      <c r="AQ31" s="234"/>
      <c r="AR31" s="232"/>
      <c r="AS31" s="233"/>
      <c r="AT31" s="234"/>
      <c r="AU31" s="232"/>
      <c r="AV31" s="233"/>
      <c r="AW31" s="234"/>
      <c r="AX31" s="232"/>
      <c r="AY31" s="233"/>
      <c r="AZ31" s="234"/>
      <c r="BA31" s="232"/>
      <c r="BB31" s="233"/>
      <c r="BC31" s="234"/>
      <c r="BD31" s="232"/>
      <c r="BE31" s="233"/>
      <c r="BF31" s="234"/>
      <c r="BG31" s="232"/>
      <c r="BH31" s="233"/>
      <c r="BI31" s="234"/>
      <c r="BJ31" s="232"/>
      <c r="BK31" s="233"/>
      <c r="BL31" s="234"/>
      <c r="BM31" s="232"/>
      <c r="BN31" s="233"/>
      <c r="BO31" s="234"/>
      <c r="BP31" s="232"/>
      <c r="BQ31" s="233"/>
      <c r="BR31" s="234"/>
      <c r="BS31" s="232"/>
      <c r="BT31" s="233"/>
      <c r="BU31" s="234"/>
      <c r="BV31" s="232"/>
      <c r="BW31" s="233"/>
      <c r="BX31" s="234"/>
      <c r="BY31" s="232"/>
      <c r="BZ31" s="233"/>
      <c r="CA31" s="234"/>
      <c r="CB31" s="232"/>
      <c r="CC31" s="233"/>
      <c r="CD31" s="234"/>
      <c r="CE31" s="232"/>
      <c r="CF31" s="233"/>
      <c r="CG31" s="234"/>
      <c r="CH31" s="232"/>
      <c r="CI31" s="233"/>
      <c r="CJ31" s="234"/>
    </row>
    <row r="32" spans="1:88" customFormat="1" ht="15.75" customHeight="1" x14ac:dyDescent="0.3">
      <c r="A32" s="143" t="s">
        <v>47</v>
      </c>
      <c r="B32" s="128"/>
      <c r="C32" s="128"/>
      <c r="D32" s="128"/>
      <c r="E32" s="128"/>
      <c r="F32" s="128"/>
      <c r="G32" s="128"/>
      <c r="H32" s="128"/>
      <c r="I32" s="128"/>
      <c r="J32" s="200"/>
      <c r="K32" s="128"/>
      <c r="L32" s="128"/>
      <c r="M32" s="200"/>
      <c r="N32" s="128"/>
      <c r="O32" s="128"/>
      <c r="P32" s="200"/>
      <c r="Q32" s="205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</row>
    <row r="33" spans="1:88" customFormat="1" ht="15.75" customHeight="1" x14ac:dyDescent="0.3">
      <c r="A33" s="217" t="s">
        <v>66</v>
      </c>
      <c r="B33" s="133">
        <f>'SMA2'!$H20</f>
        <v>46.115064000000004</v>
      </c>
      <c r="C33" s="179" t="s">
        <v>59</v>
      </c>
      <c r="D33" s="135">
        <f>'SMA2'!$H22</f>
        <v>2.5650379581764389</v>
      </c>
      <c r="E33" s="133">
        <f>'SMA2'!$H38</f>
        <v>40.186369999999997</v>
      </c>
      <c r="F33" s="179" t="s">
        <v>59</v>
      </c>
      <c r="G33" s="135">
        <f>'SMA2'!$H40</f>
        <v>4.749534189774824</v>
      </c>
      <c r="H33" s="133">
        <f>'SMA2'!$H56</f>
        <v>41.453850000000003</v>
      </c>
      <c r="I33" s="179" t="s">
        <v>59</v>
      </c>
      <c r="J33" s="201">
        <f>'SMA2'!$H58</f>
        <v>3.1175979385530126</v>
      </c>
      <c r="K33" s="133">
        <f>'SMA2'!$H74</f>
        <v>55.125503999999999</v>
      </c>
      <c r="L33" s="179" t="s">
        <v>59</v>
      </c>
      <c r="M33" s="201">
        <f>'SMA2'!$H76</f>
        <v>5.1607877055160891</v>
      </c>
      <c r="N33" s="133">
        <f>'SMA2'!$H65</f>
        <v>49.963698000000008</v>
      </c>
      <c r="O33" s="179" t="s">
        <v>59</v>
      </c>
      <c r="P33" s="201">
        <f>'SMA2'!$H67</f>
        <v>1.664233562098181</v>
      </c>
      <c r="Q33" s="205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235"/>
      <c r="AP33" s="236"/>
      <c r="AQ33" s="136"/>
      <c r="AR33" s="235"/>
      <c r="AS33" s="236"/>
      <c r="AT33" s="136"/>
      <c r="AU33" s="235"/>
      <c r="AV33" s="236"/>
      <c r="AW33" s="136"/>
      <c r="AX33" s="235"/>
      <c r="AY33" s="236"/>
      <c r="AZ33" s="136"/>
      <c r="BA33" s="235"/>
      <c r="BB33" s="236"/>
      <c r="BC33" s="136"/>
      <c r="BD33" s="235"/>
      <c r="BE33" s="236"/>
      <c r="BF33" s="136"/>
      <c r="BG33" s="235"/>
      <c r="BH33" s="236"/>
      <c r="BI33" s="136"/>
      <c r="BJ33" s="235"/>
      <c r="BK33" s="236"/>
      <c r="BL33" s="136"/>
      <c r="BM33" s="235"/>
      <c r="BN33" s="236"/>
      <c r="BO33" s="136"/>
      <c r="BP33" s="235"/>
      <c r="BQ33" s="236"/>
      <c r="BR33" s="136"/>
      <c r="BS33" s="235"/>
      <c r="BT33" s="236"/>
      <c r="BU33" s="136"/>
      <c r="BV33" s="235"/>
      <c r="BW33" s="236"/>
      <c r="BX33" s="136"/>
      <c r="BY33" s="235"/>
      <c r="BZ33" s="236"/>
      <c r="CA33" s="136"/>
      <c r="CB33" s="235"/>
      <c r="CC33" s="236"/>
      <c r="CD33" s="136"/>
      <c r="CE33" s="235"/>
      <c r="CF33" s="236"/>
      <c r="CG33" s="136"/>
      <c r="CH33" s="235"/>
      <c r="CI33" s="236"/>
      <c r="CJ33" s="136"/>
    </row>
    <row r="34" spans="1:88" customFormat="1" ht="15.75" customHeight="1" x14ac:dyDescent="0.3">
      <c r="A34" s="217" t="s">
        <v>67</v>
      </c>
      <c r="B34" s="133">
        <f>'SMA2'!$G$20</f>
        <v>198.12520000000004</v>
      </c>
      <c r="C34" s="179" t="s">
        <v>59</v>
      </c>
      <c r="D34" s="132">
        <f>'SMA2'!$G$22</f>
        <v>9.8177161162869222</v>
      </c>
      <c r="E34" s="133">
        <f>'SMA2'!$G$38</f>
        <v>198.95740000000001</v>
      </c>
      <c r="F34" s="179" t="s">
        <v>59</v>
      </c>
      <c r="G34" s="132">
        <f>'SMA2'!$G$40</f>
        <v>8.8704427319046495</v>
      </c>
      <c r="H34" s="133">
        <f>'SMA2'!$G$56</f>
        <v>217.24859999999998</v>
      </c>
      <c r="I34" s="179" t="s">
        <v>59</v>
      </c>
      <c r="J34" s="202">
        <f>'SMA2'!$G$58</f>
        <v>10.631084067958451</v>
      </c>
      <c r="K34" s="133">
        <f>'SMA2'!$G$74</f>
        <v>224.5224</v>
      </c>
      <c r="L34" s="179" t="s">
        <v>59</v>
      </c>
      <c r="M34" s="202">
        <f>'SMA2'!$G$76</f>
        <v>9.9991993459476554</v>
      </c>
      <c r="N34" s="133">
        <f>'SMA2'!$G$65</f>
        <v>224.59900000000002</v>
      </c>
      <c r="O34" s="179" t="s">
        <v>59</v>
      </c>
      <c r="P34" s="202">
        <f>'SMA2'!$G$67</f>
        <v>8.0244838338674427</v>
      </c>
      <c r="Q34" s="205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235"/>
      <c r="AP34" s="236"/>
      <c r="AQ34" s="134"/>
      <c r="AR34" s="235"/>
      <c r="AS34" s="236"/>
      <c r="AT34" s="134"/>
      <c r="AU34" s="235"/>
      <c r="AV34" s="236"/>
      <c r="AW34" s="134"/>
      <c r="AX34" s="235"/>
      <c r="AY34" s="236"/>
      <c r="AZ34" s="134"/>
      <c r="BA34" s="235"/>
      <c r="BB34" s="236"/>
      <c r="BC34" s="134"/>
      <c r="BD34" s="235"/>
      <c r="BE34" s="236"/>
      <c r="BF34" s="134"/>
      <c r="BG34" s="235"/>
      <c r="BH34" s="236"/>
      <c r="BI34" s="134"/>
      <c r="BJ34" s="235"/>
      <c r="BK34" s="236"/>
      <c r="BL34" s="134"/>
      <c r="BM34" s="235"/>
      <c r="BN34" s="236"/>
      <c r="BO34" s="134"/>
      <c r="BP34" s="235"/>
      <c r="BQ34" s="236"/>
      <c r="BR34" s="134"/>
      <c r="BS34" s="235"/>
      <c r="BT34" s="236"/>
      <c r="BU34" s="134"/>
      <c r="BV34" s="235"/>
      <c r="BW34" s="236"/>
      <c r="BX34" s="134"/>
      <c r="BY34" s="235"/>
      <c r="BZ34" s="236"/>
      <c r="CA34" s="134"/>
      <c r="CB34" s="235"/>
      <c r="CC34" s="236"/>
      <c r="CD34" s="134"/>
      <c r="CE34" s="235"/>
      <c r="CF34" s="236"/>
      <c r="CG34" s="134"/>
      <c r="CH34" s="235"/>
      <c r="CI34" s="236"/>
      <c r="CJ34" s="134"/>
    </row>
    <row r="35" spans="1:88" customFormat="1" ht="15.75" customHeight="1" x14ac:dyDescent="0.3">
      <c r="A35" s="217" t="s">
        <v>68</v>
      </c>
      <c r="B35" s="140">
        <f>'SMA2'!$F$20</f>
        <v>2.5419999999999998</v>
      </c>
      <c r="C35" s="179" t="s">
        <v>59</v>
      </c>
      <c r="D35" s="139">
        <f>'SMA2'!$F$22</f>
        <v>0.17861690849412915</v>
      </c>
      <c r="E35" s="140">
        <f>'SMA2'!$F$38</f>
        <v>3.85</v>
      </c>
      <c r="F35" s="179" t="s">
        <v>59</v>
      </c>
      <c r="G35" s="139">
        <f>'SMA2'!$F$40</f>
        <v>0.38186385008272228</v>
      </c>
      <c r="H35" s="140">
        <f>'SMA2'!$F$56</f>
        <v>6.15</v>
      </c>
      <c r="I35" s="179" t="s">
        <v>59</v>
      </c>
      <c r="J35" s="197">
        <f>'SMA2'!$F$58</f>
        <v>1.357342992761962</v>
      </c>
      <c r="K35" s="140">
        <f>'SMA2'!$F$74</f>
        <v>3.4440000000000004</v>
      </c>
      <c r="L35" s="179" t="s">
        <v>59</v>
      </c>
      <c r="M35" s="197">
        <f>'SMA2'!$F$76</f>
        <v>0.51874463852650976</v>
      </c>
      <c r="N35" s="140">
        <f>'SMA2'!$F$65</f>
        <v>2.6540000000000004</v>
      </c>
      <c r="O35" s="179" t="s">
        <v>59</v>
      </c>
      <c r="P35" s="197">
        <f>'SMA2'!$F$67</f>
        <v>0.27791365565585213</v>
      </c>
      <c r="Q35" s="205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237"/>
      <c r="AP35" s="236"/>
      <c r="AQ35" s="141"/>
      <c r="AR35" s="237"/>
      <c r="AS35" s="236"/>
      <c r="AT35" s="141"/>
      <c r="AU35" s="237"/>
      <c r="AV35" s="236"/>
      <c r="AW35" s="141"/>
      <c r="AX35" s="237"/>
      <c r="AY35" s="236"/>
      <c r="AZ35" s="141"/>
      <c r="BA35" s="237"/>
      <c r="BB35" s="236"/>
      <c r="BC35" s="141"/>
      <c r="BD35" s="237"/>
      <c r="BE35" s="236"/>
      <c r="BF35" s="141"/>
      <c r="BG35" s="237"/>
      <c r="BH35" s="236"/>
      <c r="BI35" s="141"/>
      <c r="BJ35" s="237"/>
      <c r="BK35" s="236"/>
      <c r="BL35" s="141"/>
      <c r="BM35" s="237"/>
      <c r="BN35" s="236"/>
      <c r="BO35" s="141"/>
      <c r="BP35" s="237"/>
      <c r="BQ35" s="236"/>
      <c r="BR35" s="141"/>
      <c r="BS35" s="237"/>
      <c r="BT35" s="236"/>
      <c r="BU35" s="141"/>
      <c r="BV35" s="237"/>
      <c r="BW35" s="236"/>
      <c r="BX35" s="141"/>
      <c r="BY35" s="237"/>
      <c r="BZ35" s="236"/>
      <c r="CA35" s="141"/>
      <c r="CB35" s="237"/>
      <c r="CC35" s="236"/>
      <c r="CD35" s="141"/>
      <c r="CE35" s="237"/>
      <c r="CF35" s="236"/>
      <c r="CG35" s="141"/>
      <c r="CH35" s="237"/>
      <c r="CI35" s="236"/>
      <c r="CJ35" s="141"/>
    </row>
    <row r="36" spans="1:88" customFormat="1" ht="8.1" customHeight="1" x14ac:dyDescent="0.3">
      <c r="A36" s="217"/>
      <c r="B36" s="133"/>
      <c r="C36" s="137"/>
      <c r="D36" s="132"/>
      <c r="E36" s="133"/>
      <c r="F36" s="137"/>
      <c r="G36" s="132"/>
      <c r="H36" s="133"/>
      <c r="I36" s="137"/>
      <c r="J36" s="202"/>
      <c r="K36" s="133"/>
      <c r="L36" s="137"/>
      <c r="M36" s="202"/>
      <c r="N36" s="133"/>
      <c r="O36" s="137"/>
      <c r="P36" s="202"/>
      <c r="Q36" s="205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235"/>
      <c r="AP36" s="238"/>
      <c r="AQ36" s="134"/>
      <c r="AR36" s="235"/>
      <c r="AS36" s="238"/>
      <c r="AT36" s="134"/>
      <c r="AU36" s="235"/>
      <c r="AV36" s="238"/>
      <c r="AW36" s="134"/>
      <c r="AX36" s="235"/>
      <c r="AY36" s="238"/>
      <c r="AZ36" s="134"/>
      <c r="BA36" s="235"/>
      <c r="BB36" s="238"/>
      <c r="BC36" s="134"/>
      <c r="BD36" s="235"/>
      <c r="BE36" s="238"/>
      <c r="BF36" s="134"/>
      <c r="BG36" s="235"/>
      <c r="BH36" s="238"/>
      <c r="BI36" s="134"/>
      <c r="BJ36" s="235"/>
      <c r="BK36" s="238"/>
      <c r="BL36" s="134"/>
      <c r="BM36" s="235"/>
      <c r="BN36" s="238"/>
      <c r="BO36" s="134"/>
      <c r="BP36" s="235"/>
      <c r="BQ36" s="238"/>
      <c r="BR36" s="134"/>
      <c r="BS36" s="235"/>
      <c r="BT36" s="238"/>
      <c r="BU36" s="134"/>
      <c r="BV36" s="235"/>
      <c r="BW36" s="238"/>
      <c r="BX36" s="134"/>
      <c r="BY36" s="235"/>
      <c r="BZ36" s="238"/>
      <c r="CA36" s="134"/>
      <c r="CB36" s="235"/>
      <c r="CC36" s="238"/>
      <c r="CD36" s="134"/>
      <c r="CE36" s="235"/>
      <c r="CF36" s="238"/>
      <c r="CG36" s="134"/>
      <c r="CH36" s="235"/>
      <c r="CI36" s="238"/>
      <c r="CJ36" s="134"/>
    </row>
    <row r="37" spans="1:88" customFormat="1" ht="15.75" customHeight="1" x14ac:dyDescent="0.3">
      <c r="A37" s="218" t="s">
        <v>58</v>
      </c>
      <c r="B37" s="176" t="s">
        <v>56</v>
      </c>
      <c r="C37" s="178" t="s">
        <v>57</v>
      </c>
      <c r="D37" s="177">
        <f>'SMA2'!$Q$20</f>
        <v>60.005790678578478</v>
      </c>
      <c r="E37" s="176" t="s">
        <v>56</v>
      </c>
      <c r="F37" s="178" t="s">
        <v>57</v>
      </c>
      <c r="G37" s="177">
        <f>'SMA2'!$Q$38</f>
        <v>60.005399842397239</v>
      </c>
      <c r="H37" s="176" t="s">
        <v>56</v>
      </c>
      <c r="I37" s="178" t="s">
        <v>57</v>
      </c>
      <c r="J37" s="198">
        <f>'SMA2'!$Q$56</f>
        <v>60.005622505725661</v>
      </c>
      <c r="K37" s="176" t="s">
        <v>56</v>
      </c>
      <c r="L37" s="178" t="s">
        <v>57</v>
      </c>
      <c r="M37" s="198">
        <f>'SMA2'!$Q$74</f>
        <v>60.008272085922684</v>
      </c>
      <c r="N37" s="176" t="s">
        <v>56</v>
      </c>
      <c r="O37" s="178" t="s">
        <v>57</v>
      </c>
      <c r="P37" s="198">
        <f>'SMA2'!$Q$65</f>
        <v>60.005051208104859</v>
      </c>
      <c r="Q37" s="205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239"/>
      <c r="AP37" s="240"/>
      <c r="AQ37" s="241"/>
      <c r="AR37" s="239"/>
      <c r="AS37" s="240"/>
      <c r="AT37" s="241"/>
      <c r="AU37" s="239"/>
      <c r="AV37" s="240"/>
      <c r="AW37" s="241"/>
      <c r="AX37" s="239"/>
      <c r="AY37" s="240"/>
      <c r="AZ37" s="241"/>
      <c r="BA37" s="239"/>
      <c r="BB37" s="240"/>
      <c r="BC37" s="241"/>
      <c r="BD37" s="239"/>
      <c r="BE37" s="240"/>
      <c r="BF37" s="241"/>
      <c r="BG37" s="239"/>
      <c r="BH37" s="240"/>
      <c r="BI37" s="241"/>
      <c r="BJ37" s="239"/>
      <c r="BK37" s="240"/>
      <c r="BL37" s="241"/>
      <c r="BM37" s="239"/>
      <c r="BN37" s="240"/>
      <c r="BO37" s="241"/>
      <c r="BP37" s="239"/>
      <c r="BQ37" s="240"/>
      <c r="BR37" s="241"/>
      <c r="BS37" s="239"/>
      <c r="BT37" s="240"/>
      <c r="BU37" s="241"/>
      <c r="BV37" s="239"/>
      <c r="BW37" s="240"/>
      <c r="BX37" s="241"/>
      <c r="BY37" s="239"/>
      <c r="BZ37" s="240"/>
      <c r="CA37" s="241"/>
      <c r="CB37" s="239"/>
      <c r="CC37" s="240"/>
      <c r="CD37" s="241"/>
      <c r="CE37" s="239"/>
      <c r="CF37" s="240"/>
      <c r="CG37" s="241"/>
      <c r="CH37" s="239"/>
      <c r="CI37" s="240"/>
      <c r="CJ37" s="241"/>
    </row>
    <row r="38" spans="1:88" customFormat="1" ht="15.75" customHeight="1" x14ac:dyDescent="0.3">
      <c r="A38" s="217" t="s">
        <v>67</v>
      </c>
      <c r="B38" s="133">
        <f>'SMA2'!$R$20</f>
        <v>215.03925063385299</v>
      </c>
      <c r="C38" s="179" t="s">
        <v>59</v>
      </c>
      <c r="D38" s="135">
        <f>'SMA2'!$R$22</f>
        <v>16.580439823159026</v>
      </c>
      <c r="E38" s="131">
        <f>'SMA2'!$R$38</f>
        <v>216.95501573534179</v>
      </c>
      <c r="F38" s="179" t="s">
        <v>59</v>
      </c>
      <c r="G38" s="135">
        <f>'SMA2'!$R$40</f>
        <v>16.895743365557198</v>
      </c>
      <c r="H38" s="131">
        <f>'SMA2'!$R$56</f>
        <v>207.90481068625618</v>
      </c>
      <c r="I38" s="179" t="s">
        <v>59</v>
      </c>
      <c r="J38" s="201">
        <f>'SMA2'!$R$58</f>
        <v>22.621803170176729</v>
      </c>
      <c r="K38" s="131">
        <f>'SMA2'!$R$74</f>
        <v>233.58659925143479</v>
      </c>
      <c r="L38" s="179" t="s">
        <v>59</v>
      </c>
      <c r="M38" s="201">
        <f>'SMA2'!$R$76</f>
        <v>8.3194294856180804</v>
      </c>
      <c r="N38" s="131">
        <f>'SMA2'!$R$65</f>
        <v>274.90646579574417</v>
      </c>
      <c r="O38" s="179" t="s">
        <v>59</v>
      </c>
      <c r="P38" s="201">
        <f>'SMA2'!$R$67</f>
        <v>11.283832610842174</v>
      </c>
      <c r="Q38" s="205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235"/>
      <c r="AP38" s="236"/>
      <c r="AQ38" s="136"/>
      <c r="AR38" s="235"/>
      <c r="AS38" s="236"/>
      <c r="AT38" s="136"/>
      <c r="AU38" s="235"/>
      <c r="AV38" s="236"/>
      <c r="AW38" s="136"/>
      <c r="AX38" s="235"/>
      <c r="AY38" s="236"/>
      <c r="AZ38" s="136"/>
      <c r="BA38" s="235"/>
      <c r="BB38" s="236"/>
      <c r="BC38" s="136"/>
      <c r="BD38" s="235"/>
      <c r="BE38" s="236"/>
      <c r="BF38" s="136"/>
      <c r="BG38" s="235"/>
      <c r="BH38" s="236"/>
      <c r="BI38" s="136"/>
      <c r="BJ38" s="235"/>
      <c r="BK38" s="236"/>
      <c r="BL38" s="136"/>
      <c r="BM38" s="235"/>
      <c r="BN38" s="236"/>
      <c r="BO38" s="136"/>
      <c r="BP38" s="235"/>
      <c r="BQ38" s="236"/>
      <c r="BR38" s="136"/>
      <c r="BS38" s="235"/>
      <c r="BT38" s="236"/>
      <c r="BU38" s="136"/>
      <c r="BV38" s="235"/>
      <c r="BW38" s="236"/>
      <c r="BX38" s="136"/>
      <c r="BY38" s="235"/>
      <c r="BZ38" s="236"/>
      <c r="CA38" s="136"/>
      <c r="CB38" s="235"/>
      <c r="CC38" s="236"/>
      <c r="CD38" s="136"/>
      <c r="CE38" s="235"/>
      <c r="CF38" s="236"/>
      <c r="CG38" s="136"/>
      <c r="CH38" s="235"/>
      <c r="CI38" s="236"/>
      <c r="CJ38" s="136"/>
    </row>
    <row r="39" spans="1:88" customFormat="1" ht="15.75" customHeight="1" x14ac:dyDescent="0.3">
      <c r="A39" s="217" t="s">
        <v>66</v>
      </c>
      <c r="B39" s="133">
        <f>'SMA2'!$S$20</f>
        <v>21.891543475880979</v>
      </c>
      <c r="C39" s="179" t="s">
        <v>59</v>
      </c>
      <c r="D39" s="135">
        <f>'SMA2'!$S$22</f>
        <v>1.9882434393357673</v>
      </c>
      <c r="E39" s="131">
        <f>'SMA2'!$S$38</f>
        <v>18.358717504755159</v>
      </c>
      <c r="F39" s="179" t="s">
        <v>59</v>
      </c>
      <c r="G39" s="135">
        <f>'SMA2'!$S$40</f>
        <v>1.1771164198282686</v>
      </c>
      <c r="H39" s="131">
        <f>'SMA2'!$S$56</f>
        <v>22.169341546742157</v>
      </c>
      <c r="I39" s="179" t="s">
        <v>59</v>
      </c>
      <c r="J39" s="201">
        <f>'SMA2'!$S$58</f>
        <v>1.9022181754359968</v>
      </c>
      <c r="K39" s="131">
        <f>'SMA2'!$S$74</f>
        <v>35.202033491865777</v>
      </c>
      <c r="L39" s="179" t="s">
        <v>59</v>
      </c>
      <c r="M39" s="201">
        <f>'SMA2'!$S$76</f>
        <v>4.0201324318613532</v>
      </c>
      <c r="N39" s="131">
        <f>'SMA2'!$S$65</f>
        <v>19.612593024430105</v>
      </c>
      <c r="O39" s="179" t="s">
        <v>59</v>
      </c>
      <c r="P39" s="201">
        <f>'SMA2'!$S$67</f>
        <v>0.88626237574751965</v>
      </c>
      <c r="Q39" s="205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235"/>
      <c r="AP39" s="236"/>
      <c r="AQ39" s="136"/>
      <c r="AR39" s="235"/>
      <c r="AS39" s="236"/>
      <c r="AT39" s="136"/>
      <c r="AU39" s="235"/>
      <c r="AV39" s="236"/>
      <c r="AW39" s="136"/>
      <c r="AX39" s="235"/>
      <c r="AY39" s="236"/>
      <c r="AZ39" s="136"/>
      <c r="BA39" s="235"/>
      <c r="BB39" s="236"/>
      <c r="BC39" s="136"/>
      <c r="BD39" s="235"/>
      <c r="BE39" s="236"/>
      <c r="BF39" s="136"/>
      <c r="BG39" s="235"/>
      <c r="BH39" s="236"/>
      <c r="BI39" s="136"/>
      <c r="BJ39" s="235"/>
      <c r="BK39" s="236"/>
      <c r="BL39" s="136"/>
      <c r="BM39" s="235"/>
      <c r="BN39" s="236"/>
      <c r="BO39" s="136"/>
      <c r="BP39" s="235"/>
      <c r="BQ39" s="236"/>
      <c r="BR39" s="136"/>
      <c r="BS39" s="235"/>
      <c r="BT39" s="236"/>
      <c r="BU39" s="136"/>
      <c r="BV39" s="235"/>
      <c r="BW39" s="236"/>
      <c r="BX39" s="136"/>
      <c r="BY39" s="235"/>
      <c r="BZ39" s="236"/>
      <c r="CA39" s="136"/>
      <c r="CB39" s="235"/>
      <c r="CC39" s="236"/>
      <c r="CD39" s="136"/>
      <c r="CE39" s="235"/>
      <c r="CF39" s="236"/>
      <c r="CG39" s="136"/>
      <c r="CH39" s="235"/>
      <c r="CI39" s="236"/>
      <c r="CJ39" s="136"/>
    </row>
    <row r="40" spans="1:88" customFormat="1" ht="15.75" customHeight="1" x14ac:dyDescent="0.3">
      <c r="A40" s="217" t="s">
        <v>69</v>
      </c>
      <c r="B40" s="131">
        <f>'SMA2'!$AN$20</f>
        <v>85.628081841045514</v>
      </c>
      <c r="C40" s="179" t="s">
        <v>59</v>
      </c>
      <c r="D40" s="135">
        <f>'SMA2'!$AN$22</f>
        <v>8.3222314181007064</v>
      </c>
      <c r="E40" s="131">
        <f>'SMA2'!$AN$38</f>
        <v>90.118790362915732</v>
      </c>
      <c r="F40" s="179" t="s">
        <v>59</v>
      </c>
      <c r="G40" s="135">
        <f>'SMA2'!$AN$40</f>
        <v>7.8580141431545742</v>
      </c>
      <c r="H40" s="131">
        <f>'SMA2'!$AN$56</f>
        <v>81.78306379638596</v>
      </c>
      <c r="I40" s="179" t="s">
        <v>59</v>
      </c>
      <c r="J40" s="135">
        <f>'SMA2'!$AN$58</f>
        <v>11.705018723227097</v>
      </c>
      <c r="K40" s="131">
        <f>'SMA2'!$AN$74</f>
        <v>81.591266133851633</v>
      </c>
      <c r="L40" s="179" t="s">
        <v>59</v>
      </c>
      <c r="M40" s="135">
        <f>'SMA2'!$AN$76</f>
        <v>1.948379910168619</v>
      </c>
      <c r="N40" s="131">
        <f>'SMA2'!$AN$65</f>
        <v>117.840639873442</v>
      </c>
      <c r="O40" s="179" t="s">
        <v>59</v>
      </c>
      <c r="P40" s="135">
        <f>'SMA2'!$AN$67</f>
        <v>5.4645534751859479</v>
      </c>
      <c r="Q40" s="205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235"/>
      <c r="AP40" s="236"/>
      <c r="AQ40" s="136"/>
      <c r="AR40" s="235"/>
      <c r="AS40" s="236"/>
      <c r="AT40" s="136"/>
      <c r="AU40" s="235"/>
      <c r="AV40" s="236"/>
      <c r="AW40" s="136"/>
      <c r="AX40" s="235"/>
      <c r="AY40" s="236"/>
      <c r="AZ40" s="136"/>
      <c r="BA40" s="235"/>
      <c r="BB40" s="236"/>
      <c r="BC40" s="136"/>
      <c r="BD40" s="235"/>
      <c r="BE40" s="236"/>
      <c r="BF40" s="136"/>
      <c r="BG40" s="235"/>
      <c r="BH40" s="236"/>
      <c r="BI40" s="136"/>
      <c r="BJ40" s="235"/>
      <c r="BK40" s="236"/>
      <c r="BL40" s="136"/>
      <c r="BM40" s="235"/>
      <c r="BN40" s="236"/>
      <c r="BO40" s="136"/>
      <c r="BP40" s="235"/>
      <c r="BQ40" s="236"/>
      <c r="BR40" s="136"/>
      <c r="BS40" s="235"/>
      <c r="BT40" s="236"/>
      <c r="BU40" s="136"/>
      <c r="BV40" s="235"/>
      <c r="BW40" s="236"/>
      <c r="BX40" s="136"/>
      <c r="BY40" s="235"/>
      <c r="BZ40" s="236"/>
      <c r="CA40" s="136"/>
      <c r="CB40" s="235"/>
      <c r="CC40" s="236"/>
      <c r="CD40" s="136"/>
      <c r="CE40" s="235"/>
      <c r="CF40" s="236"/>
      <c r="CG40" s="136"/>
      <c r="CH40" s="235"/>
      <c r="CI40" s="236"/>
      <c r="CJ40" s="136"/>
    </row>
    <row r="41" spans="1:88" customFormat="1" ht="15.6" customHeight="1" x14ac:dyDescent="0.3">
      <c r="A41" s="217" t="s">
        <v>71</v>
      </c>
      <c r="B41" s="140">
        <f>'SMA2'!$T$20</f>
        <v>1.699094627961296</v>
      </c>
      <c r="C41" s="179" t="s">
        <v>59</v>
      </c>
      <c r="D41" s="139">
        <f>'SMA2'!$T$22</f>
        <v>9.9986417730810004E-2</v>
      </c>
      <c r="E41" s="138">
        <f>'SMA2'!$T$38</f>
        <v>1.7277659659659661</v>
      </c>
      <c r="F41" s="179" t="s">
        <v>59</v>
      </c>
      <c r="G41" s="139">
        <f>'SMA2'!$T$40</f>
        <v>1.5675532861075158E-2</v>
      </c>
      <c r="H41" s="138">
        <f>'SMA2'!$T$56</f>
        <v>1.5982078078078079</v>
      </c>
      <c r="I41" s="179" t="s">
        <v>59</v>
      </c>
      <c r="J41" s="197">
        <f>'SMA2'!$T$58</f>
        <v>0.13043003938169773</v>
      </c>
      <c r="K41" s="138">
        <f>'SMA2'!$T$74</f>
        <v>1.3644858858858879</v>
      </c>
      <c r="L41" s="179" t="s">
        <v>59</v>
      </c>
      <c r="M41" s="197">
        <f>'SMA2'!$T$76</f>
        <v>9.5367967197299314E-2</v>
      </c>
      <c r="N41" s="138">
        <f>'SMA2'!$T$65</f>
        <v>1.748621221221222</v>
      </c>
      <c r="O41" s="179" t="s">
        <v>59</v>
      </c>
      <c r="P41" s="197">
        <f>'SMA2'!$T$67</f>
        <v>3.5687696343261563E-2</v>
      </c>
      <c r="Q41" s="205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237"/>
      <c r="AP41" s="236"/>
      <c r="AQ41" s="141"/>
      <c r="AR41" s="237"/>
      <c r="AS41" s="236"/>
      <c r="AT41" s="141"/>
      <c r="AU41" s="237"/>
      <c r="AV41" s="236"/>
      <c r="AW41" s="141"/>
      <c r="AX41" s="237"/>
      <c r="AY41" s="236"/>
      <c r="AZ41" s="141"/>
      <c r="BA41" s="237"/>
      <c r="BB41" s="236"/>
      <c r="BC41" s="141"/>
      <c r="BD41" s="237"/>
      <c r="BE41" s="236"/>
      <c r="BF41" s="141"/>
      <c r="BG41" s="237"/>
      <c r="BH41" s="236"/>
      <c r="BI41" s="141"/>
      <c r="BJ41" s="237"/>
      <c r="BK41" s="236"/>
      <c r="BL41" s="141"/>
      <c r="BM41" s="237"/>
      <c r="BN41" s="236"/>
      <c r="BO41" s="141"/>
      <c r="BP41" s="237"/>
      <c r="BQ41" s="236"/>
      <c r="BR41" s="141"/>
      <c r="BS41" s="237"/>
      <c r="BT41" s="236"/>
      <c r="BU41" s="141"/>
      <c r="BV41" s="237"/>
      <c r="BW41" s="236"/>
      <c r="BX41" s="141"/>
      <c r="BY41" s="237"/>
      <c r="BZ41" s="236"/>
      <c r="CA41" s="141"/>
      <c r="CB41" s="237"/>
      <c r="CC41" s="236"/>
      <c r="CD41" s="141"/>
      <c r="CE41" s="237"/>
      <c r="CF41" s="236"/>
      <c r="CG41" s="141"/>
      <c r="CH41" s="237"/>
      <c r="CI41" s="236"/>
      <c r="CJ41" s="141"/>
    </row>
    <row r="42" spans="1:88" customFormat="1" ht="15.75" customHeight="1" x14ac:dyDescent="0.3">
      <c r="A42" s="217" t="s">
        <v>73</v>
      </c>
      <c r="B42" s="140">
        <f>'SMA2'!$U$20</f>
        <v>1.2675876069763881</v>
      </c>
      <c r="C42" s="179" t="s">
        <v>59</v>
      </c>
      <c r="D42" s="139">
        <f>'SMA2'!$U$22</f>
        <v>6.5087450477616354E-2</v>
      </c>
      <c r="E42" s="138">
        <f>'SMA2'!$U$38</f>
        <v>1.2557407094871658</v>
      </c>
      <c r="F42" s="179" t="s">
        <v>59</v>
      </c>
      <c r="G42" s="139">
        <f>'SMA2'!$U$40</f>
        <v>8.9157280183257137E-2</v>
      </c>
      <c r="H42" s="138">
        <f>'SMA2'!$U$56</f>
        <v>1.167827542802214</v>
      </c>
      <c r="I42" s="179" t="s">
        <v>59</v>
      </c>
      <c r="J42" s="197">
        <f>'SMA2'!$U$58</f>
        <v>8.4805965287430993E-2</v>
      </c>
      <c r="K42" s="138">
        <f>'SMA2'!$U$74</f>
        <v>1.1762929962558697</v>
      </c>
      <c r="L42" s="179" t="s">
        <v>59</v>
      </c>
      <c r="M42" s="197">
        <f>'SMA2'!$U$76</f>
        <v>4.1570910602818957E-2</v>
      </c>
      <c r="N42" s="138">
        <f>'SMA2'!$U$65</f>
        <v>1.46201533804173</v>
      </c>
      <c r="O42" s="179" t="s">
        <v>59</v>
      </c>
      <c r="P42" s="197">
        <f>'SMA2'!$U$67</f>
        <v>2.6434334745717956E-2</v>
      </c>
      <c r="Q42" s="205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237"/>
      <c r="AP42" s="236"/>
      <c r="AQ42" s="141"/>
      <c r="AR42" s="237"/>
      <c r="AS42" s="236"/>
      <c r="AT42" s="141"/>
      <c r="AU42" s="237"/>
      <c r="AV42" s="236"/>
      <c r="AW42" s="141"/>
      <c r="AX42" s="237"/>
      <c r="AY42" s="236"/>
      <c r="AZ42" s="141"/>
      <c r="BA42" s="237"/>
      <c r="BB42" s="236"/>
      <c r="BC42" s="141"/>
      <c r="BD42" s="237"/>
      <c r="BE42" s="236"/>
      <c r="BF42" s="141"/>
      <c r="BG42" s="237"/>
      <c r="BH42" s="236"/>
      <c r="BI42" s="141"/>
      <c r="BJ42" s="237"/>
      <c r="BK42" s="236"/>
      <c r="BL42" s="141"/>
      <c r="BM42" s="237"/>
      <c r="BN42" s="236"/>
      <c r="BO42" s="141"/>
      <c r="BP42" s="237"/>
      <c r="BQ42" s="236"/>
      <c r="BR42" s="141"/>
      <c r="BS42" s="237"/>
      <c r="BT42" s="236"/>
      <c r="BU42" s="141"/>
      <c r="BV42" s="237"/>
      <c r="BW42" s="236"/>
      <c r="BX42" s="141"/>
      <c r="BY42" s="237"/>
      <c r="BZ42" s="236"/>
      <c r="CA42" s="141"/>
      <c r="CB42" s="237"/>
      <c r="CC42" s="236"/>
      <c r="CD42" s="141"/>
      <c r="CE42" s="237"/>
      <c r="CF42" s="236"/>
      <c r="CG42" s="141"/>
      <c r="CH42" s="237"/>
      <c r="CI42" s="236"/>
      <c r="CJ42" s="141"/>
    </row>
    <row r="43" spans="1:88" customFormat="1" ht="8.1" customHeight="1" x14ac:dyDescent="0.3">
      <c r="A43" s="219"/>
      <c r="B43" s="140"/>
      <c r="C43" s="142"/>
      <c r="D43" s="139"/>
      <c r="E43" s="140"/>
      <c r="F43" s="142"/>
      <c r="G43" s="139"/>
      <c r="H43" s="140"/>
      <c r="I43" s="142"/>
      <c r="J43" s="197"/>
      <c r="K43" s="140"/>
      <c r="L43" s="142"/>
      <c r="M43" s="197"/>
      <c r="N43" s="140"/>
      <c r="O43" s="142"/>
      <c r="P43" s="197"/>
      <c r="Q43" s="205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237"/>
      <c r="AP43" s="242"/>
      <c r="AQ43" s="141"/>
      <c r="AR43" s="237"/>
      <c r="AS43" s="242"/>
      <c r="AT43" s="141"/>
      <c r="AU43" s="237"/>
      <c r="AV43" s="242"/>
      <c r="AW43" s="141"/>
      <c r="AX43" s="237"/>
      <c r="AY43" s="242"/>
      <c r="AZ43" s="141"/>
      <c r="BA43" s="237"/>
      <c r="BB43" s="242"/>
      <c r="BC43" s="141"/>
      <c r="BD43" s="237"/>
      <c r="BE43" s="242"/>
      <c r="BF43" s="141"/>
      <c r="BG43" s="237"/>
      <c r="BH43" s="242"/>
      <c r="BI43" s="141"/>
      <c r="BJ43" s="237"/>
      <c r="BK43" s="242"/>
      <c r="BL43" s="141"/>
      <c r="BM43" s="237"/>
      <c r="BN43" s="242"/>
      <c r="BO43" s="141"/>
      <c r="BP43" s="237"/>
      <c r="BQ43" s="242"/>
      <c r="BR43" s="141"/>
      <c r="BS43" s="237"/>
      <c r="BT43" s="242"/>
      <c r="BU43" s="141"/>
      <c r="BV43" s="237"/>
      <c r="BW43" s="242"/>
      <c r="BX43" s="141"/>
      <c r="BY43" s="237"/>
      <c r="BZ43" s="242"/>
      <c r="CA43" s="141"/>
      <c r="CB43" s="237"/>
      <c r="CC43" s="242"/>
      <c r="CD43" s="141"/>
      <c r="CE43" s="237"/>
      <c r="CF43" s="242"/>
      <c r="CG43" s="141"/>
      <c r="CH43" s="237"/>
      <c r="CI43" s="242"/>
      <c r="CJ43" s="141"/>
    </row>
    <row r="44" spans="1:88" customFormat="1" ht="15.75" customHeight="1" x14ac:dyDescent="0.3">
      <c r="A44" s="218" t="s">
        <v>63</v>
      </c>
      <c r="B44" s="129"/>
      <c r="C44" s="129"/>
      <c r="D44" s="144"/>
      <c r="E44" s="129"/>
      <c r="F44" s="129"/>
      <c r="G44" s="144"/>
      <c r="H44" s="129"/>
      <c r="I44" s="129"/>
      <c r="J44" s="203"/>
      <c r="K44" s="129"/>
      <c r="L44" s="129"/>
      <c r="M44" s="203"/>
      <c r="N44" s="129"/>
      <c r="O44" s="129"/>
      <c r="P44" s="203"/>
      <c r="Q44" s="205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462"/>
      <c r="AP44" s="462"/>
      <c r="AQ44" s="145"/>
      <c r="AR44" s="462"/>
      <c r="AS44" s="462"/>
      <c r="AT44" s="145"/>
      <c r="AU44" s="462"/>
      <c r="AV44" s="462"/>
      <c r="AW44" s="145"/>
      <c r="AX44" s="462"/>
      <c r="AY44" s="462"/>
      <c r="AZ44" s="145"/>
      <c r="BA44" s="462"/>
      <c r="BB44" s="462"/>
      <c r="BC44" s="145"/>
      <c r="BD44" s="462"/>
      <c r="BE44" s="462"/>
      <c r="BF44" s="145"/>
      <c r="BG44" s="462"/>
      <c r="BH44" s="462"/>
      <c r="BI44" s="145"/>
      <c r="BJ44" s="462"/>
      <c r="BK44" s="462"/>
      <c r="BL44" s="145"/>
      <c r="BM44" s="462"/>
      <c r="BN44" s="462"/>
      <c r="BO44" s="145"/>
      <c r="BP44" s="462"/>
      <c r="BQ44" s="462"/>
      <c r="BR44" s="145"/>
      <c r="BS44" s="462"/>
      <c r="BT44" s="462"/>
      <c r="BU44" s="145"/>
      <c r="BV44" s="462"/>
      <c r="BW44" s="462"/>
      <c r="BX44" s="145"/>
      <c r="BY44" s="462"/>
      <c r="BZ44" s="462"/>
      <c r="CA44" s="145"/>
      <c r="CB44" s="462"/>
      <c r="CC44" s="462"/>
      <c r="CD44" s="145"/>
      <c r="CE44" s="462"/>
      <c r="CF44" s="462"/>
      <c r="CG44" s="145"/>
      <c r="CH44" s="462"/>
      <c r="CI44" s="462"/>
      <c r="CJ44" s="145"/>
    </row>
    <row r="45" spans="1:88" customFormat="1" ht="15.75" customHeight="1" x14ac:dyDescent="0.3">
      <c r="A45" s="217" t="s">
        <v>48</v>
      </c>
      <c r="B45" s="133">
        <f>'SMA2'!$X20</f>
        <v>32.374867452610417</v>
      </c>
      <c r="C45" s="179" t="s">
        <v>59</v>
      </c>
      <c r="D45" s="135">
        <f>'SMA2'!$X22</f>
        <v>4.2903846761422919</v>
      </c>
      <c r="E45" s="131">
        <f>'SMA2'!$X38</f>
        <v>39.588160393926536</v>
      </c>
      <c r="F45" s="179" t="s">
        <v>59</v>
      </c>
      <c r="G45" s="135">
        <f>'SMA2'!$X40</f>
        <v>3.4391695780639542</v>
      </c>
      <c r="H45" s="131">
        <f>'SMA2'!$X56</f>
        <v>31.020865808563098</v>
      </c>
      <c r="I45" s="179" t="s">
        <v>59</v>
      </c>
      <c r="J45" s="201">
        <f>'SMA2'!$X58</f>
        <v>5.9164182067140532</v>
      </c>
      <c r="K45" s="131">
        <f>'SMA2'!$X74</f>
        <v>19.840603082735942</v>
      </c>
      <c r="L45" s="179" t="s">
        <v>59</v>
      </c>
      <c r="M45" s="201">
        <f>'SMA2'!$X76</f>
        <v>2.9611629818435001</v>
      </c>
      <c r="N45" s="131">
        <f>'SMA2'!$X65</f>
        <v>48.425712661381063</v>
      </c>
      <c r="O45" s="179" t="s">
        <v>59</v>
      </c>
      <c r="P45" s="201">
        <f>'SMA2'!$X67</f>
        <v>2.8795048972244204</v>
      </c>
      <c r="Q45" s="205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235"/>
      <c r="AP45" s="236"/>
      <c r="AQ45" s="136"/>
      <c r="AR45" s="235"/>
      <c r="AS45" s="236"/>
      <c r="AT45" s="136"/>
      <c r="AU45" s="235"/>
      <c r="AV45" s="236"/>
      <c r="AW45" s="136"/>
      <c r="AX45" s="235"/>
      <c r="AY45" s="236"/>
      <c r="AZ45" s="136"/>
      <c r="BA45" s="235"/>
      <c r="BB45" s="236"/>
      <c r="BC45" s="136"/>
      <c r="BD45" s="235"/>
      <c r="BE45" s="236"/>
      <c r="BF45" s="136"/>
      <c r="BG45" s="235"/>
      <c r="BH45" s="236"/>
      <c r="BI45" s="136"/>
      <c r="BJ45" s="235"/>
      <c r="BK45" s="236"/>
      <c r="BL45" s="136"/>
      <c r="BM45" s="235"/>
      <c r="BN45" s="236"/>
      <c r="BO45" s="136"/>
      <c r="BP45" s="235"/>
      <c r="BQ45" s="236"/>
      <c r="BR45" s="136"/>
      <c r="BS45" s="235"/>
      <c r="BT45" s="236"/>
      <c r="BU45" s="136"/>
      <c r="BV45" s="235"/>
      <c r="BW45" s="236"/>
      <c r="BX45" s="136"/>
      <c r="BY45" s="235"/>
      <c r="BZ45" s="236"/>
      <c r="CA45" s="136"/>
      <c r="CB45" s="235"/>
      <c r="CC45" s="236"/>
      <c r="CD45" s="136"/>
      <c r="CE45" s="235"/>
      <c r="CF45" s="236"/>
      <c r="CG45" s="136"/>
      <c r="CH45" s="235"/>
      <c r="CI45" s="236"/>
      <c r="CJ45" s="136"/>
    </row>
    <row r="46" spans="1:88" customFormat="1" ht="15.75" customHeight="1" x14ac:dyDescent="0.3">
      <c r="A46" s="217" t="s">
        <v>49</v>
      </c>
      <c r="B46" s="133">
        <f>'SMA2'!$W20</f>
        <v>85.082187205891955</v>
      </c>
      <c r="C46" s="179" t="s">
        <v>59</v>
      </c>
      <c r="D46" s="135">
        <f>'SMA2'!$W22</f>
        <v>29.528046301760366</v>
      </c>
      <c r="E46" s="131">
        <f>'SMA2'!$W38</f>
        <v>106.56056515186461</v>
      </c>
      <c r="F46" s="179" t="s">
        <v>59</v>
      </c>
      <c r="G46" s="135">
        <f>'SMA2'!$W40</f>
        <v>10.030356601435349</v>
      </c>
      <c r="H46" s="131">
        <f>'SMA2'!$W56</f>
        <v>108.1349167860445</v>
      </c>
      <c r="I46" s="179" t="s">
        <v>59</v>
      </c>
      <c r="J46" s="201">
        <f>'SMA2'!$W58</f>
        <v>44.900965832930396</v>
      </c>
      <c r="K46" s="131">
        <f>'SMA2'!$W74</f>
        <v>32.831326159333919</v>
      </c>
      <c r="L46" s="179" t="s">
        <v>59</v>
      </c>
      <c r="M46" s="201">
        <f>'SMA2'!$W76</f>
        <v>10.171474094266729</v>
      </c>
      <c r="N46" s="131">
        <f>'SMA2'!$W65</f>
        <v>93.019843637205355</v>
      </c>
      <c r="O46" s="179" t="s">
        <v>59</v>
      </c>
      <c r="P46" s="201">
        <f>'SMA2'!$W67</f>
        <v>8.4114604714414902</v>
      </c>
      <c r="Q46" s="205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235"/>
      <c r="AP46" s="236"/>
      <c r="AQ46" s="136"/>
      <c r="AR46" s="235"/>
      <c r="AS46" s="236"/>
      <c r="AT46" s="136"/>
      <c r="AU46" s="235"/>
      <c r="AV46" s="236"/>
      <c r="AW46" s="136"/>
      <c r="AX46" s="235"/>
      <c r="AY46" s="236"/>
      <c r="AZ46" s="136"/>
      <c r="BA46" s="235"/>
      <c r="BB46" s="236"/>
      <c r="BC46" s="136"/>
      <c r="BD46" s="235"/>
      <c r="BE46" s="236"/>
      <c r="BF46" s="136"/>
      <c r="BG46" s="235"/>
      <c r="BH46" s="236"/>
      <c r="BI46" s="136"/>
      <c r="BJ46" s="235"/>
      <c r="BK46" s="236"/>
      <c r="BL46" s="136"/>
      <c r="BM46" s="235"/>
      <c r="BN46" s="236"/>
      <c r="BO46" s="136"/>
      <c r="BP46" s="235"/>
      <c r="BQ46" s="236"/>
      <c r="BR46" s="136"/>
      <c r="BS46" s="235"/>
      <c r="BT46" s="236"/>
      <c r="BU46" s="136"/>
      <c r="BV46" s="235"/>
      <c r="BW46" s="236"/>
      <c r="BX46" s="136"/>
      <c r="BY46" s="235"/>
      <c r="BZ46" s="236"/>
      <c r="CA46" s="136"/>
      <c r="CB46" s="235"/>
      <c r="CC46" s="236"/>
      <c r="CD46" s="136"/>
      <c r="CE46" s="235"/>
      <c r="CF46" s="236"/>
      <c r="CG46" s="136"/>
      <c r="CH46" s="235"/>
      <c r="CI46" s="236"/>
      <c r="CJ46" s="136"/>
    </row>
    <row r="47" spans="1:88" customFormat="1" ht="8.1" customHeight="1" x14ac:dyDescent="0.3">
      <c r="A47" s="217"/>
      <c r="B47" s="133"/>
      <c r="C47" s="137"/>
      <c r="D47" s="132"/>
      <c r="E47" s="133"/>
      <c r="F47" s="137"/>
      <c r="G47" s="132"/>
      <c r="H47" s="133"/>
      <c r="I47" s="137"/>
      <c r="J47" s="202"/>
      <c r="K47" s="133"/>
      <c r="L47" s="137"/>
      <c r="M47" s="202"/>
      <c r="N47" s="133"/>
      <c r="O47" s="137"/>
      <c r="P47" s="202"/>
      <c r="Q47" s="205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235"/>
      <c r="AP47" s="238"/>
      <c r="AQ47" s="134"/>
      <c r="AR47" s="235"/>
      <c r="AS47" s="238"/>
      <c r="AT47" s="134"/>
      <c r="AU47" s="235"/>
      <c r="AV47" s="238"/>
      <c r="AW47" s="134"/>
      <c r="AX47" s="235"/>
      <c r="AY47" s="238"/>
      <c r="AZ47" s="134"/>
      <c r="BA47" s="235"/>
      <c r="BB47" s="238"/>
      <c r="BC47" s="134"/>
      <c r="BD47" s="235"/>
      <c r="BE47" s="238"/>
      <c r="BF47" s="134"/>
      <c r="BG47" s="235"/>
      <c r="BH47" s="238"/>
      <c r="BI47" s="134"/>
      <c r="BJ47" s="235"/>
      <c r="BK47" s="238"/>
      <c r="BL47" s="134"/>
      <c r="BM47" s="235"/>
      <c r="BN47" s="238"/>
      <c r="BO47" s="134"/>
      <c r="BP47" s="235"/>
      <c r="BQ47" s="238"/>
      <c r="BR47" s="134"/>
      <c r="BS47" s="235"/>
      <c r="BT47" s="238"/>
      <c r="BU47" s="134"/>
      <c r="BV47" s="235"/>
      <c r="BW47" s="238"/>
      <c r="BX47" s="134"/>
      <c r="BY47" s="235"/>
      <c r="BZ47" s="238"/>
      <c r="CA47" s="134"/>
      <c r="CB47" s="235"/>
      <c r="CC47" s="238"/>
      <c r="CD47" s="134"/>
      <c r="CE47" s="235"/>
      <c r="CF47" s="238"/>
      <c r="CG47" s="134"/>
      <c r="CH47" s="235"/>
      <c r="CI47" s="238"/>
      <c r="CJ47" s="134"/>
    </row>
    <row r="48" spans="1:88" customFormat="1" ht="15.75" customHeight="1" x14ac:dyDescent="0.3">
      <c r="A48" s="218" t="s">
        <v>65</v>
      </c>
      <c r="B48" s="140"/>
      <c r="C48" s="142"/>
      <c r="D48" s="139"/>
      <c r="E48" s="140"/>
      <c r="F48" s="142"/>
      <c r="G48" s="139"/>
      <c r="H48" s="140"/>
      <c r="I48" s="142"/>
      <c r="J48" s="197"/>
      <c r="K48" s="140"/>
      <c r="L48" s="142"/>
      <c r="M48" s="197"/>
      <c r="N48" s="140"/>
      <c r="O48" s="142"/>
      <c r="P48" s="197"/>
      <c r="Q48" s="205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237"/>
      <c r="AP48" s="242"/>
      <c r="AQ48" s="141"/>
      <c r="AR48" s="237"/>
      <c r="AS48" s="242"/>
      <c r="AT48" s="141"/>
      <c r="AU48" s="237"/>
      <c r="AV48" s="242"/>
      <c r="AW48" s="141"/>
      <c r="AX48" s="237"/>
      <c r="AY48" s="242"/>
      <c r="AZ48" s="141"/>
      <c r="BA48" s="237"/>
      <c r="BB48" s="242"/>
      <c r="BC48" s="141"/>
      <c r="BD48" s="237"/>
      <c r="BE48" s="242"/>
      <c r="BF48" s="141"/>
      <c r="BG48" s="237"/>
      <c r="BH48" s="242"/>
      <c r="BI48" s="141"/>
      <c r="BJ48" s="237"/>
      <c r="BK48" s="242"/>
      <c r="BL48" s="141"/>
      <c r="BM48" s="237"/>
      <c r="BN48" s="242"/>
      <c r="BO48" s="141"/>
      <c r="BP48" s="237"/>
      <c r="BQ48" s="242"/>
      <c r="BR48" s="141"/>
      <c r="BS48" s="237"/>
      <c r="BT48" s="242"/>
      <c r="BU48" s="141"/>
      <c r="BV48" s="237"/>
      <c r="BW48" s="242"/>
      <c r="BX48" s="141"/>
      <c r="BY48" s="237"/>
      <c r="BZ48" s="242"/>
      <c r="CA48" s="141"/>
      <c r="CB48" s="237"/>
      <c r="CC48" s="242"/>
      <c r="CD48" s="141"/>
      <c r="CE48" s="237"/>
      <c r="CF48" s="242"/>
      <c r="CG48" s="141"/>
      <c r="CH48" s="237"/>
      <c r="CI48" s="242"/>
      <c r="CJ48" s="141"/>
    </row>
    <row r="49" spans="1:88" customFormat="1" ht="15.75" customHeight="1" x14ac:dyDescent="0.3">
      <c r="A49" s="220" t="s">
        <v>50</v>
      </c>
      <c r="B49" s="140">
        <f>'SMA2'!$T168</f>
        <v>0.91293368069344216</v>
      </c>
      <c r="C49" s="179" t="s">
        <v>59</v>
      </c>
      <c r="D49" s="139">
        <f>'SMA2'!$T170</f>
        <v>0.19934147128454746</v>
      </c>
      <c r="E49" s="138">
        <f>'SMA2'!T177</f>
        <v>0.21541845103761234</v>
      </c>
      <c r="F49" s="179" t="s">
        <v>59</v>
      </c>
      <c r="G49" s="139">
        <f>'SMA2'!T179</f>
        <v>3.353588242309586E-2</v>
      </c>
      <c r="H49" s="138">
        <f>'SMA2'!$T186</f>
        <v>0.47429867226928379</v>
      </c>
      <c r="I49" s="179" t="s">
        <v>59</v>
      </c>
      <c r="J49" s="197">
        <f>'SMA2'!$T188</f>
        <v>6.0082019753952005E-2</v>
      </c>
      <c r="K49" s="138">
        <f>'SMA2'!$T195</f>
        <v>0.2322444707254249</v>
      </c>
      <c r="L49" s="179" t="s">
        <v>59</v>
      </c>
      <c r="M49" s="197">
        <f>'SMA2'!$T197</f>
        <v>4.0621087641176792E-2</v>
      </c>
      <c r="N49" s="138">
        <f>'SMA2'!$T204</f>
        <v>0.26812199623098226</v>
      </c>
      <c r="O49" s="179" t="s">
        <v>59</v>
      </c>
      <c r="P49" s="197">
        <f>'SMA2'!$T206</f>
        <v>2.6954096583334874E-2</v>
      </c>
      <c r="Q49" s="205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237"/>
      <c r="AP49" s="236"/>
      <c r="AQ49" s="141"/>
      <c r="AR49" s="237"/>
      <c r="AS49" s="236"/>
      <c r="AT49" s="141"/>
      <c r="AU49" s="237"/>
      <c r="AV49" s="236"/>
      <c r="AW49" s="141"/>
      <c r="AX49" s="237"/>
      <c r="AY49" s="236"/>
      <c r="AZ49" s="141"/>
      <c r="BA49" s="237"/>
      <c r="BB49" s="236"/>
      <c r="BC49" s="141"/>
      <c r="BD49" s="237"/>
      <c r="BE49" s="236"/>
      <c r="BF49" s="141"/>
      <c r="BG49" s="237"/>
      <c r="BH49" s="236"/>
      <c r="BI49" s="141"/>
      <c r="BJ49" s="237"/>
      <c r="BK49" s="236"/>
      <c r="BL49" s="141"/>
      <c r="BM49" s="237"/>
      <c r="BN49" s="236"/>
      <c r="BO49" s="141"/>
      <c r="BP49" s="237"/>
      <c r="BQ49" s="236"/>
      <c r="BR49" s="141"/>
      <c r="BS49" s="237"/>
      <c r="BT49" s="236"/>
      <c r="BU49" s="141"/>
      <c r="BV49" s="237"/>
      <c r="BW49" s="236"/>
      <c r="BX49" s="141"/>
      <c r="BY49" s="237"/>
      <c r="BZ49" s="236"/>
      <c r="CA49" s="141"/>
      <c r="CB49" s="237"/>
      <c r="CC49" s="236"/>
      <c r="CD49" s="141"/>
      <c r="CE49" s="237"/>
      <c r="CF49" s="236"/>
      <c r="CG49" s="141"/>
      <c r="CH49" s="237"/>
      <c r="CI49" s="236"/>
      <c r="CJ49" s="141"/>
    </row>
    <row r="50" spans="1:88" customFormat="1" ht="15.75" customHeight="1" x14ac:dyDescent="0.3">
      <c r="A50" s="217" t="s">
        <v>51</v>
      </c>
      <c r="B50" s="140">
        <f>'SMA2'!$U168</f>
        <v>1.5958034061947959</v>
      </c>
      <c r="C50" s="179" t="s">
        <v>59</v>
      </c>
      <c r="D50" s="139">
        <f>'SMA2'!$U170</f>
        <v>0.38164099267767132</v>
      </c>
      <c r="E50" s="138">
        <f>'SMA2'!U177</f>
        <v>1.8187846912454191</v>
      </c>
      <c r="F50" s="179" t="s">
        <v>59</v>
      </c>
      <c r="G50" s="139">
        <f>'SMA2'!U179</f>
        <v>0.95253378968039482</v>
      </c>
      <c r="H50" s="138">
        <f>'SMA2'!$U186</f>
        <v>1.3254719957863448</v>
      </c>
      <c r="I50" s="179" t="s">
        <v>59</v>
      </c>
      <c r="J50" s="197">
        <f>'SMA2'!$U188</f>
        <v>0.16494618036424133</v>
      </c>
      <c r="K50" s="138">
        <f>'SMA2'!$U195</f>
        <v>0.7438848467571807</v>
      </c>
      <c r="L50" s="179" t="s">
        <v>59</v>
      </c>
      <c r="M50" s="197">
        <f>'SMA2'!$U197</f>
        <v>0.21918456788976953</v>
      </c>
      <c r="N50" s="138">
        <f>'SMA2'!$U204</f>
        <v>0.65831923846239992</v>
      </c>
      <c r="O50" s="179" t="s">
        <v>59</v>
      </c>
      <c r="P50" s="197">
        <f>'SMA2'!$U206</f>
        <v>0.15326326020030928</v>
      </c>
      <c r="Q50" s="205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237"/>
      <c r="AP50" s="236"/>
      <c r="AQ50" s="141"/>
      <c r="AR50" s="237"/>
      <c r="AS50" s="236"/>
      <c r="AT50" s="141"/>
      <c r="AU50" s="237"/>
      <c r="AV50" s="236"/>
      <c r="AW50" s="141"/>
      <c r="AX50" s="237"/>
      <c r="AY50" s="236"/>
      <c r="AZ50" s="141"/>
      <c r="BA50" s="237"/>
      <c r="BB50" s="236"/>
      <c r="BC50" s="141"/>
      <c r="BD50" s="237"/>
      <c r="BE50" s="236"/>
      <c r="BF50" s="141"/>
      <c r="BG50" s="237"/>
      <c r="BH50" s="236"/>
      <c r="BI50" s="141"/>
      <c r="BJ50" s="237"/>
      <c r="BK50" s="236"/>
      <c r="BL50" s="141"/>
      <c r="BM50" s="237"/>
      <c r="BN50" s="236"/>
      <c r="BO50" s="141"/>
      <c r="BP50" s="237"/>
      <c r="BQ50" s="236"/>
      <c r="BR50" s="141"/>
      <c r="BS50" s="237"/>
      <c r="BT50" s="236"/>
      <c r="BU50" s="141"/>
      <c r="BV50" s="237"/>
      <c r="BW50" s="236"/>
      <c r="BX50" s="141"/>
      <c r="BY50" s="237"/>
      <c r="BZ50" s="236"/>
      <c r="CA50" s="141"/>
      <c r="CB50" s="237"/>
      <c r="CC50" s="236"/>
      <c r="CD50" s="141"/>
      <c r="CE50" s="237"/>
      <c r="CF50" s="236"/>
      <c r="CG50" s="141"/>
      <c r="CH50" s="237"/>
      <c r="CI50" s="236"/>
      <c r="CJ50" s="141"/>
    </row>
    <row r="51" spans="1:88" customFormat="1" ht="8.1" customHeight="1" x14ac:dyDescent="0.3">
      <c r="A51" s="217"/>
      <c r="B51" s="133"/>
      <c r="C51" s="137"/>
      <c r="D51" s="132"/>
      <c r="E51" s="131"/>
      <c r="F51" s="137"/>
      <c r="G51" s="132"/>
      <c r="H51" s="131"/>
      <c r="I51" s="137"/>
      <c r="J51" s="202"/>
      <c r="K51" s="131"/>
      <c r="L51" s="137"/>
      <c r="M51" s="202"/>
      <c r="N51" s="131"/>
      <c r="O51" s="137"/>
      <c r="P51" s="202"/>
      <c r="Q51" s="205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235"/>
      <c r="AP51" s="238"/>
      <c r="AQ51" s="134"/>
      <c r="AR51" s="235"/>
      <c r="AS51" s="238"/>
      <c r="AT51" s="134"/>
      <c r="AU51" s="235"/>
      <c r="AV51" s="238"/>
      <c r="AW51" s="134"/>
      <c r="AX51" s="235"/>
      <c r="AY51" s="238"/>
      <c r="AZ51" s="134"/>
      <c r="BA51" s="235"/>
      <c r="BB51" s="238"/>
      <c r="BC51" s="134"/>
      <c r="BD51" s="235"/>
      <c r="BE51" s="238"/>
      <c r="BF51" s="134"/>
      <c r="BG51" s="235"/>
      <c r="BH51" s="238"/>
      <c r="BI51" s="134"/>
      <c r="BJ51" s="235"/>
      <c r="BK51" s="238"/>
      <c r="BL51" s="134"/>
      <c r="BM51" s="235"/>
      <c r="BN51" s="238"/>
      <c r="BO51" s="134"/>
      <c r="BP51" s="235"/>
      <c r="BQ51" s="238"/>
      <c r="BR51" s="134"/>
      <c r="BS51" s="235"/>
      <c r="BT51" s="238"/>
      <c r="BU51" s="134"/>
      <c r="BV51" s="235"/>
      <c r="BW51" s="238"/>
      <c r="BX51" s="134"/>
      <c r="BY51" s="235"/>
      <c r="BZ51" s="238"/>
      <c r="CA51" s="134"/>
      <c r="CB51" s="235"/>
      <c r="CC51" s="238"/>
      <c r="CD51" s="134"/>
      <c r="CE51" s="235"/>
      <c r="CF51" s="238"/>
      <c r="CG51" s="134"/>
      <c r="CH51" s="235"/>
      <c r="CI51" s="238"/>
      <c r="CJ51" s="134"/>
    </row>
    <row r="52" spans="1:88" customFormat="1" ht="15.75" customHeight="1" x14ac:dyDescent="0.3">
      <c r="A52" s="218" t="s">
        <v>70</v>
      </c>
      <c r="B52" s="133">
        <f>'SMA2'!$V20</f>
        <v>12.375740474526642</v>
      </c>
      <c r="C52" s="179" t="s">
        <v>59</v>
      </c>
      <c r="D52" s="135">
        <f>'SMA2'!$V22</f>
        <v>2.7581725379694415</v>
      </c>
      <c r="E52" s="131">
        <f>'SMA2'!$V38</f>
        <v>16.056286879899599</v>
      </c>
      <c r="F52" s="179" t="s">
        <v>59</v>
      </c>
      <c r="G52" s="135">
        <f>'SMA2'!$V40</f>
        <v>1.1736144706360909</v>
      </c>
      <c r="H52" s="131">
        <f>'SMA2'!$V56</f>
        <v>13.83052655958392</v>
      </c>
      <c r="I52" s="179" t="s">
        <v>59</v>
      </c>
      <c r="J52" s="201">
        <f>'SMA2'!$V58</f>
        <v>3.4048530744822965</v>
      </c>
      <c r="K52" s="131">
        <f>'SMA2'!$V74</f>
        <v>4.1638193060181212</v>
      </c>
      <c r="L52" s="179" t="s">
        <v>59</v>
      </c>
      <c r="M52" s="201">
        <f>'SMA2'!$V76</f>
        <v>1.7207870431208803</v>
      </c>
      <c r="N52" s="131">
        <f>'SMA2'!$V65</f>
        <v>17.300470920040802</v>
      </c>
      <c r="O52" s="179" t="s">
        <v>59</v>
      </c>
      <c r="P52" s="201">
        <f>'SMA2'!$V67</f>
        <v>1.5343361636144202</v>
      </c>
      <c r="Q52" s="205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235"/>
      <c r="AP52" s="236"/>
      <c r="AQ52" s="136"/>
      <c r="AR52" s="235"/>
      <c r="AS52" s="236"/>
      <c r="AT52" s="136"/>
      <c r="AU52" s="235"/>
      <c r="AV52" s="236"/>
      <c r="AW52" s="136"/>
      <c r="AX52" s="235"/>
      <c r="AY52" s="236"/>
      <c r="AZ52" s="136"/>
      <c r="BA52" s="235"/>
      <c r="BB52" s="236"/>
      <c r="BC52" s="136"/>
      <c r="BD52" s="235"/>
      <c r="BE52" s="236"/>
      <c r="BF52" s="136"/>
      <c r="BG52" s="235"/>
      <c r="BH52" s="236"/>
      <c r="BI52" s="136"/>
      <c r="BJ52" s="235"/>
      <c r="BK52" s="236"/>
      <c r="BL52" s="136"/>
      <c r="BM52" s="235"/>
      <c r="BN52" s="236"/>
      <c r="BO52" s="136"/>
      <c r="BP52" s="235"/>
      <c r="BQ52" s="236"/>
      <c r="BR52" s="136"/>
      <c r="BS52" s="235"/>
      <c r="BT52" s="236"/>
      <c r="BU52" s="136"/>
      <c r="BV52" s="235"/>
      <c r="BW52" s="236"/>
      <c r="BX52" s="136"/>
      <c r="BY52" s="235"/>
      <c r="BZ52" s="236"/>
      <c r="CA52" s="136"/>
      <c r="CB52" s="235"/>
      <c r="CC52" s="236"/>
      <c r="CD52" s="136"/>
      <c r="CE52" s="235"/>
      <c r="CF52" s="236"/>
      <c r="CG52" s="136"/>
      <c r="CH52" s="235"/>
      <c r="CI52" s="236"/>
      <c r="CJ52" s="136"/>
    </row>
    <row r="53" spans="1:88" customFormat="1" ht="8.1" customHeight="1" x14ac:dyDescent="0.3">
      <c r="A53" s="221"/>
      <c r="B53" s="147"/>
      <c r="C53" s="146"/>
      <c r="D53" s="146"/>
      <c r="E53" s="147"/>
      <c r="F53" s="146"/>
      <c r="G53" s="146"/>
      <c r="H53" s="146"/>
      <c r="I53" s="146"/>
      <c r="J53" s="204"/>
      <c r="K53" s="146"/>
      <c r="L53" s="146"/>
      <c r="M53" s="204"/>
      <c r="N53" s="146"/>
      <c r="O53" s="146"/>
      <c r="P53" s="204"/>
      <c r="Q53" s="205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243"/>
      <c r="AP53" s="148"/>
      <c r="AQ53" s="148"/>
      <c r="AR53" s="243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243"/>
      <c r="BN53" s="148"/>
      <c r="BO53" s="148"/>
      <c r="BP53" s="243"/>
      <c r="BQ53" s="148"/>
      <c r="BR53" s="148"/>
      <c r="BS53" s="148"/>
      <c r="BT53" s="148"/>
      <c r="BU53" s="148"/>
      <c r="BV53" s="148"/>
      <c r="BW53" s="148"/>
      <c r="BX53" s="148"/>
      <c r="BY53" s="148"/>
      <c r="BZ53" s="148"/>
      <c r="CA53" s="148"/>
      <c r="CB53" s="148"/>
      <c r="CC53" s="148"/>
      <c r="CD53" s="148"/>
      <c r="CE53" s="148"/>
      <c r="CF53" s="148"/>
      <c r="CG53" s="148"/>
      <c r="CH53" s="148"/>
      <c r="CI53" s="148"/>
      <c r="CJ53" s="148"/>
    </row>
    <row r="54" spans="1:88" x14ac:dyDescent="0.3">
      <c r="AO54" s="245"/>
      <c r="AP54" s="245"/>
      <c r="AQ54" s="245"/>
      <c r="AR54" s="245"/>
      <c r="AS54" s="245"/>
      <c r="AT54" s="245"/>
      <c r="AU54" s="245"/>
      <c r="AV54" s="245"/>
      <c r="AW54" s="245"/>
      <c r="AX54" s="245"/>
      <c r="AY54" s="245"/>
      <c r="AZ54" s="245"/>
      <c r="BA54" s="245"/>
      <c r="BB54" s="245"/>
      <c r="BC54" s="245"/>
      <c r="BD54" s="245"/>
      <c r="BE54" s="245"/>
      <c r="BF54" s="245"/>
      <c r="BG54" s="245"/>
      <c r="BH54" s="245"/>
      <c r="BI54" s="245"/>
      <c r="BJ54" s="245"/>
      <c r="BK54" s="245"/>
      <c r="BL54" s="245"/>
      <c r="BM54" s="245"/>
      <c r="BN54" s="245"/>
      <c r="BO54" s="245"/>
      <c r="BP54" s="245"/>
      <c r="BQ54" s="245"/>
      <c r="BR54" s="245"/>
      <c r="BS54" s="245"/>
      <c r="BT54" s="245"/>
      <c r="BU54" s="245"/>
      <c r="BV54" s="245"/>
      <c r="BW54" s="245"/>
      <c r="BX54" s="245"/>
      <c r="BY54" s="245"/>
      <c r="BZ54" s="245"/>
      <c r="CA54" s="245"/>
      <c r="CB54" s="245"/>
      <c r="CC54" s="245"/>
      <c r="CD54" s="245"/>
      <c r="CE54" s="245"/>
      <c r="CF54" s="245"/>
      <c r="CG54" s="245"/>
      <c r="CH54" s="245"/>
      <c r="CI54" s="245"/>
      <c r="CJ54" s="245"/>
    </row>
  </sheetData>
  <mergeCells count="48">
    <mergeCell ref="CH30:CJ30"/>
    <mergeCell ref="BG30:BI30"/>
    <mergeCell ref="BJ30:BL30"/>
    <mergeCell ref="BM30:BO30"/>
    <mergeCell ref="BP30:BR30"/>
    <mergeCell ref="BS30:BU30"/>
    <mergeCell ref="BV30:BX30"/>
    <mergeCell ref="BY30:CA30"/>
    <mergeCell ref="BD30:BF30"/>
    <mergeCell ref="CB30:CD30"/>
    <mergeCell ref="CE30:CG30"/>
    <mergeCell ref="AO30:AQ30"/>
    <mergeCell ref="AR30:AT30"/>
    <mergeCell ref="AU30:AW30"/>
    <mergeCell ref="AX30:AZ30"/>
    <mergeCell ref="BA30:BC30"/>
    <mergeCell ref="CH3:CJ3"/>
    <mergeCell ref="B29:P29"/>
    <mergeCell ref="AO29:BL29"/>
    <mergeCell ref="BM29:CJ29"/>
    <mergeCell ref="BM3:BO3"/>
    <mergeCell ref="BP3:BR3"/>
    <mergeCell ref="BS3:BU3"/>
    <mergeCell ref="BV3:BX3"/>
    <mergeCell ref="BY3:CA3"/>
    <mergeCell ref="BJ3:BL3"/>
    <mergeCell ref="CE3:CG3"/>
    <mergeCell ref="B30:D30"/>
    <mergeCell ref="E30:G30"/>
    <mergeCell ref="H30:J30"/>
    <mergeCell ref="K30:M30"/>
    <mergeCell ref="N30:P30"/>
    <mergeCell ref="B2:P2"/>
    <mergeCell ref="AO2:BL2"/>
    <mergeCell ref="BM2:CJ2"/>
    <mergeCell ref="B3:D3"/>
    <mergeCell ref="E3:G3"/>
    <mergeCell ref="H3:J3"/>
    <mergeCell ref="K3:M3"/>
    <mergeCell ref="N3:P3"/>
    <mergeCell ref="AO3:AQ3"/>
    <mergeCell ref="AR3:AT3"/>
    <mergeCell ref="CB3:CD3"/>
    <mergeCell ref="AU3:AW3"/>
    <mergeCell ref="AX3:AZ3"/>
    <mergeCell ref="BA3:BC3"/>
    <mergeCell ref="BD3:BF3"/>
    <mergeCell ref="BG3:BI3"/>
  </mergeCells>
  <pageMargins left="0.7" right="0.7" top="0.75" bottom="0.75" header="0.3" footer="0.3"/>
  <pageSetup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DTA</vt:lpstr>
      <vt:lpstr>SMA2</vt:lpstr>
      <vt:lpstr>Parameters</vt:lpstr>
      <vt:lpstr>DTA Tables Treatment (2)</vt:lpstr>
      <vt:lpstr>DTA Tables Treatment</vt:lpstr>
      <vt:lpstr>SMA2 Tables Treatment (2)</vt:lpstr>
      <vt:lpstr>SMA2 Tables Treatment</vt:lpstr>
      <vt:lpstr>DTA Maturation Tables</vt:lpstr>
      <vt:lpstr>SMA2 Maturation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Caulk</dc:creator>
  <cp:lastModifiedBy>Sae-Il Murtada</cp:lastModifiedBy>
  <cp:lastPrinted>2017-06-20T21:03:27Z</cp:lastPrinted>
  <dcterms:created xsi:type="dcterms:W3CDTF">2016-01-21T18:57:17Z</dcterms:created>
  <dcterms:modified xsi:type="dcterms:W3CDTF">2021-12-22T16:23:10Z</dcterms:modified>
</cp:coreProperties>
</file>