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ml.chartshapes+xml"/>
  <Override PartName="/xl/charts/chart23.xml" ContentType="application/vnd.openxmlformats-officedocument.drawingml.chart+xml"/>
  <Override PartName="/xl/drawings/drawing5.xml" ContentType="application/vnd.openxmlformats-officedocument.drawingml.chartshapes+xml"/>
  <Override PartName="/xl/charts/chart2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12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3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4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Sae-Il\Yale - Desktop\Data analysis\Progeria Followup Study\Echo\"/>
    </mc:Choice>
  </mc:AlternateContent>
  <xr:revisionPtr revIDLastSave="0" documentId="13_ncr:1_{93464150-AF1C-4EAE-9759-5AFF3B47F413}" xr6:coauthVersionLast="47" xr6:coauthVersionMax="47" xr10:uidLastSave="{00000000-0000-0000-0000-000000000000}"/>
  <bookViews>
    <workbookView xWindow="-108" yWindow="-108" windowWidth="30936" windowHeight="16896" tabRatio="893" activeTab="9" xr2:uid="{00000000-000D-0000-FFFF-FFFF00000000}"/>
  </bookViews>
  <sheets>
    <sheet name="LV Function" sheetId="7" r:id="rId1"/>
    <sheet name="PW Doppler" sheetId="11" r:id="rId2"/>
    <sheet name="Tail-Cuff Pressure" sheetId="5" r:id="rId3"/>
    <sheet name="M-Mode SAX" sheetId="10" r:id="rId4"/>
    <sheet name="M-Mode LAX" sheetId="9" r:id="rId5"/>
    <sheet name="-" sheetId="21" r:id="rId6"/>
    <sheet name="ATA Biaxial Motion" sheetId="4" r:id="rId7"/>
    <sheet name="Table with stats" sheetId="22" r:id="rId8"/>
    <sheet name="Table with stats M and F" sheetId="23" r:id="rId9"/>
    <sheet name="Table with stats Lona treatment" sheetId="25" r:id="rId10"/>
    <sheet name="Table with stats F" sheetId="24" r:id="rId11"/>
    <sheet name="Table" sheetId="20" r:id="rId12"/>
    <sheet name="Millar Pressure" sheetId="2" r:id="rId13"/>
    <sheet name="PV Loops" sheetId="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58" i="7" l="1"/>
  <c r="S32" i="25" s="1"/>
  <c r="S31" i="25"/>
  <c r="S30" i="25"/>
  <c r="S28" i="25"/>
  <c r="S27" i="25"/>
  <c r="S26" i="25"/>
  <c r="S25" i="25"/>
  <c r="S24" i="25"/>
  <c r="S20" i="25"/>
  <c r="S19" i="25"/>
  <c r="S18" i="25"/>
  <c r="S17" i="25"/>
  <c r="S16" i="25"/>
  <c r="S15" i="25"/>
  <c r="S14" i="25"/>
  <c r="S13" i="25"/>
  <c r="S11" i="25"/>
  <c r="S10" i="25"/>
  <c r="S8" i="25"/>
  <c r="S7" i="25"/>
  <c r="S5" i="25"/>
  <c r="M358" i="7"/>
  <c r="G358" i="7"/>
  <c r="G357" i="7"/>
  <c r="O13" i="25" s="1"/>
  <c r="F358" i="7"/>
  <c r="Q27" i="25"/>
  <c r="Q32" i="25"/>
  <c r="Q31" i="25"/>
  <c r="Q30" i="25"/>
  <c r="Q28" i="25"/>
  <c r="Q26" i="25"/>
  <c r="Q25" i="25"/>
  <c r="Q24" i="25"/>
  <c r="Q20" i="25"/>
  <c r="Q19" i="25"/>
  <c r="Q18" i="25"/>
  <c r="Q17" i="25"/>
  <c r="Q16" i="25"/>
  <c r="Q15" i="25"/>
  <c r="Q14" i="25"/>
  <c r="Q13" i="25"/>
  <c r="O32" i="25"/>
  <c r="O31" i="25"/>
  <c r="O30" i="25"/>
  <c r="O28" i="25"/>
  <c r="O27" i="25"/>
  <c r="O26" i="25"/>
  <c r="O25" i="25"/>
  <c r="O24" i="25"/>
  <c r="O20" i="25"/>
  <c r="O19" i="25"/>
  <c r="O18" i="25"/>
  <c r="O17" i="25"/>
  <c r="O16" i="25"/>
  <c r="O15" i="25"/>
  <c r="O14" i="25"/>
  <c r="O11" i="25"/>
  <c r="O10" i="25"/>
  <c r="O8" i="25"/>
  <c r="O7" i="25"/>
  <c r="O5" i="25"/>
  <c r="M357" i="7"/>
  <c r="Q11" i="25"/>
  <c r="Q10" i="25"/>
  <c r="Q5" i="25"/>
  <c r="Q8" i="25"/>
  <c r="Q7" i="25"/>
  <c r="Q4" i="25"/>
  <c r="BA367" i="7"/>
  <c r="AX367" i="7"/>
  <c r="AQ367" i="7"/>
  <c r="AP367" i="7"/>
  <c r="AN367" i="7"/>
  <c r="AL367" i="7"/>
  <c r="AJ367" i="7"/>
  <c r="X367" i="7"/>
  <c r="V367" i="7"/>
  <c r="P367" i="7"/>
  <c r="O367" i="7"/>
  <c r="AQ343" i="7"/>
  <c r="AJ342" i="7"/>
  <c r="G335" i="7"/>
  <c r="O339" i="7"/>
  <c r="P339" i="7"/>
  <c r="V339" i="7"/>
  <c r="X339" i="7"/>
  <c r="AJ339" i="7"/>
  <c r="AL339" i="7"/>
  <c r="AN339" i="7"/>
  <c r="AP339" i="7"/>
  <c r="AQ339" i="7"/>
  <c r="AX339" i="7"/>
  <c r="BA339" i="7"/>
  <c r="E335" i="7"/>
  <c r="E336" i="7"/>
  <c r="E337" i="7"/>
  <c r="E326" i="7"/>
  <c r="E327" i="7"/>
  <c r="E328" i="7"/>
  <c r="M4" i="25"/>
  <c r="I4" i="25"/>
  <c r="E4" i="25"/>
  <c r="W358" i="7" l="1"/>
  <c r="W357" i="7"/>
  <c r="W356" i="7"/>
  <c r="Q5" i="23"/>
  <c r="M5" i="23"/>
  <c r="I5" i="23"/>
  <c r="E5" i="23"/>
  <c r="V319" i="7"/>
  <c r="AC357" i="7" l="1"/>
  <c r="AC356" i="7"/>
  <c r="AI357" i="7"/>
  <c r="AQ351" i="7"/>
  <c r="AQ350" i="7"/>
  <c r="AQ349" i="7"/>
  <c r="AQ348" i="7"/>
  <c r="AQ342" i="7"/>
  <c r="AQ341" i="7"/>
  <c r="AQ340" i="7"/>
  <c r="AQ338" i="7"/>
  <c r="AQ333" i="7"/>
  <c r="AQ332" i="7"/>
  <c r="AQ331" i="7"/>
  <c r="AQ330" i="7"/>
  <c r="AQ319" i="7"/>
  <c r="AQ320" i="7"/>
  <c r="AQ321" i="7"/>
  <c r="AQ322" i="7"/>
  <c r="AQ323" i="7"/>
  <c r="AQ324" i="7"/>
  <c r="AX330" i="7"/>
  <c r="AY357" i="7"/>
  <c r="AH353" i="7"/>
  <c r="AH356" i="7"/>
  <c r="AC326" i="7"/>
  <c r="AM358" i="7"/>
  <c r="AV358" i="7"/>
  <c r="AW358" i="7"/>
  <c r="AY358" i="7"/>
  <c r="AZ358" i="7"/>
  <c r="AU358" i="7"/>
  <c r="AB358" i="7"/>
  <c r="AC358" i="7"/>
  <c r="AD358" i="7"/>
  <c r="AE358" i="7"/>
  <c r="AF358" i="7"/>
  <c r="AG358" i="7"/>
  <c r="AH358" i="7"/>
  <c r="AI358" i="7"/>
  <c r="AK358" i="7"/>
  <c r="AO358" i="7"/>
  <c r="AR358" i="7"/>
  <c r="AA358" i="7"/>
  <c r="H358" i="7"/>
  <c r="I358" i="7"/>
  <c r="J358" i="7"/>
  <c r="K358" i="7"/>
  <c r="L358" i="7"/>
  <c r="N358" i="7"/>
  <c r="Q358" i="7"/>
  <c r="R358" i="7"/>
  <c r="S358" i="7"/>
  <c r="T358" i="7"/>
  <c r="U358" i="7"/>
  <c r="AV357" i="7"/>
  <c r="AW357" i="7"/>
  <c r="AZ357" i="7"/>
  <c r="AU357" i="7"/>
  <c r="AB357" i="7"/>
  <c r="AD357" i="7"/>
  <c r="AE357" i="7"/>
  <c r="AF357" i="7"/>
  <c r="AG357" i="7"/>
  <c r="AH357" i="7"/>
  <c r="AK357" i="7"/>
  <c r="AM357" i="7"/>
  <c r="AO357" i="7"/>
  <c r="AR357" i="7"/>
  <c r="AA357" i="7"/>
  <c r="H357" i="7"/>
  <c r="I357" i="7"/>
  <c r="J357" i="7"/>
  <c r="K357" i="7"/>
  <c r="L357" i="7"/>
  <c r="N357" i="7"/>
  <c r="Q357" i="7"/>
  <c r="R357" i="7"/>
  <c r="S357" i="7"/>
  <c r="T357" i="7"/>
  <c r="U357" i="7"/>
  <c r="F357" i="7"/>
  <c r="BA319" i="7"/>
  <c r="AX319" i="7"/>
  <c r="AN324" i="7"/>
  <c r="AN333" i="7"/>
  <c r="AN351" i="7"/>
  <c r="AL351" i="7"/>
  <c r="AJ319" i="7"/>
  <c r="AJ320" i="7"/>
  <c r="AJ321" i="7"/>
  <c r="AJ322" i="7"/>
  <c r="AJ323" i="7"/>
  <c r="AJ324" i="7"/>
  <c r="AJ330" i="7"/>
  <c r="AJ331" i="7"/>
  <c r="AJ332" i="7"/>
  <c r="AJ333" i="7"/>
  <c r="AJ338" i="7"/>
  <c r="AJ340" i="7"/>
  <c r="AJ341" i="7"/>
  <c r="AJ343" i="7"/>
  <c r="AJ348" i="7"/>
  <c r="AJ349" i="7"/>
  <c r="AJ350" i="7"/>
  <c r="AJ351" i="7"/>
  <c r="AL319" i="7"/>
  <c r="AL320" i="7"/>
  <c r="AL321" i="7"/>
  <c r="AL322" i="7"/>
  <c r="AL323" i="7"/>
  <c r="AL324" i="7"/>
  <c r="AP324" i="7"/>
  <c r="AP319" i="7"/>
  <c r="AP320" i="7"/>
  <c r="AP321" i="7"/>
  <c r="AP322" i="7"/>
  <c r="AP323" i="7"/>
  <c r="AL348" i="7"/>
  <c r="AL349" i="7"/>
  <c r="AL350" i="7"/>
  <c r="AP348" i="7"/>
  <c r="AP349" i="7"/>
  <c r="AP350" i="7"/>
  <c r="O351" i="7"/>
  <c r="AK356" i="7"/>
  <c r="AI356" i="7"/>
  <c r="AK355" i="7"/>
  <c r="AI355" i="7"/>
  <c r="AK354" i="7"/>
  <c r="AI354" i="7"/>
  <c r="AK353" i="7"/>
  <c r="AI353" i="7"/>
  <c r="AK347" i="7"/>
  <c r="AI347" i="7"/>
  <c r="AK346" i="7"/>
  <c r="AI346" i="7"/>
  <c r="AK345" i="7"/>
  <c r="AI345" i="7"/>
  <c r="AL343" i="7"/>
  <c r="AL342" i="7"/>
  <c r="AL341" i="7"/>
  <c r="AL340" i="7"/>
  <c r="AL338" i="7"/>
  <c r="AK337" i="7"/>
  <c r="AI337" i="7"/>
  <c r="AK336" i="7"/>
  <c r="AI336" i="7"/>
  <c r="AK335" i="7"/>
  <c r="AI335" i="7"/>
  <c r="AL333" i="7"/>
  <c r="AL332" i="7"/>
  <c r="AL331" i="7"/>
  <c r="AL330" i="7"/>
  <c r="AK328" i="7"/>
  <c r="AI328" i="7"/>
  <c r="AK327" i="7"/>
  <c r="AI327" i="7"/>
  <c r="AK326" i="7"/>
  <c r="AI326" i="7"/>
  <c r="AL243" i="7"/>
  <c r="AK243" i="7"/>
  <c r="AJ243" i="7"/>
  <c r="AI243" i="7"/>
  <c r="AL242" i="7"/>
  <c r="AK242" i="7"/>
  <c r="AJ242" i="7"/>
  <c r="AI242" i="7"/>
  <c r="AL241" i="7"/>
  <c r="AK241" i="7"/>
  <c r="AJ241" i="7"/>
  <c r="AI241" i="7"/>
  <c r="AL240" i="7"/>
  <c r="AK240" i="7"/>
  <c r="AJ240" i="7"/>
  <c r="AI240" i="7"/>
  <c r="AL221" i="7"/>
  <c r="AK221" i="7"/>
  <c r="AJ221" i="7"/>
  <c r="AI221" i="7"/>
  <c r="AL220" i="7"/>
  <c r="AK220" i="7"/>
  <c r="AJ220" i="7"/>
  <c r="AI220" i="7"/>
  <c r="AL219" i="7"/>
  <c r="AK219" i="7"/>
  <c r="AJ219" i="7"/>
  <c r="AI219" i="7"/>
  <c r="AL218" i="7"/>
  <c r="AK218" i="7"/>
  <c r="AJ218" i="7"/>
  <c r="AI218" i="7"/>
  <c r="AL150" i="7"/>
  <c r="AK150" i="7"/>
  <c r="AJ150" i="7"/>
  <c r="AI150" i="7"/>
  <c r="AL149" i="7"/>
  <c r="AK149" i="7"/>
  <c r="AI149" i="7"/>
  <c r="AL148" i="7"/>
  <c r="AK148" i="7"/>
  <c r="AI148" i="7"/>
  <c r="AL147" i="7"/>
  <c r="AK147" i="7"/>
  <c r="AI147" i="7"/>
  <c r="AL146" i="7"/>
  <c r="AK146" i="7"/>
  <c r="AJ146" i="7"/>
  <c r="AI146" i="7"/>
  <c r="AL145" i="7"/>
  <c r="AK145" i="7"/>
  <c r="AJ145" i="7"/>
  <c r="AI145" i="7"/>
  <c r="AL144" i="7"/>
  <c r="AK144" i="7"/>
  <c r="AJ144" i="7"/>
  <c r="AI144" i="7"/>
  <c r="AL143" i="7"/>
  <c r="AK143" i="7"/>
  <c r="AJ143" i="7"/>
  <c r="AI143" i="7"/>
  <c r="AL137" i="7"/>
  <c r="AK137" i="7"/>
  <c r="AJ137" i="7"/>
  <c r="AI137" i="7"/>
  <c r="AL136" i="7"/>
  <c r="AK136" i="7"/>
  <c r="AJ136" i="7"/>
  <c r="AI136" i="7"/>
  <c r="AL135" i="7"/>
  <c r="AK135" i="7"/>
  <c r="AJ135" i="7"/>
  <c r="AI135" i="7"/>
  <c r="AL134" i="7"/>
  <c r="AK134" i="7"/>
  <c r="AJ134" i="7"/>
  <c r="AI134" i="7"/>
  <c r="AL112" i="7"/>
  <c r="AK112" i="7"/>
  <c r="AJ112" i="7"/>
  <c r="AI112" i="7"/>
  <c r="AL111" i="7"/>
  <c r="AK111" i="7"/>
  <c r="AJ111" i="7"/>
  <c r="AI111" i="7"/>
  <c r="AL110" i="7"/>
  <c r="AK110" i="7"/>
  <c r="AJ110" i="7"/>
  <c r="AI110" i="7"/>
  <c r="AL109" i="7"/>
  <c r="AK109" i="7"/>
  <c r="AJ109" i="7"/>
  <c r="AI109" i="7"/>
  <c r="AL98" i="7"/>
  <c r="AK98" i="7"/>
  <c r="AJ98" i="7"/>
  <c r="AI98" i="7"/>
  <c r="AL97" i="7"/>
  <c r="AK97" i="7"/>
  <c r="AJ97" i="7"/>
  <c r="AI97" i="7"/>
  <c r="AL96" i="7"/>
  <c r="AK96" i="7"/>
  <c r="AJ96" i="7"/>
  <c r="AI96" i="7"/>
  <c r="AL78" i="7"/>
  <c r="AK78" i="7"/>
  <c r="AJ78" i="7"/>
  <c r="AI78" i="7"/>
  <c r="AL77" i="7"/>
  <c r="AK77" i="7"/>
  <c r="AJ77" i="7"/>
  <c r="AI77" i="7"/>
  <c r="AL76" i="7"/>
  <c r="AK76" i="7"/>
  <c r="AJ76" i="7"/>
  <c r="AI76" i="7"/>
  <c r="AL75" i="7"/>
  <c r="AK75" i="7"/>
  <c r="AJ75" i="7"/>
  <c r="AI75" i="7"/>
  <c r="AL64" i="7"/>
  <c r="AK64" i="7"/>
  <c r="AJ64" i="7"/>
  <c r="AI64" i="7"/>
  <c r="AL63" i="7"/>
  <c r="AK63" i="7"/>
  <c r="AJ63" i="7"/>
  <c r="AI63" i="7"/>
  <c r="AL62" i="7"/>
  <c r="AK62" i="7"/>
  <c r="AJ62" i="7"/>
  <c r="AI62" i="7"/>
  <c r="AL50" i="7"/>
  <c r="AK50" i="7"/>
  <c r="AJ50" i="7"/>
  <c r="AI50" i="7"/>
  <c r="AL49" i="7"/>
  <c r="AK49" i="7"/>
  <c r="AJ49" i="7"/>
  <c r="AI49" i="7"/>
  <c r="AL48" i="7"/>
  <c r="AK48" i="7"/>
  <c r="AJ48" i="7"/>
  <c r="AI48" i="7"/>
  <c r="AL47" i="7"/>
  <c r="AK47" i="7"/>
  <c r="AJ47" i="7"/>
  <c r="AI47" i="7"/>
  <c r="AL39" i="7"/>
  <c r="AK39" i="7"/>
  <c r="AJ39" i="7"/>
  <c r="AI39" i="7"/>
  <c r="AL38" i="7"/>
  <c r="AK38" i="7"/>
  <c r="AJ38" i="7"/>
  <c r="AI38" i="7"/>
  <c r="AL37" i="7"/>
  <c r="AK37" i="7"/>
  <c r="AJ37" i="7"/>
  <c r="AI37" i="7"/>
  <c r="AL25" i="7"/>
  <c r="AK25" i="7"/>
  <c r="AI25" i="7"/>
  <c r="AL24" i="7"/>
  <c r="AK24" i="7"/>
  <c r="AI24" i="7"/>
  <c r="AL23" i="7"/>
  <c r="AK23" i="7"/>
  <c r="AI23" i="7"/>
  <c r="AL22" i="7"/>
  <c r="AK22" i="7"/>
  <c r="AI22" i="7"/>
  <c r="AJ21" i="7"/>
  <c r="AJ20" i="7"/>
  <c r="AJ19" i="7"/>
  <c r="AJ18" i="7"/>
  <c r="AJ17" i="7"/>
  <c r="AL13" i="7"/>
  <c r="AK13" i="7"/>
  <c r="AJ13" i="7"/>
  <c r="AI13" i="7"/>
  <c r="AL12" i="7"/>
  <c r="AK12" i="7"/>
  <c r="AJ12" i="7"/>
  <c r="AI12" i="7"/>
  <c r="AL11" i="7"/>
  <c r="AK11" i="7"/>
  <c r="AJ11" i="7"/>
  <c r="AI11" i="7"/>
  <c r="V349" i="7"/>
  <c r="V348" i="7"/>
  <c r="AZ347" i="7"/>
  <c r="AY347" i="7"/>
  <c r="AW347" i="7"/>
  <c r="AV347" i="7"/>
  <c r="AU347" i="7"/>
  <c r="AR347" i="7"/>
  <c r="AO347" i="7"/>
  <c r="AM347" i="7"/>
  <c r="AH347" i="7"/>
  <c r="AG347" i="7"/>
  <c r="AF347" i="7"/>
  <c r="AE347" i="7"/>
  <c r="AD347" i="7"/>
  <c r="AC347" i="7"/>
  <c r="AB347" i="7"/>
  <c r="AA347" i="7"/>
  <c r="W347" i="7"/>
  <c r="U347" i="7"/>
  <c r="T347" i="7"/>
  <c r="S347" i="7"/>
  <c r="R347" i="7"/>
  <c r="Q347" i="7"/>
  <c r="N347" i="7"/>
  <c r="M347" i="7"/>
  <c r="L347" i="7"/>
  <c r="K347" i="7"/>
  <c r="J347" i="7"/>
  <c r="I347" i="7"/>
  <c r="H347" i="7"/>
  <c r="G347" i="7"/>
  <c r="F347" i="7"/>
  <c r="AZ346" i="7"/>
  <c r="AY346" i="7"/>
  <c r="AW346" i="7"/>
  <c r="AV346" i="7"/>
  <c r="AU346" i="7"/>
  <c r="AR346" i="7"/>
  <c r="AO346" i="7"/>
  <c r="AM346" i="7"/>
  <c r="AH346" i="7"/>
  <c r="AG346" i="7"/>
  <c r="AF346" i="7"/>
  <c r="AE346" i="7"/>
  <c r="AD346" i="7"/>
  <c r="AC346" i="7"/>
  <c r="AB346" i="7"/>
  <c r="AA346" i="7"/>
  <c r="W346" i="7"/>
  <c r="U346" i="7"/>
  <c r="T346" i="7"/>
  <c r="S346" i="7"/>
  <c r="R346" i="7"/>
  <c r="Q346" i="7"/>
  <c r="N346" i="7"/>
  <c r="M346" i="7"/>
  <c r="L346" i="7"/>
  <c r="K346" i="7"/>
  <c r="J346" i="7"/>
  <c r="I346" i="7"/>
  <c r="H346" i="7"/>
  <c r="G346" i="7"/>
  <c r="F346" i="7"/>
  <c r="BB345" i="7"/>
  <c r="AZ345" i="7"/>
  <c r="AY345" i="7"/>
  <c r="AW345" i="7"/>
  <c r="AV345" i="7"/>
  <c r="AU345" i="7"/>
  <c r="AS345" i="7"/>
  <c r="AR345" i="7"/>
  <c r="AO345" i="7"/>
  <c r="AM345" i="7"/>
  <c r="AH345" i="7"/>
  <c r="AG345" i="7"/>
  <c r="AF345" i="7"/>
  <c r="AE345" i="7"/>
  <c r="AD345" i="7"/>
  <c r="AC345" i="7"/>
  <c r="AB345" i="7"/>
  <c r="AA345" i="7"/>
  <c r="Y345" i="7"/>
  <c r="W345" i="7"/>
  <c r="U345" i="7"/>
  <c r="T345" i="7"/>
  <c r="S345" i="7"/>
  <c r="R345" i="7"/>
  <c r="Q345" i="7"/>
  <c r="N345" i="7"/>
  <c r="M345" i="7"/>
  <c r="L345" i="7"/>
  <c r="K345" i="7"/>
  <c r="J345" i="7"/>
  <c r="I345" i="7"/>
  <c r="H345" i="7"/>
  <c r="G345" i="7"/>
  <c r="F345" i="7"/>
  <c r="BA343" i="7"/>
  <c r="AX343" i="7"/>
  <c r="AP343" i="7"/>
  <c r="AN343" i="7"/>
  <c r="X343" i="7"/>
  <c r="V343" i="7"/>
  <c r="P343" i="7"/>
  <c r="O343" i="7"/>
  <c r="BA342" i="7"/>
  <c r="AX342" i="7"/>
  <c r="AP342" i="7"/>
  <c r="AN342" i="7"/>
  <c r="X342" i="7"/>
  <c r="V342" i="7"/>
  <c r="P342" i="7"/>
  <c r="O342" i="7"/>
  <c r="BA341" i="7"/>
  <c r="AX341" i="7"/>
  <c r="AP341" i="7"/>
  <c r="AN341" i="7"/>
  <c r="X341" i="7"/>
  <c r="V341" i="7"/>
  <c r="P341" i="7"/>
  <c r="O341" i="7"/>
  <c r="BA340" i="7"/>
  <c r="AX340" i="7"/>
  <c r="AP340" i="7"/>
  <c r="AN340" i="7"/>
  <c r="X340" i="7"/>
  <c r="V340" i="7"/>
  <c r="P340" i="7"/>
  <c r="O340" i="7"/>
  <c r="BA338" i="7"/>
  <c r="AX338" i="7"/>
  <c r="AP338" i="7"/>
  <c r="AN338" i="7"/>
  <c r="X338" i="7"/>
  <c r="V338" i="7"/>
  <c r="P338" i="7"/>
  <c r="O338" i="7"/>
  <c r="O319" i="7"/>
  <c r="P319" i="7"/>
  <c r="X319" i="7"/>
  <c r="AN319" i="7"/>
  <c r="AA356" i="7"/>
  <c r="Y326" i="7"/>
  <c r="O331" i="7"/>
  <c r="P331" i="7"/>
  <c r="BA330" i="7"/>
  <c r="BA332" i="7"/>
  <c r="BA333" i="7"/>
  <c r="AX332" i="7"/>
  <c r="AX333" i="7"/>
  <c r="AP331" i="7"/>
  <c r="AP332" i="7"/>
  <c r="AP333" i="7"/>
  <c r="AP330" i="7"/>
  <c r="AN330" i="7"/>
  <c r="AN331" i="7"/>
  <c r="AN332" i="7"/>
  <c r="X331" i="7"/>
  <c r="X332" i="7"/>
  <c r="X333" i="7"/>
  <c r="X330" i="7"/>
  <c r="V330" i="7"/>
  <c r="V331" i="7"/>
  <c r="V332" i="7"/>
  <c r="V333" i="7"/>
  <c r="O330" i="7"/>
  <c r="P330" i="7"/>
  <c r="O332" i="7"/>
  <c r="P332" i="7"/>
  <c r="O333" i="7"/>
  <c r="P333" i="7"/>
  <c r="AR353" i="7"/>
  <c r="AR354" i="7"/>
  <c r="AR355" i="7"/>
  <c r="AV356" i="7"/>
  <c r="AW356" i="7"/>
  <c r="AY356" i="7"/>
  <c r="AZ356" i="7"/>
  <c r="AU356" i="7"/>
  <c r="AB356" i="7"/>
  <c r="AD356" i="7"/>
  <c r="AE356" i="7"/>
  <c r="AF356" i="7"/>
  <c r="AG356" i="7"/>
  <c r="AM356" i="7"/>
  <c r="AO356" i="7"/>
  <c r="AR356" i="7"/>
  <c r="G356" i="7"/>
  <c r="H356" i="7"/>
  <c r="I356" i="7"/>
  <c r="J356" i="7"/>
  <c r="K356" i="7"/>
  <c r="L356" i="7"/>
  <c r="M356" i="7"/>
  <c r="N356" i="7"/>
  <c r="Q356" i="7"/>
  <c r="R356" i="7"/>
  <c r="S356" i="7"/>
  <c r="T356" i="7"/>
  <c r="U356" i="7"/>
  <c r="F356" i="7"/>
  <c r="AE335" i="7"/>
  <c r="AF335" i="7"/>
  <c r="AG335" i="7"/>
  <c r="AH335" i="7"/>
  <c r="AM335" i="7"/>
  <c r="AO335" i="7"/>
  <c r="AR335" i="7"/>
  <c r="AE336" i="7"/>
  <c r="AF336" i="7"/>
  <c r="AG336" i="7"/>
  <c r="AH336" i="7"/>
  <c r="AM336" i="7"/>
  <c r="AO336" i="7"/>
  <c r="AR336" i="7"/>
  <c r="AE337" i="7"/>
  <c r="AF337" i="7"/>
  <c r="AG337" i="7"/>
  <c r="AH337" i="7"/>
  <c r="AM337" i="7"/>
  <c r="AO337" i="7"/>
  <c r="AR337" i="7"/>
  <c r="AE326" i="7"/>
  <c r="AF326" i="7"/>
  <c r="AG326" i="7"/>
  <c r="AH326" i="7"/>
  <c r="AM326" i="7"/>
  <c r="AO326" i="7"/>
  <c r="AR326" i="7"/>
  <c r="AE327" i="7"/>
  <c r="AF327" i="7"/>
  <c r="AG327" i="7"/>
  <c r="AH327" i="7"/>
  <c r="AM327" i="7"/>
  <c r="AO327" i="7"/>
  <c r="AR327" i="7"/>
  <c r="AE328" i="7"/>
  <c r="AF328" i="7"/>
  <c r="AG328" i="7"/>
  <c r="AH328" i="7"/>
  <c r="AM328" i="7"/>
  <c r="AO328" i="7"/>
  <c r="AR328" i="7"/>
  <c r="AX322" i="7"/>
  <c r="AX323" i="7"/>
  <c r="AX324" i="7"/>
  <c r="BA321" i="7"/>
  <c r="BA322" i="7"/>
  <c r="BA323" i="7"/>
  <c r="BA324" i="7"/>
  <c r="AX321" i="7"/>
  <c r="BA320" i="7"/>
  <c r="AX320" i="7"/>
  <c r="AN320" i="7"/>
  <c r="AN321" i="7"/>
  <c r="AN322" i="7"/>
  <c r="AN323" i="7"/>
  <c r="X320" i="7"/>
  <c r="X321" i="7"/>
  <c r="X322" i="7"/>
  <c r="X323" i="7"/>
  <c r="X324" i="7"/>
  <c r="V320" i="7"/>
  <c r="V321" i="7"/>
  <c r="V322" i="7"/>
  <c r="V323" i="7"/>
  <c r="V324" i="7"/>
  <c r="O320" i="7"/>
  <c r="P320" i="7"/>
  <c r="O321" i="7"/>
  <c r="P321" i="7"/>
  <c r="O322" i="7"/>
  <c r="P322" i="7"/>
  <c r="O323" i="7"/>
  <c r="P323" i="7"/>
  <c r="O324" i="7"/>
  <c r="P324" i="7"/>
  <c r="AE353" i="7"/>
  <c r="AF353" i="7"/>
  <c r="AG353" i="7"/>
  <c r="AE354" i="7"/>
  <c r="AF354" i="7"/>
  <c r="AG354" i="7"/>
  <c r="AH354" i="7"/>
  <c r="AE355" i="7"/>
  <c r="AF355" i="7"/>
  <c r="AG355" i="7"/>
  <c r="AH355" i="7"/>
  <c r="BA351" i="7"/>
  <c r="AP351" i="7"/>
  <c r="BA348" i="7"/>
  <c r="BA349" i="7"/>
  <c r="AY353" i="7"/>
  <c r="AZ353" i="7"/>
  <c r="AY354" i="7"/>
  <c r="AZ354" i="7"/>
  <c r="AY355" i="7"/>
  <c r="AZ355" i="7"/>
  <c r="AY335" i="7"/>
  <c r="AZ335" i="7"/>
  <c r="AY336" i="7"/>
  <c r="AZ336" i="7"/>
  <c r="AY337" i="7"/>
  <c r="AZ337" i="7"/>
  <c r="AY326" i="7"/>
  <c r="AZ326" i="7"/>
  <c r="AY327" i="7"/>
  <c r="AZ327" i="7"/>
  <c r="AY328" i="7"/>
  <c r="AZ328" i="7"/>
  <c r="AN350" i="7"/>
  <c r="O350" i="7"/>
  <c r="P350" i="7"/>
  <c r="P351" i="7"/>
  <c r="AX349" i="7"/>
  <c r="AX351" i="7"/>
  <c r="AN349" i="7"/>
  <c r="X349" i="7"/>
  <c r="X350" i="7"/>
  <c r="X351" i="7"/>
  <c r="V350" i="7"/>
  <c r="V351" i="7"/>
  <c r="P349" i="7"/>
  <c r="O349" i="7"/>
  <c r="AW337" i="7"/>
  <c r="AV337" i="7"/>
  <c r="AU337" i="7"/>
  <c r="AD337" i="7"/>
  <c r="AC337" i="7"/>
  <c r="AB337" i="7"/>
  <c r="AA337" i="7"/>
  <c r="W337" i="7"/>
  <c r="U337" i="7"/>
  <c r="T337" i="7"/>
  <c r="S337" i="7"/>
  <c r="R337" i="7"/>
  <c r="Q337" i="7"/>
  <c r="N337" i="7"/>
  <c r="M337" i="7"/>
  <c r="L337" i="7"/>
  <c r="K337" i="7"/>
  <c r="J337" i="7"/>
  <c r="I337" i="7"/>
  <c r="H337" i="7"/>
  <c r="G337" i="7"/>
  <c r="F337" i="7"/>
  <c r="AW336" i="7"/>
  <c r="AV336" i="7"/>
  <c r="AU336" i="7"/>
  <c r="AD336" i="7"/>
  <c r="AC336" i="7"/>
  <c r="AB336" i="7"/>
  <c r="AA336" i="7"/>
  <c r="W336" i="7"/>
  <c r="U336" i="7"/>
  <c r="T336" i="7"/>
  <c r="S336" i="7"/>
  <c r="R336" i="7"/>
  <c r="Q336" i="7"/>
  <c r="N336" i="7"/>
  <c r="M336" i="7"/>
  <c r="L336" i="7"/>
  <c r="K336" i="7"/>
  <c r="J336" i="7"/>
  <c r="I336" i="7"/>
  <c r="H336" i="7"/>
  <c r="G336" i="7"/>
  <c r="F336" i="7"/>
  <c r="BB335" i="7"/>
  <c r="AW335" i="7"/>
  <c r="AV335" i="7"/>
  <c r="AU335" i="7"/>
  <c r="AS335" i="7"/>
  <c r="AD335" i="7"/>
  <c r="AC335" i="7"/>
  <c r="AB335" i="7"/>
  <c r="AA335" i="7"/>
  <c r="Y335" i="7"/>
  <c r="W335" i="7"/>
  <c r="U335" i="7"/>
  <c r="T335" i="7"/>
  <c r="S335" i="7"/>
  <c r="R335" i="7"/>
  <c r="Q335" i="7"/>
  <c r="N335" i="7"/>
  <c r="M335" i="7"/>
  <c r="L335" i="7"/>
  <c r="K335" i="7"/>
  <c r="J335" i="7"/>
  <c r="I335" i="7"/>
  <c r="H335" i="7"/>
  <c r="F335" i="7"/>
  <c r="AN348" i="7"/>
  <c r="AW355" i="7"/>
  <c r="AV355" i="7"/>
  <c r="AU355" i="7"/>
  <c r="AO355" i="7"/>
  <c r="AM355" i="7"/>
  <c r="S27" i="23" s="1"/>
  <c r="AD355" i="7"/>
  <c r="S29" i="23" s="1"/>
  <c r="AC355" i="7"/>
  <c r="S31" i="23" s="1"/>
  <c r="AB355" i="7"/>
  <c r="S26" i="23" s="1"/>
  <c r="AA355" i="7"/>
  <c r="W355" i="7"/>
  <c r="S6" i="23" s="1"/>
  <c r="U355" i="7"/>
  <c r="S20" i="23" s="1"/>
  <c r="T355" i="7"/>
  <c r="S355" i="7"/>
  <c r="R355" i="7"/>
  <c r="Q355" i="7"/>
  <c r="N355" i="7"/>
  <c r="L355" i="7"/>
  <c r="K355" i="7"/>
  <c r="J355" i="7"/>
  <c r="S12" i="23" s="1"/>
  <c r="I355" i="7"/>
  <c r="S11" i="23" s="1"/>
  <c r="H355" i="7"/>
  <c r="G355" i="7"/>
  <c r="F355" i="7"/>
  <c r="S4" i="23" s="1"/>
  <c r="AW354" i="7"/>
  <c r="AV354" i="7"/>
  <c r="AU354" i="7"/>
  <c r="AO354" i="7"/>
  <c r="AM354" i="7"/>
  <c r="AD354" i="7"/>
  <c r="AC354" i="7"/>
  <c r="AB354" i="7"/>
  <c r="AA354" i="7"/>
  <c r="W354" i="7"/>
  <c r="U354" i="7"/>
  <c r="T354" i="7"/>
  <c r="S354" i="7"/>
  <c r="R354" i="7"/>
  <c r="Q354" i="7"/>
  <c r="N354" i="7"/>
  <c r="L354" i="7"/>
  <c r="K354" i="7"/>
  <c r="J354" i="7"/>
  <c r="I354" i="7"/>
  <c r="H354" i="7"/>
  <c r="G354" i="7"/>
  <c r="F354" i="7"/>
  <c r="BB353" i="7"/>
  <c r="AW353" i="7"/>
  <c r="AV353" i="7"/>
  <c r="AU353" i="7"/>
  <c r="AS353" i="7"/>
  <c r="AO353" i="7"/>
  <c r="Q28" i="23" s="1"/>
  <c r="AM353" i="7"/>
  <c r="Q27" i="23" s="1"/>
  <c r="AD353" i="7"/>
  <c r="Q29" i="23" s="1"/>
  <c r="AC353" i="7"/>
  <c r="Q31" i="23" s="1"/>
  <c r="AB353" i="7"/>
  <c r="Q26" i="23" s="1"/>
  <c r="AA353" i="7"/>
  <c r="Q25" i="23" s="1"/>
  <c r="Y353" i="7"/>
  <c r="W353" i="7"/>
  <c r="Q6" i="23" s="1"/>
  <c r="U353" i="7"/>
  <c r="Q20" i="23" s="1"/>
  <c r="T353" i="7"/>
  <c r="Q19" i="23" s="1"/>
  <c r="S353" i="7"/>
  <c r="Q18" i="23" s="1"/>
  <c r="R353" i="7"/>
  <c r="Q17" i="23" s="1"/>
  <c r="Q353" i="7"/>
  <c r="Q16" i="23" s="1"/>
  <c r="N353" i="7"/>
  <c r="L353" i="7"/>
  <c r="Q9" i="23" s="1"/>
  <c r="K353" i="7"/>
  <c r="Q8" i="23" s="1"/>
  <c r="J353" i="7"/>
  <c r="Q12" i="23" s="1"/>
  <c r="I353" i="7"/>
  <c r="Q11" i="23" s="1"/>
  <c r="H353" i="7"/>
  <c r="Q15" i="23" s="1"/>
  <c r="G353" i="7"/>
  <c r="Q14" i="23" s="1"/>
  <c r="F353" i="7"/>
  <c r="Q4" i="23" s="1"/>
  <c r="AX348" i="7"/>
  <c r="X348" i="7"/>
  <c r="P348" i="7"/>
  <c r="O348" i="7"/>
  <c r="AW328" i="7"/>
  <c r="AV328" i="7"/>
  <c r="AU328" i="7"/>
  <c r="AD328" i="7"/>
  <c r="AC328" i="7"/>
  <c r="AB328" i="7"/>
  <c r="AA328" i="7"/>
  <c r="W328" i="7"/>
  <c r="U328" i="7"/>
  <c r="T328" i="7"/>
  <c r="S328" i="7"/>
  <c r="R328" i="7"/>
  <c r="Q328" i="7"/>
  <c r="N328" i="7"/>
  <c r="M328" i="7"/>
  <c r="L328" i="7"/>
  <c r="K328" i="7"/>
  <c r="J328" i="7"/>
  <c r="I328" i="7"/>
  <c r="H328" i="7"/>
  <c r="G328" i="7"/>
  <c r="F328" i="7"/>
  <c r="AW327" i="7"/>
  <c r="AV327" i="7"/>
  <c r="AU327" i="7"/>
  <c r="AD327" i="7"/>
  <c r="AC327" i="7"/>
  <c r="AB327" i="7"/>
  <c r="AA327" i="7"/>
  <c r="W327" i="7"/>
  <c r="U327" i="7"/>
  <c r="T327" i="7"/>
  <c r="S327" i="7"/>
  <c r="R327" i="7"/>
  <c r="Q327" i="7"/>
  <c r="N327" i="7"/>
  <c r="M327" i="7"/>
  <c r="L327" i="7"/>
  <c r="K327" i="7"/>
  <c r="J327" i="7"/>
  <c r="I327" i="7"/>
  <c r="H327" i="7"/>
  <c r="G327" i="7"/>
  <c r="F327" i="7"/>
  <c r="BB326" i="7"/>
  <c r="AW326" i="7"/>
  <c r="AV326" i="7"/>
  <c r="AU326" i="7"/>
  <c r="AS326" i="7"/>
  <c r="AD326" i="7"/>
  <c r="AB326" i="7"/>
  <c r="AA326" i="7"/>
  <c r="W326" i="7"/>
  <c r="U326" i="7"/>
  <c r="T326" i="7"/>
  <c r="S326" i="7"/>
  <c r="R326" i="7"/>
  <c r="Q326" i="7"/>
  <c r="N326" i="7"/>
  <c r="M326" i="7"/>
  <c r="L326" i="7"/>
  <c r="K326" i="7"/>
  <c r="J326" i="7"/>
  <c r="I326" i="7"/>
  <c r="H326" i="7"/>
  <c r="G326" i="7"/>
  <c r="F326" i="7"/>
  <c r="M6" i="7"/>
  <c r="V6" i="7"/>
  <c r="AX6" i="7"/>
  <c r="M7" i="7"/>
  <c r="V7" i="7"/>
  <c r="AX7" i="7"/>
  <c r="M8" i="7"/>
  <c r="V8" i="7"/>
  <c r="AX8" i="7"/>
  <c r="M9" i="7"/>
  <c r="V9" i="7"/>
  <c r="AX9" i="7"/>
  <c r="M10" i="7"/>
  <c r="V10" i="7"/>
  <c r="AX10" i="7"/>
  <c r="F11" i="7"/>
  <c r="H11" i="7"/>
  <c r="I11" i="7"/>
  <c r="J11" i="7"/>
  <c r="K11" i="7"/>
  <c r="L11" i="7"/>
  <c r="Q11" i="7"/>
  <c r="R11" i="7"/>
  <c r="S11" i="7"/>
  <c r="T11" i="7"/>
  <c r="U11" i="7"/>
  <c r="W11" i="7"/>
  <c r="Y11" i="7"/>
  <c r="AA11" i="7"/>
  <c r="AB11" i="7"/>
  <c r="AC11" i="7"/>
  <c r="AD11" i="7"/>
  <c r="AF11" i="7"/>
  <c r="AM11" i="7"/>
  <c r="AN11" i="7"/>
  <c r="AO11" i="7"/>
  <c r="AP11" i="7"/>
  <c r="AS11" i="7"/>
  <c r="AU11" i="7"/>
  <c r="AV11" i="7"/>
  <c r="AW11" i="7"/>
  <c r="BB11" i="7"/>
  <c r="F12" i="7"/>
  <c r="H12" i="7"/>
  <c r="I12" i="7"/>
  <c r="J12" i="7"/>
  <c r="K12" i="7"/>
  <c r="L12" i="7"/>
  <c r="Q12" i="7"/>
  <c r="R12" i="7"/>
  <c r="S12" i="7"/>
  <c r="T12" i="7"/>
  <c r="U12" i="7"/>
  <c r="W12" i="7"/>
  <c r="AA12" i="7"/>
  <c r="AB12" i="7"/>
  <c r="AC12" i="7"/>
  <c r="AD12" i="7"/>
  <c r="AF12" i="7"/>
  <c r="AM12" i="7"/>
  <c r="AN12" i="7"/>
  <c r="AO12" i="7"/>
  <c r="AP12" i="7"/>
  <c r="AU12" i="7"/>
  <c r="AV12" i="7"/>
  <c r="AW12" i="7"/>
  <c r="F13" i="7"/>
  <c r="H13" i="7"/>
  <c r="I13" i="7"/>
  <c r="J13" i="7"/>
  <c r="K13" i="7"/>
  <c r="L13" i="7"/>
  <c r="Q13" i="7"/>
  <c r="R13" i="7"/>
  <c r="S13" i="7"/>
  <c r="T13" i="7"/>
  <c r="U13" i="7"/>
  <c r="W13" i="7"/>
  <c r="AA13" i="7"/>
  <c r="AB13" i="7"/>
  <c r="AC13" i="7"/>
  <c r="AD13" i="7"/>
  <c r="AF13" i="7"/>
  <c r="AM13" i="7"/>
  <c r="AN13" i="7"/>
  <c r="AO13" i="7"/>
  <c r="AP13" i="7"/>
  <c r="AU13" i="7"/>
  <c r="AV13" i="7"/>
  <c r="AW13" i="7"/>
  <c r="M14" i="7"/>
  <c r="V14" i="7"/>
  <c r="X14" i="7"/>
  <c r="AX14" i="7"/>
  <c r="M15" i="7"/>
  <c r="V15" i="7"/>
  <c r="X15" i="7"/>
  <c r="AX15" i="7"/>
  <c r="M16" i="7"/>
  <c r="V16" i="7"/>
  <c r="X16" i="7"/>
  <c r="AX16" i="7"/>
  <c r="M17" i="7"/>
  <c r="V17" i="7"/>
  <c r="X17" i="7"/>
  <c r="AN17" i="7"/>
  <c r="M18" i="7"/>
  <c r="V18" i="7"/>
  <c r="X18" i="7"/>
  <c r="AN18" i="7"/>
  <c r="AX18" i="7"/>
  <c r="M19" i="7"/>
  <c r="V19" i="7"/>
  <c r="X19" i="7"/>
  <c r="AN19" i="7"/>
  <c r="AX19" i="7"/>
  <c r="M20" i="7"/>
  <c r="V20" i="7"/>
  <c r="X20" i="7"/>
  <c r="AN20" i="7"/>
  <c r="AX20" i="7"/>
  <c r="M21" i="7"/>
  <c r="V21" i="7"/>
  <c r="X21" i="7"/>
  <c r="AN21" i="7"/>
  <c r="AX21" i="7"/>
  <c r="F22" i="7"/>
  <c r="H22" i="7"/>
  <c r="I22" i="7"/>
  <c r="J22" i="7"/>
  <c r="K22" i="7"/>
  <c r="L22" i="7"/>
  <c r="Q22" i="7"/>
  <c r="R22" i="7"/>
  <c r="S22" i="7"/>
  <c r="T22" i="7"/>
  <c r="U22" i="7"/>
  <c r="W22" i="7"/>
  <c r="Y22" i="7"/>
  <c r="AA22" i="7"/>
  <c r="AB22" i="7"/>
  <c r="AC22" i="7"/>
  <c r="AD22" i="7"/>
  <c r="AF22" i="7"/>
  <c r="AM22" i="7"/>
  <c r="AO22" i="7"/>
  <c r="AP22" i="7"/>
  <c r="AS22" i="7"/>
  <c r="AU22" i="7"/>
  <c r="AV22" i="7"/>
  <c r="AW22" i="7"/>
  <c r="BB22" i="7"/>
  <c r="F23" i="7"/>
  <c r="H23" i="7"/>
  <c r="I23" i="7"/>
  <c r="J23" i="7"/>
  <c r="K23" i="7"/>
  <c r="L23" i="7"/>
  <c r="Q23" i="7"/>
  <c r="R23" i="7"/>
  <c r="S23" i="7"/>
  <c r="T23" i="7"/>
  <c r="U23" i="7"/>
  <c r="W23" i="7"/>
  <c r="AA23" i="7"/>
  <c r="AB23" i="7"/>
  <c r="AC23" i="7"/>
  <c r="AD23" i="7"/>
  <c r="AF23" i="7"/>
  <c r="AM23" i="7"/>
  <c r="AO23" i="7"/>
  <c r="AP23" i="7"/>
  <c r="AU23" i="7"/>
  <c r="AV23" i="7"/>
  <c r="AW23" i="7"/>
  <c r="F24" i="7"/>
  <c r="H24" i="7"/>
  <c r="I24" i="7"/>
  <c r="J24" i="7"/>
  <c r="K24" i="7"/>
  <c r="L24" i="7"/>
  <c r="Q24" i="7"/>
  <c r="R24" i="7"/>
  <c r="S24" i="7"/>
  <c r="T24" i="7"/>
  <c r="U24" i="7"/>
  <c r="W24" i="7"/>
  <c r="AA24" i="7"/>
  <c r="AB24" i="7"/>
  <c r="AC24" i="7"/>
  <c r="AD24" i="7"/>
  <c r="AF24" i="7"/>
  <c r="AM24" i="7"/>
  <c r="AO24" i="7"/>
  <c r="AP24" i="7"/>
  <c r="AU24" i="7"/>
  <c r="AV24" i="7"/>
  <c r="AW24" i="7"/>
  <c r="F25" i="7"/>
  <c r="H25" i="7"/>
  <c r="I25" i="7"/>
  <c r="J25" i="7"/>
  <c r="K25" i="7"/>
  <c r="L25" i="7"/>
  <c r="Q25" i="7"/>
  <c r="R25" i="7"/>
  <c r="S25" i="7"/>
  <c r="T25" i="7"/>
  <c r="U25" i="7"/>
  <c r="W25" i="7"/>
  <c r="AA25" i="7"/>
  <c r="AB25" i="7"/>
  <c r="AC25" i="7"/>
  <c r="AD25" i="7"/>
  <c r="AF25" i="7"/>
  <c r="AM25" i="7"/>
  <c r="AO25" i="7"/>
  <c r="AP25" i="7"/>
  <c r="AU25" i="7"/>
  <c r="AV25" i="7"/>
  <c r="AW25" i="7"/>
  <c r="V31" i="7"/>
  <c r="AX31" i="7"/>
  <c r="V32" i="7"/>
  <c r="AX32" i="7"/>
  <c r="V33" i="7"/>
  <c r="AX33" i="7"/>
  <c r="V34" i="7"/>
  <c r="AX34" i="7"/>
  <c r="V35" i="7"/>
  <c r="AX35" i="7"/>
  <c r="V36" i="7"/>
  <c r="F37" i="7"/>
  <c r="G37" i="7"/>
  <c r="H37" i="7"/>
  <c r="I37" i="7"/>
  <c r="J37" i="7"/>
  <c r="K37" i="7"/>
  <c r="L37" i="7"/>
  <c r="Q37" i="7"/>
  <c r="R37" i="7"/>
  <c r="S37" i="7"/>
  <c r="T37" i="7"/>
  <c r="U37" i="7"/>
  <c r="W37" i="7"/>
  <c r="Y37" i="7"/>
  <c r="AA37" i="7"/>
  <c r="AB37" i="7"/>
  <c r="AC37" i="7"/>
  <c r="AD37" i="7"/>
  <c r="AF37" i="7"/>
  <c r="AM37" i="7"/>
  <c r="AN37" i="7"/>
  <c r="AO37" i="7"/>
  <c r="AP37" i="7"/>
  <c r="AS37" i="7"/>
  <c r="AU37" i="7"/>
  <c r="AV37" i="7"/>
  <c r="AW37" i="7"/>
  <c r="BB37" i="7"/>
  <c r="F38" i="7"/>
  <c r="G38" i="7"/>
  <c r="H38" i="7"/>
  <c r="I38" i="7"/>
  <c r="J38" i="7"/>
  <c r="K38" i="7"/>
  <c r="L38" i="7"/>
  <c r="Q38" i="7"/>
  <c r="R38" i="7"/>
  <c r="S38" i="7"/>
  <c r="T38" i="7"/>
  <c r="U38" i="7"/>
  <c r="W38" i="7"/>
  <c r="AA38" i="7"/>
  <c r="AB38" i="7"/>
  <c r="AC38" i="7"/>
  <c r="AD38" i="7"/>
  <c r="AF38" i="7"/>
  <c r="AM38" i="7"/>
  <c r="AN38" i="7"/>
  <c r="AO38" i="7"/>
  <c r="AP38" i="7"/>
  <c r="AU38" i="7"/>
  <c r="AV38" i="7"/>
  <c r="AW38" i="7"/>
  <c r="F39" i="7"/>
  <c r="G39" i="7"/>
  <c r="H39" i="7"/>
  <c r="I39" i="7"/>
  <c r="J39" i="7"/>
  <c r="K39" i="7"/>
  <c r="L39" i="7"/>
  <c r="Q39" i="7"/>
  <c r="R39" i="7"/>
  <c r="S39" i="7"/>
  <c r="T39" i="7"/>
  <c r="U39" i="7"/>
  <c r="W39" i="7"/>
  <c r="AA39" i="7"/>
  <c r="AB39" i="7"/>
  <c r="AC39" i="7"/>
  <c r="AD39" i="7"/>
  <c r="AF39" i="7"/>
  <c r="AM39" i="7"/>
  <c r="AN39" i="7"/>
  <c r="AO39" i="7"/>
  <c r="AP39" i="7"/>
  <c r="AU39" i="7"/>
  <c r="AV39" i="7"/>
  <c r="AW39" i="7"/>
  <c r="V40" i="7"/>
  <c r="AX40" i="7"/>
  <c r="V41" i="7"/>
  <c r="AX41" i="7"/>
  <c r="V42" i="7"/>
  <c r="AX42" i="7"/>
  <c r="V43" i="7"/>
  <c r="AX43" i="7"/>
  <c r="V44" i="7"/>
  <c r="AX44" i="7"/>
  <c r="V45" i="7"/>
  <c r="AX45" i="7"/>
  <c r="V46" i="7"/>
  <c r="AX46" i="7"/>
  <c r="F47" i="7"/>
  <c r="G47" i="7"/>
  <c r="H47" i="7"/>
  <c r="I47" i="7"/>
  <c r="J47" i="7"/>
  <c r="K47" i="7"/>
  <c r="L47" i="7"/>
  <c r="Q47" i="7"/>
  <c r="R47" i="7"/>
  <c r="S47" i="7"/>
  <c r="T47" i="7"/>
  <c r="U47" i="7"/>
  <c r="W47" i="7"/>
  <c r="Y47" i="7"/>
  <c r="AA47" i="7"/>
  <c r="AB47" i="7"/>
  <c r="AC47" i="7"/>
  <c r="AD47" i="7"/>
  <c r="AF47" i="7"/>
  <c r="AM47" i="7"/>
  <c r="AN47" i="7"/>
  <c r="AO47" i="7"/>
  <c r="AP47" i="7"/>
  <c r="AS47" i="7"/>
  <c r="AU47" i="7"/>
  <c r="AV47" i="7"/>
  <c r="AW47" i="7"/>
  <c r="BB47" i="7"/>
  <c r="F48" i="7"/>
  <c r="G48" i="7"/>
  <c r="H48" i="7"/>
  <c r="I48" i="7"/>
  <c r="J48" i="7"/>
  <c r="K48" i="7"/>
  <c r="L48" i="7"/>
  <c r="Q48" i="7"/>
  <c r="R48" i="7"/>
  <c r="S48" i="7"/>
  <c r="T48" i="7"/>
  <c r="U48" i="7"/>
  <c r="W48" i="7"/>
  <c r="AA48" i="7"/>
  <c r="AB48" i="7"/>
  <c r="AC48" i="7"/>
  <c r="AD48" i="7"/>
  <c r="AF48" i="7"/>
  <c r="AM48" i="7"/>
  <c r="AN48" i="7"/>
  <c r="AO48" i="7"/>
  <c r="AP48" i="7"/>
  <c r="AU48" i="7"/>
  <c r="AV48" i="7"/>
  <c r="AW48" i="7"/>
  <c r="F49" i="7"/>
  <c r="G49" i="7"/>
  <c r="H49" i="7"/>
  <c r="I49" i="7"/>
  <c r="J49" i="7"/>
  <c r="K49" i="7"/>
  <c r="L49" i="7"/>
  <c r="Q49" i="7"/>
  <c r="R49" i="7"/>
  <c r="S49" i="7"/>
  <c r="T49" i="7"/>
  <c r="U49" i="7"/>
  <c r="W49" i="7"/>
  <c r="AA49" i="7"/>
  <c r="AB49" i="7"/>
  <c r="AC49" i="7"/>
  <c r="AD49" i="7"/>
  <c r="AF49" i="7"/>
  <c r="AM49" i="7"/>
  <c r="AN49" i="7"/>
  <c r="AO49" i="7"/>
  <c r="AP49" i="7"/>
  <c r="AU49" i="7"/>
  <c r="AV49" i="7"/>
  <c r="AW49" i="7"/>
  <c r="F50" i="7"/>
  <c r="G50" i="7"/>
  <c r="H50" i="7"/>
  <c r="I50" i="7"/>
  <c r="J50" i="7"/>
  <c r="K50" i="7"/>
  <c r="L50" i="7"/>
  <c r="Q50" i="7"/>
  <c r="R50" i="7"/>
  <c r="S50" i="7"/>
  <c r="T50" i="7"/>
  <c r="U50" i="7"/>
  <c r="W50" i="7"/>
  <c r="AA50" i="7"/>
  <c r="AB50" i="7"/>
  <c r="AC50" i="7"/>
  <c r="AD50" i="7"/>
  <c r="AF50" i="7"/>
  <c r="AM50" i="7"/>
  <c r="AN50" i="7"/>
  <c r="AO50" i="7"/>
  <c r="AP50" i="7"/>
  <c r="AU50" i="7"/>
  <c r="AV50" i="7"/>
  <c r="AW50" i="7"/>
  <c r="M56" i="7"/>
  <c r="V56" i="7"/>
  <c r="AX56" i="7"/>
  <c r="M57" i="7"/>
  <c r="V57" i="7"/>
  <c r="AX57" i="7"/>
  <c r="M58" i="7"/>
  <c r="V58" i="7"/>
  <c r="AX58" i="7"/>
  <c r="M59" i="7"/>
  <c r="V59" i="7"/>
  <c r="M60" i="7"/>
  <c r="V60" i="7"/>
  <c r="AX60" i="7"/>
  <c r="M61" i="7"/>
  <c r="V61" i="7"/>
  <c r="AX61" i="7"/>
  <c r="F62" i="7"/>
  <c r="G62" i="7"/>
  <c r="H62" i="7"/>
  <c r="I62" i="7"/>
  <c r="J62" i="7"/>
  <c r="K62" i="7"/>
  <c r="L62" i="7"/>
  <c r="Q62" i="7"/>
  <c r="R62" i="7"/>
  <c r="S62" i="7"/>
  <c r="T62" i="7"/>
  <c r="U62" i="7"/>
  <c r="W62" i="7"/>
  <c r="Y62" i="7"/>
  <c r="AA62" i="7"/>
  <c r="AB62" i="7"/>
  <c r="AC62" i="7"/>
  <c r="AD62" i="7"/>
  <c r="AM62" i="7"/>
  <c r="AN62" i="7"/>
  <c r="AO62" i="7"/>
  <c r="AP62" i="7"/>
  <c r="AS62" i="7"/>
  <c r="AU62" i="7"/>
  <c r="AV62" i="7"/>
  <c r="AW62" i="7"/>
  <c r="BB62" i="7"/>
  <c r="F63" i="7"/>
  <c r="G63" i="7"/>
  <c r="H63" i="7"/>
  <c r="I63" i="7"/>
  <c r="J63" i="7"/>
  <c r="K63" i="7"/>
  <c r="L63" i="7"/>
  <c r="Q63" i="7"/>
  <c r="R63" i="7"/>
  <c r="S63" i="7"/>
  <c r="T63" i="7"/>
  <c r="U63" i="7"/>
  <c r="W63" i="7"/>
  <c r="AA63" i="7"/>
  <c r="AB63" i="7"/>
  <c r="AC63" i="7"/>
  <c r="AD63" i="7"/>
  <c r="AM63" i="7"/>
  <c r="AN63" i="7"/>
  <c r="AO63" i="7"/>
  <c r="AP63" i="7"/>
  <c r="AU63" i="7"/>
  <c r="AV63" i="7"/>
  <c r="AW63" i="7"/>
  <c r="F64" i="7"/>
  <c r="G64" i="7"/>
  <c r="H64" i="7"/>
  <c r="I64" i="7"/>
  <c r="J64" i="7"/>
  <c r="K64" i="7"/>
  <c r="L64" i="7"/>
  <c r="Q64" i="7"/>
  <c r="R64" i="7"/>
  <c r="S64" i="7"/>
  <c r="T64" i="7"/>
  <c r="U64" i="7"/>
  <c r="W64" i="7"/>
  <c r="AA64" i="7"/>
  <c r="AB64" i="7"/>
  <c r="AC64" i="7"/>
  <c r="AD64" i="7"/>
  <c r="AM64" i="7"/>
  <c r="AN64" i="7"/>
  <c r="AO64" i="7"/>
  <c r="AP64" i="7"/>
  <c r="AU64" i="7"/>
  <c r="AV64" i="7"/>
  <c r="AW64" i="7"/>
  <c r="M65" i="7"/>
  <c r="V65" i="7"/>
  <c r="AX65" i="7"/>
  <c r="M66" i="7"/>
  <c r="V66" i="7"/>
  <c r="AX66" i="7"/>
  <c r="M67" i="7"/>
  <c r="V67" i="7"/>
  <c r="AX67" i="7"/>
  <c r="M68" i="7"/>
  <c r="V68" i="7"/>
  <c r="AX68" i="7"/>
  <c r="M69" i="7"/>
  <c r="V69" i="7"/>
  <c r="AX69" i="7"/>
  <c r="M70" i="7"/>
  <c r="V70" i="7"/>
  <c r="AX70" i="7"/>
  <c r="M71" i="7"/>
  <c r="V71" i="7"/>
  <c r="AX71" i="7"/>
  <c r="M72" i="7"/>
  <c r="V72" i="7"/>
  <c r="AX72" i="7"/>
  <c r="M73" i="7"/>
  <c r="V73" i="7"/>
  <c r="V74" i="7"/>
  <c r="AX74" i="7"/>
  <c r="F75" i="7"/>
  <c r="G75" i="7"/>
  <c r="H75" i="7"/>
  <c r="I75" i="7"/>
  <c r="J75" i="7"/>
  <c r="K75" i="7"/>
  <c r="L75" i="7"/>
  <c r="Q75" i="7"/>
  <c r="R75" i="7"/>
  <c r="S75" i="7"/>
  <c r="T75" i="7"/>
  <c r="U75" i="7"/>
  <c r="W75" i="7"/>
  <c r="Y75" i="7"/>
  <c r="AA75" i="7"/>
  <c r="AB75" i="7"/>
  <c r="AC75" i="7"/>
  <c r="AD75" i="7"/>
  <c r="AM75" i="7"/>
  <c r="AN75" i="7"/>
  <c r="AO75" i="7"/>
  <c r="AP75" i="7"/>
  <c r="AS75" i="7"/>
  <c r="AU75" i="7"/>
  <c r="AV75" i="7"/>
  <c r="AW75" i="7"/>
  <c r="BB75" i="7"/>
  <c r="F76" i="7"/>
  <c r="G76" i="7"/>
  <c r="H76" i="7"/>
  <c r="I76" i="7"/>
  <c r="J76" i="7"/>
  <c r="K76" i="7"/>
  <c r="L76" i="7"/>
  <c r="Q76" i="7"/>
  <c r="R76" i="7"/>
  <c r="S76" i="7"/>
  <c r="T76" i="7"/>
  <c r="U76" i="7"/>
  <c r="W76" i="7"/>
  <c r="AA76" i="7"/>
  <c r="AB76" i="7"/>
  <c r="AC76" i="7"/>
  <c r="AD76" i="7"/>
  <c r="AM76" i="7"/>
  <c r="AN76" i="7"/>
  <c r="AO76" i="7"/>
  <c r="AP76" i="7"/>
  <c r="AU76" i="7"/>
  <c r="AV76" i="7"/>
  <c r="AW76" i="7"/>
  <c r="F77" i="7"/>
  <c r="G77" i="7"/>
  <c r="H77" i="7"/>
  <c r="I77" i="7"/>
  <c r="J77" i="7"/>
  <c r="K77" i="7"/>
  <c r="L77" i="7"/>
  <c r="Q77" i="7"/>
  <c r="R77" i="7"/>
  <c r="S77" i="7"/>
  <c r="T77" i="7"/>
  <c r="U77" i="7"/>
  <c r="W77" i="7"/>
  <c r="AA77" i="7"/>
  <c r="AB77" i="7"/>
  <c r="AC77" i="7"/>
  <c r="AD77" i="7"/>
  <c r="AM77" i="7"/>
  <c r="AN77" i="7"/>
  <c r="AO77" i="7"/>
  <c r="AP77" i="7"/>
  <c r="AU77" i="7"/>
  <c r="AV77" i="7"/>
  <c r="AW77" i="7"/>
  <c r="F78" i="7"/>
  <c r="G78" i="7"/>
  <c r="H78" i="7"/>
  <c r="I78" i="7"/>
  <c r="J78" i="7"/>
  <c r="K78" i="7"/>
  <c r="L78" i="7"/>
  <c r="Q78" i="7"/>
  <c r="R78" i="7"/>
  <c r="S78" i="7"/>
  <c r="T78" i="7"/>
  <c r="U78" i="7"/>
  <c r="W78" i="7"/>
  <c r="AA78" i="7"/>
  <c r="AB78" i="7"/>
  <c r="AC78" i="7"/>
  <c r="AD78" i="7"/>
  <c r="AM78" i="7"/>
  <c r="AN78" i="7"/>
  <c r="AO78" i="7"/>
  <c r="AP78" i="7"/>
  <c r="AU78" i="7"/>
  <c r="AV78" i="7"/>
  <c r="AW78" i="7"/>
  <c r="V84" i="7"/>
  <c r="AX84" i="7"/>
  <c r="V85" i="7"/>
  <c r="AX85" i="7"/>
  <c r="V86" i="7"/>
  <c r="AX86" i="7"/>
  <c r="V87" i="7"/>
  <c r="AX87" i="7"/>
  <c r="V88" i="7"/>
  <c r="AX88" i="7"/>
  <c r="V89" i="7"/>
  <c r="AX89" i="7"/>
  <c r="V90" i="7"/>
  <c r="AX90" i="7"/>
  <c r="V91" i="7"/>
  <c r="AX91" i="7"/>
  <c r="V92" i="7"/>
  <c r="AX92" i="7"/>
  <c r="V93" i="7"/>
  <c r="AX93" i="7"/>
  <c r="V94" i="7"/>
  <c r="AX94" i="7"/>
  <c r="V95" i="7"/>
  <c r="AX95" i="7"/>
  <c r="F96" i="7"/>
  <c r="G96" i="7"/>
  <c r="H96" i="7"/>
  <c r="I96" i="7"/>
  <c r="J96" i="7"/>
  <c r="K96" i="7"/>
  <c r="L96" i="7"/>
  <c r="Q96" i="7"/>
  <c r="R96" i="7"/>
  <c r="S96" i="7"/>
  <c r="T96" i="7"/>
  <c r="U96" i="7"/>
  <c r="W96" i="7"/>
  <c r="Y96" i="7"/>
  <c r="AA96" i="7"/>
  <c r="AB96" i="7"/>
  <c r="AC96" i="7"/>
  <c r="AD96" i="7"/>
  <c r="AF96" i="7"/>
  <c r="AM96" i="7"/>
  <c r="AN96" i="7"/>
  <c r="AO96" i="7"/>
  <c r="AP96" i="7"/>
  <c r="AS96" i="7"/>
  <c r="AU96" i="7"/>
  <c r="AV96" i="7"/>
  <c r="AW96" i="7"/>
  <c r="BB96" i="7"/>
  <c r="F97" i="7"/>
  <c r="G97" i="7"/>
  <c r="H97" i="7"/>
  <c r="I97" i="7"/>
  <c r="J97" i="7"/>
  <c r="K97" i="7"/>
  <c r="L97" i="7"/>
  <c r="Q97" i="7"/>
  <c r="R97" i="7"/>
  <c r="S97" i="7"/>
  <c r="T97" i="7"/>
  <c r="U97" i="7"/>
  <c r="W97" i="7"/>
  <c r="AA97" i="7"/>
  <c r="AB97" i="7"/>
  <c r="AC97" i="7"/>
  <c r="AD97" i="7"/>
  <c r="AF97" i="7"/>
  <c r="AM97" i="7"/>
  <c r="AN97" i="7"/>
  <c r="AO97" i="7"/>
  <c r="AP97" i="7"/>
  <c r="AU97" i="7"/>
  <c r="AV97" i="7"/>
  <c r="AW97" i="7"/>
  <c r="F98" i="7"/>
  <c r="G98" i="7"/>
  <c r="H98" i="7"/>
  <c r="I98" i="7"/>
  <c r="J98" i="7"/>
  <c r="K98" i="7"/>
  <c r="L98" i="7"/>
  <c r="Q98" i="7"/>
  <c r="R98" i="7"/>
  <c r="S98" i="7"/>
  <c r="T98" i="7"/>
  <c r="U98" i="7"/>
  <c r="W98" i="7"/>
  <c r="AA98" i="7"/>
  <c r="AB98" i="7"/>
  <c r="AC98" i="7"/>
  <c r="AD98" i="7"/>
  <c r="AF98" i="7"/>
  <c r="AM98" i="7"/>
  <c r="AN98" i="7"/>
  <c r="AO98" i="7"/>
  <c r="AP98" i="7"/>
  <c r="AU98" i="7"/>
  <c r="AV98" i="7"/>
  <c r="AW98" i="7"/>
  <c r="V99" i="7"/>
  <c r="V100" i="7"/>
  <c r="AX100" i="7"/>
  <c r="V101" i="7"/>
  <c r="AX101" i="7"/>
  <c r="V102" i="7"/>
  <c r="V103" i="7"/>
  <c r="AX103" i="7"/>
  <c r="V104" i="7"/>
  <c r="AX104" i="7"/>
  <c r="V105" i="7"/>
  <c r="AX105" i="7"/>
  <c r="V106" i="7"/>
  <c r="AX106" i="7"/>
  <c r="V107" i="7"/>
  <c r="AX107" i="7"/>
  <c r="V108" i="7"/>
  <c r="AX108" i="7"/>
  <c r="F109" i="7"/>
  <c r="G109" i="7"/>
  <c r="H109" i="7"/>
  <c r="I109" i="7"/>
  <c r="J109" i="7"/>
  <c r="K109" i="7"/>
  <c r="L109" i="7"/>
  <c r="Q109" i="7"/>
  <c r="R109" i="7"/>
  <c r="S109" i="7"/>
  <c r="T109" i="7"/>
  <c r="U109" i="7"/>
  <c r="W109" i="7"/>
  <c r="Y109" i="7"/>
  <c r="AA109" i="7"/>
  <c r="AB109" i="7"/>
  <c r="AC109" i="7"/>
  <c r="AD109" i="7"/>
  <c r="AF109" i="7"/>
  <c r="AM109" i="7"/>
  <c r="AN109" i="7"/>
  <c r="AO109" i="7"/>
  <c r="AP109" i="7"/>
  <c r="AS109" i="7"/>
  <c r="AU109" i="7"/>
  <c r="AV109" i="7"/>
  <c r="AW109" i="7"/>
  <c r="BB109" i="7"/>
  <c r="F110" i="7"/>
  <c r="G110" i="7"/>
  <c r="H110" i="7"/>
  <c r="I110" i="7"/>
  <c r="J110" i="7"/>
  <c r="K110" i="7"/>
  <c r="L110" i="7"/>
  <c r="Q110" i="7"/>
  <c r="R110" i="7"/>
  <c r="S110" i="7"/>
  <c r="T110" i="7"/>
  <c r="U110" i="7"/>
  <c r="W110" i="7"/>
  <c r="AA110" i="7"/>
  <c r="AB110" i="7"/>
  <c r="AC110" i="7"/>
  <c r="AD110" i="7"/>
  <c r="AF110" i="7"/>
  <c r="AM110" i="7"/>
  <c r="AN110" i="7"/>
  <c r="AO110" i="7"/>
  <c r="AP110" i="7"/>
  <c r="AU110" i="7"/>
  <c r="AV110" i="7"/>
  <c r="AW110" i="7"/>
  <c r="F111" i="7"/>
  <c r="G111" i="7"/>
  <c r="H111" i="7"/>
  <c r="I111" i="7"/>
  <c r="J111" i="7"/>
  <c r="K111" i="7"/>
  <c r="L111" i="7"/>
  <c r="Q111" i="7"/>
  <c r="R111" i="7"/>
  <c r="S111" i="7"/>
  <c r="T111" i="7"/>
  <c r="U111" i="7"/>
  <c r="W111" i="7"/>
  <c r="AA111" i="7"/>
  <c r="AB111" i="7"/>
  <c r="AC111" i="7"/>
  <c r="AD111" i="7"/>
  <c r="AF111" i="7"/>
  <c r="AM111" i="7"/>
  <c r="AN111" i="7"/>
  <c r="AO111" i="7"/>
  <c r="AP111" i="7"/>
  <c r="AU111" i="7"/>
  <c r="AV111" i="7"/>
  <c r="AW111" i="7"/>
  <c r="F112" i="7"/>
  <c r="G112" i="7"/>
  <c r="H112" i="7"/>
  <c r="I112" i="7"/>
  <c r="J112" i="7"/>
  <c r="K112" i="7"/>
  <c r="L112" i="7"/>
  <c r="Q112" i="7"/>
  <c r="R112" i="7"/>
  <c r="S112" i="7"/>
  <c r="T112" i="7"/>
  <c r="U112" i="7"/>
  <c r="W112" i="7"/>
  <c r="AA112" i="7"/>
  <c r="AB112" i="7"/>
  <c r="AC112" i="7"/>
  <c r="AD112" i="7"/>
  <c r="AF112" i="7"/>
  <c r="AM112" i="7"/>
  <c r="AN112" i="7"/>
  <c r="AO112" i="7"/>
  <c r="AP112" i="7"/>
  <c r="AU112" i="7"/>
  <c r="AV112" i="7"/>
  <c r="AW112" i="7"/>
  <c r="V118" i="7"/>
  <c r="AX118" i="7"/>
  <c r="AX119" i="7"/>
  <c r="V120" i="7"/>
  <c r="AX120" i="7"/>
  <c r="V121" i="7"/>
  <c r="AX121" i="7"/>
  <c r="AX122" i="7"/>
  <c r="F123" i="7"/>
  <c r="G123" i="7"/>
  <c r="H123" i="7"/>
  <c r="I123" i="7"/>
  <c r="J123" i="7"/>
  <c r="K123" i="7"/>
  <c r="L123" i="7"/>
  <c r="Q123" i="7"/>
  <c r="R123" i="7"/>
  <c r="S123" i="7"/>
  <c r="T123" i="7"/>
  <c r="U123" i="7"/>
  <c r="W123" i="7"/>
  <c r="Y123" i="7"/>
  <c r="AA123" i="7"/>
  <c r="AB123" i="7"/>
  <c r="AC123" i="7"/>
  <c r="AD123" i="7"/>
  <c r="AF123" i="7"/>
  <c r="AS123" i="7"/>
  <c r="AU123" i="7"/>
  <c r="AV123" i="7"/>
  <c r="AW123" i="7"/>
  <c r="BB123" i="7"/>
  <c r="F124" i="7"/>
  <c r="G124" i="7"/>
  <c r="H124" i="7"/>
  <c r="I124" i="7"/>
  <c r="J124" i="7"/>
  <c r="K124" i="7"/>
  <c r="L124" i="7"/>
  <c r="Q124" i="7"/>
  <c r="R124" i="7"/>
  <c r="S124" i="7"/>
  <c r="T124" i="7"/>
  <c r="U124" i="7"/>
  <c r="W124" i="7"/>
  <c r="AA124" i="7"/>
  <c r="AB124" i="7"/>
  <c r="AC124" i="7"/>
  <c r="AD124" i="7"/>
  <c r="AF124" i="7"/>
  <c r="AU124" i="7"/>
  <c r="AV124" i="7"/>
  <c r="AW124" i="7"/>
  <c r="F125" i="7"/>
  <c r="G125" i="7"/>
  <c r="H125" i="7"/>
  <c r="I125" i="7"/>
  <c r="J125" i="7"/>
  <c r="K125" i="7"/>
  <c r="L125" i="7"/>
  <c r="Q125" i="7"/>
  <c r="R125" i="7"/>
  <c r="S125" i="7"/>
  <c r="T125" i="7"/>
  <c r="U125" i="7"/>
  <c r="W125" i="7"/>
  <c r="AA125" i="7"/>
  <c r="AB125" i="7"/>
  <c r="AC125" i="7"/>
  <c r="AD125" i="7"/>
  <c r="AF125" i="7"/>
  <c r="AU125" i="7"/>
  <c r="AV125" i="7"/>
  <c r="AW125" i="7"/>
  <c r="V126" i="7"/>
  <c r="AX126" i="7"/>
  <c r="V127" i="7"/>
  <c r="AX127" i="7"/>
  <c r="V128" i="7"/>
  <c r="AX128" i="7"/>
  <c r="V129" i="7"/>
  <c r="AX129" i="7"/>
  <c r="V130" i="7"/>
  <c r="AX130" i="7"/>
  <c r="V131" i="7"/>
  <c r="AX131" i="7"/>
  <c r="V132" i="7"/>
  <c r="AX132" i="7"/>
  <c r="AX133" i="7"/>
  <c r="F134" i="7"/>
  <c r="G134" i="7"/>
  <c r="H134" i="7"/>
  <c r="I134" i="7"/>
  <c r="J134" i="7"/>
  <c r="K134" i="7"/>
  <c r="L134" i="7"/>
  <c r="Q134" i="7"/>
  <c r="R134" i="7"/>
  <c r="S134" i="7"/>
  <c r="T134" i="7"/>
  <c r="U134" i="7"/>
  <c r="W134" i="7"/>
  <c r="Y134" i="7"/>
  <c r="AA134" i="7"/>
  <c r="AB134" i="7"/>
  <c r="AC134" i="7"/>
  <c r="AD134" i="7"/>
  <c r="AF134" i="7"/>
  <c r="AM134" i="7"/>
  <c r="AN134" i="7"/>
  <c r="AO134" i="7"/>
  <c r="AP134" i="7"/>
  <c r="AS134" i="7"/>
  <c r="AU134" i="7"/>
  <c r="AV134" i="7"/>
  <c r="AW134" i="7"/>
  <c r="BB134" i="7"/>
  <c r="F135" i="7"/>
  <c r="G135" i="7"/>
  <c r="H135" i="7"/>
  <c r="I135" i="7"/>
  <c r="J135" i="7"/>
  <c r="K135" i="7"/>
  <c r="L135" i="7"/>
  <c r="Q135" i="7"/>
  <c r="R135" i="7"/>
  <c r="S135" i="7"/>
  <c r="T135" i="7"/>
  <c r="U135" i="7"/>
  <c r="W135" i="7"/>
  <c r="AA135" i="7"/>
  <c r="AB135" i="7"/>
  <c r="AC135" i="7"/>
  <c r="AD135" i="7"/>
  <c r="AF135" i="7"/>
  <c r="AM135" i="7"/>
  <c r="AN135" i="7"/>
  <c r="AO135" i="7"/>
  <c r="AP135" i="7"/>
  <c r="AU135" i="7"/>
  <c r="AV135" i="7"/>
  <c r="AW135" i="7"/>
  <c r="F136" i="7"/>
  <c r="G136" i="7"/>
  <c r="H136" i="7"/>
  <c r="I136" i="7"/>
  <c r="J136" i="7"/>
  <c r="K136" i="7"/>
  <c r="L136" i="7"/>
  <c r="Q136" i="7"/>
  <c r="R136" i="7"/>
  <c r="S136" i="7"/>
  <c r="T136" i="7"/>
  <c r="U136" i="7"/>
  <c r="W136" i="7"/>
  <c r="AA136" i="7"/>
  <c r="AB136" i="7"/>
  <c r="AC136" i="7"/>
  <c r="AD136" i="7"/>
  <c r="AF136" i="7"/>
  <c r="AM136" i="7"/>
  <c r="AN136" i="7"/>
  <c r="AO136" i="7"/>
  <c r="AP136" i="7"/>
  <c r="AU136" i="7"/>
  <c r="AV136" i="7"/>
  <c r="AW136" i="7"/>
  <c r="F137" i="7"/>
  <c r="G137" i="7"/>
  <c r="H137" i="7"/>
  <c r="I137" i="7"/>
  <c r="J137" i="7"/>
  <c r="K137" i="7"/>
  <c r="L137" i="7"/>
  <c r="Q137" i="7"/>
  <c r="R137" i="7"/>
  <c r="S137" i="7"/>
  <c r="T137" i="7"/>
  <c r="U137" i="7"/>
  <c r="W137" i="7"/>
  <c r="AA137" i="7"/>
  <c r="AB137" i="7"/>
  <c r="AC137" i="7"/>
  <c r="AD137" i="7"/>
  <c r="AF137" i="7"/>
  <c r="AM137" i="7"/>
  <c r="AN137" i="7"/>
  <c r="AO137" i="7"/>
  <c r="AP137" i="7"/>
  <c r="AU137" i="7"/>
  <c r="AV137" i="7"/>
  <c r="AW137" i="7"/>
  <c r="F143" i="7"/>
  <c r="G143" i="7"/>
  <c r="H143" i="7"/>
  <c r="I143" i="7"/>
  <c r="J143" i="7"/>
  <c r="K143" i="7"/>
  <c r="L143" i="7"/>
  <c r="Q143" i="7"/>
  <c r="R143" i="7"/>
  <c r="S143" i="7"/>
  <c r="T143" i="7"/>
  <c r="U143" i="7"/>
  <c r="W143" i="7"/>
  <c r="AA143" i="7"/>
  <c r="AB143" i="7"/>
  <c r="AC143" i="7"/>
  <c r="AD143" i="7"/>
  <c r="AF143" i="7"/>
  <c r="AM143" i="7"/>
  <c r="AN143" i="7"/>
  <c r="AO143" i="7"/>
  <c r="AP143" i="7"/>
  <c r="AU143" i="7"/>
  <c r="AV143" i="7"/>
  <c r="AW143" i="7"/>
  <c r="F144" i="7"/>
  <c r="G144" i="7"/>
  <c r="H144" i="7"/>
  <c r="I144" i="7"/>
  <c r="J144" i="7"/>
  <c r="K144" i="7"/>
  <c r="L144" i="7"/>
  <c r="Q144" i="7"/>
  <c r="R144" i="7"/>
  <c r="S144" i="7"/>
  <c r="T144" i="7"/>
  <c r="U144" i="7"/>
  <c r="W144" i="7"/>
  <c r="AA144" i="7"/>
  <c r="AB144" i="7"/>
  <c r="AC144" i="7"/>
  <c r="AD144" i="7"/>
  <c r="AF144" i="7"/>
  <c r="AM144" i="7"/>
  <c r="AN144" i="7"/>
  <c r="AO144" i="7"/>
  <c r="AP144" i="7"/>
  <c r="AU144" i="7"/>
  <c r="AV144" i="7"/>
  <c r="AW144" i="7"/>
  <c r="F145" i="7"/>
  <c r="G145" i="7"/>
  <c r="H145" i="7"/>
  <c r="I145" i="7"/>
  <c r="J145" i="7"/>
  <c r="K145" i="7"/>
  <c r="L145" i="7"/>
  <c r="Q145" i="7"/>
  <c r="R145" i="7"/>
  <c r="S145" i="7"/>
  <c r="T145" i="7"/>
  <c r="U145" i="7"/>
  <c r="W145" i="7"/>
  <c r="AA145" i="7"/>
  <c r="AB145" i="7"/>
  <c r="AC145" i="7"/>
  <c r="AD145" i="7"/>
  <c r="AF145" i="7"/>
  <c r="AM145" i="7"/>
  <c r="AN145" i="7"/>
  <c r="AO145" i="7"/>
  <c r="AP145" i="7"/>
  <c r="AU145" i="7"/>
  <c r="AV145" i="7"/>
  <c r="AW145" i="7"/>
  <c r="F146" i="7"/>
  <c r="G146" i="7"/>
  <c r="H146" i="7"/>
  <c r="I146" i="7"/>
  <c r="J146" i="7"/>
  <c r="K146" i="7"/>
  <c r="L146" i="7"/>
  <c r="Q146" i="7"/>
  <c r="R146" i="7"/>
  <c r="S146" i="7"/>
  <c r="T146" i="7"/>
  <c r="U146" i="7"/>
  <c r="W146" i="7"/>
  <c r="AA146" i="7"/>
  <c r="AB146" i="7"/>
  <c r="AC146" i="7"/>
  <c r="AD146" i="7"/>
  <c r="AF146" i="7"/>
  <c r="AM146" i="7"/>
  <c r="AN146" i="7"/>
  <c r="AO146" i="7"/>
  <c r="AP146" i="7"/>
  <c r="AU146" i="7"/>
  <c r="AV146" i="7"/>
  <c r="AW146" i="7"/>
  <c r="F147" i="7"/>
  <c r="G147" i="7"/>
  <c r="H147" i="7"/>
  <c r="I147" i="7"/>
  <c r="J147" i="7"/>
  <c r="K147" i="7"/>
  <c r="L147" i="7"/>
  <c r="Q147" i="7"/>
  <c r="R147" i="7"/>
  <c r="S147" i="7"/>
  <c r="T147" i="7"/>
  <c r="U147" i="7"/>
  <c r="W147" i="7"/>
  <c r="AA147" i="7"/>
  <c r="AB147" i="7"/>
  <c r="AC147" i="7"/>
  <c r="AD147" i="7"/>
  <c r="AF147" i="7"/>
  <c r="AM147" i="7"/>
  <c r="AO147" i="7"/>
  <c r="AP147" i="7"/>
  <c r="AU147" i="7"/>
  <c r="AV147" i="7"/>
  <c r="AW147" i="7"/>
  <c r="F148" i="7"/>
  <c r="G148" i="7"/>
  <c r="H148" i="7"/>
  <c r="I148" i="7"/>
  <c r="J148" i="7"/>
  <c r="K148" i="7"/>
  <c r="L148" i="7"/>
  <c r="Q148" i="7"/>
  <c r="R148" i="7"/>
  <c r="S148" i="7"/>
  <c r="T148" i="7"/>
  <c r="U148" i="7"/>
  <c r="W148" i="7"/>
  <c r="AA148" i="7"/>
  <c r="AB148" i="7"/>
  <c r="AC148" i="7"/>
  <c r="AD148" i="7"/>
  <c r="AF148" i="7"/>
  <c r="AM148" i="7"/>
  <c r="AO148" i="7"/>
  <c r="AP148" i="7"/>
  <c r="AU148" i="7"/>
  <c r="AV148" i="7"/>
  <c r="AW148" i="7"/>
  <c r="F149" i="7"/>
  <c r="G149" i="7"/>
  <c r="H149" i="7"/>
  <c r="I149" i="7"/>
  <c r="J149" i="7"/>
  <c r="K149" i="7"/>
  <c r="L149" i="7"/>
  <c r="Q149" i="7"/>
  <c r="R149" i="7"/>
  <c r="S149" i="7"/>
  <c r="T149" i="7"/>
  <c r="U149" i="7"/>
  <c r="W149" i="7"/>
  <c r="AA149" i="7"/>
  <c r="AB149" i="7"/>
  <c r="AC149" i="7"/>
  <c r="AD149" i="7"/>
  <c r="AF149" i="7"/>
  <c r="AM149" i="7"/>
  <c r="AO149" i="7"/>
  <c r="AP149" i="7"/>
  <c r="AU149" i="7"/>
  <c r="AV149" i="7"/>
  <c r="AW149" i="7"/>
  <c r="F150" i="7"/>
  <c r="G150" i="7"/>
  <c r="H150" i="7"/>
  <c r="I150" i="7"/>
  <c r="J150" i="7"/>
  <c r="K150" i="7"/>
  <c r="L150" i="7"/>
  <c r="Q150" i="7"/>
  <c r="R150" i="7"/>
  <c r="S150" i="7"/>
  <c r="T150" i="7"/>
  <c r="U150" i="7"/>
  <c r="W150" i="7"/>
  <c r="AA150" i="7"/>
  <c r="AB150" i="7"/>
  <c r="AC150" i="7"/>
  <c r="AD150" i="7"/>
  <c r="AF150" i="7"/>
  <c r="AM150" i="7"/>
  <c r="AN150" i="7"/>
  <c r="AO150" i="7"/>
  <c r="AP150" i="7"/>
  <c r="AU150" i="7"/>
  <c r="AV150" i="7"/>
  <c r="AW150" i="7"/>
  <c r="AB218" i="7"/>
  <c r="AB243" i="7"/>
  <c r="G218" i="7"/>
  <c r="S8" i="23" l="1"/>
  <c r="S9" i="23"/>
  <c r="S17" i="23"/>
  <c r="S18" i="23"/>
  <c r="I17" i="23"/>
  <c r="I16" i="25"/>
  <c r="I31" i="23"/>
  <c r="I30" i="25"/>
  <c r="I28" i="23"/>
  <c r="I27" i="25"/>
  <c r="M15" i="23"/>
  <c r="M14" i="25"/>
  <c r="O16" i="23"/>
  <c r="S28" i="23"/>
  <c r="I29" i="23"/>
  <c r="I28" i="25"/>
  <c r="I27" i="23"/>
  <c r="I26" i="25"/>
  <c r="M11" i="23"/>
  <c r="M10" i="25"/>
  <c r="M12" i="23"/>
  <c r="M11" i="25"/>
  <c r="G4" i="23"/>
  <c r="E28" i="23"/>
  <c r="E27" i="25"/>
  <c r="M8" i="23"/>
  <c r="M7" i="25"/>
  <c r="O19" i="23"/>
  <c r="M31" i="23"/>
  <c r="M30" i="25"/>
  <c r="G14" i="23"/>
  <c r="G13" i="25"/>
  <c r="E27" i="23"/>
  <c r="E26" i="25"/>
  <c r="M9" i="23"/>
  <c r="M8" i="25"/>
  <c r="G15" i="23"/>
  <c r="G14" i="25"/>
  <c r="K4" i="23"/>
  <c r="O6" i="23"/>
  <c r="G11" i="23"/>
  <c r="G10" i="25"/>
  <c r="O25" i="23"/>
  <c r="E14" i="23"/>
  <c r="E13" i="25"/>
  <c r="G12" i="23"/>
  <c r="G11" i="25"/>
  <c r="I14" i="23"/>
  <c r="I13" i="25"/>
  <c r="K15" i="23"/>
  <c r="K14" i="25"/>
  <c r="M16" i="23"/>
  <c r="M15" i="25"/>
  <c r="O26" i="23"/>
  <c r="E16" i="23"/>
  <c r="E15" i="25"/>
  <c r="I4" i="23"/>
  <c r="K14" i="23"/>
  <c r="K13" i="25"/>
  <c r="E15" i="23"/>
  <c r="E14" i="25"/>
  <c r="G8" i="23"/>
  <c r="G7" i="25"/>
  <c r="I15" i="23"/>
  <c r="I14" i="25"/>
  <c r="K11" i="23"/>
  <c r="K10" i="25"/>
  <c r="M17" i="23"/>
  <c r="M16" i="25"/>
  <c r="O31" i="23"/>
  <c r="M26" i="23"/>
  <c r="M25" i="25"/>
  <c r="E11" i="23"/>
  <c r="E10" i="25"/>
  <c r="G9" i="23"/>
  <c r="G8" i="25"/>
  <c r="I11" i="23"/>
  <c r="I10" i="25"/>
  <c r="K12" i="23"/>
  <c r="K11" i="25"/>
  <c r="M18" i="23"/>
  <c r="M17" i="25"/>
  <c r="E12" i="23"/>
  <c r="E11" i="25"/>
  <c r="I12" i="23"/>
  <c r="I11" i="25"/>
  <c r="K8" i="23"/>
  <c r="K7" i="25"/>
  <c r="K28" i="23"/>
  <c r="K27" i="25"/>
  <c r="M19" i="23"/>
  <c r="M18" i="25"/>
  <c r="E8" i="23"/>
  <c r="E7" i="25"/>
  <c r="I8" i="23"/>
  <c r="I7" i="25"/>
  <c r="K9" i="23"/>
  <c r="K8" i="25"/>
  <c r="K27" i="23"/>
  <c r="K26" i="25"/>
  <c r="M20" i="23"/>
  <c r="M19" i="25"/>
  <c r="G16" i="23"/>
  <c r="G15" i="25"/>
  <c r="I9" i="23"/>
  <c r="I8" i="25"/>
  <c r="M6" i="23"/>
  <c r="M5" i="25"/>
  <c r="E4" i="23"/>
  <c r="E9" i="23"/>
  <c r="E8" i="25"/>
  <c r="G17" i="23"/>
  <c r="G16" i="25"/>
  <c r="G28" i="23"/>
  <c r="G27" i="25"/>
  <c r="G18" i="23"/>
  <c r="G17" i="25"/>
  <c r="K16" i="23"/>
  <c r="K15" i="25"/>
  <c r="G27" i="23"/>
  <c r="G26" i="25"/>
  <c r="M25" i="23"/>
  <c r="M24" i="25"/>
  <c r="O27" i="23"/>
  <c r="E18" i="23"/>
  <c r="E17" i="25"/>
  <c r="G6" i="23"/>
  <c r="G5" i="25"/>
  <c r="I18" i="23"/>
  <c r="I17" i="25"/>
  <c r="K19" i="23"/>
  <c r="K18" i="25"/>
  <c r="M29" i="23"/>
  <c r="M28" i="25"/>
  <c r="O4" i="23"/>
  <c r="E17" i="23"/>
  <c r="E16" i="25"/>
  <c r="E19" i="23"/>
  <c r="E18" i="25"/>
  <c r="G25" i="23"/>
  <c r="G24" i="25"/>
  <c r="I19" i="23"/>
  <c r="I18" i="25"/>
  <c r="K20" i="23"/>
  <c r="K19" i="25"/>
  <c r="O11" i="23"/>
  <c r="O28" i="23"/>
  <c r="E20" i="23"/>
  <c r="E19" i="25"/>
  <c r="G26" i="23"/>
  <c r="G25" i="25"/>
  <c r="I20" i="23"/>
  <c r="I19" i="25"/>
  <c r="K6" i="23"/>
  <c r="K5" i="25"/>
  <c r="E31" i="23"/>
  <c r="E30" i="25"/>
  <c r="G19" i="23"/>
  <c r="G18" i="25"/>
  <c r="I16" i="23"/>
  <c r="I15" i="25"/>
  <c r="E6" i="23"/>
  <c r="E5" i="25"/>
  <c r="G31" i="23"/>
  <c r="G30" i="25"/>
  <c r="I6" i="23"/>
  <c r="I5" i="25"/>
  <c r="K25" i="23"/>
  <c r="K24" i="25"/>
  <c r="E25" i="23"/>
  <c r="E24" i="25"/>
  <c r="G29" i="23"/>
  <c r="G28" i="25"/>
  <c r="K26" i="23"/>
  <c r="K25" i="25"/>
  <c r="G20" i="23"/>
  <c r="G19" i="25"/>
  <c r="E26" i="23"/>
  <c r="E25" i="25"/>
  <c r="I25" i="23"/>
  <c r="I24" i="25"/>
  <c r="K31" i="23"/>
  <c r="K30" i="25"/>
  <c r="M4" i="23"/>
  <c r="M27" i="23"/>
  <c r="M26" i="25"/>
  <c r="K17" i="23"/>
  <c r="K16" i="25"/>
  <c r="K18" i="23"/>
  <c r="K17" i="25"/>
  <c r="O14" i="23"/>
  <c r="E29" i="23"/>
  <c r="E28" i="25"/>
  <c r="I26" i="23"/>
  <c r="I25" i="25"/>
  <c r="K29" i="23"/>
  <c r="K28" i="25"/>
  <c r="M14" i="23"/>
  <c r="M13" i="25"/>
  <c r="M28" i="23"/>
  <c r="M27" i="25"/>
  <c r="O20" i="23"/>
  <c r="S19" i="23"/>
  <c r="O15" i="23"/>
  <c r="O17" i="23"/>
  <c r="S14" i="23"/>
  <c r="S25" i="23"/>
  <c r="O18" i="23"/>
  <c r="S15" i="23"/>
  <c r="S16" i="23"/>
  <c r="O8" i="23"/>
  <c r="O29" i="23"/>
  <c r="O12" i="23"/>
  <c r="O9" i="23"/>
  <c r="AQ345" i="7"/>
  <c r="P358" i="7"/>
  <c r="X357" i="7"/>
  <c r="AQ335" i="7"/>
  <c r="AQ326" i="7"/>
  <c r="AQ328" i="7"/>
  <c r="AQ327" i="7"/>
  <c r="AQ337" i="7"/>
  <c r="AQ336" i="7"/>
  <c r="AQ347" i="7"/>
  <c r="AQ346" i="7"/>
  <c r="AQ355" i="7"/>
  <c r="AQ354" i="7"/>
  <c r="AQ353" i="7"/>
  <c r="Q33" i="23" s="1"/>
  <c r="AQ357" i="7"/>
  <c r="AQ356" i="7"/>
  <c r="AP328" i="7"/>
  <c r="AJ358" i="7"/>
  <c r="AL358" i="7"/>
  <c r="AX358" i="7"/>
  <c r="P357" i="7"/>
  <c r="BA358" i="7"/>
  <c r="AJ147" i="7"/>
  <c r="AP358" i="7"/>
  <c r="O358" i="7"/>
  <c r="AL357" i="7"/>
  <c r="AJ357" i="7"/>
  <c r="X358" i="7"/>
  <c r="AN358" i="7"/>
  <c r="O357" i="7"/>
  <c r="V358" i="7"/>
  <c r="V357" i="7"/>
  <c r="AN357" i="7"/>
  <c r="AP357" i="7"/>
  <c r="AX357" i="7"/>
  <c r="BA357" i="7"/>
  <c r="AJ24" i="7"/>
  <c r="AJ346" i="7"/>
  <c r="AN346" i="7"/>
  <c r="AP345" i="7"/>
  <c r="AP356" i="7"/>
  <c r="AJ25" i="7"/>
  <c r="AL347" i="7"/>
  <c r="AJ347" i="7"/>
  <c r="AJ328" i="7"/>
  <c r="AL328" i="7"/>
  <c r="AJ353" i="7"/>
  <c r="AJ355" i="7"/>
  <c r="AJ354" i="7"/>
  <c r="AJ326" i="7"/>
  <c r="AJ356" i="7"/>
  <c r="AL356" i="7"/>
  <c r="V347" i="7"/>
  <c r="X346" i="7"/>
  <c r="AL353" i="7"/>
  <c r="AJ148" i="7"/>
  <c r="AJ335" i="7"/>
  <c r="AJ345" i="7"/>
  <c r="AL335" i="7"/>
  <c r="AL345" i="7"/>
  <c r="AL354" i="7"/>
  <c r="AJ149" i="7"/>
  <c r="AL326" i="7"/>
  <c r="AJ336" i="7"/>
  <c r="AJ327" i="7"/>
  <c r="AL336" i="7"/>
  <c r="AL346" i="7"/>
  <c r="AL355" i="7"/>
  <c r="AJ22" i="7"/>
  <c r="AL327" i="7"/>
  <c r="AJ337" i="7"/>
  <c r="AL337" i="7"/>
  <c r="AJ23" i="7"/>
  <c r="P347" i="7"/>
  <c r="V345" i="7"/>
  <c r="X345" i="7"/>
  <c r="AN347" i="7"/>
  <c r="AP347" i="7"/>
  <c r="AX347" i="7"/>
  <c r="BA347" i="7"/>
  <c r="O345" i="7"/>
  <c r="O347" i="7"/>
  <c r="AP346" i="7"/>
  <c r="O346" i="7"/>
  <c r="X347" i="7"/>
  <c r="P346" i="7"/>
  <c r="AN345" i="7"/>
  <c r="AX346" i="7"/>
  <c r="BA346" i="7"/>
  <c r="P345" i="7"/>
  <c r="V346" i="7"/>
  <c r="AX345" i="7"/>
  <c r="BA345" i="7"/>
  <c r="O326" i="7"/>
  <c r="P326" i="7"/>
  <c r="P328" i="7"/>
  <c r="O328" i="7"/>
  <c r="P327" i="7"/>
  <c r="O327" i="7"/>
  <c r="AP327" i="7"/>
  <c r="AX356" i="7"/>
  <c r="BA327" i="7"/>
  <c r="BA356" i="7"/>
  <c r="AN337" i="7"/>
  <c r="X356" i="7"/>
  <c r="BA335" i="7"/>
  <c r="AN356" i="7"/>
  <c r="AN335" i="7"/>
  <c r="V356" i="7"/>
  <c r="P335" i="7"/>
  <c r="P356" i="7"/>
  <c r="V335" i="7"/>
  <c r="AX337" i="7"/>
  <c r="AP337" i="7"/>
  <c r="O356" i="7"/>
  <c r="AP335" i="7"/>
  <c r="AX327" i="7"/>
  <c r="AP336" i="7"/>
  <c r="AN336" i="7"/>
  <c r="BA326" i="7"/>
  <c r="AP326" i="7"/>
  <c r="AN328" i="7"/>
  <c r="X326" i="7"/>
  <c r="AN327" i="7"/>
  <c r="AN326" i="7"/>
  <c r="BA328" i="7"/>
  <c r="V328" i="7"/>
  <c r="BA355" i="7"/>
  <c r="BA353" i="7"/>
  <c r="BA354" i="7"/>
  <c r="BA337" i="7"/>
  <c r="BA336" i="7"/>
  <c r="V327" i="7"/>
  <c r="X328" i="7"/>
  <c r="X335" i="7"/>
  <c r="O336" i="7"/>
  <c r="AX326" i="7"/>
  <c r="P336" i="7"/>
  <c r="AX328" i="7"/>
  <c r="V336" i="7"/>
  <c r="AX335" i="7"/>
  <c r="AP355" i="7"/>
  <c r="AN354" i="7"/>
  <c r="AN353" i="7"/>
  <c r="AN355" i="7"/>
  <c r="O337" i="7"/>
  <c r="X336" i="7"/>
  <c r="P337" i="7"/>
  <c r="O335" i="7"/>
  <c r="V337" i="7"/>
  <c r="X337" i="7"/>
  <c r="AP353" i="7"/>
  <c r="Q32" i="23" s="1"/>
  <c r="AX336" i="7"/>
  <c r="AP354" i="7"/>
  <c r="V147" i="7"/>
  <c r="V143" i="7"/>
  <c r="X327" i="7"/>
  <c r="AN149" i="7"/>
  <c r="AX147" i="7"/>
  <c r="V326" i="7"/>
  <c r="AN148" i="7"/>
  <c r="V148" i="7"/>
  <c r="AX11" i="7"/>
  <c r="AN25" i="7"/>
  <c r="V125" i="7"/>
  <c r="V150" i="7"/>
  <c r="V37" i="7"/>
  <c r="P355" i="7"/>
  <c r="V12" i="7"/>
  <c r="M12" i="7"/>
  <c r="AX143" i="7"/>
  <c r="V124" i="7"/>
  <c r="AX49" i="7"/>
  <c r="AX39" i="7"/>
  <c r="AX125" i="7"/>
  <c r="V110" i="7"/>
  <c r="AX64" i="7"/>
  <c r="X22" i="7"/>
  <c r="V11" i="7"/>
  <c r="V354" i="7"/>
  <c r="AX23" i="7"/>
  <c r="AX148" i="7"/>
  <c r="V135" i="7"/>
  <c r="AN147" i="7"/>
  <c r="AX145" i="7"/>
  <c r="V98" i="7"/>
  <c r="V63" i="7"/>
  <c r="AX98" i="7"/>
  <c r="AX78" i="7"/>
  <c r="AX63" i="7"/>
  <c r="AX48" i="7"/>
  <c r="V64" i="7"/>
  <c r="V47" i="7"/>
  <c r="M64" i="7"/>
  <c r="AX13" i="7"/>
  <c r="AX76" i="7"/>
  <c r="V109" i="7"/>
  <c r="AX135" i="7"/>
  <c r="AX109" i="7"/>
  <c r="V76" i="7"/>
  <c r="M13" i="7"/>
  <c r="AX146" i="7"/>
  <c r="V134" i="7"/>
  <c r="AX47" i="7"/>
  <c r="X23" i="7"/>
  <c r="M353" i="7"/>
  <c r="V22" i="7"/>
  <c r="V149" i="7"/>
  <c r="AX136" i="7"/>
  <c r="AX112" i="7"/>
  <c r="AX12" i="7"/>
  <c r="M63" i="7"/>
  <c r="AX24" i="7"/>
  <c r="V111" i="7"/>
  <c r="V75" i="7"/>
  <c r="O355" i="7"/>
  <c r="AX62" i="7"/>
  <c r="V144" i="7"/>
  <c r="AX38" i="7"/>
  <c r="AN22" i="7"/>
  <c r="AX134" i="7"/>
  <c r="M62" i="7"/>
  <c r="V38" i="7"/>
  <c r="X354" i="7"/>
  <c r="O353" i="7"/>
  <c r="AX353" i="7"/>
  <c r="P353" i="7"/>
  <c r="V355" i="7"/>
  <c r="X355" i="7"/>
  <c r="V353" i="7"/>
  <c r="Q21" i="23" s="1"/>
  <c r="X353" i="7"/>
  <c r="M354" i="7"/>
  <c r="AX354" i="7"/>
  <c r="O354" i="7"/>
  <c r="P354" i="7"/>
  <c r="M355" i="7"/>
  <c r="AX355" i="7"/>
  <c r="V97" i="7"/>
  <c r="V136" i="7"/>
  <c r="AX111" i="7"/>
  <c r="AX144" i="7"/>
  <c r="AX75" i="7"/>
  <c r="M11" i="7"/>
  <c r="V123" i="7"/>
  <c r="AX37" i="7"/>
  <c r="AN24" i="7"/>
  <c r="AX22" i="7"/>
  <c r="AX110" i="7"/>
  <c r="V50" i="7"/>
  <c r="V96" i="7"/>
  <c r="AN23" i="7"/>
  <c r="V78" i="7"/>
  <c r="V62" i="7"/>
  <c r="V49" i="7"/>
  <c r="V25" i="7"/>
  <c r="AX97" i="7"/>
  <c r="V77" i="7"/>
  <c r="V39" i="7"/>
  <c r="X24" i="7"/>
  <c r="V146" i="7"/>
  <c r="AX149" i="7"/>
  <c r="V48" i="7"/>
  <c r="V13" i="7"/>
  <c r="V112" i="7"/>
  <c r="V24" i="7"/>
  <c r="AX150" i="7"/>
  <c r="AX137" i="7"/>
  <c r="V145" i="7"/>
  <c r="AX124" i="7"/>
  <c r="AX123" i="7"/>
  <c r="AX96" i="7"/>
  <c r="AX50" i="7"/>
  <c r="V23" i="7"/>
  <c r="AX25" i="7"/>
  <c r="AX77" i="7"/>
  <c r="V137" i="7"/>
  <c r="K218" i="7"/>
  <c r="L218" i="7"/>
  <c r="G185" i="5"/>
  <c r="E249" i="11"/>
  <c r="AA243" i="7"/>
  <c r="G243" i="7"/>
  <c r="F243" i="7"/>
  <c r="H243" i="7"/>
  <c r="I243" i="7"/>
  <c r="J243" i="7"/>
  <c r="K243" i="7"/>
  <c r="L243" i="7"/>
  <c r="N243" i="7"/>
  <c r="Q243" i="7"/>
  <c r="R243" i="7"/>
  <c r="S243" i="7"/>
  <c r="T243" i="7"/>
  <c r="U243" i="7"/>
  <c r="W243" i="7"/>
  <c r="E187" i="5"/>
  <c r="F187" i="5"/>
  <c r="G187" i="5"/>
  <c r="H187" i="5"/>
  <c r="I187" i="5"/>
  <c r="E188" i="5"/>
  <c r="E189" i="5" s="1"/>
  <c r="F188" i="5"/>
  <c r="F189" i="5" s="1"/>
  <c r="G188" i="5"/>
  <c r="H188" i="5"/>
  <c r="H189" i="5" s="1"/>
  <c r="I188" i="5"/>
  <c r="I189" i="5" s="1"/>
  <c r="G189" i="5"/>
  <c r="J170" i="5"/>
  <c r="J169" i="5"/>
  <c r="J168" i="5"/>
  <c r="J167" i="5"/>
  <c r="R223" i="11"/>
  <c r="S223" i="11"/>
  <c r="T223" i="11"/>
  <c r="Q223" i="11"/>
  <c r="G223" i="11"/>
  <c r="H223" i="11"/>
  <c r="F223" i="11"/>
  <c r="E223" i="11"/>
  <c r="K223" i="11"/>
  <c r="E220" i="11"/>
  <c r="AV221" i="7"/>
  <c r="AW221" i="7"/>
  <c r="AU221" i="7"/>
  <c r="AB221" i="7"/>
  <c r="AC221" i="7"/>
  <c r="AD221" i="7"/>
  <c r="AM221" i="7"/>
  <c r="AN221" i="7"/>
  <c r="AO221" i="7"/>
  <c r="AP221" i="7"/>
  <c r="AA221" i="7"/>
  <c r="H221" i="7"/>
  <c r="I221" i="7"/>
  <c r="J221" i="7"/>
  <c r="K221" i="7"/>
  <c r="L221" i="7"/>
  <c r="N221" i="7"/>
  <c r="Q221" i="7"/>
  <c r="R221" i="7"/>
  <c r="S221" i="7"/>
  <c r="T221" i="7"/>
  <c r="U221" i="7"/>
  <c r="W221" i="7"/>
  <c r="G221" i="7"/>
  <c r="AS218" i="7"/>
  <c r="E25" i="24" s="1"/>
  <c r="AX217" i="7"/>
  <c r="AX216" i="7"/>
  <c r="AX214" i="7"/>
  <c r="E14" i="24"/>
  <c r="X217" i="7"/>
  <c r="V217" i="7"/>
  <c r="M217" i="7"/>
  <c r="X216" i="7"/>
  <c r="V216" i="7"/>
  <c r="M216" i="7"/>
  <c r="X215" i="7"/>
  <c r="V215" i="7"/>
  <c r="M215" i="7"/>
  <c r="X214" i="7"/>
  <c r="V214" i="7"/>
  <c r="M214" i="7"/>
  <c r="X213" i="7"/>
  <c r="V213" i="7"/>
  <c r="M213" i="7"/>
  <c r="X212" i="7"/>
  <c r="V212" i="7"/>
  <c r="M212" i="7"/>
  <c r="G21" i="23" l="1"/>
  <c r="G20" i="25"/>
  <c r="K21" i="23"/>
  <c r="K20" i="25"/>
  <c r="G33" i="23"/>
  <c r="G32" i="25"/>
  <c r="E33" i="23"/>
  <c r="E32" i="25"/>
  <c r="I33" i="23"/>
  <c r="I32" i="25"/>
  <c r="K33" i="23"/>
  <c r="K32" i="25"/>
  <c r="M33" i="23"/>
  <c r="M32" i="25"/>
  <c r="E32" i="23"/>
  <c r="E31" i="25"/>
  <c r="I32" i="23"/>
  <c r="I31" i="25"/>
  <c r="K32" i="23"/>
  <c r="K31" i="25"/>
  <c r="M21" i="23"/>
  <c r="M20" i="25"/>
  <c r="G32" i="23"/>
  <c r="G31" i="25"/>
  <c r="E21" i="23"/>
  <c r="E20" i="25"/>
  <c r="I21" i="23"/>
  <c r="I20" i="25"/>
  <c r="M32" i="23"/>
  <c r="M31" i="25"/>
  <c r="O33" i="23"/>
  <c r="O32" i="23"/>
  <c r="O21" i="23"/>
  <c r="S33" i="23"/>
  <c r="S21" i="23"/>
  <c r="S32" i="23"/>
  <c r="M243" i="7"/>
  <c r="M221" i="7"/>
  <c r="H15" i="5" l="1"/>
  <c r="I15" i="5"/>
  <c r="K15" i="5"/>
  <c r="H16" i="5"/>
  <c r="I16" i="5"/>
  <c r="K16" i="5"/>
  <c r="H17" i="5"/>
  <c r="I17" i="5"/>
  <c r="K17" i="5"/>
  <c r="G17" i="5"/>
  <c r="G16" i="5"/>
  <c r="G15" i="5"/>
  <c r="T220" i="4" l="1"/>
  <c r="U220" i="4" s="1"/>
  <c r="T219" i="4"/>
  <c r="U219" i="4" s="1"/>
  <c r="T218" i="4"/>
  <c r="U218" i="4" s="1"/>
  <c r="T217" i="4"/>
  <c r="U217" i="4" s="1"/>
  <c r="Y219" i="4"/>
  <c r="Y220" i="4"/>
  <c r="Z220" i="4" s="1"/>
  <c r="Y217" i="4"/>
  <c r="Z217" i="4" s="1"/>
  <c r="Y218" i="4"/>
  <c r="Z218" i="4" s="1"/>
  <c r="Y212" i="4"/>
  <c r="Y213" i="4"/>
  <c r="Y209" i="4"/>
  <c r="Z209" i="4" s="1"/>
  <c r="Y210" i="4"/>
  <c r="Z210" i="4" s="1"/>
  <c r="Y211" i="4"/>
  <c r="Y228" i="4" l="1"/>
  <c r="T211" i="4"/>
  <c r="W211" i="4"/>
  <c r="Z211" i="4"/>
  <c r="R211" i="4"/>
  <c r="T249" i="11" l="1"/>
  <c r="S249" i="11"/>
  <c r="R249" i="11"/>
  <c r="Q249" i="11"/>
  <c r="F249" i="11"/>
  <c r="G249" i="11"/>
  <c r="H249" i="11"/>
  <c r="F185" i="5"/>
  <c r="H185" i="5"/>
  <c r="I185" i="5"/>
  <c r="J185" i="5"/>
  <c r="E185" i="5"/>
  <c r="G14" i="22"/>
  <c r="E14" i="22"/>
  <c r="X8" i="22"/>
  <c r="V8" i="22"/>
  <c r="X7" i="22"/>
  <c r="V7" i="22"/>
  <c r="X6" i="22"/>
  <c r="V6" i="22"/>
  <c r="AC243" i="7"/>
  <c r="AD243" i="7"/>
  <c r="AF243" i="7"/>
  <c r="AV243" i="7"/>
  <c r="AW243" i="7"/>
  <c r="AU243" i="7"/>
  <c r="AO243" i="7"/>
  <c r="AP243" i="7"/>
  <c r="AM243" i="7"/>
  <c r="AN243" i="7"/>
  <c r="X8" i="20" l="1"/>
  <c r="X7" i="20"/>
  <c r="X6" i="20"/>
  <c r="V8" i="20"/>
  <c r="V7" i="20"/>
  <c r="V6" i="20"/>
  <c r="G14" i="20"/>
  <c r="E14" i="20"/>
  <c r="AX210" i="7"/>
  <c r="O235" i="7" l="1"/>
  <c r="AN213" i="9" l="1"/>
  <c r="AO213" i="9" s="1"/>
  <c r="AJ213" i="9"/>
  <c r="AK213" i="9" s="1"/>
  <c r="AE213" i="9"/>
  <c r="AF213" i="9" s="1"/>
  <c r="AA213" i="9"/>
  <c r="AB213" i="9" s="1"/>
  <c r="X210" i="7" l="1"/>
  <c r="V210" i="7" l="1"/>
  <c r="V209" i="7"/>
  <c r="O210" i="7"/>
  <c r="P210" i="7"/>
  <c r="AD214" i="11" l="1"/>
  <c r="AE214" i="11" s="1"/>
  <c r="AG214" i="11" s="1"/>
  <c r="AD213" i="11"/>
  <c r="AE213" i="11" s="1"/>
  <c r="AG213" i="11" s="1"/>
  <c r="AD212" i="11"/>
  <c r="AE212" i="11" l="1"/>
  <c r="F22" i="11"/>
  <c r="F23" i="11"/>
  <c r="F24" i="11"/>
  <c r="F25" i="11"/>
  <c r="AG212" i="11" l="1"/>
  <c r="AQ223" i="10"/>
  <c r="AP223" i="10"/>
  <c r="AO223" i="10"/>
  <c r="AN223" i="10"/>
  <c r="AM223" i="10"/>
  <c r="AL223" i="10"/>
  <c r="AK223" i="10"/>
  <c r="AJ223" i="10"/>
  <c r="AH223" i="10"/>
  <c r="AG223" i="10"/>
  <c r="AF223" i="10"/>
  <c r="AE223" i="10"/>
  <c r="AD223" i="10"/>
  <c r="AC223" i="10"/>
  <c r="AB223" i="10"/>
  <c r="AA223" i="10"/>
  <c r="V223" i="10"/>
  <c r="U223" i="10"/>
  <c r="T223" i="10"/>
  <c r="Q223" i="10"/>
  <c r="P223" i="10"/>
  <c r="O223" i="10"/>
  <c r="L223" i="10"/>
  <c r="K223" i="10"/>
  <c r="J223" i="10"/>
  <c r="G223" i="10"/>
  <c r="F223" i="10"/>
  <c r="E223" i="10"/>
  <c r="V222" i="10"/>
  <c r="U222" i="10"/>
  <c r="T222" i="10"/>
  <c r="Q222" i="10"/>
  <c r="P222" i="10"/>
  <c r="O222" i="10"/>
  <c r="L222" i="10"/>
  <c r="K222" i="10"/>
  <c r="J222" i="10"/>
  <c r="G222" i="10"/>
  <c r="F222" i="10"/>
  <c r="E222" i="10"/>
  <c r="V221" i="10"/>
  <c r="U221" i="10"/>
  <c r="T221" i="10"/>
  <c r="Q221" i="10"/>
  <c r="P221" i="10"/>
  <c r="O221" i="10"/>
  <c r="L221" i="10"/>
  <c r="K221" i="10"/>
  <c r="J221" i="10"/>
  <c r="G221" i="10"/>
  <c r="F221" i="10"/>
  <c r="E221" i="10"/>
  <c r="W220" i="10"/>
  <c r="V220" i="10"/>
  <c r="U220" i="10"/>
  <c r="T220" i="10"/>
  <c r="R220" i="10"/>
  <c r="Q220" i="10"/>
  <c r="P220" i="10"/>
  <c r="O220" i="10"/>
  <c r="M220" i="10"/>
  <c r="L220" i="10"/>
  <c r="K220" i="10"/>
  <c r="J220" i="10"/>
  <c r="H220" i="10"/>
  <c r="G220" i="10"/>
  <c r="F220" i="10"/>
  <c r="E220" i="10"/>
  <c r="AP216" i="10"/>
  <c r="AQ216" i="10" s="1"/>
  <c r="AN216" i="10"/>
  <c r="AO216" i="10" s="1"/>
  <c r="AL216" i="10"/>
  <c r="AM216" i="10" s="1"/>
  <c r="AJ216" i="10"/>
  <c r="AK216" i="10" s="1"/>
  <c r="AG216" i="10"/>
  <c r="AH216" i="10" s="1"/>
  <c r="AE216" i="10"/>
  <c r="AF216" i="10" s="1"/>
  <c r="AC216" i="10"/>
  <c r="AD216" i="10" s="1"/>
  <c r="AA216" i="10"/>
  <c r="AB216" i="10" s="1"/>
  <c r="AP215" i="10"/>
  <c r="AQ215" i="10" s="1"/>
  <c r="AN215" i="10"/>
  <c r="AO215" i="10" s="1"/>
  <c r="AL215" i="10"/>
  <c r="AM215" i="10" s="1"/>
  <c r="AJ215" i="10"/>
  <c r="AK215" i="10" s="1"/>
  <c r="AG215" i="10"/>
  <c r="AH215" i="10" s="1"/>
  <c r="AE215" i="10"/>
  <c r="AF215" i="10" s="1"/>
  <c r="AC215" i="10"/>
  <c r="AD215" i="10" s="1"/>
  <c r="AA215" i="10"/>
  <c r="AB215" i="10" s="1"/>
  <c r="AP214" i="10"/>
  <c r="AQ214" i="10" s="1"/>
  <c r="AN214" i="10"/>
  <c r="AO214" i="10" s="1"/>
  <c r="AL214" i="10"/>
  <c r="AM214" i="10" s="1"/>
  <c r="AJ214" i="10"/>
  <c r="AK214" i="10" s="1"/>
  <c r="AG214" i="10"/>
  <c r="AH214" i="10" s="1"/>
  <c r="AE214" i="10"/>
  <c r="AF214" i="10" s="1"/>
  <c r="AC214" i="10"/>
  <c r="AD214" i="10" s="1"/>
  <c r="AA214" i="10"/>
  <c r="AB214" i="10" s="1"/>
  <c r="AP213" i="10"/>
  <c r="AQ213" i="10" s="1"/>
  <c r="AL213" i="10"/>
  <c r="AJ213" i="10"/>
  <c r="AK213" i="10" s="1"/>
  <c r="AG213" i="10"/>
  <c r="AH213" i="10" s="1"/>
  <c r="AC213" i="10"/>
  <c r="AD213" i="10" s="1"/>
  <c r="AA213" i="10"/>
  <c r="AB213" i="10" s="1"/>
  <c r="AP212" i="10"/>
  <c r="AN212" i="10"/>
  <c r="AO212" i="10" s="1"/>
  <c r="AL212" i="10"/>
  <c r="AL221" i="10" s="1"/>
  <c r="AJ212" i="10"/>
  <c r="AK212" i="10" s="1"/>
  <c r="AG212" i="10"/>
  <c r="AE212" i="10"/>
  <c r="AC212" i="10"/>
  <c r="AA212" i="10"/>
  <c r="V211" i="10"/>
  <c r="U211" i="10"/>
  <c r="T211" i="10"/>
  <c r="Q211" i="10"/>
  <c r="P211" i="10"/>
  <c r="O211" i="10"/>
  <c r="L211" i="10"/>
  <c r="K211" i="10"/>
  <c r="J211" i="10"/>
  <c r="G211" i="10"/>
  <c r="F211" i="10"/>
  <c r="E211" i="10"/>
  <c r="V210" i="10"/>
  <c r="U210" i="10"/>
  <c r="T210" i="10"/>
  <c r="Q210" i="10"/>
  <c r="P210" i="10"/>
  <c r="O210" i="10"/>
  <c r="L210" i="10"/>
  <c r="K210" i="10"/>
  <c r="J210" i="10"/>
  <c r="G210" i="10"/>
  <c r="F210" i="10"/>
  <c r="E210" i="10"/>
  <c r="AN209" i="10"/>
  <c r="W209" i="10"/>
  <c r="V209" i="10"/>
  <c r="U209" i="10"/>
  <c r="T209" i="10"/>
  <c r="R209" i="10"/>
  <c r="Q209" i="10"/>
  <c r="P209" i="10"/>
  <c r="O209" i="10"/>
  <c r="M209" i="10"/>
  <c r="L209" i="10"/>
  <c r="K209" i="10"/>
  <c r="J209" i="10"/>
  <c r="H209" i="10"/>
  <c r="G209" i="10"/>
  <c r="F209" i="10"/>
  <c r="E209" i="10"/>
  <c r="AP208" i="10"/>
  <c r="AQ208" i="10" s="1"/>
  <c r="AL208" i="10"/>
  <c r="AM208" i="10" s="1"/>
  <c r="AJ208" i="10"/>
  <c r="AK208" i="10" s="1"/>
  <c r="AG208" i="10"/>
  <c r="AH208" i="10" s="1"/>
  <c r="AC208" i="10"/>
  <c r="AD208" i="10" s="1"/>
  <c r="AA208" i="10"/>
  <c r="AB208" i="10" s="1"/>
  <c r="AN207" i="10"/>
  <c r="AO207" i="10" s="1"/>
  <c r="AL207" i="10"/>
  <c r="AM207" i="10" s="1"/>
  <c r="AJ207" i="10"/>
  <c r="AK207" i="10" s="1"/>
  <c r="AE207" i="10"/>
  <c r="AF207" i="10" s="1"/>
  <c r="AC207" i="10"/>
  <c r="AD207" i="10" s="1"/>
  <c r="AA207" i="10"/>
  <c r="AB207" i="10" s="1"/>
  <c r="AP206" i="10"/>
  <c r="AQ206" i="10" s="1"/>
  <c r="AN206" i="10"/>
  <c r="AO206" i="10" s="1"/>
  <c r="AL206" i="10"/>
  <c r="AM206" i="10" s="1"/>
  <c r="AJ206" i="10"/>
  <c r="AK206" i="10" s="1"/>
  <c r="AG206" i="10"/>
  <c r="AH206" i="10" s="1"/>
  <c r="AE206" i="10"/>
  <c r="AF206" i="10" s="1"/>
  <c r="AC206" i="10"/>
  <c r="AD206" i="10" s="1"/>
  <c r="AA206" i="10"/>
  <c r="AB206" i="10" s="1"/>
  <c r="AP205" i="10"/>
  <c r="AQ205" i="10" s="1"/>
  <c r="AN205" i="10"/>
  <c r="AO205" i="10" s="1"/>
  <c r="AL205" i="10"/>
  <c r="AM205" i="10" s="1"/>
  <c r="AJ205" i="10"/>
  <c r="AJ209" i="10" s="1"/>
  <c r="AG205" i="10"/>
  <c r="AH205" i="10" s="1"/>
  <c r="AE205" i="10"/>
  <c r="AF205" i="10" s="1"/>
  <c r="AC205" i="10"/>
  <c r="AA205" i="10"/>
  <c r="AP204" i="10"/>
  <c r="AP209" i="10" s="1"/>
  <c r="AN204" i="10"/>
  <c r="AN210" i="10" s="1"/>
  <c r="AL204" i="10"/>
  <c r="AL210" i="10" s="1"/>
  <c r="AG204" i="10"/>
  <c r="AH204" i="10" s="1"/>
  <c r="AE204" i="10"/>
  <c r="AF204" i="10" s="1"/>
  <c r="AC204" i="10"/>
  <c r="AD204" i="10" s="1"/>
  <c r="AQ224" i="9"/>
  <c r="AP224" i="9"/>
  <c r="AO224" i="9"/>
  <c r="AN224" i="9"/>
  <c r="AK224" i="9"/>
  <c r="AJ224" i="9"/>
  <c r="AH224" i="9"/>
  <c r="AG224" i="9"/>
  <c r="AF224" i="9"/>
  <c r="AE224" i="9"/>
  <c r="AB224" i="9"/>
  <c r="AA224" i="9"/>
  <c r="V224" i="9"/>
  <c r="U224" i="9"/>
  <c r="T224" i="9"/>
  <c r="Q224" i="9"/>
  <c r="P224" i="9"/>
  <c r="O224" i="9"/>
  <c r="L224" i="9"/>
  <c r="K224" i="9"/>
  <c r="J224" i="9"/>
  <c r="G224" i="9"/>
  <c r="F224" i="9"/>
  <c r="E224" i="9"/>
  <c r="AQ223" i="9"/>
  <c r="AP223" i="9"/>
  <c r="AH223" i="9"/>
  <c r="AG223" i="9"/>
  <c r="V223" i="9"/>
  <c r="U223" i="9"/>
  <c r="T223" i="9"/>
  <c r="Q223" i="9"/>
  <c r="P223" i="9"/>
  <c r="O223" i="9"/>
  <c r="L223" i="9"/>
  <c r="K223" i="9"/>
  <c r="J223" i="9"/>
  <c r="G223" i="9"/>
  <c r="F223" i="9"/>
  <c r="E223" i="9"/>
  <c r="AQ222" i="9"/>
  <c r="AP222" i="9"/>
  <c r="AH222" i="9"/>
  <c r="AG222" i="9"/>
  <c r="V222" i="9"/>
  <c r="U222" i="9"/>
  <c r="T222" i="9"/>
  <c r="Q222" i="9"/>
  <c r="P222" i="9"/>
  <c r="O222" i="9"/>
  <c r="L222" i="9"/>
  <c r="K222" i="9"/>
  <c r="J222" i="9"/>
  <c r="G222" i="9"/>
  <c r="F222" i="9"/>
  <c r="E222" i="9"/>
  <c r="AQ221" i="9"/>
  <c r="AP221" i="9"/>
  <c r="AH221" i="9"/>
  <c r="AG221" i="9"/>
  <c r="W221" i="9"/>
  <c r="V221" i="9"/>
  <c r="U221" i="9"/>
  <c r="T221" i="9"/>
  <c r="R221" i="9"/>
  <c r="Q221" i="9"/>
  <c r="P221" i="9"/>
  <c r="O221" i="9"/>
  <c r="M221" i="9"/>
  <c r="L221" i="9"/>
  <c r="K221" i="9"/>
  <c r="J221" i="9"/>
  <c r="H221" i="9"/>
  <c r="G221" i="9"/>
  <c r="F221" i="9"/>
  <c r="E221" i="9"/>
  <c r="AN223" i="9"/>
  <c r="AJ223" i="9"/>
  <c r="AA223" i="9"/>
  <c r="AQ212" i="9"/>
  <c r="AP212" i="9"/>
  <c r="AO212" i="9"/>
  <c r="AN212" i="9"/>
  <c r="AK212" i="9"/>
  <c r="AJ212" i="9"/>
  <c r="AH212" i="9"/>
  <c r="AG212" i="9"/>
  <c r="AF212" i="9"/>
  <c r="AE212" i="9"/>
  <c r="AB212" i="9"/>
  <c r="AA212" i="9"/>
  <c r="V212" i="9"/>
  <c r="U212" i="9"/>
  <c r="T212" i="9"/>
  <c r="Q212" i="9"/>
  <c r="P212" i="9"/>
  <c r="O212" i="9"/>
  <c r="L212" i="9"/>
  <c r="K212" i="9"/>
  <c r="J212" i="9"/>
  <c r="G212" i="9"/>
  <c r="F212" i="9"/>
  <c r="E212" i="9"/>
  <c r="AQ211" i="9"/>
  <c r="AP211" i="9"/>
  <c r="AO211" i="9"/>
  <c r="AN211" i="9"/>
  <c r="AK211" i="9"/>
  <c r="AJ211" i="9"/>
  <c r="AH211" i="9"/>
  <c r="AG211" i="9"/>
  <c r="AF211" i="9"/>
  <c r="AE211" i="9"/>
  <c r="AB211" i="9"/>
  <c r="AA211" i="9"/>
  <c r="V211" i="9"/>
  <c r="U211" i="9"/>
  <c r="T211" i="9"/>
  <c r="Q211" i="9"/>
  <c r="P211" i="9"/>
  <c r="O211" i="9"/>
  <c r="L211" i="9"/>
  <c r="K211" i="9"/>
  <c r="J211" i="9"/>
  <c r="G211" i="9"/>
  <c r="F211" i="9"/>
  <c r="E211" i="9"/>
  <c r="AQ210" i="9"/>
  <c r="AP210" i="9"/>
  <c r="AO210" i="9"/>
  <c r="AN210" i="9"/>
  <c r="AK210" i="9"/>
  <c r="AJ210" i="9"/>
  <c r="AH210" i="9"/>
  <c r="AG210" i="9"/>
  <c r="AF210" i="9"/>
  <c r="AE210" i="9"/>
  <c r="AB210" i="9"/>
  <c r="AA210" i="9"/>
  <c r="W210" i="9"/>
  <c r="V210" i="9"/>
  <c r="U210" i="9"/>
  <c r="T210" i="9"/>
  <c r="R210" i="9"/>
  <c r="Q210" i="9"/>
  <c r="P210" i="9"/>
  <c r="O210" i="9"/>
  <c r="M210" i="9"/>
  <c r="L210" i="9"/>
  <c r="K210" i="9"/>
  <c r="J210" i="9"/>
  <c r="H210" i="9"/>
  <c r="G210" i="9"/>
  <c r="F210" i="9"/>
  <c r="E210" i="9"/>
  <c r="Z223" i="11"/>
  <c r="Y223" i="11"/>
  <c r="X223" i="11"/>
  <c r="W223" i="11"/>
  <c r="N223" i="11"/>
  <c r="M223" i="11"/>
  <c r="L223" i="11"/>
  <c r="AD222" i="11"/>
  <c r="Z222" i="11"/>
  <c r="Y222" i="11"/>
  <c r="X222" i="11"/>
  <c r="W222" i="11"/>
  <c r="T222" i="11"/>
  <c r="S222" i="11"/>
  <c r="R222" i="11"/>
  <c r="G41" i="24" s="1"/>
  <c r="Q222" i="11"/>
  <c r="N222" i="11"/>
  <c r="M222" i="11"/>
  <c r="L222" i="11"/>
  <c r="K222" i="11"/>
  <c r="H222" i="11"/>
  <c r="G222" i="11"/>
  <c r="F222" i="11"/>
  <c r="G40" i="24" s="1"/>
  <c r="E222" i="11"/>
  <c r="Z221" i="11"/>
  <c r="Y221" i="11"/>
  <c r="X221" i="11"/>
  <c r="W221" i="11"/>
  <c r="T221" i="11"/>
  <c r="S221" i="11"/>
  <c r="R221" i="11"/>
  <c r="Q221" i="11"/>
  <c r="N221" i="11"/>
  <c r="M221" i="11"/>
  <c r="L221" i="11"/>
  <c r="K221" i="11"/>
  <c r="H221" i="11"/>
  <c r="G221" i="11"/>
  <c r="F221" i="11"/>
  <c r="E221" i="11"/>
  <c r="AA220" i="11"/>
  <c r="Z220" i="11"/>
  <c r="Y220" i="11"/>
  <c r="X220" i="11"/>
  <c r="W220" i="11"/>
  <c r="U220" i="11"/>
  <c r="T220" i="11"/>
  <c r="S220" i="11"/>
  <c r="R220" i="11"/>
  <c r="E41" i="24" s="1"/>
  <c r="Q220" i="11"/>
  <c r="O220" i="11"/>
  <c r="N220" i="11"/>
  <c r="M220" i="11"/>
  <c r="L220" i="11"/>
  <c r="K220" i="11"/>
  <c r="I220" i="11"/>
  <c r="E38" i="24" s="1"/>
  <c r="H220" i="11"/>
  <c r="G220" i="11"/>
  <c r="F220" i="11"/>
  <c r="E40" i="24" s="1"/>
  <c r="AD221" i="11"/>
  <c r="AD220" i="11"/>
  <c r="AF211" i="11"/>
  <c r="AD211" i="11"/>
  <c r="Z211" i="11"/>
  <c r="Y211" i="11"/>
  <c r="X211" i="11"/>
  <c r="W211" i="11"/>
  <c r="T211" i="11"/>
  <c r="S211" i="11"/>
  <c r="R211" i="11"/>
  <c r="Q211" i="11"/>
  <c r="N211" i="11"/>
  <c r="M211" i="11"/>
  <c r="L211" i="11"/>
  <c r="K211" i="11"/>
  <c r="H211" i="11"/>
  <c r="G211" i="11"/>
  <c r="F211" i="11"/>
  <c r="E211" i="11"/>
  <c r="AF210" i="11"/>
  <c r="AE210" i="11"/>
  <c r="AD210" i="11"/>
  <c r="Z210" i="11"/>
  <c r="Y210" i="11"/>
  <c r="X210" i="11"/>
  <c r="W210" i="11"/>
  <c r="T210" i="11"/>
  <c r="S210" i="11"/>
  <c r="R210" i="11"/>
  <c r="Q210" i="11"/>
  <c r="N210" i="11"/>
  <c r="M210" i="11"/>
  <c r="L210" i="11"/>
  <c r="K210" i="11"/>
  <c r="H210" i="11"/>
  <c r="G210" i="11"/>
  <c r="F210" i="11"/>
  <c r="E210" i="11"/>
  <c r="AF209" i="11"/>
  <c r="AD209" i="11"/>
  <c r="AA209" i="11"/>
  <c r="Z209" i="11"/>
  <c r="Y209" i="11"/>
  <c r="X209" i="11"/>
  <c r="W209" i="11"/>
  <c r="U209" i="11"/>
  <c r="T209" i="11"/>
  <c r="S209" i="11"/>
  <c r="R209" i="11"/>
  <c r="Q209" i="11"/>
  <c r="O209" i="11"/>
  <c r="N209" i="11"/>
  <c r="M209" i="11"/>
  <c r="L209" i="11"/>
  <c r="K209" i="11"/>
  <c r="I209" i="11"/>
  <c r="H209" i="11"/>
  <c r="G209" i="11"/>
  <c r="F209" i="11"/>
  <c r="E209" i="11"/>
  <c r="AE209" i="11"/>
  <c r="L228" i="7"/>
  <c r="L229" i="7"/>
  <c r="L230" i="7"/>
  <c r="L231" i="7"/>
  <c r="L227" i="7"/>
  <c r="N207" i="7"/>
  <c r="M207" i="7"/>
  <c r="N206" i="7"/>
  <c r="M206" i="7"/>
  <c r="N205" i="7"/>
  <c r="M205" i="7"/>
  <c r="N234" i="7"/>
  <c r="M234" i="7"/>
  <c r="M233" i="7"/>
  <c r="M232" i="7"/>
  <c r="N233" i="7"/>
  <c r="AP210" i="10" l="1"/>
  <c r="AB17" i="22"/>
  <c r="AB17" i="20"/>
  <c r="Z18" i="22"/>
  <c r="Z18" i="20"/>
  <c r="Z24" i="22"/>
  <c r="Z24" i="20"/>
  <c r="AO204" i="10"/>
  <c r="AO211" i="10" s="1"/>
  <c r="AQ204" i="10"/>
  <c r="AQ211" i="10" s="1"/>
  <c r="AB18" i="22"/>
  <c r="AB18" i="20"/>
  <c r="Z17" i="22"/>
  <c r="Z17" i="20"/>
  <c r="Z23" i="22"/>
  <c r="Z23" i="20"/>
  <c r="AK205" i="10"/>
  <c r="AK210" i="10" s="1"/>
  <c r="AJ211" i="10"/>
  <c r="AA220" i="10"/>
  <c r="AC220" i="10"/>
  <c r="AE222" i="10"/>
  <c r="AG222" i="10"/>
  <c r="AE209" i="10"/>
  <c r="AL211" i="10"/>
  <c r="AJ210" i="10"/>
  <c r="AN211" i="10"/>
  <c r="N232" i="7"/>
  <c r="AP211" i="10"/>
  <c r="AA210" i="10"/>
  <c r="AC210" i="10"/>
  <c r="AM212" i="10"/>
  <c r="AM220" i="10" s="1"/>
  <c r="AP222" i="10"/>
  <c r="AJ222" i="10"/>
  <c r="AL222" i="10"/>
  <c r="AL220" i="10"/>
  <c r="AK220" i="10"/>
  <c r="AD210" i="10"/>
  <c r="AD209" i="10"/>
  <c r="AF211" i="10"/>
  <c r="AF210" i="10"/>
  <c r="AF209" i="10"/>
  <c r="AH211" i="10"/>
  <c r="AH210" i="10"/>
  <c r="AH209" i="10"/>
  <c r="AK222" i="10"/>
  <c r="AO222" i="10"/>
  <c r="AO221" i="10"/>
  <c r="AO220" i="10"/>
  <c r="AA209" i="10"/>
  <c r="AE220" i="10"/>
  <c r="AA221" i="10"/>
  <c r="AB205" i="10"/>
  <c r="AB212" i="10"/>
  <c r="AM213" i="10"/>
  <c r="AC209" i="10"/>
  <c r="AG220" i="10"/>
  <c r="AC221" i="10"/>
  <c r="AD205" i="10"/>
  <c r="AD211" i="10" s="1"/>
  <c r="AD212" i="10"/>
  <c r="AJ220" i="10"/>
  <c r="AE221" i="10"/>
  <c r="AA222" i="10"/>
  <c r="AF212" i="10"/>
  <c r="AG209" i="10"/>
  <c r="AH212" i="10"/>
  <c r="AG221" i="10"/>
  <c r="AC222" i="10"/>
  <c r="AE210" i="10"/>
  <c r="AA211" i="10"/>
  <c r="AN220" i="10"/>
  <c r="AJ221" i="10"/>
  <c r="AK221" i="10"/>
  <c r="AL209" i="10"/>
  <c r="AG210" i="10"/>
  <c r="AC211" i="10"/>
  <c r="AP220" i="10"/>
  <c r="AE211" i="10"/>
  <c r="AN221" i="10"/>
  <c r="AO209" i="10"/>
  <c r="AG211" i="10"/>
  <c r="AP221" i="10"/>
  <c r="AQ209" i="10"/>
  <c r="AQ212" i="10"/>
  <c r="AN222" i="10"/>
  <c r="AM204" i="10"/>
  <c r="AQ210" i="10"/>
  <c r="AF223" i="9"/>
  <c r="AA221" i="9"/>
  <c r="AA222" i="9"/>
  <c r="AE221" i="9"/>
  <c r="AE222" i="9"/>
  <c r="AE223" i="9"/>
  <c r="AF221" i="9"/>
  <c r="AF222" i="9"/>
  <c r="AJ221" i="9"/>
  <c r="AJ222" i="9"/>
  <c r="AN221" i="9"/>
  <c r="AN222" i="9"/>
  <c r="AE220" i="11"/>
  <c r="E42" i="24" s="1"/>
  <c r="AE222" i="11"/>
  <c r="G42" i="24" s="1"/>
  <c r="AF222" i="11"/>
  <c r="G43" i="24" s="1"/>
  <c r="AE221" i="11"/>
  <c r="AF221" i="11"/>
  <c r="AF220" i="11"/>
  <c r="E43" i="24" s="1"/>
  <c r="AE211" i="11"/>
  <c r="AO210" i="10" l="1"/>
  <c r="AM222" i="10"/>
  <c r="AM221" i="10"/>
  <c r="AK211" i="10"/>
  <c r="AB20" i="22"/>
  <c r="Z20" i="22"/>
  <c r="AB19" i="22"/>
  <c r="AB19" i="20"/>
  <c r="Z19" i="22"/>
  <c r="Z19" i="20"/>
  <c r="AK209" i="10"/>
  <c r="Z27" i="20"/>
  <c r="Z27" i="22"/>
  <c r="AB210" i="10"/>
  <c r="AB211" i="10"/>
  <c r="AB209" i="10"/>
  <c r="AQ222" i="10"/>
  <c r="AQ221" i="10"/>
  <c r="AQ220" i="10"/>
  <c r="AB220" i="10"/>
  <c r="AB222" i="10"/>
  <c r="AB221" i="10"/>
  <c r="AH222" i="10"/>
  <c r="AH221" i="10"/>
  <c r="AH220" i="10"/>
  <c r="AF222" i="10"/>
  <c r="AF221" i="10"/>
  <c r="AF220" i="10"/>
  <c r="AM211" i="10"/>
  <c r="AM210" i="10"/>
  <c r="AM209" i="10"/>
  <c r="AD220" i="10"/>
  <c r="AD222" i="10"/>
  <c r="AD221" i="10"/>
  <c r="AB223" i="9"/>
  <c r="AB222" i="9"/>
  <c r="AB221" i="9"/>
  <c r="AO223" i="9"/>
  <c r="AO222" i="9"/>
  <c r="AO221" i="9"/>
  <c r="AK223" i="9"/>
  <c r="AK222" i="9"/>
  <c r="AK221" i="9"/>
  <c r="AG210" i="11"/>
  <c r="AG211" i="11"/>
  <c r="AG209" i="11"/>
  <c r="AG220" i="11"/>
  <c r="E44" i="24" s="1"/>
  <c r="AG221" i="11"/>
  <c r="AG222" i="11"/>
  <c r="G44" i="24" s="1"/>
  <c r="Z30" i="20" l="1"/>
  <c r="Z30" i="22"/>
  <c r="Z26" i="20"/>
  <c r="Z26" i="22"/>
  <c r="Z29" i="20"/>
  <c r="Z29" i="22"/>
  <c r="X232" i="7"/>
  <c r="X233" i="7"/>
  <c r="X234" i="7"/>
  <c r="X205" i="7"/>
  <c r="X206" i="7"/>
  <c r="X207" i="7"/>
  <c r="N220" i="7" l="1"/>
  <c r="M220" i="7"/>
  <c r="N219" i="7"/>
  <c r="M219" i="7"/>
  <c r="N218" i="7"/>
  <c r="M218" i="7"/>
  <c r="P209" i="7"/>
  <c r="O209" i="7"/>
  <c r="P208" i="7"/>
  <c r="O208" i="7"/>
  <c r="P237" i="7"/>
  <c r="O237" i="7"/>
  <c r="M242" i="7"/>
  <c r="M241" i="7"/>
  <c r="M240" i="7"/>
  <c r="N242" i="7"/>
  <c r="N241" i="7"/>
  <c r="N240" i="7"/>
  <c r="P239" i="7"/>
  <c r="P238" i="7"/>
  <c r="P236" i="7"/>
  <c r="P235" i="7"/>
  <c r="O236" i="7"/>
  <c r="O238" i="7"/>
  <c r="O239" i="7"/>
  <c r="P243" i="7" l="1"/>
  <c r="O243" i="7"/>
  <c r="P221" i="7"/>
  <c r="O221" i="7"/>
  <c r="P220" i="7"/>
  <c r="O218" i="7"/>
  <c r="O242" i="7"/>
  <c r="P242" i="7"/>
  <c r="P218" i="7"/>
  <c r="O219" i="7"/>
  <c r="P219" i="7"/>
  <c r="O220" i="7"/>
  <c r="O241" i="7"/>
  <c r="O240" i="7"/>
  <c r="P240" i="7"/>
  <c r="P241" i="7"/>
  <c r="AW220" i="7"/>
  <c r="AV220" i="7"/>
  <c r="AU220" i="7"/>
  <c r="AP220" i="7"/>
  <c r="G33" i="24" s="1"/>
  <c r="AO220" i="7"/>
  <c r="G29" i="24" s="1"/>
  <c r="AN220" i="7"/>
  <c r="G34" i="24" s="1"/>
  <c r="AM220" i="7"/>
  <c r="G28" i="24" s="1"/>
  <c r="AF220" i="7"/>
  <c r="AD220" i="7"/>
  <c r="G30" i="24" s="1"/>
  <c r="AC220" i="7"/>
  <c r="G32" i="24" s="1"/>
  <c r="AB220" i="7"/>
  <c r="G27" i="24" s="1"/>
  <c r="AA220" i="7"/>
  <c r="G26" i="24" s="1"/>
  <c r="W220" i="7"/>
  <c r="G6" i="24" s="1"/>
  <c r="U220" i="7"/>
  <c r="G20" i="24" s="1"/>
  <c r="T220" i="7"/>
  <c r="G19" i="24" s="1"/>
  <c r="S220" i="7"/>
  <c r="G18" i="24" s="1"/>
  <c r="R220" i="7"/>
  <c r="G17" i="24" s="1"/>
  <c r="Q220" i="7"/>
  <c r="G16" i="24" s="1"/>
  <c r="L220" i="7"/>
  <c r="G9" i="24" s="1"/>
  <c r="K220" i="7"/>
  <c r="G8" i="24" s="1"/>
  <c r="J220" i="7"/>
  <c r="G12" i="24" s="1"/>
  <c r="I220" i="7"/>
  <c r="G11" i="24" s="1"/>
  <c r="H220" i="7"/>
  <c r="G15" i="24" s="1"/>
  <c r="G220" i="7"/>
  <c r="G14" i="24" s="1"/>
  <c r="F220" i="7"/>
  <c r="G21" i="24" s="1"/>
  <c r="AW219" i="7"/>
  <c r="AV219" i="7"/>
  <c r="AU219" i="7"/>
  <c r="AP219" i="7"/>
  <c r="AO219" i="7"/>
  <c r="AN219" i="7"/>
  <c r="AM219" i="7"/>
  <c r="AF219" i="7"/>
  <c r="AD219" i="7"/>
  <c r="AC219" i="7"/>
  <c r="AB219" i="7"/>
  <c r="AA219" i="7"/>
  <c r="W219" i="7"/>
  <c r="U219" i="7"/>
  <c r="T219" i="7"/>
  <c r="S219" i="7"/>
  <c r="R219" i="7"/>
  <c r="Q219" i="7"/>
  <c r="L219" i="7"/>
  <c r="K219" i="7"/>
  <c r="J219" i="7"/>
  <c r="I219" i="7"/>
  <c r="H219" i="7"/>
  <c r="G219" i="7"/>
  <c r="F219" i="7"/>
  <c r="BB218" i="7"/>
  <c r="AW218" i="7"/>
  <c r="AV218" i="7"/>
  <c r="AU218" i="7"/>
  <c r="AP218" i="7"/>
  <c r="E33" i="24" s="1"/>
  <c r="AO218" i="7"/>
  <c r="E29" i="24" s="1"/>
  <c r="AN218" i="7"/>
  <c r="E34" i="24" s="1"/>
  <c r="AM218" i="7"/>
  <c r="E28" i="24" s="1"/>
  <c r="AF218" i="7"/>
  <c r="AD218" i="7"/>
  <c r="E30" i="24" s="1"/>
  <c r="AC218" i="7"/>
  <c r="E32" i="24" s="1"/>
  <c r="E27" i="24"/>
  <c r="AA218" i="7"/>
  <c r="E26" i="24" s="1"/>
  <c r="Y218" i="7"/>
  <c r="E5" i="24" s="1"/>
  <c r="W218" i="7"/>
  <c r="E6" i="24" s="1"/>
  <c r="U218" i="7"/>
  <c r="E20" i="24" s="1"/>
  <c r="T218" i="7"/>
  <c r="E19" i="24" s="1"/>
  <c r="S218" i="7"/>
  <c r="E18" i="24" s="1"/>
  <c r="R218" i="7"/>
  <c r="E17" i="24" s="1"/>
  <c r="Q218" i="7"/>
  <c r="E16" i="24" s="1"/>
  <c r="E9" i="24"/>
  <c r="E8" i="24"/>
  <c r="J218" i="7"/>
  <c r="E12" i="24" s="1"/>
  <c r="I218" i="7"/>
  <c r="E11" i="24" s="1"/>
  <c r="H218" i="7"/>
  <c r="E15" i="24" s="1"/>
  <c r="F218" i="7"/>
  <c r="E21" i="24" s="1"/>
  <c r="AX209" i="7"/>
  <c r="X209" i="7"/>
  <c r="AX208" i="7"/>
  <c r="X208" i="7"/>
  <c r="V208" i="7"/>
  <c r="AX207" i="7"/>
  <c r="AW207" i="7"/>
  <c r="AV207" i="7"/>
  <c r="AU207" i="7"/>
  <c r="AF207" i="7"/>
  <c r="AD207" i="7"/>
  <c r="AC207" i="7"/>
  <c r="AB207" i="7"/>
  <c r="AA207" i="7"/>
  <c r="W207" i="7"/>
  <c r="V207" i="7"/>
  <c r="U207" i="7"/>
  <c r="T207" i="7"/>
  <c r="S207" i="7"/>
  <c r="R207" i="7"/>
  <c r="Q207" i="7"/>
  <c r="L207" i="7"/>
  <c r="K207" i="7"/>
  <c r="J207" i="7"/>
  <c r="I207" i="7"/>
  <c r="H207" i="7"/>
  <c r="G207" i="7"/>
  <c r="F207" i="7"/>
  <c r="AX206" i="7"/>
  <c r="AW206" i="7"/>
  <c r="AV206" i="7"/>
  <c r="AU206" i="7"/>
  <c r="AF206" i="7"/>
  <c r="AD206" i="7"/>
  <c r="AC206" i="7"/>
  <c r="AB206" i="7"/>
  <c r="AA206" i="7"/>
  <c r="W206" i="7"/>
  <c r="V206" i="7"/>
  <c r="U206" i="7"/>
  <c r="T206" i="7"/>
  <c r="S206" i="7"/>
  <c r="R206" i="7"/>
  <c r="Q206" i="7"/>
  <c r="L206" i="7"/>
  <c r="K206" i="7"/>
  <c r="J206" i="7"/>
  <c r="I206" i="7"/>
  <c r="H206" i="7"/>
  <c r="G206" i="7"/>
  <c r="F206" i="7"/>
  <c r="BB205" i="7"/>
  <c r="AX205" i="7"/>
  <c r="AW205" i="7"/>
  <c r="AV205" i="7"/>
  <c r="AU205" i="7"/>
  <c r="AS205" i="7"/>
  <c r="AF205" i="7"/>
  <c r="AD205" i="7"/>
  <c r="AC205" i="7"/>
  <c r="AB205" i="7"/>
  <c r="AA205" i="7"/>
  <c r="W205" i="7"/>
  <c r="V205" i="7"/>
  <c r="U205" i="7"/>
  <c r="T205" i="7"/>
  <c r="S205" i="7"/>
  <c r="R205" i="7"/>
  <c r="Q205" i="7"/>
  <c r="L205" i="7"/>
  <c r="K205" i="7"/>
  <c r="J205" i="7"/>
  <c r="I205" i="7"/>
  <c r="H205" i="7"/>
  <c r="G205" i="7"/>
  <c r="F205" i="7"/>
  <c r="I33" i="20" l="1"/>
  <c r="I28" i="22"/>
  <c r="K29" i="22"/>
  <c r="K28" i="20"/>
  <c r="K33" i="22"/>
  <c r="K33" i="20"/>
  <c r="K28" i="22"/>
  <c r="K34" i="20"/>
  <c r="K32" i="22"/>
  <c r="I27" i="22"/>
  <c r="I30" i="20"/>
  <c r="I15" i="22"/>
  <c r="I15" i="20"/>
  <c r="I9" i="22"/>
  <c r="I9" i="20"/>
  <c r="K14" i="22"/>
  <c r="K14" i="20"/>
  <c r="K25" i="20"/>
  <c r="K25" i="22"/>
  <c r="I34" i="20"/>
  <c r="I32" i="22"/>
  <c r="K15" i="22"/>
  <c r="K15" i="20"/>
  <c r="K27" i="22"/>
  <c r="K30" i="20"/>
  <c r="K31" i="20"/>
  <c r="I14" i="22"/>
  <c r="I14" i="20"/>
  <c r="I16" i="22"/>
  <c r="I16" i="20"/>
  <c r="I17" i="22"/>
  <c r="I17" i="20"/>
  <c r="K11" i="22"/>
  <c r="K11" i="20"/>
  <c r="I18" i="22"/>
  <c r="I18" i="20"/>
  <c r="K12" i="22"/>
  <c r="K12" i="20"/>
  <c r="I33" i="22"/>
  <c r="I31" i="20"/>
  <c r="I12" i="22"/>
  <c r="I12" i="20"/>
  <c r="I8" i="22"/>
  <c r="I8" i="20"/>
  <c r="I6" i="22"/>
  <c r="I6" i="20"/>
  <c r="K16" i="22"/>
  <c r="K16" i="20"/>
  <c r="I19" i="22"/>
  <c r="I19" i="20"/>
  <c r="K8" i="22"/>
  <c r="K8" i="20"/>
  <c r="I20" i="22"/>
  <c r="I20" i="20"/>
  <c r="K9" i="22"/>
  <c r="K9" i="20"/>
  <c r="K17" i="22"/>
  <c r="K17" i="20"/>
  <c r="I25" i="20"/>
  <c r="I25" i="22"/>
  <c r="K18" i="22"/>
  <c r="K18" i="20"/>
  <c r="I26" i="22"/>
  <c r="I26" i="20"/>
  <c r="K19" i="22"/>
  <c r="K19" i="20"/>
  <c r="I31" i="22"/>
  <c r="I27" i="20"/>
  <c r="K20" i="22"/>
  <c r="K20" i="20"/>
  <c r="I11" i="22"/>
  <c r="I11" i="20"/>
  <c r="I29" i="22"/>
  <c r="I28" i="20"/>
  <c r="K6" i="22"/>
  <c r="K6" i="20"/>
  <c r="X219" i="7"/>
  <c r="V218" i="7"/>
  <c r="E22" i="24" s="1"/>
  <c r="AX220" i="7"/>
  <c r="AX219" i="7"/>
  <c r="X218" i="7"/>
  <c r="V219" i="7"/>
  <c r="X220" i="7"/>
  <c r="V220" i="7"/>
  <c r="G22" i="24" s="1"/>
  <c r="AX218" i="7"/>
  <c r="I21" i="22" l="1"/>
  <c r="I21" i="20"/>
  <c r="K21" i="22"/>
  <c r="K21" i="20"/>
  <c r="X236" i="7"/>
  <c r="X237" i="7"/>
  <c r="X238" i="7"/>
  <c r="X239" i="7"/>
  <c r="X235" i="7"/>
  <c r="X243" i="7" l="1"/>
  <c r="X221" i="7"/>
  <c r="X240" i="7"/>
  <c r="X242" i="7"/>
  <c r="X241" i="7"/>
  <c r="Z213" i="4" l="1"/>
  <c r="Y234" i="4"/>
  <c r="Z234" i="4" s="1"/>
  <c r="Y233" i="4"/>
  <c r="Z233" i="4" s="1"/>
  <c r="Y232" i="4"/>
  <c r="Z232" i="4" s="1"/>
  <c r="N228" i="4"/>
  <c r="M228" i="4"/>
  <c r="L228" i="4"/>
  <c r="K228" i="4"/>
  <c r="J228" i="4"/>
  <c r="G228" i="4"/>
  <c r="F228" i="4"/>
  <c r="E228" i="4"/>
  <c r="N227" i="4"/>
  <c r="M227" i="4"/>
  <c r="L227" i="4"/>
  <c r="K227" i="4"/>
  <c r="J227" i="4"/>
  <c r="G227" i="4"/>
  <c r="F227" i="4"/>
  <c r="E227" i="4"/>
  <c r="N226" i="4"/>
  <c r="M226" i="4"/>
  <c r="L226" i="4"/>
  <c r="K226" i="4"/>
  <c r="J226" i="4"/>
  <c r="G226" i="4"/>
  <c r="F226" i="4"/>
  <c r="E226" i="4"/>
  <c r="O225" i="4"/>
  <c r="N225" i="4"/>
  <c r="M225" i="4"/>
  <c r="L225" i="4"/>
  <c r="K225" i="4"/>
  <c r="J225" i="4"/>
  <c r="H225" i="4"/>
  <c r="G225" i="4"/>
  <c r="F225" i="4"/>
  <c r="E225" i="4"/>
  <c r="Z219" i="4"/>
  <c r="N216" i="4"/>
  <c r="M216" i="4"/>
  <c r="L216" i="4"/>
  <c r="K216" i="4"/>
  <c r="J216" i="4"/>
  <c r="G216" i="4"/>
  <c r="F216" i="4"/>
  <c r="E216" i="4"/>
  <c r="N215" i="4"/>
  <c r="M215" i="4"/>
  <c r="L215" i="4"/>
  <c r="K215" i="4"/>
  <c r="J215" i="4"/>
  <c r="G215" i="4"/>
  <c r="F215" i="4"/>
  <c r="E215" i="4"/>
  <c r="O214" i="4"/>
  <c r="N214" i="4"/>
  <c r="M214" i="4"/>
  <c r="L214" i="4"/>
  <c r="K214" i="4"/>
  <c r="J214" i="4"/>
  <c r="H214" i="4"/>
  <c r="G214" i="4"/>
  <c r="F214" i="4"/>
  <c r="E214" i="4"/>
  <c r="T213" i="4"/>
  <c r="U213" i="4" s="1"/>
  <c r="Z212" i="4"/>
  <c r="Z228" i="4" s="1"/>
  <c r="W212" i="4"/>
  <c r="X212" i="4" s="1"/>
  <c r="T212" i="4"/>
  <c r="U212" i="4" s="1"/>
  <c r="R212" i="4"/>
  <c r="S212" i="4" s="1"/>
  <c r="X211" i="4"/>
  <c r="U211" i="4"/>
  <c r="S211" i="4"/>
  <c r="T210" i="4"/>
  <c r="U210" i="4" s="1"/>
  <c r="T209" i="4"/>
  <c r="U209" i="4" s="1"/>
  <c r="R216" i="4" l="1"/>
  <c r="W216" i="4"/>
  <c r="W225" i="4"/>
  <c r="T227" i="4"/>
  <c r="W226" i="4"/>
  <c r="W227" i="4"/>
  <c r="Y226" i="4"/>
  <c r="R225" i="4"/>
  <c r="R227" i="4"/>
  <c r="R226" i="4"/>
  <c r="Y227" i="4"/>
  <c r="T215" i="4"/>
  <c r="Y214" i="4"/>
  <c r="Y216" i="4"/>
  <c r="Y215" i="4"/>
  <c r="T214" i="4"/>
  <c r="T216" i="4"/>
  <c r="U216" i="4"/>
  <c r="U215" i="4"/>
  <c r="U214" i="4"/>
  <c r="X226" i="4"/>
  <c r="X225" i="4"/>
  <c r="X227" i="4"/>
  <c r="Z216" i="4"/>
  <c r="Z215" i="4"/>
  <c r="Z214" i="4"/>
  <c r="S227" i="4"/>
  <c r="S226" i="4"/>
  <c r="S225" i="4"/>
  <c r="R228" i="4"/>
  <c r="W228" i="4"/>
  <c r="T228" i="4"/>
  <c r="R214" i="4"/>
  <c r="W214" i="4"/>
  <c r="R215" i="4"/>
  <c r="W215" i="4"/>
  <c r="T225" i="4"/>
  <c r="Y225" i="4"/>
  <c r="T226" i="4"/>
  <c r="AE230" i="11"/>
  <c r="AE231" i="11"/>
  <c r="AG231" i="11" s="1"/>
  <c r="AE232" i="11"/>
  <c r="AG232" i="11" s="1"/>
  <c r="H182" i="5"/>
  <c r="I50" i="24" s="1"/>
  <c r="I182" i="5"/>
  <c r="I51" i="24" s="1"/>
  <c r="J182" i="5"/>
  <c r="I52" i="24" s="1"/>
  <c r="H183" i="5"/>
  <c r="I183" i="5"/>
  <c r="J183" i="5"/>
  <c r="H184" i="5"/>
  <c r="K50" i="24" s="1"/>
  <c r="I184" i="5"/>
  <c r="K51" i="24" s="1"/>
  <c r="J184" i="5"/>
  <c r="K52" i="24" s="1"/>
  <c r="G182" i="5"/>
  <c r="I49" i="24" s="1"/>
  <c r="AG230" i="11" l="1"/>
  <c r="AD9" i="22"/>
  <c r="AD6" i="22"/>
  <c r="AD8" i="22"/>
  <c r="AF9" i="22"/>
  <c r="AD7" i="22"/>
  <c r="AF8" i="22"/>
  <c r="AF7" i="22"/>
  <c r="X216" i="4"/>
  <c r="X215" i="4"/>
  <c r="X214" i="4"/>
  <c r="X228" i="4"/>
  <c r="S216" i="4"/>
  <c r="S215" i="4"/>
  <c r="S214" i="4"/>
  <c r="S228" i="4"/>
  <c r="Z227" i="4"/>
  <c r="Z226" i="4"/>
  <c r="Z225" i="4"/>
  <c r="U227" i="4"/>
  <c r="U226" i="4"/>
  <c r="U225" i="4"/>
  <c r="U228" i="4"/>
  <c r="AF241" i="11" l="1"/>
  <c r="AF242" i="11"/>
  <c r="AF238" i="11" l="1"/>
  <c r="AF240" i="11"/>
  <c r="AF239" i="11"/>
  <c r="AG235" i="11"/>
  <c r="AG236" i="11"/>
  <c r="AG237" i="11"/>
  <c r="AF235" i="11"/>
  <c r="AF236" i="11"/>
  <c r="AF237" i="11"/>
  <c r="AF249" i="11" l="1"/>
  <c r="K43" i="24" s="1"/>
  <c r="AF223" i="11"/>
  <c r="AF248" i="11"/>
  <c r="AF247" i="11"/>
  <c r="AF246" i="11"/>
  <c r="I43" i="24" s="1"/>
  <c r="AF9" i="20"/>
  <c r="AD9" i="20"/>
  <c r="AF8" i="20"/>
  <c r="AD8" i="20"/>
  <c r="AF7" i="20"/>
  <c r="AD7" i="20"/>
  <c r="AD6" i="20"/>
  <c r="AD20" i="22" l="1"/>
  <c r="AF20" i="22"/>
  <c r="S274" i="7"/>
  <c r="S275" i="7"/>
  <c r="S276" i="7"/>
  <c r="S273" i="7"/>
  <c r="S270" i="7"/>
  <c r="S271" i="7"/>
  <c r="S272" i="7"/>
  <c r="S269" i="7"/>
  <c r="R270" i="7"/>
  <c r="R271" i="7"/>
  <c r="R272" i="7"/>
  <c r="R273" i="7"/>
  <c r="R269" i="7"/>
  <c r="P250" i="10"/>
  <c r="Q250" i="10"/>
  <c r="O250" i="10"/>
  <c r="E250" i="10"/>
  <c r="F250" i="10"/>
  <c r="G250" i="10"/>
  <c r="AD236" i="10"/>
  <c r="AE231" i="10"/>
  <c r="AF231" i="10" s="1"/>
  <c r="AG231" i="10"/>
  <c r="AH231" i="10" s="1"/>
  <c r="AL231" i="10"/>
  <c r="AM231" i="10" s="1"/>
  <c r="AN231" i="10"/>
  <c r="AN237" i="10" s="1"/>
  <c r="AP231" i="10"/>
  <c r="AP237" i="10" s="1"/>
  <c r="AA232" i="10"/>
  <c r="AE232" i="10"/>
  <c r="AG232" i="10"/>
  <c r="AJ232" i="10"/>
  <c r="AJ236" i="10" s="1"/>
  <c r="AL232" i="10"/>
  <c r="AN232" i="10"/>
  <c r="AO232" i="10" s="1"/>
  <c r="AP232" i="10"/>
  <c r="AQ232" i="10" s="1"/>
  <c r="AA233" i="10"/>
  <c r="AB233" i="10" s="1"/>
  <c r="AE233" i="10"/>
  <c r="AF233" i="10" s="1"/>
  <c r="AG233" i="10"/>
  <c r="AH233" i="10" s="1"/>
  <c r="AJ233" i="10"/>
  <c r="AK233" i="10" s="1"/>
  <c r="AL233" i="10"/>
  <c r="AM233" i="10"/>
  <c r="AN233" i="10"/>
  <c r="AO233" i="10" s="1"/>
  <c r="AP233" i="10"/>
  <c r="AQ233" i="10" s="1"/>
  <c r="AA234" i="10"/>
  <c r="AB234" i="10" s="1"/>
  <c r="AE234" i="10"/>
  <c r="AF234" i="10" s="1"/>
  <c r="AJ234" i="10"/>
  <c r="AK234" i="10" s="1"/>
  <c r="AL234" i="10"/>
  <c r="AM234" i="10" s="1"/>
  <c r="AN234" i="10"/>
  <c r="AO234" i="10" s="1"/>
  <c r="AA235" i="10"/>
  <c r="AB235" i="10" s="1"/>
  <c r="AG235" i="10"/>
  <c r="AH235" i="10" s="1"/>
  <c r="AJ235" i="10"/>
  <c r="AK235" i="10" s="1"/>
  <c r="AL235" i="10"/>
  <c r="AM235" i="10" s="1"/>
  <c r="AP235" i="10"/>
  <c r="AQ235" i="10" s="1"/>
  <c r="AP236" i="10"/>
  <c r="AA239" i="10"/>
  <c r="AB239" i="10" s="1"/>
  <c r="AE239" i="10"/>
  <c r="AF239" i="10" s="1"/>
  <c r="AH248" i="10"/>
  <c r="AJ239" i="10"/>
  <c r="AK239" i="10" s="1"/>
  <c r="AL239" i="10"/>
  <c r="AL248" i="10" s="1"/>
  <c r="AM239" i="10"/>
  <c r="AM248" i="10" s="1"/>
  <c r="AN239" i="10"/>
  <c r="AO239" i="10" s="1"/>
  <c r="AP239" i="10"/>
  <c r="AP248" i="10" s="1"/>
  <c r="AJ240" i="10"/>
  <c r="AL240" i="10"/>
  <c r="AP240" i="10"/>
  <c r="AQ240" i="10" s="1"/>
  <c r="AA241" i="10"/>
  <c r="AB241" i="10" s="1"/>
  <c r="AE241" i="10"/>
  <c r="AF241" i="10" s="1"/>
  <c r="AJ241" i="10"/>
  <c r="AK241" i="10" s="1"/>
  <c r="AL241" i="10"/>
  <c r="AM241" i="10" s="1"/>
  <c r="AN241" i="10"/>
  <c r="AO241" i="10" s="1"/>
  <c r="AP241" i="10"/>
  <c r="AQ241" i="10" s="1"/>
  <c r="AA242" i="10"/>
  <c r="AB242" i="10" s="1"/>
  <c r="AE242" i="10"/>
  <c r="AF242" i="10" s="1"/>
  <c r="AJ242" i="10"/>
  <c r="AK242" i="10" s="1"/>
  <c r="AL242" i="10"/>
  <c r="AM242" i="10" s="1"/>
  <c r="AN242" i="10"/>
  <c r="AO242" i="10" s="1"/>
  <c r="AP242" i="10"/>
  <c r="AQ242" i="10" s="1"/>
  <c r="AA243" i="10"/>
  <c r="AB243" i="10"/>
  <c r="AE243" i="10"/>
  <c r="AF243" i="10" s="1"/>
  <c r="AJ243" i="10"/>
  <c r="AK243" i="10" s="1"/>
  <c r="AL243" i="10"/>
  <c r="AM243" i="10" s="1"/>
  <c r="AN243" i="10"/>
  <c r="AO243" i="10" s="1"/>
  <c r="AP243" i="10"/>
  <c r="AQ243" i="10" s="1"/>
  <c r="V250" i="10"/>
  <c r="U250" i="10"/>
  <c r="T250" i="10"/>
  <c r="L250" i="10"/>
  <c r="K250" i="10"/>
  <c r="J250" i="10"/>
  <c r="V249" i="10"/>
  <c r="U249" i="10"/>
  <c r="T249" i="10"/>
  <c r="Q249" i="10"/>
  <c r="P249" i="10"/>
  <c r="O249" i="10"/>
  <c r="L249" i="10"/>
  <c r="K249" i="10"/>
  <c r="J249" i="10"/>
  <c r="G249" i="10"/>
  <c r="F249" i="10"/>
  <c r="E249" i="10"/>
  <c r="V248" i="10"/>
  <c r="U248" i="10"/>
  <c r="T248" i="10"/>
  <c r="Q248" i="10"/>
  <c r="P248" i="10"/>
  <c r="O248" i="10"/>
  <c r="L248" i="10"/>
  <c r="K248" i="10"/>
  <c r="J248" i="10"/>
  <c r="G248" i="10"/>
  <c r="F248" i="10"/>
  <c r="E248" i="10"/>
  <c r="W247" i="10"/>
  <c r="V247" i="10"/>
  <c r="U247" i="10"/>
  <c r="T247" i="10"/>
  <c r="R247" i="10"/>
  <c r="Q247" i="10"/>
  <c r="P247" i="10"/>
  <c r="O247" i="10"/>
  <c r="M247" i="10"/>
  <c r="L247" i="10"/>
  <c r="K247" i="10"/>
  <c r="J247" i="10"/>
  <c r="H247" i="10"/>
  <c r="G247" i="10"/>
  <c r="F247" i="10"/>
  <c r="E247" i="10"/>
  <c r="V238" i="10"/>
  <c r="U238" i="10"/>
  <c r="T238" i="10"/>
  <c r="Q238" i="10"/>
  <c r="P238" i="10"/>
  <c r="O238" i="10"/>
  <c r="L238" i="10"/>
  <c r="K238" i="10"/>
  <c r="J238" i="10"/>
  <c r="G238" i="10"/>
  <c r="F238" i="10"/>
  <c r="E238" i="10"/>
  <c r="V237" i="10"/>
  <c r="U237" i="10"/>
  <c r="T237" i="10"/>
  <c r="Q237" i="10"/>
  <c r="P237" i="10"/>
  <c r="O237" i="10"/>
  <c r="L237" i="10"/>
  <c r="K237" i="10"/>
  <c r="J237" i="10"/>
  <c r="G237" i="10"/>
  <c r="F237" i="10"/>
  <c r="E237" i="10"/>
  <c r="W236" i="10"/>
  <c r="V236" i="10"/>
  <c r="U236" i="10"/>
  <c r="T236" i="10"/>
  <c r="R236" i="10"/>
  <c r="Q236" i="10"/>
  <c r="P236" i="10"/>
  <c r="O236" i="10"/>
  <c r="M236" i="10"/>
  <c r="L236" i="10"/>
  <c r="K236" i="10"/>
  <c r="J236" i="10"/>
  <c r="H236" i="10"/>
  <c r="G236" i="10"/>
  <c r="F236" i="10"/>
  <c r="E236" i="10"/>
  <c r="P250" i="9"/>
  <c r="Q250" i="9"/>
  <c r="O250" i="9"/>
  <c r="J250" i="9"/>
  <c r="F250" i="9"/>
  <c r="G250" i="9"/>
  <c r="E250" i="9"/>
  <c r="AN241" i="9"/>
  <c r="AO241" i="9" s="1"/>
  <c r="AN242" i="9"/>
  <c r="AO242" i="9" s="1"/>
  <c r="AN243" i="9"/>
  <c r="AO243" i="9" s="1"/>
  <c r="AN239" i="9"/>
  <c r="AN240" i="9"/>
  <c r="AO240" i="9" s="1"/>
  <c r="AJ241" i="9"/>
  <c r="AK241" i="9" s="1"/>
  <c r="AJ242" i="9"/>
  <c r="AK242" i="9" s="1"/>
  <c r="AJ243" i="9"/>
  <c r="AK243" i="9" s="1"/>
  <c r="AJ239" i="9"/>
  <c r="AK239" i="9" s="1"/>
  <c r="AJ240" i="9"/>
  <c r="AK240" i="9" s="1"/>
  <c r="AE241" i="9"/>
  <c r="AF241" i="9" s="1"/>
  <c r="AE242" i="9"/>
  <c r="AF242" i="9" s="1"/>
  <c r="AE243" i="9"/>
  <c r="AF243" i="9" s="1"/>
  <c r="AE239" i="9"/>
  <c r="AE240" i="9"/>
  <c r="AF240" i="9" s="1"/>
  <c r="AA241" i="9"/>
  <c r="AB241" i="9" s="1"/>
  <c r="AA242" i="9"/>
  <c r="AB242" i="9" s="1"/>
  <c r="AA243" i="9"/>
  <c r="AB243" i="9" s="1"/>
  <c r="AA240" i="9"/>
  <c r="AB240" i="9" s="1"/>
  <c r="AA239" i="9"/>
  <c r="AB239" i="9" s="1"/>
  <c r="AA120" i="9"/>
  <c r="V250" i="9"/>
  <c r="U250" i="9"/>
  <c r="T250" i="9"/>
  <c r="L250" i="9"/>
  <c r="K250" i="9"/>
  <c r="V249" i="9"/>
  <c r="U249" i="9"/>
  <c r="T249" i="9"/>
  <c r="Q249" i="9"/>
  <c r="P249" i="9"/>
  <c r="O249" i="9"/>
  <c r="L249" i="9"/>
  <c r="K249" i="9"/>
  <c r="J249" i="9"/>
  <c r="G249" i="9"/>
  <c r="F249" i="9"/>
  <c r="E249" i="9"/>
  <c r="V248" i="9"/>
  <c r="U248" i="9"/>
  <c r="T248" i="9"/>
  <c r="Q248" i="9"/>
  <c r="P248" i="9"/>
  <c r="O248" i="9"/>
  <c r="L248" i="9"/>
  <c r="K248" i="9"/>
  <c r="J248" i="9"/>
  <c r="G248" i="9"/>
  <c r="F248" i="9"/>
  <c r="E248" i="9"/>
  <c r="W247" i="9"/>
  <c r="V247" i="9"/>
  <c r="U247" i="9"/>
  <c r="T247" i="9"/>
  <c r="R247" i="9"/>
  <c r="Q247" i="9"/>
  <c r="P247" i="9"/>
  <c r="O247" i="9"/>
  <c r="M247" i="9"/>
  <c r="L247" i="9"/>
  <c r="K247" i="9"/>
  <c r="J247" i="9"/>
  <c r="H247" i="9"/>
  <c r="G247" i="9"/>
  <c r="F247" i="9"/>
  <c r="E247" i="9"/>
  <c r="AP249" i="9"/>
  <c r="AP248" i="9"/>
  <c r="AJ238" i="9"/>
  <c r="V238" i="9"/>
  <c r="U238" i="9"/>
  <c r="T238" i="9"/>
  <c r="Q238" i="9"/>
  <c r="P238" i="9"/>
  <c r="O238" i="9"/>
  <c r="L238" i="9"/>
  <c r="K238" i="9"/>
  <c r="J238" i="9"/>
  <c r="G238" i="9"/>
  <c r="F238" i="9"/>
  <c r="E238" i="9"/>
  <c r="AJ237" i="9"/>
  <c r="V237" i="9"/>
  <c r="U237" i="9"/>
  <c r="T237" i="9"/>
  <c r="Q237" i="9"/>
  <c r="P237" i="9"/>
  <c r="O237" i="9"/>
  <c r="L237" i="9"/>
  <c r="K237" i="9"/>
  <c r="J237" i="9"/>
  <c r="G237" i="9"/>
  <c r="F237" i="9"/>
  <c r="E237" i="9"/>
  <c r="AJ236" i="9"/>
  <c r="W236" i="9"/>
  <c r="V236" i="9"/>
  <c r="U236" i="9"/>
  <c r="T236" i="9"/>
  <c r="R236" i="9"/>
  <c r="Q236" i="9"/>
  <c r="P236" i="9"/>
  <c r="O236" i="9"/>
  <c r="M236" i="9"/>
  <c r="L236" i="9"/>
  <c r="K236" i="9"/>
  <c r="J236" i="9"/>
  <c r="H236" i="9"/>
  <c r="G236" i="9"/>
  <c r="F236" i="9"/>
  <c r="E236" i="9"/>
  <c r="AP250" i="9"/>
  <c r="AG238" i="9"/>
  <c r="AE238" i="9"/>
  <c r="K249" i="11"/>
  <c r="AD240" i="11"/>
  <c r="AE240" i="11" s="1"/>
  <c r="AG240" i="11" s="1"/>
  <c r="Z249" i="11"/>
  <c r="Y249" i="11"/>
  <c r="X249" i="11"/>
  <c r="W249" i="11"/>
  <c r="N249" i="11"/>
  <c r="M249" i="11"/>
  <c r="L249" i="11"/>
  <c r="Z248" i="11"/>
  <c r="Y248" i="11"/>
  <c r="X248" i="11"/>
  <c r="W248" i="11"/>
  <c r="T248" i="11"/>
  <c r="S248" i="11"/>
  <c r="R248" i="11"/>
  <c r="K41" i="24" s="1"/>
  <c r="Q248" i="11"/>
  <c r="N248" i="11"/>
  <c r="M248" i="11"/>
  <c r="L248" i="11"/>
  <c r="K248" i="11"/>
  <c r="H248" i="11"/>
  <c r="G248" i="11"/>
  <c r="F248" i="11"/>
  <c r="K40" i="24" s="1"/>
  <c r="E248" i="11"/>
  <c r="Z247" i="11"/>
  <c r="Y247" i="11"/>
  <c r="X247" i="11"/>
  <c r="W247" i="11"/>
  <c r="T247" i="11"/>
  <c r="S247" i="11"/>
  <c r="R247" i="11"/>
  <c r="Q247" i="11"/>
  <c r="N247" i="11"/>
  <c r="M247" i="11"/>
  <c r="L247" i="11"/>
  <c r="K247" i="11"/>
  <c r="H247" i="11"/>
  <c r="G247" i="11"/>
  <c r="F247" i="11"/>
  <c r="E247" i="11"/>
  <c r="AA246" i="11"/>
  <c r="Z246" i="11"/>
  <c r="Y246" i="11"/>
  <c r="X246" i="11"/>
  <c r="W246" i="11"/>
  <c r="U246" i="11"/>
  <c r="T246" i="11"/>
  <c r="S246" i="11"/>
  <c r="R246" i="11"/>
  <c r="I41" i="24" s="1"/>
  <c r="Q246" i="11"/>
  <c r="O246" i="11"/>
  <c r="N246" i="11"/>
  <c r="M246" i="11"/>
  <c r="L246" i="11"/>
  <c r="K246" i="11"/>
  <c r="I246" i="11"/>
  <c r="I38" i="24" s="1"/>
  <c r="H246" i="11"/>
  <c r="G246" i="11"/>
  <c r="F246" i="11"/>
  <c r="I40" i="24" s="1"/>
  <c r="E246" i="11"/>
  <c r="AD242" i="11"/>
  <c r="AE242" i="11" s="1"/>
  <c r="AG242" i="11" s="1"/>
  <c r="AD241" i="11"/>
  <c r="AE241" i="11" s="1"/>
  <c r="AG241" i="11" s="1"/>
  <c r="AD239" i="11"/>
  <c r="AE239" i="11" s="1"/>
  <c r="AG239" i="11" s="1"/>
  <c r="AD238" i="11"/>
  <c r="AD223" i="11" s="1"/>
  <c r="Z237" i="11"/>
  <c r="Y237" i="11"/>
  <c r="X237" i="11"/>
  <c r="W237" i="11"/>
  <c r="T237" i="11"/>
  <c r="S237" i="11"/>
  <c r="R237" i="11"/>
  <c r="Q237" i="11"/>
  <c r="N237" i="11"/>
  <c r="M237" i="11"/>
  <c r="L237" i="11"/>
  <c r="K237" i="11"/>
  <c r="H237" i="11"/>
  <c r="G237" i="11"/>
  <c r="F237" i="11"/>
  <c r="E237" i="11"/>
  <c r="Z236" i="11"/>
  <c r="Y236" i="11"/>
  <c r="X236" i="11"/>
  <c r="W236" i="11"/>
  <c r="T236" i="11"/>
  <c r="S236" i="11"/>
  <c r="R236" i="11"/>
  <c r="Q236" i="11"/>
  <c r="N236" i="11"/>
  <c r="M236" i="11"/>
  <c r="L236" i="11"/>
  <c r="K236" i="11"/>
  <c r="H236" i="11"/>
  <c r="G236" i="11"/>
  <c r="F236" i="11"/>
  <c r="E236" i="11"/>
  <c r="AA235" i="11"/>
  <c r="Z235" i="11"/>
  <c r="Y235" i="11"/>
  <c r="X235" i="11"/>
  <c r="W235" i="11"/>
  <c r="U235" i="11"/>
  <c r="T235" i="11"/>
  <c r="S235" i="11"/>
  <c r="R235" i="11"/>
  <c r="Q235" i="11"/>
  <c r="O235" i="11"/>
  <c r="N235" i="11"/>
  <c r="M235" i="11"/>
  <c r="L235" i="11"/>
  <c r="K235" i="11"/>
  <c r="I235" i="11"/>
  <c r="H235" i="11"/>
  <c r="G235" i="11"/>
  <c r="F235" i="11"/>
  <c r="E235" i="11"/>
  <c r="G184" i="5"/>
  <c r="K49" i="24" s="1"/>
  <c r="G183" i="5"/>
  <c r="V237" i="7"/>
  <c r="V238" i="7"/>
  <c r="V239" i="7"/>
  <c r="V235" i="7"/>
  <c r="V236" i="7"/>
  <c r="AX236" i="7"/>
  <c r="AX237" i="7"/>
  <c r="AX238" i="7"/>
  <c r="AX239" i="7"/>
  <c r="AX235" i="7"/>
  <c r="S278" i="7" l="1"/>
  <c r="V243" i="7"/>
  <c r="V221" i="7"/>
  <c r="AX243" i="7"/>
  <c r="AX221" i="7"/>
  <c r="AP249" i="10"/>
  <c r="AD24" i="20"/>
  <c r="AD24" i="22"/>
  <c r="AO239" i="9"/>
  <c r="AN249" i="9"/>
  <c r="AN247" i="9"/>
  <c r="AD18" i="20"/>
  <c r="AD18" i="22"/>
  <c r="AF17" i="20"/>
  <c r="AF17" i="22"/>
  <c r="AF6" i="20"/>
  <c r="AF6" i="22"/>
  <c r="AL236" i="10"/>
  <c r="AF24" i="20"/>
  <c r="AF24" i="22"/>
  <c r="AD23" i="20"/>
  <c r="AD23" i="22"/>
  <c r="AF23" i="20"/>
  <c r="AF23" i="22"/>
  <c r="AD17" i="20"/>
  <c r="AD17" i="22"/>
  <c r="AE238" i="11"/>
  <c r="AE249" i="11" s="1"/>
  <c r="AD249" i="11"/>
  <c r="AF18" i="20"/>
  <c r="AF18" i="22"/>
  <c r="AM236" i="10"/>
  <c r="AM237" i="10"/>
  <c r="AL247" i="10"/>
  <c r="AL237" i="10"/>
  <c r="R278" i="7"/>
  <c r="AJ237" i="10"/>
  <c r="AL249" i="10"/>
  <c r="AE249" i="9"/>
  <c r="AF239" i="9"/>
  <c r="AF249" i="9" s="1"/>
  <c r="AF236" i="10"/>
  <c r="AF237" i="10"/>
  <c r="AA247" i="10"/>
  <c r="AN238" i="10"/>
  <c r="AM240" i="10"/>
  <c r="AM249" i="10" s="1"/>
  <c r="AJ248" i="10"/>
  <c r="AQ239" i="10"/>
  <c r="AQ248" i="10" s="1"/>
  <c r="AJ249" i="10"/>
  <c r="AE248" i="10"/>
  <c r="AK232" i="10"/>
  <c r="AK238" i="10" s="1"/>
  <c r="AP247" i="10"/>
  <c r="AH247" i="10"/>
  <c r="AE236" i="10"/>
  <c r="S277" i="7"/>
  <c r="R277" i="7"/>
  <c r="AQ231" i="10"/>
  <c r="AQ237" i="10" s="1"/>
  <c r="AN249" i="10"/>
  <c r="AP238" i="10"/>
  <c r="AG238" i="10"/>
  <c r="AL238" i="10"/>
  <c r="AA248" i="10"/>
  <c r="AG247" i="10"/>
  <c r="AG248" i="10"/>
  <c r="AG237" i="10"/>
  <c r="AG236" i="10"/>
  <c r="AM247" i="10"/>
  <c r="AE247" i="10"/>
  <c r="AE237" i="10"/>
  <c r="AD237" i="10"/>
  <c r="AC238" i="10"/>
  <c r="AA238" i="10"/>
  <c r="AO248" i="10"/>
  <c r="AN248" i="10"/>
  <c r="AN236" i="10"/>
  <c r="AO249" i="10"/>
  <c r="AN247" i="10"/>
  <c r="AA236" i="10"/>
  <c r="AC247" i="10"/>
  <c r="AF247" i="10"/>
  <c r="AF249" i="10"/>
  <c r="AF248" i="10"/>
  <c r="AB247" i="10"/>
  <c r="AH236" i="10"/>
  <c r="AH237" i="10"/>
  <c r="AD238" i="10"/>
  <c r="AM232" i="10"/>
  <c r="AM238" i="10" s="1"/>
  <c r="AC236" i="10"/>
  <c r="AK240" i="10"/>
  <c r="AK247" i="10" s="1"/>
  <c r="AH232" i="10"/>
  <c r="AH238" i="10" s="1"/>
  <c r="AC248" i="10"/>
  <c r="AB248" i="10"/>
  <c r="AF232" i="10"/>
  <c r="AF238" i="10" s="1"/>
  <c r="AG249" i="10"/>
  <c r="AC237" i="10"/>
  <c r="AO247" i="10"/>
  <c r="AB232" i="10"/>
  <c r="AE249" i="10"/>
  <c r="AJ238" i="10"/>
  <c r="AA237" i="10"/>
  <c r="AC249" i="10"/>
  <c r="AB249" i="10"/>
  <c r="AO231" i="10"/>
  <c r="AA249" i="10"/>
  <c r="AJ247" i="10"/>
  <c r="AE238" i="10"/>
  <c r="AJ249" i="9"/>
  <c r="AH249" i="9"/>
  <c r="AH248" i="9"/>
  <c r="AH247" i="9"/>
  <c r="AB249" i="9"/>
  <c r="AB248" i="9"/>
  <c r="AB247" i="9"/>
  <c r="AK238" i="9"/>
  <c r="AK237" i="9"/>
  <c r="AK236" i="9"/>
  <c r="AB238" i="9"/>
  <c r="AB237" i="9"/>
  <c r="AB236" i="9"/>
  <c r="AN236" i="9"/>
  <c r="AN237" i="9"/>
  <c r="AN238" i="9"/>
  <c r="AP236" i="9"/>
  <c r="AP238" i="9"/>
  <c r="AP237" i="9"/>
  <c r="AA247" i="9"/>
  <c r="AA248" i="9"/>
  <c r="AA249" i="9"/>
  <c r="AE247" i="9"/>
  <c r="AE248" i="9"/>
  <c r="AA236" i="9"/>
  <c r="AA237" i="9"/>
  <c r="AA238" i="9"/>
  <c r="AG247" i="9"/>
  <c r="AG248" i="9"/>
  <c r="AG249" i="9"/>
  <c r="AG250" i="9"/>
  <c r="AE236" i="9"/>
  <c r="AE237" i="9"/>
  <c r="AJ247" i="9"/>
  <c r="AJ248" i="9"/>
  <c r="AG236" i="9"/>
  <c r="AG237" i="9"/>
  <c r="AN248" i="9"/>
  <c r="AP247" i="9"/>
  <c r="AD247" i="11"/>
  <c r="AD246" i="11"/>
  <c r="AD235" i="11"/>
  <c r="AD237" i="11"/>
  <c r="AD248" i="11"/>
  <c r="AD236" i="11"/>
  <c r="AE235" i="11"/>
  <c r="AE223" i="11" l="1"/>
  <c r="AG238" i="11"/>
  <c r="AF27" i="20"/>
  <c r="AF27" i="22"/>
  <c r="AF26" i="20"/>
  <c r="AF26" i="22"/>
  <c r="AD26" i="20"/>
  <c r="AD26" i="22"/>
  <c r="AF248" i="9"/>
  <c r="AF247" i="9"/>
  <c r="AQ238" i="10"/>
  <c r="AK236" i="10"/>
  <c r="AK237" i="10"/>
  <c r="AQ236" i="10"/>
  <c r="AQ247" i="10"/>
  <c r="AQ249" i="10"/>
  <c r="AH249" i="10"/>
  <c r="AK249" i="10"/>
  <c r="AO237" i="10"/>
  <c r="AO236" i="10"/>
  <c r="AO238" i="10"/>
  <c r="AK248" i="10"/>
  <c r="AD247" i="10"/>
  <c r="AD249" i="10"/>
  <c r="AD248" i="10"/>
  <c r="AB238" i="10"/>
  <c r="AB237" i="10"/>
  <c r="AB236" i="10"/>
  <c r="AQ249" i="9"/>
  <c r="AQ248" i="9"/>
  <c r="AQ247" i="9"/>
  <c r="AF237" i="9"/>
  <c r="AF238" i="9"/>
  <c r="AF236" i="9"/>
  <c r="AQ250" i="9"/>
  <c r="AQ238" i="9"/>
  <c r="AQ237" i="9"/>
  <c r="AQ236" i="9"/>
  <c r="AH238" i="9"/>
  <c r="AH237" i="9"/>
  <c r="AH236" i="9"/>
  <c r="AH250" i="9"/>
  <c r="AO249" i="9"/>
  <c r="AO248" i="9"/>
  <c r="AO247" i="9"/>
  <c r="AK248" i="9"/>
  <c r="AK247" i="9"/>
  <c r="AK249" i="9"/>
  <c r="AO238" i="9"/>
  <c r="AO237" i="9"/>
  <c r="AO236" i="9"/>
  <c r="AE247" i="11"/>
  <c r="AE246" i="11"/>
  <c r="I42" i="24" s="1"/>
  <c r="AE236" i="11"/>
  <c r="AE248" i="11"/>
  <c r="K42" i="24" s="1"/>
  <c r="AE237" i="11"/>
  <c r="AW242" i="7"/>
  <c r="AV242" i="7"/>
  <c r="AU242" i="7"/>
  <c r="AP242" i="7"/>
  <c r="K33" i="24" s="1"/>
  <c r="AO242" i="7"/>
  <c r="K29" i="24" s="1"/>
  <c r="AN242" i="7"/>
  <c r="K34" i="24" s="1"/>
  <c r="AM242" i="7"/>
  <c r="K28" i="24" s="1"/>
  <c r="AF242" i="7"/>
  <c r="AD242" i="7"/>
  <c r="K30" i="24" s="1"/>
  <c r="AC242" i="7"/>
  <c r="K32" i="24" s="1"/>
  <c r="AB242" i="7"/>
  <c r="K27" i="24" s="1"/>
  <c r="AA242" i="7"/>
  <c r="K26" i="24" s="1"/>
  <c r="W242" i="7"/>
  <c r="K6" i="24" s="1"/>
  <c r="U242" i="7"/>
  <c r="K20" i="24" s="1"/>
  <c r="T242" i="7"/>
  <c r="K19" i="24" s="1"/>
  <c r="S242" i="7"/>
  <c r="K18" i="24" s="1"/>
  <c r="R242" i="7"/>
  <c r="K17" i="24" s="1"/>
  <c r="Q242" i="7"/>
  <c r="K16" i="24" s="1"/>
  <c r="L242" i="7"/>
  <c r="K9" i="24" s="1"/>
  <c r="K242" i="7"/>
  <c r="K8" i="24" s="1"/>
  <c r="J242" i="7"/>
  <c r="K12" i="24" s="1"/>
  <c r="I242" i="7"/>
  <c r="K11" i="24" s="1"/>
  <c r="H242" i="7"/>
  <c r="K15" i="24" s="1"/>
  <c r="G242" i="7"/>
  <c r="K14" i="24" s="1"/>
  <c r="F242" i="7"/>
  <c r="K21" i="24" s="1"/>
  <c r="AW241" i="7"/>
  <c r="AV241" i="7"/>
  <c r="AU241" i="7"/>
  <c r="AP241" i="7"/>
  <c r="AO241" i="7"/>
  <c r="AN241" i="7"/>
  <c r="AM241" i="7"/>
  <c r="AF241" i="7"/>
  <c r="AD241" i="7"/>
  <c r="AC241" i="7"/>
  <c r="AB241" i="7"/>
  <c r="AA241" i="7"/>
  <c r="W241" i="7"/>
  <c r="U241" i="7"/>
  <c r="T241" i="7"/>
  <c r="S241" i="7"/>
  <c r="R241" i="7"/>
  <c r="Q241" i="7"/>
  <c r="L241" i="7"/>
  <c r="K241" i="7"/>
  <c r="J241" i="7"/>
  <c r="I241" i="7"/>
  <c r="H241" i="7"/>
  <c r="G241" i="7"/>
  <c r="F241" i="7"/>
  <c r="BB240" i="7"/>
  <c r="AW240" i="7"/>
  <c r="AV240" i="7"/>
  <c r="AU240" i="7"/>
  <c r="AS240" i="7"/>
  <c r="I25" i="24" s="1"/>
  <c r="AP240" i="7"/>
  <c r="I33" i="24" s="1"/>
  <c r="AO240" i="7"/>
  <c r="I29" i="24" s="1"/>
  <c r="AN240" i="7"/>
  <c r="I34" i="24" s="1"/>
  <c r="AM240" i="7"/>
  <c r="I28" i="24" s="1"/>
  <c r="AF240" i="7"/>
  <c r="AD240" i="7"/>
  <c r="I30" i="24" s="1"/>
  <c r="AC240" i="7"/>
  <c r="I32" i="24" s="1"/>
  <c r="AB240" i="7"/>
  <c r="I27" i="24" s="1"/>
  <c r="AA240" i="7"/>
  <c r="I26" i="24" s="1"/>
  <c r="Y240" i="7"/>
  <c r="I5" i="24" s="1"/>
  <c r="W240" i="7"/>
  <c r="I6" i="24" s="1"/>
  <c r="U240" i="7"/>
  <c r="I20" i="24" s="1"/>
  <c r="T240" i="7"/>
  <c r="I19" i="24" s="1"/>
  <c r="S240" i="7"/>
  <c r="I18" i="24" s="1"/>
  <c r="R240" i="7"/>
  <c r="I17" i="24" s="1"/>
  <c r="Q240" i="7"/>
  <c r="I16" i="24" s="1"/>
  <c r="L240" i="7"/>
  <c r="I9" i="24" s="1"/>
  <c r="K240" i="7"/>
  <c r="I8" i="24" s="1"/>
  <c r="J240" i="7"/>
  <c r="I12" i="24" s="1"/>
  <c r="I240" i="7"/>
  <c r="I11" i="24" s="1"/>
  <c r="H240" i="7"/>
  <c r="I15" i="24" s="1"/>
  <c r="G240" i="7"/>
  <c r="I14" i="24" s="1"/>
  <c r="F240" i="7"/>
  <c r="I21" i="24" s="1"/>
  <c r="V240" i="7"/>
  <c r="I22" i="24" s="1"/>
  <c r="V241" i="7"/>
  <c r="AX242" i="7"/>
  <c r="AW234" i="7"/>
  <c r="AV234" i="7"/>
  <c r="AU234" i="7"/>
  <c r="AF234" i="7"/>
  <c r="AD234" i="7"/>
  <c r="AC234" i="7"/>
  <c r="AB234" i="7"/>
  <c r="AA234" i="7"/>
  <c r="W234" i="7"/>
  <c r="U234" i="7"/>
  <c r="T234" i="7"/>
  <c r="S234" i="7"/>
  <c r="R234" i="7"/>
  <c r="Q234" i="7"/>
  <c r="L234" i="7"/>
  <c r="K234" i="7"/>
  <c r="J234" i="7"/>
  <c r="I234" i="7"/>
  <c r="H234" i="7"/>
  <c r="G234" i="7"/>
  <c r="F234" i="7"/>
  <c r="AW233" i="7"/>
  <c r="AV233" i="7"/>
  <c r="AU233" i="7"/>
  <c r="AF233" i="7"/>
  <c r="AD233" i="7"/>
  <c r="AC233" i="7"/>
  <c r="AB233" i="7"/>
  <c r="AA233" i="7"/>
  <c r="W233" i="7"/>
  <c r="U233" i="7"/>
  <c r="T233" i="7"/>
  <c r="S233" i="7"/>
  <c r="R233" i="7"/>
  <c r="Q233" i="7"/>
  <c r="L233" i="7"/>
  <c r="K233" i="7"/>
  <c r="J233" i="7"/>
  <c r="I233" i="7"/>
  <c r="H233" i="7"/>
  <c r="G233" i="7"/>
  <c r="F233" i="7"/>
  <c r="BB232" i="7"/>
  <c r="AW232" i="7"/>
  <c r="AV232" i="7"/>
  <c r="AU232" i="7"/>
  <c r="AS232" i="7"/>
  <c r="AF232" i="7"/>
  <c r="AD232" i="7"/>
  <c r="AC232" i="7"/>
  <c r="AB232" i="7"/>
  <c r="AA232" i="7"/>
  <c r="W232" i="7"/>
  <c r="U232" i="7"/>
  <c r="T232" i="7"/>
  <c r="S232" i="7"/>
  <c r="R232" i="7"/>
  <c r="Q232" i="7"/>
  <c r="L232" i="7"/>
  <c r="K232" i="7"/>
  <c r="J232" i="7"/>
  <c r="I232" i="7"/>
  <c r="H232" i="7"/>
  <c r="G232" i="7"/>
  <c r="F232" i="7"/>
  <c r="K184" i="5"/>
  <c r="F184" i="5"/>
  <c r="E184" i="5"/>
  <c r="K183" i="5"/>
  <c r="F183" i="5"/>
  <c r="E183" i="5"/>
  <c r="L182" i="5"/>
  <c r="I48" i="24" s="1"/>
  <c r="K182" i="5"/>
  <c r="F182" i="5"/>
  <c r="E182" i="5"/>
  <c r="K173" i="5"/>
  <c r="J173" i="5"/>
  <c r="G52" i="24" s="1"/>
  <c r="I173" i="5"/>
  <c r="G51" i="24" s="1"/>
  <c r="H173" i="5"/>
  <c r="G50" i="24" s="1"/>
  <c r="G173" i="5"/>
  <c r="G49" i="24" s="1"/>
  <c r="F173" i="5"/>
  <c r="E173" i="5"/>
  <c r="K172" i="5"/>
  <c r="J172" i="5"/>
  <c r="I172" i="5"/>
  <c r="H172" i="5"/>
  <c r="G172" i="5"/>
  <c r="F172" i="5"/>
  <c r="E172" i="5"/>
  <c r="L171" i="5"/>
  <c r="E48" i="24" s="1"/>
  <c r="K171" i="5"/>
  <c r="J171" i="5"/>
  <c r="E52" i="24" s="1"/>
  <c r="I171" i="5"/>
  <c r="E51" i="24" s="1"/>
  <c r="H171" i="5"/>
  <c r="E50" i="24" s="1"/>
  <c r="G171" i="5"/>
  <c r="E49" i="24" s="1"/>
  <c r="F171" i="5"/>
  <c r="E171" i="5"/>
  <c r="J11" i="5"/>
  <c r="J12" i="5"/>
  <c r="J13" i="5"/>
  <c r="J14" i="5"/>
  <c r="J24" i="5"/>
  <c r="J25" i="5"/>
  <c r="J26" i="5"/>
  <c r="J27" i="5"/>
  <c r="J55" i="5"/>
  <c r="J56" i="5"/>
  <c r="J57" i="5"/>
  <c r="J58" i="5"/>
  <c r="J59" i="5"/>
  <c r="J41" i="5"/>
  <c r="J42" i="5"/>
  <c r="J43" i="5"/>
  <c r="J44" i="5"/>
  <c r="J45" i="5"/>
  <c r="J46" i="5"/>
  <c r="J187" i="5" l="1"/>
  <c r="J188" i="5"/>
  <c r="J189" i="5" s="1"/>
  <c r="AG249" i="11"/>
  <c r="AG223" i="11"/>
  <c r="AG247" i="11"/>
  <c r="AG248" i="11"/>
  <c r="K44" i="24" s="1"/>
  <c r="AG246" i="11"/>
  <c r="I44" i="24" s="1"/>
  <c r="O17" i="20"/>
  <c r="O17" i="22"/>
  <c r="O19" i="20"/>
  <c r="O19" i="22"/>
  <c r="AD29" i="20"/>
  <c r="AD29" i="22"/>
  <c r="M27" i="20"/>
  <c r="M31" i="22"/>
  <c r="AB7" i="22"/>
  <c r="AB7" i="20"/>
  <c r="M28" i="20"/>
  <c r="M29" i="22"/>
  <c r="O6" i="20"/>
  <c r="O6" i="22"/>
  <c r="AD30" i="20"/>
  <c r="AD30" i="22"/>
  <c r="O16" i="20"/>
  <c r="O16" i="22"/>
  <c r="M4" i="20"/>
  <c r="M4" i="22"/>
  <c r="O25" i="20"/>
  <c r="O25" i="22"/>
  <c r="AF30" i="20"/>
  <c r="AF30" i="22"/>
  <c r="M27" i="22"/>
  <c r="M30" i="20"/>
  <c r="M33" i="22"/>
  <c r="M31" i="20"/>
  <c r="O27" i="20"/>
  <c r="O31" i="22"/>
  <c r="Z6" i="22"/>
  <c r="Z6" i="20"/>
  <c r="Z7" i="22"/>
  <c r="Z7" i="20"/>
  <c r="M25" i="20"/>
  <c r="M25" i="22"/>
  <c r="I4" i="22"/>
  <c r="I4" i="20"/>
  <c r="O30" i="20"/>
  <c r="O27" i="22"/>
  <c r="Z8" i="22"/>
  <c r="Z8" i="20"/>
  <c r="O33" i="22"/>
  <c r="O31" i="20"/>
  <c r="AB9" i="22"/>
  <c r="AB9" i="20"/>
  <c r="O28" i="20"/>
  <c r="O29" i="22"/>
  <c r="O4" i="20"/>
  <c r="O4" i="22"/>
  <c r="M14" i="20"/>
  <c r="M14" i="22"/>
  <c r="O33" i="20"/>
  <c r="O28" i="22"/>
  <c r="O20" i="20"/>
  <c r="O20" i="22"/>
  <c r="Z9" i="22"/>
  <c r="Z9" i="20"/>
  <c r="M15" i="20"/>
  <c r="M15" i="22"/>
  <c r="O34" i="20"/>
  <c r="O32" i="22"/>
  <c r="AF29" i="20"/>
  <c r="AF29" i="22"/>
  <c r="O18" i="20"/>
  <c r="O18" i="22"/>
  <c r="AD27" i="20"/>
  <c r="AD27" i="22"/>
  <c r="M6" i="20"/>
  <c r="M6" i="22"/>
  <c r="J16" i="5"/>
  <c r="J15" i="5"/>
  <c r="J17" i="5"/>
  <c r="M8" i="20"/>
  <c r="M8" i="22"/>
  <c r="M11" i="20"/>
  <c r="M11" i="22"/>
  <c r="AB6" i="22"/>
  <c r="AB6" i="20"/>
  <c r="AB8" i="22"/>
  <c r="AB8" i="20"/>
  <c r="O26" i="20"/>
  <c r="O26" i="22"/>
  <c r="M34" i="20"/>
  <c r="M32" i="22"/>
  <c r="M12" i="20"/>
  <c r="M12" i="22"/>
  <c r="M9" i="20"/>
  <c r="M9" i="22"/>
  <c r="M16" i="20"/>
  <c r="M16" i="22"/>
  <c r="O15" i="20"/>
  <c r="O15" i="22"/>
  <c r="AF19" i="20"/>
  <c r="AF19" i="22"/>
  <c r="M26" i="20"/>
  <c r="M26" i="22"/>
  <c r="M33" i="20"/>
  <c r="M28" i="22"/>
  <c r="M21" i="20"/>
  <c r="M21" i="22"/>
  <c r="O14" i="20"/>
  <c r="O14" i="22"/>
  <c r="M17" i="20"/>
  <c r="M17" i="22"/>
  <c r="O11" i="20"/>
  <c r="O11" i="22"/>
  <c r="M18" i="20"/>
  <c r="M18" i="22"/>
  <c r="O12" i="20"/>
  <c r="O12" i="22"/>
  <c r="AD19" i="20"/>
  <c r="AD19" i="22"/>
  <c r="M19" i="20"/>
  <c r="M19" i="22"/>
  <c r="O8" i="20"/>
  <c r="O8" i="22"/>
  <c r="K4" i="22"/>
  <c r="K4" i="20"/>
  <c r="M20" i="20"/>
  <c r="M20" i="22"/>
  <c r="O9" i="20"/>
  <c r="O9" i="22"/>
  <c r="V242" i="7"/>
  <c r="K22" i="24" s="1"/>
  <c r="V232" i="7"/>
  <c r="V234" i="7"/>
  <c r="V233" i="7"/>
  <c r="AX240" i="7"/>
  <c r="AX241" i="7"/>
  <c r="AX234" i="7"/>
  <c r="AX232" i="7"/>
  <c r="AX233" i="7"/>
  <c r="P126" i="2"/>
  <c r="T126" i="2" s="1"/>
  <c r="Q126" i="2"/>
  <c r="R126" i="2"/>
  <c r="S126" i="2"/>
  <c r="P125" i="2"/>
  <c r="T125" i="2" s="1"/>
  <c r="Q125" i="2"/>
  <c r="R125" i="2"/>
  <c r="S125" i="2"/>
  <c r="P122" i="2"/>
  <c r="Q122" i="2"/>
  <c r="R122" i="2"/>
  <c r="S122" i="2"/>
  <c r="T122" i="2"/>
  <c r="P124" i="2"/>
  <c r="T124" i="2" s="1"/>
  <c r="Q124" i="2"/>
  <c r="R124" i="2"/>
  <c r="S124" i="2"/>
  <c r="Q121" i="2"/>
  <c r="P121" i="2"/>
  <c r="P114" i="2"/>
  <c r="T114" i="2" s="1"/>
  <c r="Q114" i="2"/>
  <c r="R114" i="2"/>
  <c r="S114" i="2"/>
  <c r="P116" i="2"/>
  <c r="T116" i="2" s="1"/>
  <c r="Q116" i="2"/>
  <c r="R116" i="2"/>
  <c r="S116" i="2"/>
  <c r="P117" i="2"/>
  <c r="T117" i="2" s="1"/>
  <c r="Q117" i="2"/>
  <c r="R117" i="2"/>
  <c r="S117" i="2"/>
  <c r="P96" i="2"/>
  <c r="T96" i="2" s="1"/>
  <c r="Q96" i="2"/>
  <c r="R96" i="2"/>
  <c r="S96" i="2"/>
  <c r="P97" i="2"/>
  <c r="T97" i="2" s="1"/>
  <c r="Q97" i="2"/>
  <c r="R97" i="2"/>
  <c r="S97" i="2"/>
  <c r="P98" i="2"/>
  <c r="Q98" i="2"/>
  <c r="P99" i="2"/>
  <c r="T99" i="2" s="1"/>
  <c r="Q99" i="2"/>
  <c r="R99" i="2"/>
  <c r="S99" i="2"/>
  <c r="P100" i="2"/>
  <c r="Q100" i="2"/>
  <c r="P101" i="2"/>
  <c r="T101" i="2" s="1"/>
  <c r="Q101" i="2"/>
  <c r="R101" i="2"/>
  <c r="S101" i="2"/>
  <c r="P102" i="2"/>
  <c r="T102" i="2" s="1"/>
  <c r="Q102" i="2"/>
  <c r="R102" i="2"/>
  <c r="S102" i="2"/>
  <c r="P103" i="2"/>
  <c r="T103" i="2" s="1"/>
  <c r="Q103" i="2"/>
  <c r="R103" i="2"/>
  <c r="S103" i="2"/>
  <c r="P104" i="2"/>
  <c r="Q104" i="2"/>
  <c r="R104" i="2"/>
  <c r="S104" i="2"/>
  <c r="T104" i="2"/>
  <c r="S95" i="2"/>
  <c r="R95" i="2"/>
  <c r="Q95" i="2"/>
  <c r="P95" i="2"/>
  <c r="T95" i="2" s="1"/>
  <c r="P81" i="2"/>
  <c r="T81" i="2" s="1"/>
  <c r="Q81" i="2"/>
  <c r="R81" i="2"/>
  <c r="S81" i="2"/>
  <c r="P82" i="2"/>
  <c r="T82" i="2" s="1"/>
  <c r="Q82" i="2"/>
  <c r="R82" i="2"/>
  <c r="S82" i="2"/>
  <c r="P83" i="2"/>
  <c r="T83" i="2" s="1"/>
  <c r="Q83" i="2"/>
  <c r="R83" i="2"/>
  <c r="S83" i="2"/>
  <c r="P84" i="2"/>
  <c r="T84" i="2" s="1"/>
  <c r="Q84" i="2"/>
  <c r="R84" i="2"/>
  <c r="S84" i="2"/>
  <c r="P85" i="2"/>
  <c r="T85" i="2" s="1"/>
  <c r="Q85" i="2"/>
  <c r="R85" i="2"/>
  <c r="S85" i="2"/>
  <c r="P86" i="2"/>
  <c r="T86" i="2" s="1"/>
  <c r="Q86" i="2"/>
  <c r="R86" i="2"/>
  <c r="S86" i="2"/>
  <c r="P87" i="2"/>
  <c r="T87" i="2" s="1"/>
  <c r="Q87" i="2"/>
  <c r="R87" i="2"/>
  <c r="S87" i="2"/>
  <c r="P88" i="2"/>
  <c r="T88" i="2" s="1"/>
  <c r="Q88" i="2"/>
  <c r="R88" i="2"/>
  <c r="S88" i="2"/>
  <c r="P89" i="2"/>
  <c r="T89" i="2" s="1"/>
  <c r="Q89" i="2"/>
  <c r="R89" i="2"/>
  <c r="S89" i="2"/>
  <c r="P90" i="2"/>
  <c r="Q90" i="2"/>
  <c r="P91" i="2"/>
  <c r="T91" i="2" s="1"/>
  <c r="Q91" i="2"/>
  <c r="R91" i="2"/>
  <c r="S91" i="2"/>
  <c r="P63" i="2"/>
  <c r="T63" i="2" s="1"/>
  <c r="Q63" i="2"/>
  <c r="R63" i="2"/>
  <c r="S63" i="2"/>
  <c r="P64" i="2"/>
  <c r="T64" i="2" s="1"/>
  <c r="Q64" i="2"/>
  <c r="R64" i="2"/>
  <c r="S64" i="2"/>
  <c r="P65" i="2"/>
  <c r="Q65" i="2"/>
  <c r="P66" i="2"/>
  <c r="Q66" i="2"/>
  <c r="P67" i="2"/>
  <c r="T67" i="2" s="1"/>
  <c r="Q67" i="2"/>
  <c r="R67" i="2"/>
  <c r="S67" i="2"/>
  <c r="P68" i="2"/>
  <c r="T68" i="2" s="1"/>
  <c r="Q68" i="2"/>
  <c r="R68" i="2"/>
  <c r="S68" i="2"/>
  <c r="P69" i="2"/>
  <c r="T69" i="2" s="1"/>
  <c r="Q69" i="2"/>
  <c r="R69" i="2"/>
  <c r="S69" i="2"/>
  <c r="P71" i="2"/>
  <c r="T71" i="2" s="1"/>
  <c r="Q71" i="2"/>
  <c r="R71" i="2"/>
  <c r="S71" i="2"/>
  <c r="Q62" i="2"/>
  <c r="P62" i="2"/>
  <c r="P54" i="2"/>
  <c r="T54" i="2" s="1"/>
  <c r="Q54" i="2"/>
  <c r="R54" i="2"/>
  <c r="S54" i="2"/>
  <c r="P55" i="2"/>
  <c r="Q55" i="2"/>
  <c r="P56" i="2"/>
  <c r="T56" i="2" s="1"/>
  <c r="Q56" i="2"/>
  <c r="R56" i="2"/>
  <c r="S56" i="2"/>
  <c r="P57" i="2"/>
  <c r="T57" i="2" s="1"/>
  <c r="Q57" i="2"/>
  <c r="R57" i="2"/>
  <c r="S57" i="2"/>
  <c r="R40" i="2"/>
  <c r="S40" i="2"/>
  <c r="R42" i="2"/>
  <c r="S42" i="2"/>
  <c r="R44" i="2"/>
  <c r="S44" i="2"/>
  <c r="S38" i="2"/>
  <c r="R38" i="2"/>
  <c r="Q38" i="2"/>
  <c r="Q40" i="2"/>
  <c r="P38" i="2"/>
  <c r="T38" i="2" s="1"/>
  <c r="P40" i="2"/>
  <c r="T40" i="2" s="1"/>
  <c r="O131" i="2"/>
  <c r="N130" i="2"/>
  <c r="O120" i="2"/>
  <c r="N120" i="2"/>
  <c r="O119" i="2"/>
  <c r="N119" i="2"/>
  <c r="O118" i="2"/>
  <c r="N118" i="2"/>
  <c r="S113" i="2"/>
  <c r="R113" i="2"/>
  <c r="Q113" i="2"/>
  <c r="P113" i="2"/>
  <c r="O106" i="2"/>
  <c r="O107" i="2"/>
  <c r="N106" i="2"/>
  <c r="O94" i="2"/>
  <c r="N94" i="2"/>
  <c r="O93" i="2"/>
  <c r="N93" i="2"/>
  <c r="O92" i="2"/>
  <c r="N92" i="2"/>
  <c r="Q80" i="2"/>
  <c r="P80" i="2"/>
  <c r="N73" i="2"/>
  <c r="O61" i="2"/>
  <c r="N61" i="2"/>
  <c r="O60" i="2"/>
  <c r="N60" i="2"/>
  <c r="O59" i="2"/>
  <c r="N59" i="2"/>
  <c r="S53" i="2"/>
  <c r="R53" i="2"/>
  <c r="Q53" i="2"/>
  <c r="P53" i="2"/>
  <c r="P33" i="2"/>
  <c r="Q33" i="2"/>
  <c r="R33" i="2"/>
  <c r="S33" i="2"/>
  <c r="T33" i="2"/>
  <c r="Q44" i="2"/>
  <c r="P44" i="2"/>
  <c r="T44" i="2" s="1"/>
  <c r="P43" i="2"/>
  <c r="O47" i="2"/>
  <c r="N46" i="2"/>
  <c r="O37" i="2"/>
  <c r="N37" i="2"/>
  <c r="O36" i="2"/>
  <c r="N36" i="2"/>
  <c r="O35" i="2"/>
  <c r="O140" i="2" s="1"/>
  <c r="N35" i="2"/>
  <c r="N137" i="2" s="1"/>
  <c r="S34" i="2"/>
  <c r="R34" i="2"/>
  <c r="Q34" i="2"/>
  <c r="P34" i="2"/>
  <c r="T34" i="2" s="1"/>
  <c r="S31" i="2"/>
  <c r="R31" i="2"/>
  <c r="Q31" i="2"/>
  <c r="P31" i="2"/>
  <c r="T31" i="2" s="1"/>
  <c r="S30" i="2"/>
  <c r="R30" i="2"/>
  <c r="Q30" i="2"/>
  <c r="P30" i="2"/>
  <c r="T30" i="2" s="1"/>
  <c r="S29" i="2"/>
  <c r="R29" i="2"/>
  <c r="Q29" i="2"/>
  <c r="P29" i="2"/>
  <c r="Q15" i="2"/>
  <c r="Q17" i="2"/>
  <c r="Q18" i="2"/>
  <c r="Q19" i="2"/>
  <c r="Q20" i="2"/>
  <c r="Q14" i="2"/>
  <c r="P6" i="2"/>
  <c r="T6" i="2" s="1"/>
  <c r="Q6" i="2"/>
  <c r="P7" i="2"/>
  <c r="T7" i="2" s="1"/>
  <c r="Q7" i="2"/>
  <c r="P8" i="2"/>
  <c r="Q8" i="2"/>
  <c r="P9" i="2"/>
  <c r="T9" i="2" s="1"/>
  <c r="Q9" i="2"/>
  <c r="Q5" i="2"/>
  <c r="O144" i="2"/>
  <c r="N144" i="2"/>
  <c r="O141" i="2"/>
  <c r="N141" i="2"/>
  <c r="O138" i="2"/>
  <c r="N138" i="2"/>
  <c r="S18" i="2"/>
  <c r="P18" i="2"/>
  <c r="T18" i="2" s="1"/>
  <c r="S17" i="2"/>
  <c r="R17" i="2"/>
  <c r="S14" i="2"/>
  <c r="N22" i="2"/>
  <c r="S9" i="2"/>
  <c r="R9" i="2"/>
  <c r="S8" i="2"/>
  <c r="R8" i="2"/>
  <c r="P5" i="2"/>
  <c r="O21" i="20" l="1"/>
  <c r="O21" i="22"/>
  <c r="X9" i="22"/>
  <c r="X9" i="20"/>
  <c r="S108" i="2"/>
  <c r="V9" i="22"/>
  <c r="V9" i="20"/>
  <c r="O137" i="2"/>
  <c r="S35" i="2"/>
  <c r="N140" i="2"/>
  <c r="R118" i="2"/>
  <c r="P129" i="2"/>
  <c r="S118" i="2"/>
  <c r="P132" i="2"/>
  <c r="R94" i="2"/>
  <c r="R59" i="2"/>
  <c r="S59" i="2"/>
  <c r="Q61" i="2"/>
  <c r="Q120" i="2"/>
  <c r="R93" i="2"/>
  <c r="R35" i="2"/>
  <c r="R140" i="2" s="1"/>
  <c r="Q37" i="2"/>
  <c r="R36" i="2"/>
  <c r="Q93" i="2"/>
  <c r="N139" i="2"/>
  <c r="S94" i="2"/>
  <c r="Q118" i="2"/>
  <c r="S131" i="2"/>
  <c r="S129" i="2"/>
  <c r="S130" i="2"/>
  <c r="P118" i="2"/>
  <c r="Q119" i="2"/>
  <c r="R120" i="2"/>
  <c r="Q129" i="2"/>
  <c r="N129" i="2"/>
  <c r="O130" i="2"/>
  <c r="P131" i="2"/>
  <c r="Q132" i="2"/>
  <c r="T113" i="2"/>
  <c r="R119" i="2"/>
  <c r="S120" i="2"/>
  <c r="R130" i="2"/>
  <c r="O129" i="2"/>
  <c r="P130" i="2"/>
  <c r="Q131" i="2"/>
  <c r="N132" i="2"/>
  <c r="S119" i="2"/>
  <c r="P120" i="2"/>
  <c r="Q130" i="2"/>
  <c r="N131" i="2"/>
  <c r="O132" i="2"/>
  <c r="S132" i="2"/>
  <c r="P119" i="2"/>
  <c r="O139" i="2"/>
  <c r="Q105" i="2"/>
  <c r="Q108" i="2"/>
  <c r="R92" i="2"/>
  <c r="S93" i="2"/>
  <c r="P94" i="2"/>
  <c r="S105" i="2"/>
  <c r="P108" i="2"/>
  <c r="O105" i="2"/>
  <c r="Q107" i="2"/>
  <c r="N108" i="2"/>
  <c r="R108" i="2"/>
  <c r="Q92" i="2"/>
  <c r="N105" i="2"/>
  <c r="S92" i="2"/>
  <c r="P93" i="2"/>
  <c r="Q94" i="2"/>
  <c r="Q106" i="2"/>
  <c r="N107" i="2"/>
  <c r="O108" i="2"/>
  <c r="P92" i="2"/>
  <c r="O74" i="2"/>
  <c r="R73" i="2"/>
  <c r="R72" i="2"/>
  <c r="S74" i="2"/>
  <c r="S72" i="2"/>
  <c r="S73" i="2"/>
  <c r="T53" i="2"/>
  <c r="P59" i="2"/>
  <c r="Q60" i="2"/>
  <c r="R61" i="2"/>
  <c r="N72" i="2"/>
  <c r="O73" i="2"/>
  <c r="Q59" i="2"/>
  <c r="R60" i="2"/>
  <c r="S61" i="2"/>
  <c r="Q75" i="2"/>
  <c r="R74" i="2"/>
  <c r="O72" i="2"/>
  <c r="N75" i="2"/>
  <c r="R75" i="2"/>
  <c r="S60" i="2"/>
  <c r="P61" i="2"/>
  <c r="Q73" i="2"/>
  <c r="N74" i="2"/>
  <c r="O75" i="2"/>
  <c r="S75" i="2"/>
  <c r="P60" i="2"/>
  <c r="S47" i="2"/>
  <c r="S45" i="2"/>
  <c r="S144" i="2"/>
  <c r="S46" i="2"/>
  <c r="P35" i="2"/>
  <c r="P140" i="2" s="1"/>
  <c r="Q36" i="2"/>
  <c r="R37" i="2"/>
  <c r="P42" i="2"/>
  <c r="T42" i="2" s="1"/>
  <c r="Q43" i="2"/>
  <c r="N45" i="2"/>
  <c r="O46" i="2"/>
  <c r="T29" i="2"/>
  <c r="Q35" i="2"/>
  <c r="Q140" i="2" s="1"/>
  <c r="S37" i="2"/>
  <c r="Q42" i="2"/>
  <c r="O45" i="2"/>
  <c r="N48" i="2"/>
  <c r="S36" i="2"/>
  <c r="P37" i="2"/>
  <c r="N47" i="2"/>
  <c r="O48" i="2"/>
  <c r="S48" i="2"/>
  <c r="S140" i="2"/>
  <c r="P36" i="2"/>
  <c r="Q10" i="2"/>
  <c r="Q138" i="2"/>
  <c r="N21" i="2"/>
  <c r="P15" i="2"/>
  <c r="T15" i="2" s="1"/>
  <c r="O22" i="2"/>
  <c r="P17" i="2"/>
  <c r="T17" i="2" s="1"/>
  <c r="P20" i="2"/>
  <c r="Q24" i="2"/>
  <c r="N11" i="2"/>
  <c r="P14" i="2"/>
  <c r="P19" i="2"/>
  <c r="T14" i="2"/>
  <c r="O21" i="2"/>
  <c r="O24" i="2"/>
  <c r="R7" i="2"/>
  <c r="O23" i="2"/>
  <c r="R15" i="2"/>
  <c r="T8" i="2"/>
  <c r="P10" i="2"/>
  <c r="P11" i="2"/>
  <c r="P12" i="2"/>
  <c r="T5" i="2"/>
  <c r="O12" i="2"/>
  <c r="Q21" i="2"/>
  <c r="Q22" i="2"/>
  <c r="Q23" i="2"/>
  <c r="R6" i="2"/>
  <c r="S7" i="2"/>
  <c r="N10" i="2"/>
  <c r="O11" i="2"/>
  <c r="R14" i="2"/>
  <c r="S15" i="2"/>
  <c r="S21" i="2" s="1"/>
  <c r="R18" i="2"/>
  <c r="N24" i="2"/>
  <c r="R5" i="2"/>
  <c r="S6" i="2"/>
  <c r="O10" i="2"/>
  <c r="Q12" i="2"/>
  <c r="N23" i="2"/>
  <c r="S5" i="2"/>
  <c r="Q11" i="2"/>
  <c r="N12" i="2"/>
  <c r="Q46" i="2" l="1"/>
  <c r="Q137" i="2"/>
  <c r="Q139" i="2"/>
  <c r="P24" i="2"/>
  <c r="O143" i="2"/>
  <c r="P23" i="2"/>
  <c r="O142" i="2"/>
  <c r="P21" i="2"/>
  <c r="R142" i="2"/>
  <c r="P22" i="2"/>
  <c r="S22" i="2"/>
  <c r="S142" i="2"/>
  <c r="S23" i="2"/>
  <c r="S141" i="2"/>
  <c r="R141" i="2"/>
  <c r="R129" i="2"/>
  <c r="T129" i="2"/>
  <c r="T130" i="2"/>
  <c r="T131" i="2"/>
  <c r="R131" i="2"/>
  <c r="R132" i="2"/>
  <c r="T132" i="2"/>
  <c r="T119" i="2"/>
  <c r="T120" i="2"/>
  <c r="T118" i="2"/>
  <c r="P105" i="2"/>
  <c r="S106" i="2"/>
  <c r="S143" i="2" s="1"/>
  <c r="Q143" i="2"/>
  <c r="N143" i="2"/>
  <c r="T105" i="2"/>
  <c r="T106" i="2"/>
  <c r="S107" i="2"/>
  <c r="T108" i="2"/>
  <c r="T92" i="2"/>
  <c r="T93" i="2"/>
  <c r="T94" i="2"/>
  <c r="T139" i="2" s="1"/>
  <c r="P106" i="2"/>
  <c r="R106" i="2"/>
  <c r="R107" i="2"/>
  <c r="R105" i="2"/>
  <c r="P107" i="2"/>
  <c r="N142" i="2"/>
  <c r="P72" i="2"/>
  <c r="P73" i="2"/>
  <c r="P74" i="2"/>
  <c r="P142" i="2" s="1"/>
  <c r="T75" i="2"/>
  <c r="T60" i="2"/>
  <c r="T61" i="2"/>
  <c r="T59" i="2"/>
  <c r="Q74" i="2"/>
  <c r="Q72" i="2"/>
  <c r="P75" i="2"/>
  <c r="Q45" i="2"/>
  <c r="P48" i="2"/>
  <c r="Q141" i="2"/>
  <c r="R48" i="2"/>
  <c r="Q47" i="2"/>
  <c r="T36" i="2"/>
  <c r="T37" i="2"/>
  <c r="T35" i="2"/>
  <c r="T140" i="2" s="1"/>
  <c r="R144" i="2"/>
  <c r="Q144" i="2"/>
  <c r="Q48" i="2"/>
  <c r="R47" i="2"/>
  <c r="R45" i="2"/>
  <c r="R46" i="2"/>
  <c r="P45" i="2"/>
  <c r="P144" i="2"/>
  <c r="P141" i="2"/>
  <c r="P46" i="2"/>
  <c r="P47" i="2"/>
  <c r="T138" i="2"/>
  <c r="P138" i="2"/>
  <c r="S137" i="2"/>
  <c r="S138" i="2"/>
  <c r="S139" i="2"/>
  <c r="P137" i="2"/>
  <c r="R137" i="2"/>
  <c r="R138" i="2"/>
  <c r="R139" i="2"/>
  <c r="P139" i="2"/>
  <c r="R12" i="2"/>
  <c r="R24" i="2"/>
  <c r="R10" i="2"/>
  <c r="R11" i="2"/>
  <c r="T24" i="2"/>
  <c r="T10" i="2"/>
  <c r="T11" i="2"/>
  <c r="T12" i="2"/>
  <c r="S24" i="2"/>
  <c r="S10" i="2"/>
  <c r="S11" i="2"/>
  <c r="S12" i="2"/>
  <c r="R22" i="2"/>
  <c r="R23" i="2"/>
  <c r="R21" i="2"/>
  <c r="T21" i="2"/>
  <c r="T22" i="2"/>
  <c r="T23" i="2"/>
  <c r="Q142" i="2" l="1"/>
  <c r="R143" i="2"/>
  <c r="T137" i="2"/>
  <c r="P143" i="2"/>
  <c r="T107" i="2"/>
  <c r="T143" i="2" s="1"/>
  <c r="T72" i="2"/>
  <c r="T73" i="2"/>
  <c r="T74" i="2"/>
  <c r="T141" i="2"/>
  <c r="T45" i="2"/>
  <c r="T46" i="2"/>
  <c r="T47" i="2"/>
  <c r="T144" i="2"/>
  <c r="T48" i="2"/>
  <c r="T142" i="2" l="1"/>
  <c r="F144" i="8" l="1"/>
  <c r="G144" i="8"/>
  <c r="H144" i="8"/>
  <c r="I144" i="8"/>
  <c r="J144" i="8"/>
  <c r="K144" i="8"/>
  <c r="L144" i="8"/>
  <c r="M144" i="8"/>
  <c r="N144" i="8"/>
  <c r="O144" i="8"/>
  <c r="P144" i="8"/>
  <c r="Q144" i="8"/>
  <c r="R144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E151" i="8"/>
  <c r="E150" i="8"/>
  <c r="E149" i="8"/>
  <c r="E148" i="8"/>
  <c r="E147" i="8"/>
  <c r="E146" i="8"/>
  <c r="E145" i="8"/>
  <c r="E144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F137" i="2"/>
  <c r="G137" i="2"/>
  <c r="I137" i="2"/>
  <c r="J137" i="2"/>
  <c r="F138" i="2"/>
  <c r="G138" i="2"/>
  <c r="I138" i="2"/>
  <c r="J138" i="2"/>
  <c r="F139" i="2"/>
  <c r="G139" i="2"/>
  <c r="I139" i="2"/>
  <c r="J139" i="2"/>
  <c r="F140" i="2"/>
  <c r="G140" i="2"/>
  <c r="I140" i="2"/>
  <c r="J140" i="2"/>
  <c r="F141" i="2"/>
  <c r="G141" i="2"/>
  <c r="H141" i="2"/>
  <c r="I141" i="2"/>
  <c r="J141" i="2"/>
  <c r="F142" i="2"/>
  <c r="G142" i="2"/>
  <c r="H142" i="2"/>
  <c r="I142" i="2"/>
  <c r="J142" i="2"/>
  <c r="F143" i="2"/>
  <c r="G143" i="2"/>
  <c r="H143" i="2"/>
  <c r="I143" i="2"/>
  <c r="J143" i="2"/>
  <c r="F144" i="2"/>
  <c r="G144" i="2"/>
  <c r="H144" i="2"/>
  <c r="I144" i="2"/>
  <c r="J144" i="2"/>
  <c r="E144" i="2"/>
  <c r="E143" i="2"/>
  <c r="E142" i="2"/>
  <c r="E141" i="2"/>
  <c r="E140" i="2"/>
  <c r="E139" i="2"/>
  <c r="E138" i="2"/>
  <c r="E137" i="2"/>
  <c r="J132" i="2"/>
  <c r="I132" i="2"/>
  <c r="H132" i="2"/>
  <c r="G132" i="2"/>
  <c r="F132" i="2"/>
  <c r="E132" i="2"/>
  <c r="J131" i="2"/>
  <c r="I131" i="2"/>
  <c r="H131" i="2"/>
  <c r="G131" i="2"/>
  <c r="F131" i="2"/>
  <c r="E131" i="2"/>
  <c r="J130" i="2"/>
  <c r="I130" i="2"/>
  <c r="H130" i="2"/>
  <c r="G130" i="2"/>
  <c r="F130" i="2"/>
  <c r="E130" i="2"/>
  <c r="K129" i="2"/>
  <c r="J129" i="2"/>
  <c r="I129" i="2"/>
  <c r="H129" i="2"/>
  <c r="G129" i="2"/>
  <c r="F129" i="2"/>
  <c r="E129" i="2"/>
  <c r="J120" i="2"/>
  <c r="I120" i="2"/>
  <c r="H120" i="2"/>
  <c r="G120" i="2"/>
  <c r="F120" i="2"/>
  <c r="E120" i="2"/>
  <c r="J119" i="2"/>
  <c r="I119" i="2"/>
  <c r="H119" i="2"/>
  <c r="G119" i="2"/>
  <c r="F119" i="2"/>
  <c r="E119" i="2"/>
  <c r="K118" i="2"/>
  <c r="J118" i="2"/>
  <c r="I118" i="2"/>
  <c r="H118" i="2"/>
  <c r="G118" i="2"/>
  <c r="F118" i="2"/>
  <c r="E118" i="2"/>
  <c r="K142" i="4"/>
  <c r="L142" i="4"/>
  <c r="M142" i="4"/>
  <c r="N142" i="4"/>
  <c r="K143" i="4"/>
  <c r="L143" i="4"/>
  <c r="M143" i="4"/>
  <c r="N143" i="4"/>
  <c r="K144" i="4"/>
  <c r="L144" i="4"/>
  <c r="M144" i="4"/>
  <c r="N144" i="4"/>
  <c r="K145" i="4"/>
  <c r="L145" i="4"/>
  <c r="M145" i="4"/>
  <c r="N145" i="4"/>
  <c r="K146" i="4"/>
  <c r="L146" i="4"/>
  <c r="M146" i="4"/>
  <c r="N146" i="4"/>
  <c r="K147" i="4"/>
  <c r="L147" i="4"/>
  <c r="M147" i="4"/>
  <c r="N147" i="4"/>
  <c r="K148" i="4"/>
  <c r="L148" i="4"/>
  <c r="M148" i="4"/>
  <c r="N148" i="4"/>
  <c r="K149" i="4"/>
  <c r="L149" i="4"/>
  <c r="M149" i="4"/>
  <c r="N149" i="4"/>
  <c r="J149" i="4"/>
  <c r="J148" i="4"/>
  <c r="J147" i="4"/>
  <c r="J146" i="4"/>
  <c r="J145" i="4"/>
  <c r="J144" i="4"/>
  <c r="J143" i="4"/>
  <c r="J142" i="4"/>
  <c r="F142" i="4"/>
  <c r="G142" i="4"/>
  <c r="F143" i="4"/>
  <c r="G143" i="4"/>
  <c r="F144" i="4"/>
  <c r="G144" i="4"/>
  <c r="F145" i="4"/>
  <c r="G145" i="4"/>
  <c r="F146" i="4"/>
  <c r="G146" i="4"/>
  <c r="F147" i="4"/>
  <c r="G147" i="4"/>
  <c r="F148" i="4"/>
  <c r="G148" i="4"/>
  <c r="F149" i="4"/>
  <c r="G149" i="4"/>
  <c r="E149" i="4"/>
  <c r="E148" i="4"/>
  <c r="E147" i="4"/>
  <c r="E146" i="4"/>
  <c r="E145" i="4"/>
  <c r="E144" i="4"/>
  <c r="E143" i="4"/>
  <c r="E142" i="4"/>
  <c r="N137" i="4"/>
  <c r="M137" i="4"/>
  <c r="L137" i="4"/>
  <c r="K137" i="4"/>
  <c r="J137" i="4"/>
  <c r="G137" i="4"/>
  <c r="F137" i="4"/>
  <c r="E137" i="4"/>
  <c r="N136" i="4"/>
  <c r="M136" i="4"/>
  <c r="L136" i="4"/>
  <c r="K136" i="4"/>
  <c r="J136" i="4"/>
  <c r="G136" i="4"/>
  <c r="F136" i="4"/>
  <c r="E136" i="4"/>
  <c r="N135" i="4"/>
  <c r="M135" i="4"/>
  <c r="L135" i="4"/>
  <c r="K135" i="4"/>
  <c r="J135" i="4"/>
  <c r="G135" i="4"/>
  <c r="F135" i="4"/>
  <c r="E135" i="4"/>
  <c r="O134" i="4"/>
  <c r="N134" i="4"/>
  <c r="M134" i="4"/>
  <c r="L134" i="4"/>
  <c r="K134" i="4"/>
  <c r="J134" i="4"/>
  <c r="H134" i="4"/>
  <c r="G134" i="4"/>
  <c r="F134" i="4"/>
  <c r="E134" i="4"/>
  <c r="W133" i="4"/>
  <c r="X133" i="4" s="1"/>
  <c r="R133" i="4"/>
  <c r="S133" i="4" s="1"/>
  <c r="Y131" i="4"/>
  <c r="Z131" i="4" s="1"/>
  <c r="W131" i="4"/>
  <c r="X131" i="4" s="1"/>
  <c r="T131" i="4"/>
  <c r="U131" i="4" s="1"/>
  <c r="R131" i="4"/>
  <c r="S131" i="4" s="1"/>
  <c r="Y130" i="4"/>
  <c r="Z130" i="4" s="1"/>
  <c r="W130" i="4"/>
  <c r="X130" i="4" s="1"/>
  <c r="T130" i="4"/>
  <c r="U130" i="4" s="1"/>
  <c r="R130" i="4"/>
  <c r="S130" i="4" s="1"/>
  <c r="Y129" i="4"/>
  <c r="Z129" i="4" s="1"/>
  <c r="W129" i="4"/>
  <c r="X129" i="4" s="1"/>
  <c r="T129" i="4"/>
  <c r="U129" i="4" s="1"/>
  <c r="R129" i="4"/>
  <c r="S129" i="4" s="1"/>
  <c r="Y127" i="4"/>
  <c r="Z127" i="4" s="1"/>
  <c r="W127" i="4"/>
  <c r="X127" i="4" s="1"/>
  <c r="T127" i="4"/>
  <c r="U127" i="4" s="1"/>
  <c r="R127" i="4"/>
  <c r="S127" i="4" s="1"/>
  <c r="Y126" i="4"/>
  <c r="W126" i="4"/>
  <c r="X126" i="4" s="1"/>
  <c r="T126" i="4"/>
  <c r="R126" i="4"/>
  <c r="S126" i="4" s="1"/>
  <c r="N125" i="4"/>
  <c r="M125" i="4"/>
  <c r="L125" i="4"/>
  <c r="K125" i="4"/>
  <c r="J125" i="4"/>
  <c r="G125" i="4"/>
  <c r="F125" i="4"/>
  <c r="E125" i="4"/>
  <c r="N124" i="4"/>
  <c r="M124" i="4"/>
  <c r="L124" i="4"/>
  <c r="K124" i="4"/>
  <c r="J124" i="4"/>
  <c r="G124" i="4"/>
  <c r="F124" i="4"/>
  <c r="E124" i="4"/>
  <c r="O123" i="4"/>
  <c r="N123" i="4"/>
  <c r="M123" i="4"/>
  <c r="L123" i="4"/>
  <c r="K123" i="4"/>
  <c r="J123" i="4"/>
  <c r="H123" i="4"/>
  <c r="G123" i="4"/>
  <c r="F123" i="4"/>
  <c r="E123" i="4"/>
  <c r="Y122" i="4"/>
  <c r="Z122" i="4" s="1"/>
  <c r="W122" i="4"/>
  <c r="X122" i="4" s="1"/>
  <c r="T122" i="4"/>
  <c r="U122" i="4" s="1"/>
  <c r="R122" i="4"/>
  <c r="S122" i="4" s="1"/>
  <c r="Y121" i="4"/>
  <c r="Z121" i="4" s="1"/>
  <c r="W121" i="4"/>
  <c r="X121" i="4" s="1"/>
  <c r="T121" i="4"/>
  <c r="U121" i="4" s="1"/>
  <c r="R121" i="4"/>
  <c r="S121" i="4" s="1"/>
  <c r="W120" i="4"/>
  <c r="X120" i="4" s="1"/>
  <c r="R120" i="4"/>
  <c r="S120" i="4" s="1"/>
  <c r="Y119" i="4"/>
  <c r="Z119" i="4" s="1"/>
  <c r="W119" i="4"/>
  <c r="X119" i="4" s="1"/>
  <c r="T119" i="4"/>
  <c r="U119" i="4" s="1"/>
  <c r="R119" i="4"/>
  <c r="S119" i="4" s="1"/>
  <c r="Y118" i="4"/>
  <c r="Z118" i="4" s="1"/>
  <c r="W118" i="4"/>
  <c r="X118" i="4" s="1"/>
  <c r="T118" i="4"/>
  <c r="U118" i="4" s="1"/>
  <c r="R118" i="4"/>
  <c r="T124" i="4" l="1"/>
  <c r="R134" i="4"/>
  <c r="Y124" i="4"/>
  <c r="R135" i="4"/>
  <c r="Y123" i="4"/>
  <c r="Y125" i="4"/>
  <c r="R137" i="4"/>
  <c r="T123" i="4"/>
  <c r="T125" i="4"/>
  <c r="R136" i="4"/>
  <c r="X125" i="4"/>
  <c r="X124" i="4"/>
  <c r="X123" i="4"/>
  <c r="X137" i="4"/>
  <c r="S118" i="4"/>
  <c r="W136" i="4"/>
  <c r="X136" i="4"/>
  <c r="X135" i="4"/>
  <c r="X134" i="4"/>
  <c r="R125" i="4"/>
  <c r="R124" i="4"/>
  <c r="R123" i="4"/>
  <c r="S135" i="4"/>
  <c r="S136" i="4"/>
  <c r="S134" i="4"/>
  <c r="Z124" i="4"/>
  <c r="Z123" i="4"/>
  <c r="Z125" i="4"/>
  <c r="T134" i="4"/>
  <c r="T136" i="4"/>
  <c r="T135" i="4"/>
  <c r="U126" i="4"/>
  <c r="W134" i="4"/>
  <c r="U125" i="4"/>
  <c r="U124" i="4"/>
  <c r="U123" i="4"/>
  <c r="W124" i="4"/>
  <c r="W125" i="4"/>
  <c r="W123" i="4"/>
  <c r="Y134" i="4"/>
  <c r="Z126" i="4"/>
  <c r="Y136" i="4"/>
  <c r="Y135" i="4"/>
  <c r="W135" i="4"/>
  <c r="W137" i="4"/>
  <c r="T137" i="4"/>
  <c r="Y137" i="4"/>
  <c r="U143" i="10"/>
  <c r="V143" i="10"/>
  <c r="U144" i="10"/>
  <c r="V144" i="10"/>
  <c r="U145" i="10"/>
  <c r="V145" i="10"/>
  <c r="U146" i="10"/>
  <c r="V146" i="10"/>
  <c r="U147" i="10"/>
  <c r="V147" i="10"/>
  <c r="U148" i="10"/>
  <c r="V148" i="10"/>
  <c r="U149" i="10"/>
  <c r="V149" i="10"/>
  <c r="U150" i="10"/>
  <c r="V150" i="10"/>
  <c r="T150" i="10"/>
  <c r="T149" i="10"/>
  <c r="T148" i="10"/>
  <c r="T147" i="10"/>
  <c r="T146" i="10"/>
  <c r="T145" i="10"/>
  <c r="T144" i="10"/>
  <c r="T143" i="10"/>
  <c r="P143" i="10"/>
  <c r="Q143" i="10"/>
  <c r="P144" i="10"/>
  <c r="Q144" i="10"/>
  <c r="P145" i="10"/>
  <c r="Q145" i="10"/>
  <c r="P146" i="10"/>
  <c r="Q146" i="10"/>
  <c r="P147" i="10"/>
  <c r="Q147" i="10"/>
  <c r="P148" i="10"/>
  <c r="Q148" i="10"/>
  <c r="P149" i="10"/>
  <c r="Q149" i="10"/>
  <c r="P150" i="10"/>
  <c r="Q150" i="10"/>
  <c r="O150" i="10"/>
  <c r="O149" i="10"/>
  <c r="O148" i="10"/>
  <c r="O147" i="10"/>
  <c r="O146" i="10"/>
  <c r="O145" i="10"/>
  <c r="O144" i="10"/>
  <c r="O143" i="10"/>
  <c r="K143" i="10"/>
  <c r="L143" i="10"/>
  <c r="K144" i="10"/>
  <c r="L144" i="10"/>
  <c r="K145" i="10"/>
  <c r="L145" i="10"/>
  <c r="K146" i="10"/>
  <c r="L146" i="10"/>
  <c r="K147" i="10"/>
  <c r="L147" i="10"/>
  <c r="K148" i="10"/>
  <c r="L148" i="10"/>
  <c r="K149" i="10"/>
  <c r="L149" i="10"/>
  <c r="K150" i="10"/>
  <c r="L150" i="10"/>
  <c r="J150" i="10"/>
  <c r="J149" i="10"/>
  <c r="J148" i="10"/>
  <c r="J147" i="10"/>
  <c r="J146" i="10"/>
  <c r="J145" i="10"/>
  <c r="J144" i="10"/>
  <c r="J143" i="10"/>
  <c r="F143" i="10"/>
  <c r="G143" i="10"/>
  <c r="F144" i="10"/>
  <c r="G144" i="10"/>
  <c r="F145" i="10"/>
  <c r="G145" i="10"/>
  <c r="F146" i="10"/>
  <c r="G146" i="10"/>
  <c r="F147" i="10"/>
  <c r="G147" i="10"/>
  <c r="F148" i="10"/>
  <c r="G148" i="10"/>
  <c r="F149" i="10"/>
  <c r="G149" i="10"/>
  <c r="F150" i="10"/>
  <c r="G150" i="10"/>
  <c r="E150" i="10"/>
  <c r="E149" i="10"/>
  <c r="E148" i="10"/>
  <c r="E147" i="10"/>
  <c r="E146" i="10"/>
  <c r="E145" i="10"/>
  <c r="E144" i="10"/>
  <c r="E143" i="10"/>
  <c r="V137" i="10"/>
  <c r="U137" i="10"/>
  <c r="T137" i="10"/>
  <c r="Q137" i="10"/>
  <c r="P137" i="10"/>
  <c r="O137" i="10"/>
  <c r="L137" i="10"/>
  <c r="K137" i="10"/>
  <c r="J137" i="10"/>
  <c r="G137" i="10"/>
  <c r="F137" i="10"/>
  <c r="E137" i="10"/>
  <c r="V136" i="10"/>
  <c r="U136" i="10"/>
  <c r="T136" i="10"/>
  <c r="Q136" i="10"/>
  <c r="P136" i="10"/>
  <c r="O136" i="10"/>
  <c r="L136" i="10"/>
  <c r="K136" i="10"/>
  <c r="J136" i="10"/>
  <c r="G136" i="10"/>
  <c r="F136" i="10"/>
  <c r="E136" i="10"/>
  <c r="V135" i="10"/>
  <c r="U135" i="10"/>
  <c r="T135" i="10"/>
  <c r="Q135" i="10"/>
  <c r="P135" i="10"/>
  <c r="O135" i="10"/>
  <c r="L135" i="10"/>
  <c r="K135" i="10"/>
  <c r="J135" i="10"/>
  <c r="G135" i="10"/>
  <c r="F135" i="10"/>
  <c r="E135" i="10"/>
  <c r="W134" i="10"/>
  <c r="V134" i="10"/>
  <c r="U134" i="10"/>
  <c r="T134" i="10"/>
  <c r="R134" i="10"/>
  <c r="Q134" i="10"/>
  <c r="P134" i="10"/>
  <c r="O134" i="10"/>
  <c r="M134" i="10"/>
  <c r="L134" i="10"/>
  <c r="K134" i="10"/>
  <c r="J134" i="10"/>
  <c r="H134" i="10"/>
  <c r="G134" i="10"/>
  <c r="F134" i="10"/>
  <c r="E134" i="10"/>
  <c r="AP133" i="10"/>
  <c r="AQ133" i="10" s="1"/>
  <c r="AN133" i="10"/>
  <c r="AO133" i="10" s="1"/>
  <c r="AL133" i="10"/>
  <c r="AM133" i="10" s="1"/>
  <c r="AJ133" i="10"/>
  <c r="AK133" i="10" s="1"/>
  <c r="AG133" i="10"/>
  <c r="AH133" i="10" s="1"/>
  <c r="AE133" i="10"/>
  <c r="AF133" i="10" s="1"/>
  <c r="AC133" i="10"/>
  <c r="AD133" i="10" s="1"/>
  <c r="AA133" i="10"/>
  <c r="AB133" i="10" s="1"/>
  <c r="AP132" i="10"/>
  <c r="AQ132" i="10" s="1"/>
  <c r="AN132" i="10"/>
  <c r="AO132" i="10" s="1"/>
  <c r="AL132" i="10"/>
  <c r="AM132" i="10" s="1"/>
  <c r="AJ132" i="10"/>
  <c r="AK132" i="10" s="1"/>
  <c r="AG132" i="10"/>
  <c r="AH132" i="10" s="1"/>
  <c r="AE132" i="10"/>
  <c r="AF132" i="10" s="1"/>
  <c r="AC132" i="10"/>
  <c r="AD132" i="10" s="1"/>
  <c r="AA132" i="10"/>
  <c r="AB132" i="10" s="1"/>
  <c r="AN131" i="10"/>
  <c r="AO131" i="10" s="1"/>
  <c r="AL131" i="10"/>
  <c r="AM131" i="10" s="1"/>
  <c r="AJ131" i="10"/>
  <c r="AK131" i="10" s="1"/>
  <c r="AE131" i="10"/>
  <c r="AF131" i="10" s="1"/>
  <c r="AC131" i="10"/>
  <c r="AD131" i="10" s="1"/>
  <c r="AA131" i="10"/>
  <c r="AB131" i="10" s="1"/>
  <c r="AP130" i="10"/>
  <c r="AQ130" i="10" s="1"/>
  <c r="AN130" i="10"/>
  <c r="AO130" i="10" s="1"/>
  <c r="AL130" i="10"/>
  <c r="AM130" i="10" s="1"/>
  <c r="AJ130" i="10"/>
  <c r="AK130" i="10" s="1"/>
  <c r="AG130" i="10"/>
  <c r="AH130" i="10" s="1"/>
  <c r="AE130" i="10"/>
  <c r="AF130" i="10" s="1"/>
  <c r="AC130" i="10"/>
  <c r="AD130" i="10" s="1"/>
  <c r="AA130" i="10"/>
  <c r="AB130" i="10" s="1"/>
  <c r="AP129" i="10"/>
  <c r="AQ129" i="10" s="1"/>
  <c r="AN129" i="10"/>
  <c r="AO129" i="10" s="1"/>
  <c r="AL129" i="10"/>
  <c r="AM129" i="10" s="1"/>
  <c r="AG129" i="10"/>
  <c r="AH129" i="10" s="1"/>
  <c r="AE129" i="10"/>
  <c r="AF129" i="10" s="1"/>
  <c r="AC129" i="10"/>
  <c r="AD129" i="10" s="1"/>
  <c r="AP128" i="10"/>
  <c r="AQ128" i="10" s="1"/>
  <c r="AN128" i="10"/>
  <c r="AO128" i="10" s="1"/>
  <c r="AL128" i="10"/>
  <c r="AM128" i="10" s="1"/>
  <c r="AG128" i="10"/>
  <c r="AH128" i="10" s="1"/>
  <c r="AE128" i="10"/>
  <c r="AF128" i="10" s="1"/>
  <c r="AC128" i="10"/>
  <c r="AD128" i="10" s="1"/>
  <c r="AP127" i="10"/>
  <c r="AQ127" i="10" s="1"/>
  <c r="AN127" i="10"/>
  <c r="AO127" i="10" s="1"/>
  <c r="AL127" i="10"/>
  <c r="AM127" i="10" s="1"/>
  <c r="AJ127" i="10"/>
  <c r="AK127" i="10" s="1"/>
  <c r="AG127" i="10"/>
  <c r="AH127" i="10" s="1"/>
  <c r="AE127" i="10"/>
  <c r="AF127" i="10" s="1"/>
  <c r="AC127" i="10"/>
  <c r="AD127" i="10" s="1"/>
  <c r="AA127" i="10"/>
  <c r="AB127" i="10" s="1"/>
  <c r="AP126" i="10"/>
  <c r="AQ126" i="10" s="1"/>
  <c r="AN126" i="10"/>
  <c r="AO126" i="10" s="1"/>
  <c r="AL126" i="10"/>
  <c r="AM126" i="10" s="1"/>
  <c r="AJ126" i="10"/>
  <c r="AK126" i="10" s="1"/>
  <c r="AG126" i="10"/>
  <c r="AH126" i="10" s="1"/>
  <c r="AE126" i="10"/>
  <c r="AF126" i="10" s="1"/>
  <c r="AC126" i="10"/>
  <c r="AD126" i="10" s="1"/>
  <c r="AA126" i="10"/>
  <c r="AB126" i="10" s="1"/>
  <c r="V125" i="10"/>
  <c r="U125" i="10"/>
  <c r="T125" i="10"/>
  <c r="Q125" i="10"/>
  <c r="P125" i="10"/>
  <c r="O125" i="10"/>
  <c r="L125" i="10"/>
  <c r="K125" i="10"/>
  <c r="J125" i="10"/>
  <c r="G125" i="10"/>
  <c r="F125" i="10"/>
  <c r="E125" i="10"/>
  <c r="V124" i="10"/>
  <c r="U124" i="10"/>
  <c r="T124" i="10"/>
  <c r="Q124" i="10"/>
  <c r="P124" i="10"/>
  <c r="O124" i="10"/>
  <c r="L124" i="10"/>
  <c r="K124" i="10"/>
  <c r="J124" i="10"/>
  <c r="G124" i="10"/>
  <c r="F124" i="10"/>
  <c r="E124" i="10"/>
  <c r="W123" i="10"/>
  <c r="V123" i="10"/>
  <c r="U123" i="10"/>
  <c r="T123" i="10"/>
  <c r="R123" i="10"/>
  <c r="Q123" i="10"/>
  <c r="P123" i="10"/>
  <c r="O123" i="10"/>
  <c r="M123" i="10"/>
  <c r="L123" i="10"/>
  <c r="K123" i="10"/>
  <c r="J123" i="10"/>
  <c r="H123" i="10"/>
  <c r="G123" i="10"/>
  <c r="F123" i="10"/>
  <c r="E123" i="10"/>
  <c r="AP122" i="10"/>
  <c r="AQ122" i="10" s="1"/>
  <c r="AL122" i="10"/>
  <c r="AM122" i="10" s="1"/>
  <c r="AJ122" i="10"/>
  <c r="AK122" i="10" s="1"/>
  <c r="AG122" i="10"/>
  <c r="AH122" i="10" s="1"/>
  <c r="AC122" i="10"/>
  <c r="AD122" i="10" s="1"/>
  <c r="AA122" i="10"/>
  <c r="AB122" i="10" s="1"/>
  <c r="AN121" i="10"/>
  <c r="AO121" i="10" s="1"/>
  <c r="AL121" i="10"/>
  <c r="AM121" i="10" s="1"/>
  <c r="AJ121" i="10"/>
  <c r="AK121" i="10" s="1"/>
  <c r="AE121" i="10"/>
  <c r="AF121" i="10" s="1"/>
  <c r="AC121" i="10"/>
  <c r="AD121" i="10" s="1"/>
  <c r="AA121" i="10"/>
  <c r="AB121" i="10" s="1"/>
  <c r="AP120" i="10"/>
  <c r="AQ120" i="10" s="1"/>
  <c r="AN120" i="10"/>
  <c r="AO120" i="10" s="1"/>
  <c r="AL120" i="10"/>
  <c r="AM120" i="10" s="1"/>
  <c r="AJ120" i="10"/>
  <c r="AK120" i="10" s="1"/>
  <c r="AG120" i="10"/>
  <c r="AH120" i="10" s="1"/>
  <c r="AE120" i="10"/>
  <c r="AF120" i="10" s="1"/>
  <c r="AC120" i="10"/>
  <c r="AD120" i="10" s="1"/>
  <c r="AA120" i="10"/>
  <c r="AB120" i="10" s="1"/>
  <c r="AP119" i="10"/>
  <c r="AQ119" i="10" s="1"/>
  <c r="AN119" i="10"/>
  <c r="AO119" i="10" s="1"/>
  <c r="AL119" i="10"/>
  <c r="AM119" i="10" s="1"/>
  <c r="AJ119" i="10"/>
  <c r="AK119" i="10" s="1"/>
  <c r="AG119" i="10"/>
  <c r="AH119" i="10" s="1"/>
  <c r="AE119" i="10"/>
  <c r="AF119" i="10" s="1"/>
  <c r="AC119" i="10"/>
  <c r="AD119" i="10" s="1"/>
  <c r="AA119" i="10"/>
  <c r="AB119" i="10" s="1"/>
  <c r="AP118" i="10"/>
  <c r="AQ118" i="10" s="1"/>
  <c r="AN118" i="10"/>
  <c r="AL118" i="10"/>
  <c r="AG118" i="10"/>
  <c r="AH118" i="10" s="1"/>
  <c r="AE118" i="10"/>
  <c r="AC118" i="10"/>
  <c r="AJ100" i="10"/>
  <c r="AK100" i="10" s="1"/>
  <c r="AL100" i="10"/>
  <c r="AM100" i="10" s="1"/>
  <c r="AN100" i="10"/>
  <c r="AO100" i="10" s="1"/>
  <c r="AP100" i="10"/>
  <c r="AQ100" i="10" s="1"/>
  <c r="AL101" i="10"/>
  <c r="AM101" i="10" s="1"/>
  <c r="AN101" i="10"/>
  <c r="AO101" i="10" s="1"/>
  <c r="AJ102" i="10"/>
  <c r="AK102" i="10" s="1"/>
  <c r="AL102" i="10"/>
  <c r="AM102" i="10" s="1"/>
  <c r="AN102" i="10"/>
  <c r="AO102" i="10" s="1"/>
  <c r="AJ103" i="10"/>
  <c r="AK103" i="10" s="1"/>
  <c r="AL103" i="10"/>
  <c r="AM103" i="10" s="1"/>
  <c r="AN103" i="10"/>
  <c r="AO103" i="10" s="1"/>
  <c r="AP103" i="10"/>
  <c r="AQ103" i="10" s="1"/>
  <c r="AJ104" i="10"/>
  <c r="AK104" i="10" s="1"/>
  <c r="AL104" i="10"/>
  <c r="AM104" i="10" s="1"/>
  <c r="AN104" i="10"/>
  <c r="AO104" i="10" s="1"/>
  <c r="AP104" i="10"/>
  <c r="AQ104" i="10" s="1"/>
  <c r="AJ105" i="10"/>
  <c r="AK105" i="10" s="1"/>
  <c r="AL105" i="10"/>
  <c r="AM105" i="10" s="1"/>
  <c r="AN105" i="10"/>
  <c r="AO105" i="10" s="1"/>
  <c r="AP105" i="10"/>
  <c r="AQ105" i="10" s="1"/>
  <c r="AL106" i="10"/>
  <c r="AM106" i="10" s="1"/>
  <c r="AN106" i="10"/>
  <c r="AO106" i="10" s="1"/>
  <c r="AP106" i="10"/>
  <c r="AQ106" i="10" s="1"/>
  <c r="AJ107" i="10"/>
  <c r="AK107" i="10" s="1"/>
  <c r="AL107" i="10"/>
  <c r="AM107" i="10" s="1"/>
  <c r="AN107" i="10"/>
  <c r="AO107" i="10" s="1"/>
  <c r="AP107" i="10"/>
  <c r="AQ107" i="10" s="1"/>
  <c r="AJ108" i="10"/>
  <c r="AK108" i="10" s="1"/>
  <c r="AL108" i="10"/>
  <c r="AM108" i="10" s="1"/>
  <c r="AN108" i="10"/>
  <c r="AO108" i="10" s="1"/>
  <c r="AP108" i="10"/>
  <c r="AQ108" i="10" s="1"/>
  <c r="AL99" i="10"/>
  <c r="AM99" i="10" s="1"/>
  <c r="AJ99" i="10"/>
  <c r="AK99" i="10" s="1"/>
  <c r="AJ85" i="10"/>
  <c r="AK85" i="10" s="1"/>
  <c r="AL85" i="10"/>
  <c r="AM85" i="10" s="1"/>
  <c r="AN85" i="10"/>
  <c r="AO85" i="10" s="1"/>
  <c r="AP85" i="10"/>
  <c r="AQ85" i="10" s="1"/>
  <c r="AJ86" i="10"/>
  <c r="AK86" i="10" s="1"/>
  <c r="AL86" i="10"/>
  <c r="AM86" i="10" s="1"/>
  <c r="AL87" i="10"/>
  <c r="AM87" i="10" s="1"/>
  <c r="AN87" i="10"/>
  <c r="AO87" i="10" s="1"/>
  <c r="AP87" i="10"/>
  <c r="AQ87" i="10" s="1"/>
  <c r="AJ88" i="10"/>
  <c r="AK88" i="10" s="1"/>
  <c r="AL88" i="10"/>
  <c r="AM88" i="10" s="1"/>
  <c r="AN88" i="10"/>
  <c r="AO88" i="10" s="1"/>
  <c r="AP88" i="10"/>
  <c r="AQ88" i="10" s="1"/>
  <c r="AJ89" i="10"/>
  <c r="AK89" i="10" s="1"/>
  <c r="AL89" i="10"/>
  <c r="AM89" i="10" s="1"/>
  <c r="AN89" i="10"/>
  <c r="AO89" i="10" s="1"/>
  <c r="AP89" i="10"/>
  <c r="AQ89" i="10" s="1"/>
  <c r="AJ90" i="10"/>
  <c r="AK90" i="10" s="1"/>
  <c r="AL90" i="10"/>
  <c r="AM90" i="10" s="1"/>
  <c r="AN90" i="10"/>
  <c r="AO90" i="10" s="1"/>
  <c r="AP90" i="10"/>
  <c r="AQ90" i="10" s="1"/>
  <c r="AJ91" i="10"/>
  <c r="AK91" i="10" s="1"/>
  <c r="AL91" i="10"/>
  <c r="AM91" i="10" s="1"/>
  <c r="AN91" i="10"/>
  <c r="AO91" i="10" s="1"/>
  <c r="AP91" i="10"/>
  <c r="AQ91" i="10" s="1"/>
  <c r="AJ92" i="10"/>
  <c r="AK92" i="10" s="1"/>
  <c r="AL92" i="10"/>
  <c r="AM92" i="10" s="1"/>
  <c r="AN92" i="10"/>
  <c r="AO92" i="10" s="1"/>
  <c r="AP92" i="10"/>
  <c r="AQ92" i="10" s="1"/>
  <c r="AL93" i="10"/>
  <c r="AM93" i="10" s="1"/>
  <c r="AN93" i="10"/>
  <c r="AO93" i="10" s="1"/>
  <c r="AJ94" i="10"/>
  <c r="AK94" i="10" s="1"/>
  <c r="AL94" i="10"/>
  <c r="AM94" i="10" s="1"/>
  <c r="AN94" i="10"/>
  <c r="AO94" i="10" s="1"/>
  <c r="AP94" i="10"/>
  <c r="AQ94" i="10" s="1"/>
  <c r="AJ95" i="10"/>
  <c r="AK95" i="10" s="1"/>
  <c r="AL95" i="10"/>
  <c r="AM95" i="10" s="1"/>
  <c r="AN95" i="10"/>
  <c r="AO95" i="10" s="1"/>
  <c r="AP95" i="10"/>
  <c r="AQ95" i="10" s="1"/>
  <c r="AA100" i="10"/>
  <c r="AB100" i="10" s="1"/>
  <c r="AC100" i="10"/>
  <c r="AD100" i="10" s="1"/>
  <c r="AE100" i="10"/>
  <c r="AF100" i="10" s="1"/>
  <c r="AG100" i="10"/>
  <c r="AH100" i="10" s="1"/>
  <c r="AC101" i="10"/>
  <c r="AD101" i="10" s="1"/>
  <c r="AE101" i="10"/>
  <c r="AF101" i="10" s="1"/>
  <c r="AA102" i="10"/>
  <c r="AB102" i="10" s="1"/>
  <c r="AC102" i="10"/>
  <c r="AD102" i="10" s="1"/>
  <c r="AE102" i="10"/>
  <c r="AF102" i="10" s="1"/>
  <c r="AA103" i="10"/>
  <c r="AB103" i="10" s="1"/>
  <c r="AC103" i="10"/>
  <c r="AD103" i="10" s="1"/>
  <c r="AE103" i="10"/>
  <c r="AF103" i="10" s="1"/>
  <c r="AG103" i="10"/>
  <c r="AH103" i="10" s="1"/>
  <c r="AA104" i="10"/>
  <c r="AB104" i="10" s="1"/>
  <c r="AC104" i="10"/>
  <c r="AD104" i="10" s="1"/>
  <c r="AE104" i="10"/>
  <c r="AF104" i="10" s="1"/>
  <c r="AG104" i="10"/>
  <c r="AH104" i="10" s="1"/>
  <c r="AA105" i="10"/>
  <c r="AB105" i="10" s="1"/>
  <c r="AC105" i="10"/>
  <c r="AD105" i="10" s="1"/>
  <c r="AE105" i="10"/>
  <c r="AF105" i="10" s="1"/>
  <c r="AG105" i="10"/>
  <c r="AH105" i="10" s="1"/>
  <c r="AC106" i="10"/>
  <c r="AD106" i="10" s="1"/>
  <c r="AE106" i="10"/>
  <c r="AF106" i="10" s="1"/>
  <c r="AG106" i="10"/>
  <c r="AH106" i="10" s="1"/>
  <c r="AA107" i="10"/>
  <c r="AB107" i="10" s="1"/>
  <c r="AC107" i="10"/>
  <c r="AD107" i="10" s="1"/>
  <c r="AE107" i="10"/>
  <c r="AF107" i="10" s="1"/>
  <c r="AG107" i="10"/>
  <c r="AH107" i="10" s="1"/>
  <c r="AA108" i="10"/>
  <c r="AB108" i="10" s="1"/>
  <c r="AC108" i="10"/>
  <c r="AD108" i="10" s="1"/>
  <c r="AE108" i="10"/>
  <c r="AF108" i="10" s="1"/>
  <c r="AG108" i="10"/>
  <c r="AH108" i="10" s="1"/>
  <c r="AC99" i="10"/>
  <c r="AD99" i="10" s="1"/>
  <c r="AA99" i="10"/>
  <c r="AB99" i="10" s="1"/>
  <c r="AA85" i="10"/>
  <c r="AB85" i="10" s="1"/>
  <c r="AC85" i="10"/>
  <c r="AD85" i="10" s="1"/>
  <c r="AE85" i="10"/>
  <c r="AF85" i="10" s="1"/>
  <c r="AG85" i="10"/>
  <c r="AH85" i="10" s="1"/>
  <c r="AA86" i="10"/>
  <c r="AB86" i="10" s="1"/>
  <c r="AC86" i="10"/>
  <c r="AD86" i="10" s="1"/>
  <c r="AC87" i="10"/>
  <c r="AD87" i="10" s="1"/>
  <c r="AE87" i="10"/>
  <c r="AF87" i="10" s="1"/>
  <c r="AG87" i="10"/>
  <c r="AH87" i="10" s="1"/>
  <c r="AA88" i="10"/>
  <c r="AB88" i="10" s="1"/>
  <c r="AC88" i="10"/>
  <c r="AD88" i="10" s="1"/>
  <c r="AE88" i="10"/>
  <c r="AF88" i="10" s="1"/>
  <c r="AG88" i="10"/>
  <c r="AH88" i="10" s="1"/>
  <c r="AA89" i="10"/>
  <c r="AB89" i="10" s="1"/>
  <c r="AC89" i="10"/>
  <c r="AD89" i="10" s="1"/>
  <c r="AE89" i="10"/>
  <c r="AF89" i="10" s="1"/>
  <c r="AG89" i="10"/>
  <c r="AH89" i="10" s="1"/>
  <c r="AA90" i="10"/>
  <c r="AB90" i="10" s="1"/>
  <c r="AC90" i="10"/>
  <c r="AD90" i="10" s="1"/>
  <c r="AE90" i="10"/>
  <c r="AF90" i="10" s="1"/>
  <c r="AG90" i="10"/>
  <c r="AH90" i="10" s="1"/>
  <c r="AA91" i="10"/>
  <c r="AB91" i="10" s="1"/>
  <c r="AC91" i="10"/>
  <c r="AD91" i="10" s="1"/>
  <c r="AE91" i="10"/>
  <c r="AF91" i="10" s="1"/>
  <c r="AG91" i="10"/>
  <c r="AH91" i="10" s="1"/>
  <c r="AA92" i="10"/>
  <c r="AB92" i="10" s="1"/>
  <c r="AC92" i="10"/>
  <c r="AD92" i="10" s="1"/>
  <c r="AE92" i="10"/>
  <c r="AF92" i="10" s="1"/>
  <c r="AG92" i="10"/>
  <c r="AH92" i="10" s="1"/>
  <c r="AC93" i="10"/>
  <c r="AD93" i="10" s="1"/>
  <c r="AE93" i="10"/>
  <c r="AF93" i="10" s="1"/>
  <c r="AA94" i="10"/>
  <c r="AB94" i="10" s="1"/>
  <c r="AC94" i="10"/>
  <c r="AD94" i="10" s="1"/>
  <c r="AE94" i="10"/>
  <c r="AF94" i="10" s="1"/>
  <c r="AG94" i="10"/>
  <c r="AH94" i="10" s="1"/>
  <c r="AA95" i="10"/>
  <c r="AB95" i="10" s="1"/>
  <c r="AC95" i="10"/>
  <c r="AD95" i="10" s="1"/>
  <c r="AE95" i="10"/>
  <c r="AF95" i="10" s="1"/>
  <c r="AG95" i="10"/>
  <c r="AH95" i="10" s="1"/>
  <c r="U143" i="9"/>
  <c r="V143" i="9"/>
  <c r="U144" i="9"/>
  <c r="V144" i="9"/>
  <c r="U145" i="9"/>
  <c r="V145" i="9"/>
  <c r="U146" i="9"/>
  <c r="V146" i="9"/>
  <c r="U147" i="9"/>
  <c r="V147" i="9"/>
  <c r="U148" i="9"/>
  <c r="V148" i="9"/>
  <c r="U149" i="9"/>
  <c r="V149" i="9"/>
  <c r="U150" i="9"/>
  <c r="V150" i="9"/>
  <c r="T150" i="9"/>
  <c r="T149" i="9"/>
  <c r="T148" i="9"/>
  <c r="T147" i="9"/>
  <c r="T146" i="9"/>
  <c r="T145" i="9"/>
  <c r="T144" i="9"/>
  <c r="T143" i="9"/>
  <c r="P143" i="9"/>
  <c r="Q143" i="9"/>
  <c r="P144" i="9"/>
  <c r="Q144" i="9"/>
  <c r="P145" i="9"/>
  <c r="Q145" i="9"/>
  <c r="P146" i="9"/>
  <c r="Q146" i="9"/>
  <c r="P147" i="9"/>
  <c r="Q147" i="9"/>
  <c r="P148" i="9"/>
  <c r="Q148" i="9"/>
  <c r="P149" i="9"/>
  <c r="Q149" i="9"/>
  <c r="P150" i="9"/>
  <c r="Q150" i="9"/>
  <c r="O150" i="9"/>
  <c r="O149" i="9"/>
  <c r="O148" i="9"/>
  <c r="O147" i="9"/>
  <c r="O146" i="9"/>
  <c r="O145" i="9"/>
  <c r="O144" i="9"/>
  <c r="O143" i="9"/>
  <c r="F143" i="9"/>
  <c r="G143" i="9"/>
  <c r="F144" i="9"/>
  <c r="G144" i="9"/>
  <c r="F145" i="9"/>
  <c r="G145" i="9"/>
  <c r="F146" i="9"/>
  <c r="G146" i="9"/>
  <c r="F147" i="9"/>
  <c r="G147" i="9"/>
  <c r="F148" i="9"/>
  <c r="G148" i="9"/>
  <c r="F149" i="9"/>
  <c r="G149" i="9"/>
  <c r="F150" i="9"/>
  <c r="G150" i="9"/>
  <c r="E150" i="9"/>
  <c r="E149" i="9"/>
  <c r="E148" i="9"/>
  <c r="E147" i="9"/>
  <c r="E146" i="9"/>
  <c r="E145" i="9"/>
  <c r="E144" i="9"/>
  <c r="E143" i="9"/>
  <c r="AA127" i="9"/>
  <c r="AB127" i="9" s="1"/>
  <c r="AE127" i="9"/>
  <c r="AF127" i="9" s="1"/>
  <c r="AG127" i="9"/>
  <c r="AH127" i="9" s="1"/>
  <c r="AA128" i="9"/>
  <c r="AB128" i="9" s="1"/>
  <c r="AE128" i="9"/>
  <c r="AF128" i="9" s="1"/>
  <c r="AG128" i="9"/>
  <c r="AH128" i="9" s="1"/>
  <c r="AA129" i="9"/>
  <c r="AB129" i="9" s="1"/>
  <c r="AE129" i="9"/>
  <c r="AF129" i="9" s="1"/>
  <c r="AG129" i="9"/>
  <c r="AH129" i="9" s="1"/>
  <c r="AA130" i="9"/>
  <c r="AB130" i="9" s="1"/>
  <c r="AE130" i="9"/>
  <c r="AF130" i="9" s="1"/>
  <c r="AG130" i="9"/>
  <c r="AH130" i="9" s="1"/>
  <c r="AA131" i="9"/>
  <c r="AB131" i="9" s="1"/>
  <c r="AG131" i="9"/>
  <c r="AH131" i="9" s="1"/>
  <c r="AA132" i="9"/>
  <c r="AB132" i="9" s="1"/>
  <c r="AG132" i="9"/>
  <c r="AH132" i="9" s="1"/>
  <c r="AA133" i="9"/>
  <c r="AB133" i="9" s="1"/>
  <c r="AE133" i="9"/>
  <c r="AF133" i="9" s="1"/>
  <c r="AG133" i="9"/>
  <c r="AH133" i="9" s="1"/>
  <c r="AG126" i="9"/>
  <c r="AH126" i="9" s="1"/>
  <c r="AA126" i="9"/>
  <c r="AB126" i="9" s="1"/>
  <c r="AA119" i="9"/>
  <c r="AB119" i="9" s="1"/>
  <c r="AE119" i="9"/>
  <c r="AF119" i="9" s="1"/>
  <c r="AG119" i="9"/>
  <c r="AH119" i="9" s="1"/>
  <c r="AB120" i="9"/>
  <c r="AE120" i="9"/>
  <c r="AF120" i="9" s="1"/>
  <c r="AG120" i="9"/>
  <c r="AH120" i="9" s="1"/>
  <c r="AA121" i="9"/>
  <c r="AB121" i="9" s="1"/>
  <c r="AE121" i="9"/>
  <c r="AF121" i="9" s="1"/>
  <c r="AG121" i="9"/>
  <c r="AH121" i="9" s="1"/>
  <c r="AA122" i="9"/>
  <c r="AB122" i="9" s="1"/>
  <c r="AG118" i="9"/>
  <c r="AH118" i="9" s="1"/>
  <c r="AE118" i="9"/>
  <c r="AF118" i="9" s="1"/>
  <c r="AA118" i="9"/>
  <c r="AB118" i="9" s="1"/>
  <c r="AA100" i="9"/>
  <c r="AB100" i="9" s="1"/>
  <c r="AA101" i="9"/>
  <c r="AB101" i="9" s="1"/>
  <c r="AE101" i="9"/>
  <c r="AF101" i="9" s="1"/>
  <c r="AG101" i="9"/>
  <c r="AH101" i="9" s="1"/>
  <c r="AA102" i="9"/>
  <c r="AB102" i="9" s="1"/>
  <c r="AE102" i="9"/>
  <c r="AF102" i="9" s="1"/>
  <c r="AA103" i="9"/>
  <c r="AB103" i="9" s="1"/>
  <c r="AG103" i="9"/>
  <c r="AH103" i="9" s="1"/>
  <c r="AA104" i="9"/>
  <c r="AB104" i="9" s="1"/>
  <c r="AG104" i="9"/>
  <c r="AH104" i="9" s="1"/>
  <c r="AA105" i="9"/>
  <c r="AB105" i="9" s="1"/>
  <c r="AE105" i="9"/>
  <c r="AF105" i="9" s="1"/>
  <c r="AG105" i="9"/>
  <c r="AH105" i="9" s="1"/>
  <c r="AE106" i="9"/>
  <c r="AF106" i="9" s="1"/>
  <c r="AG106" i="9"/>
  <c r="AH106" i="9" s="1"/>
  <c r="AA107" i="9"/>
  <c r="AB107" i="9" s="1"/>
  <c r="AE107" i="9"/>
  <c r="AF107" i="9" s="1"/>
  <c r="AG107" i="9"/>
  <c r="AH107" i="9" s="1"/>
  <c r="AA108" i="9"/>
  <c r="AB108" i="9" s="1"/>
  <c r="AC108" i="9"/>
  <c r="AD108" i="9" s="1"/>
  <c r="AE108" i="9"/>
  <c r="AF108" i="9" s="1"/>
  <c r="AG108" i="9"/>
  <c r="AH108" i="9" s="1"/>
  <c r="AG99" i="9"/>
  <c r="AH99" i="9" s="1"/>
  <c r="AA99" i="9"/>
  <c r="AB99" i="9" s="1"/>
  <c r="AA85" i="9"/>
  <c r="AB85" i="9" s="1"/>
  <c r="AG85" i="9"/>
  <c r="AH85" i="9" s="1"/>
  <c r="AA86" i="9"/>
  <c r="AB86" i="9" s="1"/>
  <c r="AE86" i="9"/>
  <c r="AF86" i="9" s="1"/>
  <c r="AG86" i="9"/>
  <c r="AH86" i="9" s="1"/>
  <c r="AA87" i="9"/>
  <c r="AB87" i="9" s="1"/>
  <c r="AG87" i="9"/>
  <c r="AH87" i="9" s="1"/>
  <c r="AA88" i="9"/>
  <c r="AB88" i="9" s="1"/>
  <c r="AG88" i="9"/>
  <c r="AH88" i="9" s="1"/>
  <c r="AA89" i="9"/>
  <c r="AB89" i="9" s="1"/>
  <c r="AE89" i="9"/>
  <c r="AF89" i="9" s="1"/>
  <c r="AG89" i="9"/>
  <c r="AH89" i="9" s="1"/>
  <c r="AA90" i="9"/>
  <c r="AB90" i="9" s="1"/>
  <c r="AE90" i="9"/>
  <c r="AF90" i="9" s="1"/>
  <c r="AG90" i="9"/>
  <c r="AH90" i="9" s="1"/>
  <c r="AA91" i="9"/>
  <c r="AB91" i="9" s="1"/>
  <c r="AA92" i="9"/>
  <c r="AB92" i="9" s="1"/>
  <c r="AG92" i="9"/>
  <c r="AH92" i="9" s="1"/>
  <c r="AA93" i="9"/>
  <c r="AB93" i="9" s="1"/>
  <c r="AG93" i="9"/>
  <c r="AH93" i="9" s="1"/>
  <c r="AA94" i="9"/>
  <c r="AB94" i="9" s="1"/>
  <c r="AE94" i="9"/>
  <c r="AF94" i="9" s="1"/>
  <c r="AG94" i="9"/>
  <c r="AH94" i="9" s="1"/>
  <c r="AA95" i="9"/>
  <c r="AB95" i="9" s="1"/>
  <c r="AC95" i="9"/>
  <c r="AD95" i="9"/>
  <c r="AE95" i="9"/>
  <c r="AF95" i="9" s="1"/>
  <c r="AG95" i="9"/>
  <c r="AH95" i="9" s="1"/>
  <c r="AE84" i="9"/>
  <c r="AF84" i="9" s="1"/>
  <c r="AA84" i="9"/>
  <c r="AB84" i="9" s="1"/>
  <c r="AJ127" i="9"/>
  <c r="AK127" i="9" s="1"/>
  <c r="AN127" i="9"/>
  <c r="AO127" i="9" s="1"/>
  <c r="AP127" i="9"/>
  <c r="AQ127" i="9" s="1"/>
  <c r="AJ128" i="9"/>
  <c r="AK128" i="9" s="1"/>
  <c r="AN128" i="9"/>
  <c r="AO128" i="9" s="1"/>
  <c r="AP128" i="9"/>
  <c r="AQ128" i="9" s="1"/>
  <c r="AJ129" i="9"/>
  <c r="AK129" i="9" s="1"/>
  <c r="AN129" i="9"/>
  <c r="AO129" i="9" s="1"/>
  <c r="AP129" i="9"/>
  <c r="AQ129" i="9" s="1"/>
  <c r="AJ130" i="9"/>
  <c r="AK130" i="9" s="1"/>
  <c r="AN130" i="9"/>
  <c r="AO130" i="9" s="1"/>
  <c r="AP130" i="9"/>
  <c r="AQ130" i="9" s="1"/>
  <c r="AJ131" i="9"/>
  <c r="AK131" i="9" s="1"/>
  <c r="AP131" i="9"/>
  <c r="AQ131" i="9" s="1"/>
  <c r="AJ132" i="9"/>
  <c r="AK132" i="9" s="1"/>
  <c r="AP132" i="9"/>
  <c r="AQ132" i="9" s="1"/>
  <c r="AJ133" i="9"/>
  <c r="AK133" i="9" s="1"/>
  <c r="AN133" i="9"/>
  <c r="AO133" i="9" s="1"/>
  <c r="AP133" i="9"/>
  <c r="AQ133" i="9" s="1"/>
  <c r="AP126" i="9"/>
  <c r="AQ126" i="9" s="1"/>
  <c r="AJ126" i="9"/>
  <c r="AK126" i="9" s="1"/>
  <c r="AJ119" i="9"/>
  <c r="AK119" i="9" s="1"/>
  <c r="AN119" i="9"/>
  <c r="AO119" i="9" s="1"/>
  <c r="AP119" i="9"/>
  <c r="AQ119" i="9" s="1"/>
  <c r="AJ120" i="9"/>
  <c r="AK120" i="9" s="1"/>
  <c r="AN120" i="9"/>
  <c r="AO120" i="9" s="1"/>
  <c r="AP120" i="9"/>
  <c r="AQ120" i="9" s="1"/>
  <c r="AJ121" i="9"/>
  <c r="AK121" i="9" s="1"/>
  <c r="AN121" i="9"/>
  <c r="AO121" i="9" s="1"/>
  <c r="AP121" i="9"/>
  <c r="AQ121" i="9" s="1"/>
  <c r="AJ122" i="9"/>
  <c r="AK122" i="9" s="1"/>
  <c r="AP118" i="9"/>
  <c r="AQ118" i="9" s="1"/>
  <c r="AN118" i="9"/>
  <c r="AJ118" i="9"/>
  <c r="AJ100" i="9"/>
  <c r="AK100" i="9" s="1"/>
  <c r="AJ101" i="9"/>
  <c r="AK101" i="9" s="1"/>
  <c r="AN101" i="9"/>
  <c r="AO101" i="9" s="1"/>
  <c r="AP101" i="9"/>
  <c r="AQ101" i="9" s="1"/>
  <c r="AJ102" i="9"/>
  <c r="AK102" i="9" s="1"/>
  <c r="AN102" i="9"/>
  <c r="AO102" i="9" s="1"/>
  <c r="AJ103" i="9"/>
  <c r="AK103" i="9" s="1"/>
  <c r="AP103" i="9"/>
  <c r="AQ103" i="9" s="1"/>
  <c r="AJ104" i="9"/>
  <c r="AK104" i="9" s="1"/>
  <c r="AP104" i="9"/>
  <c r="AQ104" i="9" s="1"/>
  <c r="AJ105" i="9"/>
  <c r="AK105" i="9" s="1"/>
  <c r="AN105" i="9"/>
  <c r="AO105" i="9" s="1"/>
  <c r="AP105" i="9"/>
  <c r="AQ105" i="9" s="1"/>
  <c r="AN106" i="9"/>
  <c r="AO106" i="9" s="1"/>
  <c r="AP106" i="9"/>
  <c r="AQ106" i="9" s="1"/>
  <c r="AJ107" i="9"/>
  <c r="AK107" i="9" s="1"/>
  <c r="AN107" i="9"/>
  <c r="AO107" i="9" s="1"/>
  <c r="AP107" i="9"/>
  <c r="AQ107" i="9" s="1"/>
  <c r="AJ108" i="9"/>
  <c r="AK108" i="9" s="1"/>
  <c r="AL108" i="9"/>
  <c r="AM108" i="9" s="1"/>
  <c r="AN108" i="9"/>
  <c r="AO108" i="9" s="1"/>
  <c r="AP108" i="9"/>
  <c r="AQ108" i="9" s="1"/>
  <c r="AP99" i="9"/>
  <c r="AQ99" i="9" s="1"/>
  <c r="AJ99" i="9"/>
  <c r="AK99" i="9" s="1"/>
  <c r="AJ85" i="9"/>
  <c r="AK85" i="9" s="1"/>
  <c r="AP85" i="9"/>
  <c r="AQ85" i="9" s="1"/>
  <c r="AJ86" i="9"/>
  <c r="AK86" i="9" s="1"/>
  <c r="AN86" i="9"/>
  <c r="AO86" i="9" s="1"/>
  <c r="AP86" i="9"/>
  <c r="AQ86" i="9" s="1"/>
  <c r="AJ87" i="9"/>
  <c r="AK87" i="9" s="1"/>
  <c r="AP87" i="9"/>
  <c r="AQ87" i="9" s="1"/>
  <c r="AJ88" i="9"/>
  <c r="AK88" i="9" s="1"/>
  <c r="AP88" i="9"/>
  <c r="AQ88" i="9" s="1"/>
  <c r="AJ89" i="9"/>
  <c r="AK89" i="9" s="1"/>
  <c r="AN89" i="9"/>
  <c r="AO89" i="9" s="1"/>
  <c r="AP89" i="9"/>
  <c r="AQ89" i="9" s="1"/>
  <c r="AJ90" i="9"/>
  <c r="AK90" i="9" s="1"/>
  <c r="AN90" i="9"/>
  <c r="AO90" i="9" s="1"/>
  <c r="AP90" i="9"/>
  <c r="AQ90" i="9" s="1"/>
  <c r="AJ91" i="9"/>
  <c r="AK91" i="9" s="1"/>
  <c r="AJ92" i="9"/>
  <c r="AK92" i="9" s="1"/>
  <c r="AP92" i="9"/>
  <c r="AQ92" i="9" s="1"/>
  <c r="AJ93" i="9"/>
  <c r="AK93" i="9" s="1"/>
  <c r="AP93" i="9"/>
  <c r="AQ93" i="9" s="1"/>
  <c r="AJ94" i="9"/>
  <c r="AK94" i="9" s="1"/>
  <c r="AN94" i="9"/>
  <c r="AO94" i="9" s="1"/>
  <c r="AP94" i="9"/>
  <c r="AQ94" i="9" s="1"/>
  <c r="AJ95" i="9"/>
  <c r="AK95" i="9" s="1"/>
  <c r="AL95" i="9"/>
  <c r="AM95" i="9" s="1"/>
  <c r="AN95" i="9"/>
  <c r="AO95" i="9" s="1"/>
  <c r="AP95" i="9"/>
  <c r="AQ95" i="9" s="1"/>
  <c r="AN84" i="9"/>
  <c r="AO84" i="9" s="1"/>
  <c r="AJ84" i="9"/>
  <c r="AK84" i="9" s="1"/>
  <c r="AJ66" i="9"/>
  <c r="AK66" i="9" s="1"/>
  <c r="AL66" i="9"/>
  <c r="AM66" i="9" s="1"/>
  <c r="AN66" i="9"/>
  <c r="AO66" i="9" s="1"/>
  <c r="AJ67" i="9"/>
  <c r="AK67" i="9" s="1"/>
  <c r="AN67" i="9"/>
  <c r="AO67" i="9" s="1"/>
  <c r="AP67" i="9"/>
  <c r="AQ67" i="9" s="1"/>
  <c r="AJ68" i="9"/>
  <c r="AK68" i="9" s="1"/>
  <c r="AL68" i="9"/>
  <c r="AM68" i="9"/>
  <c r="AN68" i="9"/>
  <c r="AO68" i="9" s="1"/>
  <c r="AP68" i="9"/>
  <c r="AQ68" i="9" s="1"/>
  <c r="AJ69" i="9"/>
  <c r="AK69" i="9" s="1"/>
  <c r="AN69" i="9"/>
  <c r="AO69" i="9" s="1"/>
  <c r="AP69" i="9"/>
  <c r="AQ69" i="9" s="1"/>
  <c r="AJ70" i="9"/>
  <c r="AK70" i="9" s="1"/>
  <c r="AL70" i="9"/>
  <c r="AM70" i="9" s="1"/>
  <c r="AJ71" i="9"/>
  <c r="AK71" i="9" s="1"/>
  <c r="AL71" i="9"/>
  <c r="AM71" i="9" s="1"/>
  <c r="AP71" i="9"/>
  <c r="AQ71" i="9" s="1"/>
  <c r="AJ72" i="9"/>
  <c r="AK72" i="9" s="1"/>
  <c r="AL72" i="9"/>
  <c r="AM72" i="9" s="1"/>
  <c r="AN72" i="9"/>
  <c r="AO72" i="9" s="1"/>
  <c r="AP72" i="9"/>
  <c r="AQ72" i="9" s="1"/>
  <c r="AJ74" i="9"/>
  <c r="AK74" i="9" s="1"/>
  <c r="AP74" i="9"/>
  <c r="AQ74" i="9" s="1"/>
  <c r="AN57" i="9"/>
  <c r="AO57" i="9" s="1"/>
  <c r="AP57" i="9"/>
  <c r="AQ57" i="9" s="1"/>
  <c r="AJ58" i="9"/>
  <c r="AK58" i="9" s="1"/>
  <c r="AJ59" i="9"/>
  <c r="AK59" i="9" s="1"/>
  <c r="AL59" i="9"/>
  <c r="AM59" i="9" s="1"/>
  <c r="AP59" i="9"/>
  <c r="AQ59" i="9" s="1"/>
  <c r="AJ60" i="9"/>
  <c r="AK60" i="9" s="1"/>
  <c r="AL60" i="9"/>
  <c r="AM60" i="9" s="1"/>
  <c r="AP60" i="9"/>
  <c r="AQ60" i="9" s="1"/>
  <c r="AJ61" i="9"/>
  <c r="AK61" i="9" s="1"/>
  <c r="AL61" i="9"/>
  <c r="AM61" i="9" s="1"/>
  <c r="AN61" i="9"/>
  <c r="AO61" i="9" s="1"/>
  <c r="AP61" i="9"/>
  <c r="AQ61" i="9" s="1"/>
  <c r="AP65" i="9"/>
  <c r="AQ65" i="9" s="1"/>
  <c r="AN65" i="9"/>
  <c r="AO65" i="9" s="1"/>
  <c r="AJ65" i="9"/>
  <c r="AK65" i="9" s="1"/>
  <c r="AP56" i="9"/>
  <c r="AQ56" i="9" s="1"/>
  <c r="AL56" i="9"/>
  <c r="AM56" i="9" s="1"/>
  <c r="AJ56" i="9"/>
  <c r="AK56" i="9" s="1"/>
  <c r="V137" i="9"/>
  <c r="U137" i="9"/>
  <c r="T137" i="9"/>
  <c r="Q137" i="9"/>
  <c r="P137" i="9"/>
  <c r="O137" i="9"/>
  <c r="G137" i="9"/>
  <c r="F137" i="9"/>
  <c r="E137" i="9"/>
  <c r="V136" i="9"/>
  <c r="U136" i="9"/>
  <c r="T136" i="9"/>
  <c r="Q136" i="9"/>
  <c r="P136" i="9"/>
  <c r="O136" i="9"/>
  <c r="G136" i="9"/>
  <c r="F136" i="9"/>
  <c r="E136" i="9"/>
  <c r="V135" i="9"/>
  <c r="U135" i="9"/>
  <c r="T135" i="9"/>
  <c r="Q135" i="9"/>
  <c r="P135" i="9"/>
  <c r="O135" i="9"/>
  <c r="G135" i="9"/>
  <c r="F135" i="9"/>
  <c r="E135" i="9"/>
  <c r="W134" i="9"/>
  <c r="V134" i="9"/>
  <c r="U134" i="9"/>
  <c r="T134" i="9"/>
  <c r="R134" i="9"/>
  <c r="Q134" i="9"/>
  <c r="P134" i="9"/>
  <c r="O134" i="9"/>
  <c r="M134" i="9"/>
  <c r="H134" i="9"/>
  <c r="G134" i="9"/>
  <c r="F134" i="9"/>
  <c r="E134" i="9"/>
  <c r="V125" i="9"/>
  <c r="U125" i="9"/>
  <c r="T125" i="9"/>
  <c r="Q125" i="9"/>
  <c r="P125" i="9"/>
  <c r="O125" i="9"/>
  <c r="G125" i="9"/>
  <c r="F125" i="9"/>
  <c r="E125" i="9"/>
  <c r="V124" i="9"/>
  <c r="U124" i="9"/>
  <c r="T124" i="9"/>
  <c r="Q124" i="9"/>
  <c r="P124" i="9"/>
  <c r="O124" i="9"/>
  <c r="G124" i="9"/>
  <c r="F124" i="9"/>
  <c r="E124" i="9"/>
  <c r="W123" i="9"/>
  <c r="V123" i="9"/>
  <c r="U123" i="9"/>
  <c r="T123" i="9"/>
  <c r="R123" i="9"/>
  <c r="Q123" i="9"/>
  <c r="P123" i="9"/>
  <c r="O123" i="9"/>
  <c r="M123" i="9"/>
  <c r="H123" i="9"/>
  <c r="G123" i="9"/>
  <c r="F123" i="9"/>
  <c r="E123" i="9"/>
  <c r="X143" i="11"/>
  <c r="Y143" i="11"/>
  <c r="Z143" i="11"/>
  <c r="X144" i="11"/>
  <c r="Y144" i="11"/>
  <c r="Z144" i="11"/>
  <c r="X145" i="11"/>
  <c r="Y145" i="11"/>
  <c r="Z145" i="11"/>
  <c r="X146" i="11"/>
  <c r="Y146" i="11"/>
  <c r="Z146" i="11"/>
  <c r="X147" i="11"/>
  <c r="Y147" i="11"/>
  <c r="Z147" i="11"/>
  <c r="X148" i="11"/>
  <c r="Y148" i="11"/>
  <c r="Z148" i="11"/>
  <c r="X149" i="11"/>
  <c r="Y149" i="11"/>
  <c r="Z149" i="11"/>
  <c r="X150" i="11"/>
  <c r="Y150" i="11"/>
  <c r="Z150" i="11"/>
  <c r="W150" i="11"/>
  <c r="W149" i="11"/>
  <c r="W148" i="11"/>
  <c r="W147" i="11"/>
  <c r="W146" i="11"/>
  <c r="W145" i="11"/>
  <c r="W144" i="11"/>
  <c r="W143" i="11"/>
  <c r="R143" i="11"/>
  <c r="S143" i="11"/>
  <c r="T143" i="11"/>
  <c r="R144" i="11"/>
  <c r="S144" i="11"/>
  <c r="T144" i="11"/>
  <c r="R145" i="11"/>
  <c r="S145" i="11"/>
  <c r="T145" i="11"/>
  <c r="R146" i="11"/>
  <c r="S146" i="11"/>
  <c r="T146" i="11"/>
  <c r="R147" i="11"/>
  <c r="S147" i="11"/>
  <c r="T147" i="11"/>
  <c r="R148" i="11"/>
  <c r="S148" i="11"/>
  <c r="T148" i="11"/>
  <c r="R149" i="11"/>
  <c r="S149" i="11"/>
  <c r="T149" i="11"/>
  <c r="R150" i="11"/>
  <c r="S150" i="11"/>
  <c r="T150" i="11"/>
  <c r="Q150" i="11"/>
  <c r="Q149" i="11"/>
  <c r="Q148" i="11"/>
  <c r="Q147" i="11"/>
  <c r="Q146" i="11"/>
  <c r="Q145" i="11"/>
  <c r="Q144" i="11"/>
  <c r="Q143" i="11"/>
  <c r="L143" i="11"/>
  <c r="M143" i="11"/>
  <c r="N143" i="11"/>
  <c r="L144" i="11"/>
  <c r="M144" i="11"/>
  <c r="N144" i="11"/>
  <c r="L145" i="11"/>
  <c r="M145" i="11"/>
  <c r="N145" i="11"/>
  <c r="L146" i="11"/>
  <c r="M146" i="11"/>
  <c r="N146" i="11"/>
  <c r="L147" i="11"/>
  <c r="M147" i="11"/>
  <c r="N147" i="11"/>
  <c r="L148" i="11"/>
  <c r="M148" i="11"/>
  <c r="N148" i="11"/>
  <c r="L149" i="11"/>
  <c r="M149" i="11"/>
  <c r="N149" i="11"/>
  <c r="L150" i="11"/>
  <c r="M150" i="11"/>
  <c r="N150" i="11"/>
  <c r="K150" i="11"/>
  <c r="K149" i="11"/>
  <c r="K148" i="11"/>
  <c r="K147" i="11"/>
  <c r="K146" i="11"/>
  <c r="K145" i="11"/>
  <c r="K144" i="11"/>
  <c r="K143" i="11"/>
  <c r="F143" i="11"/>
  <c r="G143" i="11"/>
  <c r="H143" i="11"/>
  <c r="F144" i="11"/>
  <c r="G144" i="11"/>
  <c r="H144" i="11"/>
  <c r="F145" i="11"/>
  <c r="G145" i="11"/>
  <c r="H145" i="11"/>
  <c r="F146" i="11"/>
  <c r="G146" i="11"/>
  <c r="H146" i="11"/>
  <c r="F147" i="11"/>
  <c r="G147" i="11"/>
  <c r="H147" i="11"/>
  <c r="F148" i="11"/>
  <c r="G148" i="11"/>
  <c r="H148" i="11"/>
  <c r="F149" i="11"/>
  <c r="G149" i="11"/>
  <c r="H149" i="11"/>
  <c r="F150" i="11"/>
  <c r="G150" i="11"/>
  <c r="H150" i="11"/>
  <c r="E150" i="11"/>
  <c r="E149" i="11"/>
  <c r="E148" i="11"/>
  <c r="E147" i="11"/>
  <c r="E146" i="11"/>
  <c r="E145" i="11"/>
  <c r="E144" i="11"/>
  <c r="E143" i="11"/>
  <c r="Z137" i="11"/>
  <c r="Y137" i="11"/>
  <c r="X137" i="11"/>
  <c r="W137" i="11"/>
  <c r="T137" i="11"/>
  <c r="S137" i="11"/>
  <c r="R137" i="11"/>
  <c r="Q137" i="11"/>
  <c r="N137" i="11"/>
  <c r="M137" i="11"/>
  <c r="L137" i="11"/>
  <c r="K137" i="11"/>
  <c r="H137" i="11"/>
  <c r="G137" i="11"/>
  <c r="F137" i="11"/>
  <c r="E137" i="11"/>
  <c r="Z136" i="11"/>
  <c r="Y136" i="11"/>
  <c r="X136" i="11"/>
  <c r="W136" i="11"/>
  <c r="T136" i="11"/>
  <c r="S136" i="11"/>
  <c r="R136" i="11"/>
  <c r="Q136" i="11"/>
  <c r="N136" i="11"/>
  <c r="M136" i="11"/>
  <c r="L136" i="11"/>
  <c r="K136" i="11"/>
  <c r="H136" i="11"/>
  <c r="G136" i="11"/>
  <c r="F136" i="11"/>
  <c r="E136" i="11"/>
  <c r="Z135" i="11"/>
  <c r="Y135" i="11"/>
  <c r="X135" i="11"/>
  <c r="W135" i="11"/>
  <c r="T135" i="11"/>
  <c r="S135" i="11"/>
  <c r="R135" i="11"/>
  <c r="Q135" i="11"/>
  <c r="N135" i="11"/>
  <c r="M135" i="11"/>
  <c r="L135" i="11"/>
  <c r="K135" i="11"/>
  <c r="H135" i="11"/>
  <c r="G135" i="11"/>
  <c r="F135" i="11"/>
  <c r="E135" i="11"/>
  <c r="AA134" i="11"/>
  <c r="Z134" i="11"/>
  <c r="Y134" i="11"/>
  <c r="X134" i="11"/>
  <c r="W134" i="11"/>
  <c r="U134" i="11"/>
  <c r="T134" i="11"/>
  <c r="S134" i="11"/>
  <c r="R134" i="11"/>
  <c r="Q134" i="11"/>
  <c r="O134" i="11"/>
  <c r="N134" i="11"/>
  <c r="M134" i="11"/>
  <c r="L134" i="11"/>
  <c r="K134" i="11"/>
  <c r="I134" i="11"/>
  <c r="H134" i="11"/>
  <c r="G134" i="11"/>
  <c r="F134" i="11"/>
  <c r="E134" i="11"/>
  <c r="AD133" i="11"/>
  <c r="AE133" i="11" s="1"/>
  <c r="AD132" i="11"/>
  <c r="AE132" i="11" s="1"/>
  <c r="AD131" i="11"/>
  <c r="AE131" i="11" s="1"/>
  <c r="AD130" i="11"/>
  <c r="AE130" i="11" s="1"/>
  <c r="AD129" i="11"/>
  <c r="AE129" i="11" s="1"/>
  <c r="AD128" i="11"/>
  <c r="AE128" i="11" s="1"/>
  <c r="AD127" i="11"/>
  <c r="AE127" i="11" s="1"/>
  <c r="AD126" i="11"/>
  <c r="Z125" i="11"/>
  <c r="Y125" i="11"/>
  <c r="X125" i="11"/>
  <c r="W125" i="11"/>
  <c r="T125" i="11"/>
  <c r="S125" i="11"/>
  <c r="R125" i="11"/>
  <c r="Q125" i="11"/>
  <c r="N125" i="11"/>
  <c r="M125" i="11"/>
  <c r="L125" i="11"/>
  <c r="K125" i="11"/>
  <c r="H125" i="11"/>
  <c r="G125" i="11"/>
  <c r="F125" i="11"/>
  <c r="E125" i="11"/>
  <c r="Z124" i="11"/>
  <c r="Y124" i="11"/>
  <c r="X124" i="11"/>
  <c r="W124" i="11"/>
  <c r="T124" i="11"/>
  <c r="S124" i="11"/>
  <c r="R124" i="11"/>
  <c r="Q124" i="11"/>
  <c r="N124" i="11"/>
  <c r="M124" i="11"/>
  <c r="L124" i="11"/>
  <c r="K124" i="11"/>
  <c r="H124" i="11"/>
  <c r="G124" i="11"/>
  <c r="F124" i="11"/>
  <c r="E124" i="11"/>
  <c r="AA123" i="11"/>
  <c r="Z123" i="11"/>
  <c r="Y123" i="11"/>
  <c r="X123" i="11"/>
  <c r="W123" i="11"/>
  <c r="U123" i="11"/>
  <c r="T123" i="11"/>
  <c r="S123" i="11"/>
  <c r="R123" i="11"/>
  <c r="Q123" i="11"/>
  <c r="O123" i="11"/>
  <c r="N123" i="11"/>
  <c r="M123" i="11"/>
  <c r="L123" i="11"/>
  <c r="K123" i="11"/>
  <c r="I123" i="11"/>
  <c r="H123" i="11"/>
  <c r="G123" i="11"/>
  <c r="F123" i="11"/>
  <c r="E123" i="11"/>
  <c r="AD122" i="11"/>
  <c r="AE122" i="11" s="1"/>
  <c r="AD121" i="11"/>
  <c r="AE121" i="11" s="1"/>
  <c r="AD120" i="11"/>
  <c r="AE120" i="11" s="1"/>
  <c r="AD119" i="11"/>
  <c r="AE119" i="11" s="1"/>
  <c r="AD118" i="11"/>
  <c r="AN137" i="9" l="1"/>
  <c r="AO118" i="9"/>
  <c r="AO124" i="9" s="1"/>
  <c r="AN124" i="9"/>
  <c r="AE135" i="9"/>
  <c r="AJ135" i="9"/>
  <c r="AP124" i="9"/>
  <c r="AJ124" i="9"/>
  <c r="AP123" i="9"/>
  <c r="AP125" i="9"/>
  <c r="AP137" i="9"/>
  <c r="AN137" i="10"/>
  <c r="AJ125" i="9"/>
  <c r="AN125" i="9"/>
  <c r="AP135" i="9"/>
  <c r="AP134" i="9"/>
  <c r="AJ134" i="9"/>
  <c r="Z137" i="4"/>
  <c r="U136" i="4"/>
  <c r="U135" i="4"/>
  <c r="U134" i="4"/>
  <c r="Z136" i="4"/>
  <c r="Z135" i="4"/>
  <c r="Z134" i="4"/>
  <c r="U137" i="4"/>
  <c r="S125" i="4"/>
  <c r="S124" i="4"/>
  <c r="S123" i="4"/>
  <c r="S137" i="4"/>
  <c r="AE125" i="10"/>
  <c r="AL137" i="10"/>
  <c r="AA123" i="10"/>
  <c r="AC137" i="10"/>
  <c r="AJ125" i="10"/>
  <c r="AQ137" i="10"/>
  <c r="AG137" i="10"/>
  <c r="AM118" i="10"/>
  <c r="AE134" i="10"/>
  <c r="AH137" i="10"/>
  <c r="AE135" i="10"/>
  <c r="AD118" i="10"/>
  <c r="AD123" i="10" s="1"/>
  <c r="AP137" i="10"/>
  <c r="AE136" i="10"/>
  <c r="AB136" i="10"/>
  <c r="AB135" i="10"/>
  <c r="AB134" i="10"/>
  <c r="AK136" i="10"/>
  <c r="AK135" i="10"/>
  <c r="AK134" i="10"/>
  <c r="AA135" i="10"/>
  <c r="AA137" i="10"/>
  <c r="AJ123" i="10"/>
  <c r="AA124" i="10"/>
  <c r="AJ124" i="10"/>
  <c r="AA125" i="10"/>
  <c r="AD136" i="10"/>
  <c r="AD135" i="10"/>
  <c r="AD134" i="10"/>
  <c r="AF136" i="10"/>
  <c r="AF135" i="10"/>
  <c r="AF134" i="10"/>
  <c r="AO136" i="10"/>
  <c r="AO135" i="10"/>
  <c r="AO134" i="10"/>
  <c r="AJ134" i="10"/>
  <c r="AJ135" i="10"/>
  <c r="AJ136" i="10"/>
  <c r="AJ137" i="10"/>
  <c r="AA134" i="10"/>
  <c r="AA136" i="10"/>
  <c r="AM136" i="10"/>
  <c r="AM135" i="10"/>
  <c r="AM134" i="10"/>
  <c r="AE137" i="10"/>
  <c r="AF118" i="10"/>
  <c r="AO118" i="10"/>
  <c r="AE123" i="10"/>
  <c r="AN123" i="10"/>
  <c r="AE124" i="10"/>
  <c r="AN124" i="10"/>
  <c r="AN125" i="10"/>
  <c r="AH136" i="10"/>
  <c r="AH135" i="10"/>
  <c r="AH134" i="10"/>
  <c r="AQ136" i="10"/>
  <c r="AQ135" i="10"/>
  <c r="AQ134" i="10"/>
  <c r="AN134" i="10"/>
  <c r="AN135" i="10"/>
  <c r="AN136" i="10"/>
  <c r="AC123" i="10"/>
  <c r="AG123" i="10"/>
  <c r="AL123" i="10"/>
  <c r="AP123" i="10"/>
  <c r="AC124" i="10"/>
  <c r="AG124" i="10"/>
  <c r="AL124" i="10"/>
  <c r="AP124" i="10"/>
  <c r="AC125" i="10"/>
  <c r="AG125" i="10"/>
  <c r="AL125" i="10"/>
  <c r="AP125" i="10"/>
  <c r="AC134" i="10"/>
  <c r="AG134" i="10"/>
  <c r="AL134" i="10"/>
  <c r="AP134" i="10"/>
  <c r="AC135" i="10"/>
  <c r="AG135" i="10"/>
  <c r="AL135" i="10"/>
  <c r="AP135" i="10"/>
  <c r="AC136" i="10"/>
  <c r="AG136" i="10"/>
  <c r="AL136" i="10"/>
  <c r="AP136" i="10"/>
  <c r="AH123" i="10"/>
  <c r="AM123" i="10"/>
  <c r="AQ123" i="10"/>
  <c r="AH124" i="10"/>
  <c r="AM124" i="10"/>
  <c r="AQ124" i="10"/>
  <c r="AH125" i="10"/>
  <c r="AM125" i="10"/>
  <c r="AQ125" i="10"/>
  <c r="AP136" i="9"/>
  <c r="AN134" i="9"/>
  <c r="AN135" i="9"/>
  <c r="AJ136" i="9"/>
  <c r="AG124" i="9"/>
  <c r="AN136" i="9"/>
  <c r="AK135" i="9"/>
  <c r="AK134" i="9"/>
  <c r="AK136" i="9"/>
  <c r="AO136" i="9"/>
  <c r="AO135" i="9"/>
  <c r="AO134" i="9"/>
  <c r="AQ136" i="9"/>
  <c r="AQ135" i="9"/>
  <c r="AQ134" i="9"/>
  <c r="AJ137" i="9"/>
  <c r="AQ125" i="9"/>
  <c r="AQ124" i="9"/>
  <c r="AQ137" i="9"/>
  <c r="AQ123" i="9"/>
  <c r="AO137" i="9"/>
  <c r="AK118" i="9"/>
  <c r="AJ123" i="9"/>
  <c r="AN123" i="9"/>
  <c r="AE125" i="9"/>
  <c r="AA137" i="9"/>
  <c r="AG123" i="9"/>
  <c r="AH137" i="9"/>
  <c r="AH125" i="9"/>
  <c r="AH124" i="9"/>
  <c r="AH123" i="9"/>
  <c r="AB136" i="9"/>
  <c r="AB135" i="9"/>
  <c r="AB134" i="9"/>
  <c r="AH136" i="9"/>
  <c r="AH135" i="9"/>
  <c r="AH134" i="9"/>
  <c r="AG125" i="9"/>
  <c r="AA134" i="9"/>
  <c r="AA135" i="9"/>
  <c r="AA136" i="9"/>
  <c r="AE136" i="9"/>
  <c r="AE137" i="9"/>
  <c r="AB137" i="9"/>
  <c r="AA123" i="9"/>
  <c r="AE123" i="9"/>
  <c r="AA124" i="9"/>
  <c r="AE124" i="9"/>
  <c r="AA125" i="9"/>
  <c r="AG134" i="9"/>
  <c r="AG135" i="9"/>
  <c r="AG136" i="9"/>
  <c r="AG137" i="9"/>
  <c r="AE134" i="9"/>
  <c r="AD135" i="11"/>
  <c r="AD137" i="11"/>
  <c r="AD124" i="11"/>
  <c r="AD134" i="11"/>
  <c r="AD136" i="11"/>
  <c r="AE126" i="11"/>
  <c r="AE118" i="11"/>
  <c r="AD123" i="11"/>
  <c r="AD125" i="11"/>
  <c r="F155" i="5"/>
  <c r="G155" i="5"/>
  <c r="H155" i="5"/>
  <c r="I155" i="5"/>
  <c r="K155" i="5"/>
  <c r="F156" i="5"/>
  <c r="G156" i="5"/>
  <c r="H156" i="5"/>
  <c r="I156" i="5"/>
  <c r="K156" i="5"/>
  <c r="F157" i="5"/>
  <c r="G157" i="5"/>
  <c r="H157" i="5"/>
  <c r="I157" i="5"/>
  <c r="K157" i="5"/>
  <c r="E157" i="5"/>
  <c r="E156" i="5"/>
  <c r="E155" i="5"/>
  <c r="F154" i="5"/>
  <c r="G154" i="5"/>
  <c r="H154" i="5"/>
  <c r="I154" i="5"/>
  <c r="K154" i="5"/>
  <c r="E154" i="5"/>
  <c r="F153" i="5"/>
  <c r="G153" i="5"/>
  <c r="H153" i="5"/>
  <c r="I153" i="5"/>
  <c r="K153" i="5"/>
  <c r="E153" i="5"/>
  <c r="F152" i="5"/>
  <c r="G152" i="5"/>
  <c r="H152" i="5"/>
  <c r="I152" i="5"/>
  <c r="K152" i="5"/>
  <c r="E152" i="5"/>
  <c r="F151" i="5"/>
  <c r="G151" i="5"/>
  <c r="H151" i="5"/>
  <c r="I151" i="5"/>
  <c r="K151" i="5"/>
  <c r="E151" i="5"/>
  <c r="AD125" i="10" l="1"/>
  <c r="AD124" i="10"/>
  <c r="AO123" i="9"/>
  <c r="AO125" i="9"/>
  <c r="AD137" i="10"/>
  <c r="AM137" i="10"/>
  <c r="AB137" i="10"/>
  <c r="AB125" i="10"/>
  <c r="AB124" i="10"/>
  <c r="AB123" i="10"/>
  <c r="AO137" i="10"/>
  <c r="AO125" i="10"/>
  <c r="AO123" i="10"/>
  <c r="AO124" i="10"/>
  <c r="AF137" i="10"/>
  <c r="AF125" i="10"/>
  <c r="AF124" i="10"/>
  <c r="AF123" i="10"/>
  <c r="AK137" i="10"/>
  <c r="AK125" i="10"/>
  <c r="AK124" i="10"/>
  <c r="AK123" i="10"/>
  <c r="AK125" i="9"/>
  <c r="AK124" i="9"/>
  <c r="AK137" i="9"/>
  <c r="AK123" i="9"/>
  <c r="AB123" i="9"/>
  <c r="AF125" i="9"/>
  <c r="AF124" i="9"/>
  <c r="AF123" i="9"/>
  <c r="AF137" i="9"/>
  <c r="AB124" i="9"/>
  <c r="AF136" i="9"/>
  <c r="AF135" i="9"/>
  <c r="AF134" i="9"/>
  <c r="AB125" i="9"/>
  <c r="AE137" i="11"/>
  <c r="AE135" i="11"/>
  <c r="AE136" i="11"/>
  <c r="AE134" i="11"/>
  <c r="AE125" i="11"/>
  <c r="AE123" i="11"/>
  <c r="AE124" i="11"/>
  <c r="R100" i="4"/>
  <c r="S100" i="4" s="1"/>
  <c r="T100" i="4"/>
  <c r="U100" i="4" s="1"/>
  <c r="W100" i="4"/>
  <c r="X100" i="4" s="1"/>
  <c r="Y100" i="4"/>
  <c r="Z100" i="4" s="1"/>
  <c r="R101" i="4"/>
  <c r="S101" i="4" s="1"/>
  <c r="T101" i="4"/>
  <c r="U101" i="4" s="1"/>
  <c r="W101" i="4"/>
  <c r="X101" i="4" s="1"/>
  <c r="Y101" i="4"/>
  <c r="Z101" i="4" s="1"/>
  <c r="R102" i="4"/>
  <c r="S102" i="4" s="1"/>
  <c r="T102" i="4"/>
  <c r="U102" i="4" s="1"/>
  <c r="W102" i="4"/>
  <c r="X102" i="4" s="1"/>
  <c r="Y102" i="4"/>
  <c r="Z102" i="4" s="1"/>
  <c r="R103" i="4"/>
  <c r="S103" i="4" s="1"/>
  <c r="T103" i="4"/>
  <c r="U103" i="4" s="1"/>
  <c r="W103" i="4"/>
  <c r="X103" i="4" s="1"/>
  <c r="Y103" i="4"/>
  <c r="Z103" i="4" s="1"/>
  <c r="R104" i="4"/>
  <c r="S104" i="4" s="1"/>
  <c r="T104" i="4"/>
  <c r="U104" i="4" s="1"/>
  <c r="W104" i="4"/>
  <c r="X104" i="4" s="1"/>
  <c r="Y104" i="4"/>
  <c r="Z104" i="4" s="1"/>
  <c r="R105" i="4"/>
  <c r="S105" i="4" s="1"/>
  <c r="T105" i="4"/>
  <c r="U105" i="4" s="1"/>
  <c r="W105" i="4"/>
  <c r="X105" i="4" s="1"/>
  <c r="Y105" i="4"/>
  <c r="Z105" i="4" s="1"/>
  <c r="R106" i="4"/>
  <c r="S106" i="4" s="1"/>
  <c r="T106" i="4"/>
  <c r="U106" i="4" s="1"/>
  <c r="W106" i="4"/>
  <c r="X106" i="4" s="1"/>
  <c r="Y106" i="4"/>
  <c r="Z106" i="4" s="1"/>
  <c r="R107" i="4"/>
  <c r="S107" i="4" s="1"/>
  <c r="W107" i="4"/>
  <c r="X107" i="4" s="1"/>
  <c r="R108" i="4"/>
  <c r="S108" i="4" s="1"/>
  <c r="T108" i="4"/>
  <c r="U108" i="4" s="1"/>
  <c r="W108" i="4"/>
  <c r="X108" i="4" s="1"/>
  <c r="Y108" i="4"/>
  <c r="Z108" i="4" s="1"/>
  <c r="Y99" i="4"/>
  <c r="Z99" i="4" s="1"/>
  <c r="W99" i="4"/>
  <c r="T99" i="4"/>
  <c r="U99" i="4" s="1"/>
  <c r="R99" i="4"/>
  <c r="R85" i="4"/>
  <c r="S85" i="4" s="1"/>
  <c r="T85" i="4"/>
  <c r="U85" i="4" s="1"/>
  <c r="W85" i="4"/>
  <c r="X85" i="4" s="1"/>
  <c r="Y85" i="4"/>
  <c r="Z85" i="4" s="1"/>
  <c r="R86" i="4"/>
  <c r="S86" i="4" s="1"/>
  <c r="T86" i="4"/>
  <c r="U86" i="4" s="1"/>
  <c r="W86" i="4"/>
  <c r="X86" i="4" s="1"/>
  <c r="Y86" i="4"/>
  <c r="Z86" i="4" s="1"/>
  <c r="R87" i="4"/>
  <c r="S87" i="4" s="1"/>
  <c r="T87" i="4"/>
  <c r="U87" i="4" s="1"/>
  <c r="W87" i="4"/>
  <c r="X87" i="4" s="1"/>
  <c r="Y87" i="4"/>
  <c r="Z87" i="4" s="1"/>
  <c r="R88" i="4"/>
  <c r="S88" i="4" s="1"/>
  <c r="T88" i="4"/>
  <c r="U88" i="4" s="1"/>
  <c r="W88" i="4"/>
  <c r="X88" i="4" s="1"/>
  <c r="Y88" i="4"/>
  <c r="Z88" i="4" s="1"/>
  <c r="R89" i="4"/>
  <c r="S89" i="4" s="1"/>
  <c r="T89" i="4"/>
  <c r="U89" i="4" s="1"/>
  <c r="W89" i="4"/>
  <c r="X89" i="4" s="1"/>
  <c r="Y89" i="4"/>
  <c r="Z89" i="4" s="1"/>
  <c r="R90" i="4"/>
  <c r="S90" i="4" s="1"/>
  <c r="T90" i="4"/>
  <c r="U90" i="4" s="1"/>
  <c r="W90" i="4"/>
  <c r="X90" i="4" s="1"/>
  <c r="Y90" i="4"/>
  <c r="Z90" i="4" s="1"/>
  <c r="R91" i="4"/>
  <c r="S91" i="4" s="1"/>
  <c r="T91" i="4"/>
  <c r="U91" i="4" s="1"/>
  <c r="W91" i="4"/>
  <c r="X91" i="4" s="1"/>
  <c r="Y91" i="4"/>
  <c r="Z91" i="4" s="1"/>
  <c r="R92" i="4"/>
  <c r="S92" i="4" s="1"/>
  <c r="T92" i="4"/>
  <c r="U92" i="4" s="1"/>
  <c r="W92" i="4"/>
  <c r="X92" i="4" s="1"/>
  <c r="Y92" i="4"/>
  <c r="Z92" i="4" s="1"/>
  <c r="R93" i="4"/>
  <c r="S93" i="4" s="1"/>
  <c r="T93" i="4"/>
  <c r="U93" i="4" s="1"/>
  <c r="W93" i="4"/>
  <c r="X93" i="4" s="1"/>
  <c r="Y93" i="4"/>
  <c r="Z93" i="4" s="1"/>
  <c r="R94" i="4"/>
  <c r="S94" i="4" s="1"/>
  <c r="T94" i="4"/>
  <c r="U94" i="4" s="1"/>
  <c r="W94" i="4"/>
  <c r="X94" i="4" s="1"/>
  <c r="Y94" i="4"/>
  <c r="Z94" i="4" s="1"/>
  <c r="R95" i="4"/>
  <c r="S95" i="4" s="1"/>
  <c r="T95" i="4"/>
  <c r="U95" i="4" s="1"/>
  <c r="W95" i="4"/>
  <c r="X95" i="4" s="1"/>
  <c r="Y95" i="4"/>
  <c r="Z95" i="4" s="1"/>
  <c r="Y84" i="4"/>
  <c r="Z84" i="4" s="1"/>
  <c r="W84" i="4"/>
  <c r="X84" i="4" s="1"/>
  <c r="T84" i="4"/>
  <c r="U84" i="4" s="1"/>
  <c r="R84" i="4"/>
  <c r="S84" i="4" s="1"/>
  <c r="S99" i="4" l="1"/>
  <c r="X99" i="4"/>
  <c r="AD85" i="11"/>
  <c r="AE85" i="11" s="1"/>
  <c r="AD86" i="11"/>
  <c r="AE86" i="11" s="1"/>
  <c r="AD87" i="11"/>
  <c r="AE87" i="11" s="1"/>
  <c r="AD88" i="11"/>
  <c r="AE88" i="11" s="1"/>
  <c r="AD89" i="11"/>
  <c r="AD90" i="11"/>
  <c r="AE90" i="11" s="1"/>
  <c r="AD91" i="11"/>
  <c r="AE91" i="11" s="1"/>
  <c r="AD92" i="11"/>
  <c r="AE92" i="11" s="1"/>
  <c r="AD93" i="11"/>
  <c r="AD94" i="11"/>
  <c r="AE94" i="11" s="1"/>
  <c r="AD95" i="11"/>
  <c r="AE95" i="11" s="1"/>
  <c r="L143" i="5" l="1"/>
  <c r="L132" i="5"/>
  <c r="K145" i="5"/>
  <c r="J145" i="5"/>
  <c r="I145" i="5"/>
  <c r="H145" i="5"/>
  <c r="G145" i="5"/>
  <c r="F145" i="5"/>
  <c r="E145" i="5"/>
  <c r="K144" i="5"/>
  <c r="J144" i="5"/>
  <c r="I144" i="5"/>
  <c r="H144" i="5"/>
  <c r="G144" i="5"/>
  <c r="F144" i="5"/>
  <c r="E144" i="5"/>
  <c r="K143" i="5"/>
  <c r="J143" i="5"/>
  <c r="I143" i="5"/>
  <c r="H143" i="5"/>
  <c r="G143" i="5"/>
  <c r="F143" i="5"/>
  <c r="E143" i="5"/>
  <c r="K134" i="5"/>
  <c r="J134" i="5"/>
  <c r="I134" i="5"/>
  <c r="H134" i="5"/>
  <c r="G134" i="5"/>
  <c r="F134" i="5"/>
  <c r="E134" i="5"/>
  <c r="K133" i="5"/>
  <c r="J133" i="5"/>
  <c r="I133" i="5"/>
  <c r="H133" i="5"/>
  <c r="G133" i="5"/>
  <c r="F133" i="5"/>
  <c r="E133" i="5"/>
  <c r="K132" i="5"/>
  <c r="J132" i="5"/>
  <c r="I132" i="5"/>
  <c r="H132" i="5"/>
  <c r="G132" i="5"/>
  <c r="F132" i="5"/>
  <c r="E132" i="5"/>
  <c r="AP46" i="9" l="1"/>
  <c r="AQ46" i="9" s="1"/>
  <c r="AN46" i="9"/>
  <c r="AO46" i="9" s="1"/>
  <c r="AL46" i="9"/>
  <c r="AM46" i="9" s="1"/>
  <c r="AJ46" i="9"/>
  <c r="AK46" i="9" s="1"/>
  <c r="AP45" i="9"/>
  <c r="AQ45" i="9" s="1"/>
  <c r="AN45" i="9"/>
  <c r="AO45" i="9" s="1"/>
  <c r="AL45" i="9"/>
  <c r="AM45" i="9" s="1"/>
  <c r="AP44" i="9"/>
  <c r="AQ44" i="9" s="1"/>
  <c r="AN44" i="9"/>
  <c r="AO44" i="9" s="1"/>
  <c r="AJ44" i="9"/>
  <c r="AK44" i="9" s="1"/>
  <c r="AP42" i="9"/>
  <c r="AN42" i="9"/>
  <c r="AO42" i="9" s="1"/>
  <c r="AJ42" i="9"/>
  <c r="AK42" i="9" s="1"/>
  <c r="AP41" i="9"/>
  <c r="AJ41" i="9"/>
  <c r="AN40" i="9"/>
  <c r="AN36" i="9"/>
  <c r="AO36" i="9" s="1"/>
  <c r="AJ36" i="9"/>
  <c r="AK36" i="9" s="1"/>
  <c r="AP35" i="9"/>
  <c r="AQ35" i="9" s="1"/>
  <c r="AN35" i="9"/>
  <c r="AO35" i="9" s="1"/>
  <c r="AJ35" i="9"/>
  <c r="AK35" i="9" s="1"/>
  <c r="AP34" i="9"/>
  <c r="AN34" i="9"/>
  <c r="AO34" i="9" s="1"/>
  <c r="AJ34" i="9"/>
  <c r="AK34" i="9" s="1"/>
  <c r="AN33" i="9"/>
  <c r="AO33" i="9" s="1"/>
  <c r="AJ33" i="9"/>
  <c r="AP32" i="9"/>
  <c r="AN32" i="9"/>
  <c r="AJ32" i="9"/>
  <c r="AP21" i="9"/>
  <c r="AQ21" i="9" s="1"/>
  <c r="AN21" i="9"/>
  <c r="AO21" i="9" s="1"/>
  <c r="AJ21" i="9"/>
  <c r="AK21" i="9" s="1"/>
  <c r="AP20" i="9"/>
  <c r="AQ20" i="9" s="1"/>
  <c r="AN20" i="9"/>
  <c r="AO20" i="9" s="1"/>
  <c r="AJ20" i="9"/>
  <c r="AK20" i="9" s="1"/>
  <c r="AJ19" i="9"/>
  <c r="AK19" i="9" s="1"/>
  <c r="AP18" i="9"/>
  <c r="AQ18" i="9" s="1"/>
  <c r="AN18" i="9"/>
  <c r="AO18" i="9" s="1"/>
  <c r="AN17" i="9"/>
  <c r="AO17" i="9" s="1"/>
  <c r="AN16" i="9"/>
  <c r="AO16" i="9" s="1"/>
  <c r="AJ16" i="9"/>
  <c r="AK16" i="9" s="1"/>
  <c r="AP15" i="9"/>
  <c r="AQ15" i="9" s="1"/>
  <c r="AJ15" i="9"/>
  <c r="AJ250" i="9" s="1"/>
  <c r="AP14" i="9"/>
  <c r="AN14" i="9"/>
  <c r="AN250" i="9" s="1"/>
  <c r="AP10" i="9"/>
  <c r="AQ10" i="9" s="1"/>
  <c r="AN10" i="9"/>
  <c r="AO10" i="9" s="1"/>
  <c r="AJ10" i="9"/>
  <c r="AK10" i="9" s="1"/>
  <c r="AP9" i="9"/>
  <c r="AQ9" i="9" s="1"/>
  <c r="AN9" i="9"/>
  <c r="AO9" i="9" s="1"/>
  <c r="AJ8" i="9"/>
  <c r="AK8" i="9" s="1"/>
  <c r="AN7" i="9"/>
  <c r="AO7" i="9" s="1"/>
  <c r="AJ7" i="9"/>
  <c r="AP6" i="9"/>
  <c r="AN6" i="9"/>
  <c r="AQ14" i="9" l="1"/>
  <c r="AP149" i="9"/>
  <c r="AP147" i="9"/>
  <c r="AP148" i="9"/>
  <c r="AN39" i="9"/>
  <c r="AN146" i="9"/>
  <c r="AO40" i="9"/>
  <c r="AO150" i="9" s="1"/>
  <c r="AN150" i="9"/>
  <c r="AO6" i="9"/>
  <c r="AN143" i="9"/>
  <c r="AN145" i="9"/>
  <c r="AN144" i="9"/>
  <c r="AJ150" i="9"/>
  <c r="AP144" i="9"/>
  <c r="AP145" i="9"/>
  <c r="AP143" i="9"/>
  <c r="AQ41" i="9"/>
  <c r="AP150" i="9"/>
  <c r="AK15" i="9"/>
  <c r="AJ149" i="9"/>
  <c r="AJ148" i="9"/>
  <c r="AJ147" i="9"/>
  <c r="AQ32" i="9"/>
  <c r="AP146" i="9"/>
  <c r="AJ144" i="9"/>
  <c r="AJ143" i="9"/>
  <c r="AJ145" i="9"/>
  <c r="AN147" i="9"/>
  <c r="AN148" i="9"/>
  <c r="AN149" i="9"/>
  <c r="AK32" i="9"/>
  <c r="AJ146" i="9"/>
  <c r="AP25" i="9"/>
  <c r="AJ49" i="9"/>
  <c r="AP49" i="9"/>
  <c r="AJ37" i="9"/>
  <c r="AP39" i="9"/>
  <c r="AJ25" i="9"/>
  <c r="AN24" i="9"/>
  <c r="AO49" i="9"/>
  <c r="AM49" i="9"/>
  <c r="AM48" i="9"/>
  <c r="AM47" i="9"/>
  <c r="AJ39" i="9"/>
  <c r="AL47" i="9"/>
  <c r="AL48" i="9"/>
  <c r="AL49" i="9"/>
  <c r="AO32" i="9"/>
  <c r="AO146" i="9" s="1"/>
  <c r="AK33" i="9"/>
  <c r="AQ34" i="9"/>
  <c r="AK41" i="9"/>
  <c r="AK150" i="9" s="1"/>
  <c r="AQ42" i="9"/>
  <c r="AP37" i="9"/>
  <c r="AN38" i="9"/>
  <c r="AN50" i="9"/>
  <c r="AN37" i="9"/>
  <c r="AJ38" i="9"/>
  <c r="AP38" i="9"/>
  <c r="AJ47" i="9"/>
  <c r="AN47" i="9"/>
  <c r="AJ48" i="9"/>
  <c r="AN48" i="9"/>
  <c r="AN49" i="9"/>
  <c r="AJ50" i="9"/>
  <c r="AP50" i="9"/>
  <c r="AP47" i="9"/>
  <c r="AP48" i="9"/>
  <c r="AQ23" i="9"/>
  <c r="AQ24" i="9"/>
  <c r="AQ22" i="9"/>
  <c r="AO12" i="9"/>
  <c r="AO13" i="9"/>
  <c r="AO11" i="9"/>
  <c r="AN11" i="9"/>
  <c r="AJ12" i="9"/>
  <c r="AP12" i="9"/>
  <c r="AN13" i="9"/>
  <c r="AJ22" i="9"/>
  <c r="AP22" i="9"/>
  <c r="AN23" i="9"/>
  <c r="AJ24" i="9"/>
  <c r="AP24" i="9"/>
  <c r="AN25" i="9"/>
  <c r="AK7" i="9"/>
  <c r="AQ6" i="9"/>
  <c r="AO14" i="9"/>
  <c r="AO250" i="9" s="1"/>
  <c r="AJ11" i="9"/>
  <c r="AP11" i="9"/>
  <c r="AN12" i="9"/>
  <c r="AJ13" i="9"/>
  <c r="AP13" i="9"/>
  <c r="AN22" i="9"/>
  <c r="AJ23" i="9"/>
  <c r="AP23" i="9"/>
  <c r="X30" i="22" l="1"/>
  <c r="X30" i="20"/>
  <c r="V30" i="22"/>
  <c r="V30" i="20"/>
  <c r="AQ47" i="9"/>
  <c r="AK22" i="9"/>
  <c r="AK250" i="9"/>
  <c r="AK23" i="9"/>
  <c r="AQ38" i="9"/>
  <c r="AK37" i="9"/>
  <c r="AO147" i="9"/>
  <c r="AO148" i="9"/>
  <c r="AO149" i="9"/>
  <c r="AK146" i="9"/>
  <c r="AQ146" i="9"/>
  <c r="AQ143" i="9"/>
  <c r="AQ144" i="9"/>
  <c r="AQ145" i="9"/>
  <c r="AO47" i="9"/>
  <c r="AK148" i="9"/>
  <c r="AK149" i="9"/>
  <c r="AK147" i="9"/>
  <c r="AK143" i="9"/>
  <c r="AK144" i="9"/>
  <c r="AK145" i="9"/>
  <c r="AK24" i="9"/>
  <c r="AO48" i="9"/>
  <c r="AQ150" i="9"/>
  <c r="AO145" i="9"/>
  <c r="AO144" i="9"/>
  <c r="AO143" i="9"/>
  <c r="AQ148" i="9"/>
  <c r="AQ149" i="9"/>
  <c r="AQ147" i="9"/>
  <c r="AQ48" i="9"/>
  <c r="AK39" i="9"/>
  <c r="AK38" i="9"/>
  <c r="AQ49" i="9"/>
  <c r="AQ37" i="9"/>
  <c r="AQ50" i="9"/>
  <c r="AO39" i="9"/>
  <c r="AO37" i="9"/>
  <c r="AO50" i="9"/>
  <c r="AO38" i="9"/>
  <c r="AK50" i="9"/>
  <c r="AQ39" i="9"/>
  <c r="AK49" i="9"/>
  <c r="AK48" i="9"/>
  <c r="AK47" i="9"/>
  <c r="AO24" i="9"/>
  <c r="AO22" i="9"/>
  <c r="AO23" i="9"/>
  <c r="AQ25" i="9"/>
  <c r="AQ13" i="9"/>
  <c r="AQ11" i="9"/>
  <c r="AQ12" i="9"/>
  <c r="AK25" i="9"/>
  <c r="AK13" i="9"/>
  <c r="AK11" i="9"/>
  <c r="AK12" i="9"/>
  <c r="AO25" i="9"/>
  <c r="V29" i="22" l="1"/>
  <c r="V29" i="20"/>
  <c r="X29" i="22"/>
  <c r="X29" i="20"/>
  <c r="AP84" i="10"/>
  <c r="AQ84" i="10" s="1"/>
  <c r="AN84" i="10"/>
  <c r="AO84" i="10" s="1"/>
  <c r="AL84" i="10"/>
  <c r="AM84" i="10" l="1"/>
  <c r="W61" i="4" l="1"/>
  <c r="X61" i="4" s="1"/>
  <c r="R79" i="8" l="1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J75" i="2"/>
  <c r="I75" i="2"/>
  <c r="H75" i="2"/>
  <c r="G75" i="2"/>
  <c r="F75" i="2"/>
  <c r="E75" i="2"/>
  <c r="J74" i="2"/>
  <c r="I74" i="2"/>
  <c r="H74" i="2"/>
  <c r="G74" i="2"/>
  <c r="F74" i="2"/>
  <c r="E74" i="2"/>
  <c r="J73" i="2"/>
  <c r="I73" i="2"/>
  <c r="H73" i="2"/>
  <c r="G73" i="2"/>
  <c r="F73" i="2"/>
  <c r="E73" i="2"/>
  <c r="K72" i="2"/>
  <c r="J72" i="2"/>
  <c r="I72" i="2"/>
  <c r="H72" i="2"/>
  <c r="G72" i="2"/>
  <c r="F72" i="2"/>
  <c r="E72" i="2"/>
  <c r="J61" i="2"/>
  <c r="I61" i="2"/>
  <c r="H61" i="2"/>
  <c r="G61" i="2"/>
  <c r="F61" i="2"/>
  <c r="E61" i="2"/>
  <c r="J60" i="2"/>
  <c r="I60" i="2"/>
  <c r="H60" i="2"/>
  <c r="G60" i="2"/>
  <c r="F60" i="2"/>
  <c r="E60" i="2"/>
  <c r="K59" i="2"/>
  <c r="J59" i="2"/>
  <c r="I59" i="2"/>
  <c r="H59" i="2"/>
  <c r="G59" i="2"/>
  <c r="F59" i="2"/>
  <c r="E59" i="2"/>
  <c r="J108" i="2"/>
  <c r="I108" i="2"/>
  <c r="H108" i="2"/>
  <c r="G108" i="2"/>
  <c r="F108" i="2"/>
  <c r="E108" i="2"/>
  <c r="J107" i="2"/>
  <c r="I107" i="2"/>
  <c r="H107" i="2"/>
  <c r="G107" i="2"/>
  <c r="F107" i="2"/>
  <c r="E107" i="2"/>
  <c r="J106" i="2"/>
  <c r="I106" i="2"/>
  <c r="H106" i="2"/>
  <c r="G106" i="2"/>
  <c r="F106" i="2"/>
  <c r="E106" i="2"/>
  <c r="K105" i="2"/>
  <c r="J105" i="2"/>
  <c r="I105" i="2"/>
  <c r="H105" i="2"/>
  <c r="G105" i="2"/>
  <c r="F105" i="2"/>
  <c r="E105" i="2"/>
  <c r="J94" i="2"/>
  <c r="I94" i="2"/>
  <c r="H94" i="2"/>
  <c r="G94" i="2"/>
  <c r="F94" i="2"/>
  <c r="E94" i="2"/>
  <c r="J93" i="2"/>
  <c r="I93" i="2"/>
  <c r="H93" i="2"/>
  <c r="G93" i="2"/>
  <c r="F93" i="2"/>
  <c r="E93" i="2"/>
  <c r="K92" i="2"/>
  <c r="J92" i="2"/>
  <c r="I92" i="2"/>
  <c r="H92" i="2"/>
  <c r="G92" i="2"/>
  <c r="F92" i="2"/>
  <c r="E92" i="2"/>
  <c r="J48" i="2"/>
  <c r="I48" i="2"/>
  <c r="G48" i="2"/>
  <c r="F48" i="2"/>
  <c r="E48" i="2"/>
  <c r="J47" i="2"/>
  <c r="I47" i="2"/>
  <c r="H47" i="2"/>
  <c r="G47" i="2"/>
  <c r="F47" i="2"/>
  <c r="E47" i="2"/>
  <c r="J46" i="2"/>
  <c r="I46" i="2"/>
  <c r="H46" i="2"/>
  <c r="G46" i="2"/>
  <c r="F46" i="2"/>
  <c r="E46" i="2"/>
  <c r="K45" i="2"/>
  <c r="J45" i="2"/>
  <c r="I45" i="2"/>
  <c r="H45" i="2"/>
  <c r="G45" i="2"/>
  <c r="F45" i="2"/>
  <c r="E45" i="2"/>
  <c r="J37" i="2"/>
  <c r="I37" i="2"/>
  <c r="G37" i="2"/>
  <c r="F37" i="2"/>
  <c r="E37" i="2"/>
  <c r="J36" i="2"/>
  <c r="I36" i="2"/>
  <c r="G36" i="2"/>
  <c r="F36" i="2"/>
  <c r="E36" i="2"/>
  <c r="K35" i="2"/>
  <c r="J35" i="2"/>
  <c r="I35" i="2"/>
  <c r="G35" i="2"/>
  <c r="F35" i="2"/>
  <c r="E35" i="2"/>
  <c r="H34" i="2"/>
  <c r="H33" i="2"/>
  <c r="H32" i="2"/>
  <c r="H31" i="2"/>
  <c r="H30" i="2"/>
  <c r="H29" i="2"/>
  <c r="J24" i="2"/>
  <c r="I24" i="2"/>
  <c r="G24" i="2"/>
  <c r="F24" i="2"/>
  <c r="E24" i="2"/>
  <c r="J23" i="2"/>
  <c r="I23" i="2"/>
  <c r="H23" i="2"/>
  <c r="G23" i="2"/>
  <c r="F23" i="2"/>
  <c r="E23" i="2"/>
  <c r="J22" i="2"/>
  <c r="I22" i="2"/>
  <c r="H22" i="2"/>
  <c r="G22" i="2"/>
  <c r="F22" i="2"/>
  <c r="E22" i="2"/>
  <c r="K21" i="2"/>
  <c r="J21" i="2"/>
  <c r="I21" i="2"/>
  <c r="H21" i="2"/>
  <c r="G21" i="2"/>
  <c r="F21" i="2"/>
  <c r="E21" i="2"/>
  <c r="J12" i="2"/>
  <c r="I12" i="2"/>
  <c r="G12" i="2"/>
  <c r="F12" i="2"/>
  <c r="E12" i="2"/>
  <c r="J11" i="2"/>
  <c r="I11" i="2"/>
  <c r="G11" i="2"/>
  <c r="F11" i="2"/>
  <c r="E11" i="2"/>
  <c r="K10" i="2"/>
  <c r="J10" i="2"/>
  <c r="I10" i="2"/>
  <c r="G10" i="2"/>
  <c r="F10" i="2"/>
  <c r="E10" i="2"/>
  <c r="H9" i="2"/>
  <c r="H8" i="2"/>
  <c r="H7" i="2"/>
  <c r="H6" i="2"/>
  <c r="H5" i="2"/>
  <c r="N78" i="4"/>
  <c r="M78" i="4"/>
  <c r="L78" i="4"/>
  <c r="K78" i="4"/>
  <c r="J78" i="4"/>
  <c r="G78" i="4"/>
  <c r="F78" i="4"/>
  <c r="E78" i="4"/>
  <c r="N77" i="4"/>
  <c r="M77" i="4"/>
  <c r="L77" i="4"/>
  <c r="K77" i="4"/>
  <c r="J77" i="4"/>
  <c r="G77" i="4"/>
  <c r="F77" i="4"/>
  <c r="E77" i="4"/>
  <c r="N76" i="4"/>
  <c r="M76" i="4"/>
  <c r="L76" i="4"/>
  <c r="K76" i="4"/>
  <c r="J76" i="4"/>
  <c r="G76" i="4"/>
  <c r="F76" i="4"/>
  <c r="E76" i="4"/>
  <c r="O75" i="4"/>
  <c r="N75" i="4"/>
  <c r="M75" i="4"/>
  <c r="L75" i="4"/>
  <c r="K75" i="4"/>
  <c r="J75" i="4"/>
  <c r="H75" i="4"/>
  <c r="G75" i="4"/>
  <c r="F75" i="4"/>
  <c r="E75" i="4"/>
  <c r="Y74" i="4"/>
  <c r="Z74" i="4" s="1"/>
  <c r="W74" i="4"/>
  <c r="X74" i="4" s="1"/>
  <c r="T74" i="4"/>
  <c r="U74" i="4" s="1"/>
  <c r="R74" i="4"/>
  <c r="S74" i="4" s="1"/>
  <c r="Y72" i="4"/>
  <c r="Z72" i="4" s="1"/>
  <c r="W72" i="4"/>
  <c r="X72" i="4" s="1"/>
  <c r="T72" i="4"/>
  <c r="U72" i="4" s="1"/>
  <c r="R72" i="4"/>
  <c r="S72" i="4" s="1"/>
  <c r="Y71" i="4"/>
  <c r="Z71" i="4" s="1"/>
  <c r="W71" i="4"/>
  <c r="X71" i="4" s="1"/>
  <c r="T71" i="4"/>
  <c r="U71" i="4" s="1"/>
  <c r="R71" i="4"/>
  <c r="S71" i="4" s="1"/>
  <c r="Y70" i="4"/>
  <c r="Z70" i="4" s="1"/>
  <c r="W70" i="4"/>
  <c r="X70" i="4" s="1"/>
  <c r="T70" i="4"/>
  <c r="U70" i="4" s="1"/>
  <c r="R70" i="4"/>
  <c r="S70" i="4" s="1"/>
  <c r="Y69" i="4"/>
  <c r="Z69" i="4" s="1"/>
  <c r="W69" i="4"/>
  <c r="X69" i="4" s="1"/>
  <c r="T69" i="4"/>
  <c r="U69" i="4" s="1"/>
  <c r="R69" i="4"/>
  <c r="S69" i="4" s="1"/>
  <c r="Y68" i="4"/>
  <c r="Z68" i="4" s="1"/>
  <c r="W68" i="4"/>
  <c r="X68" i="4" s="1"/>
  <c r="T68" i="4"/>
  <c r="U68" i="4" s="1"/>
  <c r="R68" i="4"/>
  <c r="S68" i="4" s="1"/>
  <c r="Y67" i="4"/>
  <c r="Z67" i="4" s="1"/>
  <c r="W67" i="4"/>
  <c r="X67" i="4" s="1"/>
  <c r="T67" i="4"/>
  <c r="U67" i="4" s="1"/>
  <c r="R67" i="4"/>
  <c r="S67" i="4" s="1"/>
  <c r="Y66" i="4"/>
  <c r="Z66" i="4" s="1"/>
  <c r="W66" i="4"/>
  <c r="X66" i="4" s="1"/>
  <c r="T66" i="4"/>
  <c r="U66" i="4" s="1"/>
  <c r="R66" i="4"/>
  <c r="S66" i="4" s="1"/>
  <c r="Y65" i="4"/>
  <c r="Z65" i="4" s="1"/>
  <c r="W65" i="4"/>
  <c r="T65" i="4"/>
  <c r="R65" i="4"/>
  <c r="N64" i="4"/>
  <c r="M64" i="4"/>
  <c r="L64" i="4"/>
  <c r="K64" i="4"/>
  <c r="J64" i="4"/>
  <c r="G64" i="4"/>
  <c r="F64" i="4"/>
  <c r="E64" i="4"/>
  <c r="N63" i="4"/>
  <c r="M63" i="4"/>
  <c r="L63" i="4"/>
  <c r="K63" i="4"/>
  <c r="J63" i="4"/>
  <c r="G63" i="4"/>
  <c r="F63" i="4"/>
  <c r="E63" i="4"/>
  <c r="O62" i="4"/>
  <c r="N62" i="4"/>
  <c r="M62" i="4"/>
  <c r="L62" i="4"/>
  <c r="K62" i="4"/>
  <c r="J62" i="4"/>
  <c r="H62" i="4"/>
  <c r="G62" i="4"/>
  <c r="F62" i="4"/>
  <c r="E62" i="4"/>
  <c r="R61" i="4"/>
  <c r="S61" i="4" s="1"/>
  <c r="Y60" i="4"/>
  <c r="Z60" i="4" s="1"/>
  <c r="W60" i="4"/>
  <c r="X60" i="4" s="1"/>
  <c r="T60" i="4"/>
  <c r="U60" i="4" s="1"/>
  <c r="R60" i="4"/>
  <c r="S60" i="4" s="1"/>
  <c r="Y59" i="4"/>
  <c r="Z59" i="4" s="1"/>
  <c r="W59" i="4"/>
  <c r="X59" i="4" s="1"/>
  <c r="T59" i="4"/>
  <c r="U59" i="4" s="1"/>
  <c r="R59" i="4"/>
  <c r="S59" i="4" s="1"/>
  <c r="Y58" i="4"/>
  <c r="Z58" i="4" s="1"/>
  <c r="W58" i="4"/>
  <c r="X58" i="4" s="1"/>
  <c r="T58" i="4"/>
  <c r="U58" i="4" s="1"/>
  <c r="R58" i="4"/>
  <c r="S58" i="4" s="1"/>
  <c r="Y57" i="4"/>
  <c r="Z57" i="4" s="1"/>
  <c r="W57" i="4"/>
  <c r="X57" i="4" s="1"/>
  <c r="T57" i="4"/>
  <c r="U57" i="4" s="1"/>
  <c r="R57" i="4"/>
  <c r="S57" i="4" s="1"/>
  <c r="Y56" i="4"/>
  <c r="W56" i="4"/>
  <c r="T56" i="4"/>
  <c r="R56" i="4"/>
  <c r="Z112" i="4"/>
  <c r="Y112" i="4"/>
  <c r="X112" i="4"/>
  <c r="W112" i="4"/>
  <c r="U112" i="4"/>
  <c r="T112" i="4"/>
  <c r="S112" i="4"/>
  <c r="R112" i="4"/>
  <c r="N112" i="4"/>
  <c r="M112" i="4"/>
  <c r="L112" i="4"/>
  <c r="K112" i="4"/>
  <c r="J112" i="4"/>
  <c r="G112" i="4"/>
  <c r="F112" i="4"/>
  <c r="E112" i="4"/>
  <c r="Z111" i="4"/>
  <c r="Y111" i="4"/>
  <c r="X111" i="4"/>
  <c r="W111" i="4"/>
  <c r="U111" i="4"/>
  <c r="T111" i="4"/>
  <c r="S111" i="4"/>
  <c r="R111" i="4"/>
  <c r="N111" i="4"/>
  <c r="M111" i="4"/>
  <c r="L111" i="4"/>
  <c r="K111" i="4"/>
  <c r="J111" i="4"/>
  <c r="G111" i="4"/>
  <c r="F111" i="4"/>
  <c r="E111" i="4"/>
  <c r="Z110" i="4"/>
  <c r="Y110" i="4"/>
  <c r="X110" i="4"/>
  <c r="W110" i="4"/>
  <c r="U110" i="4"/>
  <c r="T110" i="4"/>
  <c r="S110" i="4"/>
  <c r="R110" i="4"/>
  <c r="N110" i="4"/>
  <c r="M110" i="4"/>
  <c r="L110" i="4"/>
  <c r="K110" i="4"/>
  <c r="J110" i="4"/>
  <c r="G110" i="4"/>
  <c r="F110" i="4"/>
  <c r="E110" i="4"/>
  <c r="Z109" i="4"/>
  <c r="Y109" i="4"/>
  <c r="X109" i="4"/>
  <c r="W109" i="4"/>
  <c r="U109" i="4"/>
  <c r="T109" i="4"/>
  <c r="S109" i="4"/>
  <c r="R109" i="4"/>
  <c r="O109" i="4"/>
  <c r="N109" i="4"/>
  <c r="M109" i="4"/>
  <c r="L109" i="4"/>
  <c r="K109" i="4"/>
  <c r="J109" i="4"/>
  <c r="H109" i="4"/>
  <c r="G109" i="4"/>
  <c r="F109" i="4"/>
  <c r="E109" i="4"/>
  <c r="Z98" i="4"/>
  <c r="Y98" i="4"/>
  <c r="X98" i="4"/>
  <c r="W98" i="4"/>
  <c r="U98" i="4"/>
  <c r="T98" i="4"/>
  <c r="S98" i="4"/>
  <c r="R98" i="4"/>
  <c r="N98" i="4"/>
  <c r="M98" i="4"/>
  <c r="L98" i="4"/>
  <c r="K98" i="4"/>
  <c r="J98" i="4"/>
  <c r="G98" i="4"/>
  <c r="F98" i="4"/>
  <c r="E98" i="4"/>
  <c r="Z97" i="4"/>
  <c r="Y97" i="4"/>
  <c r="X97" i="4"/>
  <c r="W97" i="4"/>
  <c r="U97" i="4"/>
  <c r="T97" i="4"/>
  <c r="S97" i="4"/>
  <c r="R97" i="4"/>
  <c r="N97" i="4"/>
  <c r="M97" i="4"/>
  <c r="L97" i="4"/>
  <c r="K97" i="4"/>
  <c r="J97" i="4"/>
  <c r="G97" i="4"/>
  <c r="F97" i="4"/>
  <c r="E97" i="4"/>
  <c r="Z96" i="4"/>
  <c r="Y96" i="4"/>
  <c r="X96" i="4"/>
  <c r="W96" i="4"/>
  <c r="U96" i="4"/>
  <c r="T96" i="4"/>
  <c r="S96" i="4"/>
  <c r="R96" i="4"/>
  <c r="O96" i="4"/>
  <c r="N96" i="4"/>
  <c r="M96" i="4"/>
  <c r="L96" i="4"/>
  <c r="K96" i="4"/>
  <c r="J96" i="4"/>
  <c r="H96" i="4"/>
  <c r="G96" i="4"/>
  <c r="F96" i="4"/>
  <c r="E96" i="4"/>
  <c r="N50" i="4"/>
  <c r="M50" i="4"/>
  <c r="L50" i="4"/>
  <c r="K50" i="4"/>
  <c r="J50" i="4"/>
  <c r="G50" i="4"/>
  <c r="F50" i="4"/>
  <c r="E50" i="4"/>
  <c r="N49" i="4"/>
  <c r="M49" i="4"/>
  <c r="L49" i="4"/>
  <c r="K49" i="4"/>
  <c r="J49" i="4"/>
  <c r="G49" i="4"/>
  <c r="F49" i="4"/>
  <c r="E49" i="4"/>
  <c r="N48" i="4"/>
  <c r="M48" i="4"/>
  <c r="L48" i="4"/>
  <c r="K48" i="4"/>
  <c r="J48" i="4"/>
  <c r="G48" i="4"/>
  <c r="F48" i="4"/>
  <c r="E48" i="4"/>
  <c r="O47" i="4"/>
  <c r="N47" i="4"/>
  <c r="M47" i="4"/>
  <c r="L47" i="4"/>
  <c r="K47" i="4"/>
  <c r="J47" i="4"/>
  <c r="H47" i="4"/>
  <c r="G47" i="4"/>
  <c r="F47" i="4"/>
  <c r="E47" i="4"/>
  <c r="Y46" i="4"/>
  <c r="Z46" i="4" s="1"/>
  <c r="W46" i="4"/>
  <c r="X46" i="4" s="1"/>
  <c r="T46" i="4"/>
  <c r="U46" i="4" s="1"/>
  <c r="R46" i="4"/>
  <c r="S46" i="4" s="1"/>
  <c r="Y45" i="4"/>
  <c r="Z45" i="4" s="1"/>
  <c r="W45" i="4"/>
  <c r="X45" i="4" s="1"/>
  <c r="T45" i="4"/>
  <c r="U45" i="4" s="1"/>
  <c r="R45" i="4"/>
  <c r="S45" i="4" s="1"/>
  <c r="Y44" i="4"/>
  <c r="Z44" i="4" s="1"/>
  <c r="W44" i="4"/>
  <c r="X44" i="4" s="1"/>
  <c r="T44" i="4"/>
  <c r="U44" i="4" s="1"/>
  <c r="R44" i="4"/>
  <c r="S44" i="4" s="1"/>
  <c r="Y43" i="4"/>
  <c r="Z43" i="4" s="1"/>
  <c r="W43" i="4"/>
  <c r="X43" i="4" s="1"/>
  <c r="T43" i="4"/>
  <c r="U43" i="4" s="1"/>
  <c r="R43" i="4"/>
  <c r="S43" i="4" s="1"/>
  <c r="Y42" i="4"/>
  <c r="Z42" i="4" s="1"/>
  <c r="W42" i="4"/>
  <c r="X42" i="4" s="1"/>
  <c r="T42" i="4"/>
  <c r="U42" i="4" s="1"/>
  <c r="R42" i="4"/>
  <c r="S42" i="4" s="1"/>
  <c r="Y40" i="4"/>
  <c r="W40" i="4"/>
  <c r="T40" i="4"/>
  <c r="R40" i="4"/>
  <c r="N39" i="4"/>
  <c r="M39" i="4"/>
  <c r="L39" i="4"/>
  <c r="K39" i="4"/>
  <c r="J39" i="4"/>
  <c r="G39" i="4"/>
  <c r="F39" i="4"/>
  <c r="E39" i="4"/>
  <c r="N38" i="4"/>
  <c r="M38" i="4"/>
  <c r="L38" i="4"/>
  <c r="K38" i="4"/>
  <c r="J38" i="4"/>
  <c r="G38" i="4"/>
  <c r="F38" i="4"/>
  <c r="E38" i="4"/>
  <c r="O37" i="4"/>
  <c r="N37" i="4"/>
  <c r="M37" i="4"/>
  <c r="L37" i="4"/>
  <c r="K37" i="4"/>
  <c r="J37" i="4"/>
  <c r="H37" i="4"/>
  <c r="G37" i="4"/>
  <c r="F37" i="4"/>
  <c r="E37" i="4"/>
  <c r="Y36" i="4"/>
  <c r="Z36" i="4" s="1"/>
  <c r="W36" i="4"/>
  <c r="X36" i="4" s="1"/>
  <c r="T36" i="4"/>
  <c r="U36" i="4" s="1"/>
  <c r="R36" i="4"/>
  <c r="S36" i="4" s="1"/>
  <c r="Y35" i="4"/>
  <c r="Z35" i="4" s="1"/>
  <c r="W35" i="4"/>
  <c r="X35" i="4" s="1"/>
  <c r="T35" i="4"/>
  <c r="U35" i="4" s="1"/>
  <c r="R35" i="4"/>
  <c r="S35" i="4" s="1"/>
  <c r="Y33" i="4"/>
  <c r="Z33" i="4" s="1"/>
  <c r="W33" i="4"/>
  <c r="X33" i="4" s="1"/>
  <c r="T33" i="4"/>
  <c r="U33" i="4" s="1"/>
  <c r="R33" i="4"/>
  <c r="S33" i="4" s="1"/>
  <c r="Y32" i="4"/>
  <c r="Z32" i="4" s="1"/>
  <c r="W32" i="4"/>
  <c r="X32" i="4" s="1"/>
  <c r="T32" i="4"/>
  <c r="U32" i="4" s="1"/>
  <c r="R32" i="4"/>
  <c r="S32" i="4" s="1"/>
  <c r="Y31" i="4"/>
  <c r="W31" i="4"/>
  <c r="T31" i="4"/>
  <c r="R31" i="4"/>
  <c r="N25" i="4"/>
  <c r="M25" i="4"/>
  <c r="L25" i="4"/>
  <c r="K25" i="4"/>
  <c r="J25" i="4"/>
  <c r="G25" i="4"/>
  <c r="F25" i="4"/>
  <c r="E25" i="4"/>
  <c r="N24" i="4"/>
  <c r="M24" i="4"/>
  <c r="L24" i="4"/>
  <c r="K24" i="4"/>
  <c r="J24" i="4"/>
  <c r="G24" i="4"/>
  <c r="F24" i="4"/>
  <c r="E24" i="4"/>
  <c r="N23" i="4"/>
  <c r="M23" i="4"/>
  <c r="L23" i="4"/>
  <c r="K23" i="4"/>
  <c r="J23" i="4"/>
  <c r="G23" i="4"/>
  <c r="F23" i="4"/>
  <c r="E23" i="4"/>
  <c r="O22" i="4"/>
  <c r="N22" i="4"/>
  <c r="M22" i="4"/>
  <c r="L22" i="4"/>
  <c r="K22" i="4"/>
  <c r="J22" i="4"/>
  <c r="H22" i="4"/>
  <c r="G22" i="4"/>
  <c r="F22" i="4"/>
  <c r="E22" i="4"/>
  <c r="Y21" i="4"/>
  <c r="Z21" i="4" s="1"/>
  <c r="W21" i="4"/>
  <c r="X21" i="4" s="1"/>
  <c r="T21" i="4"/>
  <c r="U21" i="4" s="1"/>
  <c r="R21" i="4"/>
  <c r="S21" i="4" s="1"/>
  <c r="Y20" i="4"/>
  <c r="Z20" i="4" s="1"/>
  <c r="W20" i="4"/>
  <c r="X20" i="4" s="1"/>
  <c r="T20" i="4"/>
  <c r="U20" i="4" s="1"/>
  <c r="R20" i="4"/>
  <c r="S20" i="4" s="1"/>
  <c r="Y19" i="4"/>
  <c r="Z19" i="4" s="1"/>
  <c r="W19" i="4"/>
  <c r="X19" i="4" s="1"/>
  <c r="T19" i="4"/>
  <c r="U19" i="4" s="1"/>
  <c r="R19" i="4"/>
  <c r="S19" i="4" s="1"/>
  <c r="Y18" i="4"/>
  <c r="Z18" i="4" s="1"/>
  <c r="W18" i="4"/>
  <c r="X18" i="4" s="1"/>
  <c r="T18" i="4"/>
  <c r="U18" i="4" s="1"/>
  <c r="R18" i="4"/>
  <c r="S18" i="4" s="1"/>
  <c r="Y16" i="4"/>
  <c r="Z16" i="4" s="1"/>
  <c r="W16" i="4"/>
  <c r="X16" i="4" s="1"/>
  <c r="T16" i="4"/>
  <c r="U16" i="4" s="1"/>
  <c r="R16" i="4"/>
  <c r="S16" i="4" s="1"/>
  <c r="Y15" i="4"/>
  <c r="W15" i="4"/>
  <c r="T15" i="4"/>
  <c r="R15" i="4"/>
  <c r="N13" i="4"/>
  <c r="M13" i="4"/>
  <c r="L13" i="4"/>
  <c r="K13" i="4"/>
  <c r="J13" i="4"/>
  <c r="G13" i="4"/>
  <c r="F13" i="4"/>
  <c r="E13" i="4"/>
  <c r="N12" i="4"/>
  <c r="M12" i="4"/>
  <c r="L12" i="4"/>
  <c r="K12" i="4"/>
  <c r="J12" i="4"/>
  <c r="G12" i="4"/>
  <c r="F12" i="4"/>
  <c r="E12" i="4"/>
  <c r="O11" i="4"/>
  <c r="N11" i="4"/>
  <c r="M11" i="4"/>
  <c r="L11" i="4"/>
  <c r="K11" i="4"/>
  <c r="J11" i="4"/>
  <c r="H11" i="4"/>
  <c r="G11" i="4"/>
  <c r="F11" i="4"/>
  <c r="E11" i="4"/>
  <c r="Y10" i="4"/>
  <c r="Z10" i="4" s="1"/>
  <c r="W10" i="4"/>
  <c r="X10" i="4" s="1"/>
  <c r="T10" i="4"/>
  <c r="U10" i="4" s="1"/>
  <c r="R10" i="4"/>
  <c r="S10" i="4" s="1"/>
  <c r="Y9" i="4"/>
  <c r="Z9" i="4" s="1"/>
  <c r="W9" i="4"/>
  <c r="X9" i="4" s="1"/>
  <c r="T9" i="4"/>
  <c r="U9" i="4" s="1"/>
  <c r="R9" i="4"/>
  <c r="S9" i="4" s="1"/>
  <c r="Y8" i="4"/>
  <c r="Z8" i="4" s="1"/>
  <c r="W8" i="4"/>
  <c r="X8" i="4" s="1"/>
  <c r="T8" i="4"/>
  <c r="U8" i="4" s="1"/>
  <c r="R8" i="4"/>
  <c r="S8" i="4" s="1"/>
  <c r="Y7" i="4"/>
  <c r="Z7" i="4" s="1"/>
  <c r="W7" i="4"/>
  <c r="X7" i="4" s="1"/>
  <c r="T7" i="4"/>
  <c r="R7" i="4"/>
  <c r="S7" i="4" s="1"/>
  <c r="Y6" i="4"/>
  <c r="W6" i="4"/>
  <c r="T6" i="4"/>
  <c r="R6" i="4"/>
  <c r="V78" i="10"/>
  <c r="U78" i="10"/>
  <c r="T78" i="10"/>
  <c r="Q78" i="10"/>
  <c r="P78" i="10"/>
  <c r="O78" i="10"/>
  <c r="L78" i="10"/>
  <c r="K78" i="10"/>
  <c r="J78" i="10"/>
  <c r="G78" i="10"/>
  <c r="F78" i="10"/>
  <c r="E78" i="10"/>
  <c r="V77" i="10"/>
  <c r="U77" i="10"/>
  <c r="T77" i="10"/>
  <c r="Q77" i="10"/>
  <c r="P77" i="10"/>
  <c r="O77" i="10"/>
  <c r="L77" i="10"/>
  <c r="K77" i="10"/>
  <c r="J77" i="10"/>
  <c r="G77" i="10"/>
  <c r="F77" i="10"/>
  <c r="E77" i="10"/>
  <c r="V76" i="10"/>
  <c r="U76" i="10"/>
  <c r="T76" i="10"/>
  <c r="Q76" i="10"/>
  <c r="P76" i="10"/>
  <c r="O76" i="10"/>
  <c r="L76" i="10"/>
  <c r="K76" i="10"/>
  <c r="J76" i="10"/>
  <c r="G76" i="10"/>
  <c r="F76" i="10"/>
  <c r="E76" i="10"/>
  <c r="W75" i="10"/>
  <c r="V75" i="10"/>
  <c r="U75" i="10"/>
  <c r="T75" i="10"/>
  <c r="R75" i="10"/>
  <c r="Q75" i="10"/>
  <c r="P75" i="10"/>
  <c r="O75" i="10"/>
  <c r="M75" i="10"/>
  <c r="L75" i="10"/>
  <c r="K75" i="10"/>
  <c r="J75" i="10"/>
  <c r="H75" i="10"/>
  <c r="G75" i="10"/>
  <c r="F75" i="10"/>
  <c r="E75" i="10"/>
  <c r="AP74" i="10"/>
  <c r="AQ74" i="10" s="1"/>
  <c r="AL74" i="10"/>
  <c r="AM74" i="10" s="1"/>
  <c r="AJ74" i="10"/>
  <c r="AK74" i="10" s="1"/>
  <c r="AG74" i="10"/>
  <c r="AH74" i="10" s="1"/>
  <c r="AC74" i="10"/>
  <c r="AD74" i="10" s="1"/>
  <c r="AA74" i="10"/>
  <c r="AB74" i="10" s="1"/>
  <c r="AP72" i="10"/>
  <c r="AQ72" i="10" s="1"/>
  <c r="AN72" i="10"/>
  <c r="AO72" i="10" s="1"/>
  <c r="AL72" i="10"/>
  <c r="AM72" i="10" s="1"/>
  <c r="AJ72" i="10"/>
  <c r="AK72" i="10" s="1"/>
  <c r="AG72" i="10"/>
  <c r="AH72" i="10" s="1"/>
  <c r="AE72" i="10"/>
  <c r="AF72" i="10" s="1"/>
  <c r="AC72" i="10"/>
  <c r="AD72" i="10" s="1"/>
  <c r="AA72" i="10"/>
  <c r="AB72" i="10" s="1"/>
  <c r="AP71" i="10"/>
  <c r="AQ71" i="10" s="1"/>
  <c r="AN71" i="10"/>
  <c r="AO71" i="10" s="1"/>
  <c r="AL71" i="10"/>
  <c r="AM71" i="10" s="1"/>
  <c r="AJ71" i="10"/>
  <c r="AK71" i="10" s="1"/>
  <c r="AG71" i="10"/>
  <c r="AH71" i="10" s="1"/>
  <c r="AE71" i="10"/>
  <c r="AF71" i="10" s="1"/>
  <c r="AC71" i="10"/>
  <c r="AD71" i="10" s="1"/>
  <c r="AA71" i="10"/>
  <c r="AB71" i="10" s="1"/>
  <c r="AP70" i="10"/>
  <c r="AQ70" i="10" s="1"/>
  <c r="AN70" i="10"/>
  <c r="AO70" i="10" s="1"/>
  <c r="AL70" i="10"/>
  <c r="AM70" i="10" s="1"/>
  <c r="AJ70" i="10"/>
  <c r="AK70" i="10" s="1"/>
  <c r="AG70" i="10"/>
  <c r="AH70" i="10" s="1"/>
  <c r="AE70" i="10"/>
  <c r="AF70" i="10" s="1"/>
  <c r="AC70" i="10"/>
  <c r="AD70" i="10" s="1"/>
  <c r="AA70" i="10"/>
  <c r="AB70" i="10" s="1"/>
  <c r="AP69" i="10"/>
  <c r="AQ69" i="10" s="1"/>
  <c r="AN69" i="10"/>
  <c r="AO69" i="10" s="1"/>
  <c r="AL69" i="10"/>
  <c r="AM69" i="10" s="1"/>
  <c r="AJ69" i="10"/>
  <c r="AK69" i="10" s="1"/>
  <c r="AG69" i="10"/>
  <c r="AH69" i="10" s="1"/>
  <c r="AE69" i="10"/>
  <c r="AF69" i="10" s="1"/>
  <c r="AC69" i="10"/>
  <c r="AD69" i="10" s="1"/>
  <c r="AA69" i="10"/>
  <c r="AB69" i="10" s="1"/>
  <c r="AP68" i="10"/>
  <c r="AQ68" i="10" s="1"/>
  <c r="AN68" i="10"/>
  <c r="AO68" i="10" s="1"/>
  <c r="AL68" i="10"/>
  <c r="AM68" i="10" s="1"/>
  <c r="AG68" i="10"/>
  <c r="AH68" i="10" s="1"/>
  <c r="AE68" i="10"/>
  <c r="AF68" i="10" s="1"/>
  <c r="AC68" i="10"/>
  <c r="AD68" i="10" s="1"/>
  <c r="AL67" i="10"/>
  <c r="AM67" i="10" s="1"/>
  <c r="AJ67" i="10"/>
  <c r="AK67" i="10" s="1"/>
  <c r="AC67" i="10"/>
  <c r="AD67" i="10" s="1"/>
  <c r="AA67" i="10"/>
  <c r="AB67" i="10" s="1"/>
  <c r="AN66" i="10"/>
  <c r="AO66" i="10" s="1"/>
  <c r="AL66" i="10"/>
  <c r="AM66" i="10" s="1"/>
  <c r="AE66" i="10"/>
  <c r="AF66" i="10" s="1"/>
  <c r="AC66" i="10"/>
  <c r="AD66" i="10" s="1"/>
  <c r="AP65" i="10"/>
  <c r="AQ65" i="10" s="1"/>
  <c r="AN65" i="10"/>
  <c r="AO65" i="10" s="1"/>
  <c r="AL65" i="10"/>
  <c r="AM65" i="10" s="1"/>
  <c r="AJ65" i="10"/>
  <c r="AG65" i="10"/>
  <c r="AH65" i="10" s="1"/>
  <c r="AE65" i="10"/>
  <c r="AF65" i="10" s="1"/>
  <c r="AC65" i="10"/>
  <c r="AD65" i="10" s="1"/>
  <c r="AA65" i="10"/>
  <c r="V64" i="10"/>
  <c r="U64" i="10"/>
  <c r="T64" i="10"/>
  <c r="Q64" i="10"/>
  <c r="P64" i="10"/>
  <c r="O64" i="10"/>
  <c r="L64" i="10"/>
  <c r="K64" i="10"/>
  <c r="J64" i="10"/>
  <c r="G64" i="10"/>
  <c r="F64" i="10"/>
  <c r="E64" i="10"/>
  <c r="V63" i="10"/>
  <c r="U63" i="10"/>
  <c r="T63" i="10"/>
  <c r="Q63" i="10"/>
  <c r="P63" i="10"/>
  <c r="O63" i="10"/>
  <c r="L63" i="10"/>
  <c r="K63" i="10"/>
  <c r="J63" i="10"/>
  <c r="G63" i="10"/>
  <c r="F63" i="10"/>
  <c r="E63" i="10"/>
  <c r="W62" i="10"/>
  <c r="V62" i="10"/>
  <c r="U62" i="10"/>
  <c r="T62" i="10"/>
  <c r="R62" i="10"/>
  <c r="Q62" i="10"/>
  <c r="P62" i="10"/>
  <c r="O62" i="10"/>
  <c r="M62" i="10"/>
  <c r="L62" i="10"/>
  <c r="K62" i="10"/>
  <c r="J62" i="10"/>
  <c r="H62" i="10"/>
  <c r="G62" i="10"/>
  <c r="F62" i="10"/>
  <c r="E62" i="10"/>
  <c r="AP61" i="10"/>
  <c r="AQ61" i="10" s="1"/>
  <c r="AN61" i="10"/>
  <c r="AO61" i="10" s="1"/>
  <c r="AL61" i="10"/>
  <c r="AM61" i="10" s="1"/>
  <c r="AG61" i="10"/>
  <c r="AH61" i="10" s="1"/>
  <c r="AE61" i="10"/>
  <c r="AF61" i="10" s="1"/>
  <c r="AC61" i="10"/>
  <c r="AD61" i="10" s="1"/>
  <c r="AP60" i="10"/>
  <c r="AQ60" i="10" s="1"/>
  <c r="AN60" i="10"/>
  <c r="AO60" i="10" s="1"/>
  <c r="AL60" i="10"/>
  <c r="AM60" i="10" s="1"/>
  <c r="AJ60" i="10"/>
  <c r="AK60" i="10" s="1"/>
  <c r="AG60" i="10"/>
  <c r="AH60" i="10" s="1"/>
  <c r="AE60" i="10"/>
  <c r="AF60" i="10" s="1"/>
  <c r="AC60" i="10"/>
  <c r="AD60" i="10" s="1"/>
  <c r="AA60" i="10"/>
  <c r="AB60" i="10" s="1"/>
  <c r="AP59" i="10"/>
  <c r="AQ59" i="10" s="1"/>
  <c r="AN59" i="10"/>
  <c r="AO59" i="10" s="1"/>
  <c r="AL59" i="10"/>
  <c r="AM59" i="10" s="1"/>
  <c r="AJ59" i="10"/>
  <c r="AK59" i="10" s="1"/>
  <c r="AG59" i="10"/>
  <c r="AH59" i="10" s="1"/>
  <c r="AE59" i="10"/>
  <c r="AF59" i="10" s="1"/>
  <c r="AC59" i="10"/>
  <c r="AD59" i="10" s="1"/>
  <c r="AA59" i="10"/>
  <c r="AB59" i="10" s="1"/>
  <c r="AP58" i="10"/>
  <c r="AQ58" i="10" s="1"/>
  <c r="AL58" i="10"/>
  <c r="AM58" i="10" s="1"/>
  <c r="AJ58" i="10"/>
  <c r="AK58" i="10" s="1"/>
  <c r="AG58" i="10"/>
  <c r="AH58" i="10" s="1"/>
  <c r="AC58" i="10"/>
  <c r="AD58" i="10" s="1"/>
  <c r="AA58" i="10"/>
  <c r="AB58" i="10" s="1"/>
  <c r="AP57" i="10"/>
  <c r="AQ57" i="10" s="1"/>
  <c r="AN57" i="10"/>
  <c r="AO57" i="10" s="1"/>
  <c r="AG57" i="10"/>
  <c r="AH57" i="10" s="1"/>
  <c r="AE57" i="10"/>
  <c r="AF57" i="10" s="1"/>
  <c r="AP56" i="10"/>
  <c r="AQ56" i="10" s="1"/>
  <c r="AJ56" i="10"/>
  <c r="AG56" i="10"/>
  <c r="AH56" i="10" s="1"/>
  <c r="AA56" i="10"/>
  <c r="V112" i="10"/>
  <c r="U112" i="10"/>
  <c r="T112" i="10"/>
  <c r="Q112" i="10"/>
  <c r="P112" i="10"/>
  <c r="O112" i="10"/>
  <c r="L112" i="10"/>
  <c r="K112" i="10"/>
  <c r="J112" i="10"/>
  <c r="G112" i="10"/>
  <c r="F112" i="10"/>
  <c r="E112" i="10"/>
  <c r="V111" i="10"/>
  <c r="U111" i="10"/>
  <c r="T111" i="10"/>
  <c r="Q111" i="10"/>
  <c r="P111" i="10"/>
  <c r="O111" i="10"/>
  <c r="L111" i="10"/>
  <c r="K111" i="10"/>
  <c r="J111" i="10"/>
  <c r="G111" i="10"/>
  <c r="F111" i="10"/>
  <c r="E111" i="10"/>
  <c r="V110" i="10"/>
  <c r="U110" i="10"/>
  <c r="T110" i="10"/>
  <c r="Q110" i="10"/>
  <c r="P110" i="10"/>
  <c r="O110" i="10"/>
  <c r="L110" i="10"/>
  <c r="K110" i="10"/>
  <c r="J110" i="10"/>
  <c r="G110" i="10"/>
  <c r="F110" i="10"/>
  <c r="E110" i="10"/>
  <c r="W109" i="10"/>
  <c r="V109" i="10"/>
  <c r="U109" i="10"/>
  <c r="T109" i="10"/>
  <c r="R109" i="10"/>
  <c r="Q109" i="10"/>
  <c r="P109" i="10"/>
  <c r="O109" i="10"/>
  <c r="M109" i="10"/>
  <c r="L109" i="10"/>
  <c r="K109" i="10"/>
  <c r="J109" i="10"/>
  <c r="H109" i="10"/>
  <c r="G109" i="10"/>
  <c r="F109" i="10"/>
  <c r="E109" i="10"/>
  <c r="AQ109" i="10"/>
  <c r="AM110" i="10"/>
  <c r="V98" i="10"/>
  <c r="U98" i="10"/>
  <c r="T98" i="10"/>
  <c r="Q98" i="10"/>
  <c r="P98" i="10"/>
  <c r="O98" i="10"/>
  <c r="L98" i="10"/>
  <c r="K98" i="10"/>
  <c r="J98" i="10"/>
  <c r="G98" i="10"/>
  <c r="F98" i="10"/>
  <c r="E98" i="10"/>
  <c r="V97" i="10"/>
  <c r="U97" i="10"/>
  <c r="T97" i="10"/>
  <c r="Q97" i="10"/>
  <c r="P97" i="10"/>
  <c r="O97" i="10"/>
  <c r="L97" i="10"/>
  <c r="K97" i="10"/>
  <c r="J97" i="10"/>
  <c r="G97" i="10"/>
  <c r="F97" i="10"/>
  <c r="E97" i="10"/>
  <c r="W96" i="10"/>
  <c r="V96" i="10"/>
  <c r="U96" i="10"/>
  <c r="T96" i="10"/>
  <c r="R96" i="10"/>
  <c r="Q96" i="10"/>
  <c r="P96" i="10"/>
  <c r="O96" i="10"/>
  <c r="M96" i="10"/>
  <c r="L96" i="10"/>
  <c r="K96" i="10"/>
  <c r="J96" i="10"/>
  <c r="H96" i="10"/>
  <c r="G96" i="10"/>
  <c r="F96" i="10"/>
  <c r="E96" i="10"/>
  <c r="AQ112" i="10"/>
  <c r="AJ112" i="10"/>
  <c r="AG84" i="10"/>
  <c r="AH84" i="10" s="1"/>
  <c r="AE84" i="10"/>
  <c r="AC84" i="10"/>
  <c r="V50" i="10"/>
  <c r="U50" i="10"/>
  <c r="T50" i="10"/>
  <c r="Q50" i="10"/>
  <c r="P50" i="10"/>
  <c r="O50" i="10"/>
  <c r="L50" i="10"/>
  <c r="K50" i="10"/>
  <c r="J50" i="10"/>
  <c r="G50" i="10"/>
  <c r="F50" i="10"/>
  <c r="E50" i="10"/>
  <c r="V49" i="10"/>
  <c r="U49" i="10"/>
  <c r="T49" i="10"/>
  <c r="Q49" i="10"/>
  <c r="P49" i="10"/>
  <c r="O49" i="10"/>
  <c r="L49" i="10"/>
  <c r="K49" i="10"/>
  <c r="J49" i="10"/>
  <c r="G49" i="10"/>
  <c r="F49" i="10"/>
  <c r="E49" i="10"/>
  <c r="V48" i="10"/>
  <c r="U48" i="10"/>
  <c r="T48" i="10"/>
  <c r="Q48" i="10"/>
  <c r="P48" i="10"/>
  <c r="O48" i="10"/>
  <c r="L48" i="10"/>
  <c r="K48" i="10"/>
  <c r="J48" i="10"/>
  <c r="G48" i="10"/>
  <c r="F48" i="10"/>
  <c r="E48" i="10"/>
  <c r="W47" i="10"/>
  <c r="V47" i="10"/>
  <c r="U47" i="10"/>
  <c r="T47" i="10"/>
  <c r="R47" i="10"/>
  <c r="Q47" i="10"/>
  <c r="P47" i="10"/>
  <c r="O47" i="10"/>
  <c r="M47" i="10"/>
  <c r="L47" i="10"/>
  <c r="K47" i="10"/>
  <c r="J47" i="10"/>
  <c r="H47" i="10"/>
  <c r="G47" i="10"/>
  <c r="F47" i="10"/>
  <c r="E47" i="10"/>
  <c r="AP46" i="10"/>
  <c r="AQ46" i="10" s="1"/>
  <c r="AN46" i="10"/>
  <c r="AO46" i="10" s="1"/>
  <c r="AL46" i="10"/>
  <c r="AM46" i="10" s="1"/>
  <c r="AJ46" i="10"/>
  <c r="AK46" i="10" s="1"/>
  <c r="AG46" i="10"/>
  <c r="AH46" i="10" s="1"/>
  <c r="AE46" i="10"/>
  <c r="AF46" i="10" s="1"/>
  <c r="AC46" i="10"/>
  <c r="AD46" i="10" s="1"/>
  <c r="AA46" i="10"/>
  <c r="AB46" i="10" s="1"/>
  <c r="AP45" i="10"/>
  <c r="AQ45" i="10" s="1"/>
  <c r="AN45" i="10"/>
  <c r="AO45" i="10" s="1"/>
  <c r="AL45" i="10"/>
  <c r="AM45" i="10" s="1"/>
  <c r="AG45" i="10"/>
  <c r="AH45" i="10" s="1"/>
  <c r="AE45" i="10"/>
  <c r="AF45" i="10" s="1"/>
  <c r="AC45" i="10"/>
  <c r="AD45" i="10" s="1"/>
  <c r="AP44" i="10"/>
  <c r="AQ44" i="10" s="1"/>
  <c r="AN44" i="10"/>
  <c r="AO44" i="10" s="1"/>
  <c r="AL44" i="10"/>
  <c r="AM44" i="10" s="1"/>
  <c r="AJ44" i="10"/>
  <c r="AK44" i="10" s="1"/>
  <c r="AG44" i="10"/>
  <c r="AH44" i="10" s="1"/>
  <c r="AE44" i="10"/>
  <c r="AF44" i="10" s="1"/>
  <c r="AC44" i="10"/>
  <c r="AD44" i="10" s="1"/>
  <c r="AA44" i="10"/>
  <c r="AB44" i="10" s="1"/>
  <c r="AP42" i="10"/>
  <c r="AQ42" i="10" s="1"/>
  <c r="AN42" i="10"/>
  <c r="AO42" i="10" s="1"/>
  <c r="AL42" i="10"/>
  <c r="AM42" i="10" s="1"/>
  <c r="AJ42" i="10"/>
  <c r="AK42" i="10" s="1"/>
  <c r="AG42" i="10"/>
  <c r="AH42" i="10" s="1"/>
  <c r="AE42" i="10"/>
  <c r="AF42" i="10" s="1"/>
  <c r="AC42" i="10"/>
  <c r="AD42" i="10" s="1"/>
  <c r="AA42" i="10"/>
  <c r="AB42" i="10" s="1"/>
  <c r="AP41" i="10"/>
  <c r="AN41" i="10"/>
  <c r="AL41" i="10"/>
  <c r="AJ41" i="10"/>
  <c r="AG41" i="10"/>
  <c r="AE41" i="10"/>
  <c r="AF41" i="10" s="1"/>
  <c r="AC41" i="10"/>
  <c r="AA41" i="10"/>
  <c r="AN40" i="10"/>
  <c r="AE40" i="10"/>
  <c r="V39" i="10"/>
  <c r="U39" i="10"/>
  <c r="T39" i="10"/>
  <c r="Q39" i="10"/>
  <c r="P39" i="10"/>
  <c r="O39" i="10"/>
  <c r="L39" i="10"/>
  <c r="K39" i="10"/>
  <c r="J39" i="10"/>
  <c r="G39" i="10"/>
  <c r="F39" i="10"/>
  <c r="E39" i="10"/>
  <c r="V38" i="10"/>
  <c r="U38" i="10"/>
  <c r="T38" i="10"/>
  <c r="Q38" i="10"/>
  <c r="P38" i="10"/>
  <c r="O38" i="10"/>
  <c r="L38" i="10"/>
  <c r="K38" i="10"/>
  <c r="J38" i="10"/>
  <c r="G38" i="10"/>
  <c r="F38" i="10"/>
  <c r="E38" i="10"/>
  <c r="W37" i="10"/>
  <c r="V37" i="10"/>
  <c r="U37" i="10"/>
  <c r="T37" i="10"/>
  <c r="R37" i="10"/>
  <c r="Q37" i="10"/>
  <c r="P37" i="10"/>
  <c r="O37" i="10"/>
  <c r="M37" i="10"/>
  <c r="L37" i="10"/>
  <c r="K37" i="10"/>
  <c r="J37" i="10"/>
  <c r="H37" i="10"/>
  <c r="G37" i="10"/>
  <c r="F37" i="10"/>
  <c r="E37" i="10"/>
  <c r="AN36" i="10"/>
  <c r="AO36" i="10" s="1"/>
  <c r="AL36" i="10"/>
  <c r="AM36" i="10" s="1"/>
  <c r="AJ36" i="10"/>
  <c r="AK36" i="10" s="1"/>
  <c r="AE36" i="10"/>
  <c r="AF36" i="10" s="1"/>
  <c r="AC36" i="10"/>
  <c r="AD36" i="10" s="1"/>
  <c r="AA36" i="10"/>
  <c r="AB36" i="10" s="1"/>
  <c r="AP35" i="10"/>
  <c r="AQ35" i="10" s="1"/>
  <c r="AN35" i="10"/>
  <c r="AO35" i="10" s="1"/>
  <c r="AL35" i="10"/>
  <c r="AM35" i="10" s="1"/>
  <c r="AJ35" i="10"/>
  <c r="AK35" i="10" s="1"/>
  <c r="AG35" i="10"/>
  <c r="AH35" i="10" s="1"/>
  <c r="AE35" i="10"/>
  <c r="AF35" i="10" s="1"/>
  <c r="AC35" i="10"/>
  <c r="AD35" i="10" s="1"/>
  <c r="AA35" i="10"/>
  <c r="AB35" i="10" s="1"/>
  <c r="AP34" i="10"/>
  <c r="AQ34" i="10" s="1"/>
  <c r="AN34" i="10"/>
  <c r="AO34" i="10" s="1"/>
  <c r="AL34" i="10"/>
  <c r="AM34" i="10" s="1"/>
  <c r="AJ34" i="10"/>
  <c r="AK34" i="10" s="1"/>
  <c r="AG34" i="10"/>
  <c r="AH34" i="10" s="1"/>
  <c r="AE34" i="10"/>
  <c r="AF34" i="10" s="1"/>
  <c r="AC34" i="10"/>
  <c r="AD34" i="10" s="1"/>
  <c r="AA34" i="10"/>
  <c r="AB34" i="10" s="1"/>
  <c r="AP33" i="10"/>
  <c r="AQ33" i="10" s="1"/>
  <c r="AN33" i="10"/>
  <c r="AO33" i="10" s="1"/>
  <c r="AL33" i="10"/>
  <c r="AM33" i="10" s="1"/>
  <c r="AJ33" i="10"/>
  <c r="AK33" i="10" s="1"/>
  <c r="AG33" i="10"/>
  <c r="AH33" i="10" s="1"/>
  <c r="AE33" i="10"/>
  <c r="AF33" i="10" s="1"/>
  <c r="AC33" i="10"/>
  <c r="AD33" i="10" s="1"/>
  <c r="AA33" i="10"/>
  <c r="AB33" i="10" s="1"/>
  <c r="AP32" i="10"/>
  <c r="AQ32" i="10" s="1"/>
  <c r="AN32" i="10"/>
  <c r="AL32" i="10"/>
  <c r="AJ32" i="10"/>
  <c r="AG32" i="10"/>
  <c r="AH32" i="10" s="1"/>
  <c r="AE32" i="10"/>
  <c r="AC32" i="10"/>
  <c r="AA32" i="10"/>
  <c r="AP31" i="10"/>
  <c r="AG31" i="10"/>
  <c r="V25" i="10"/>
  <c r="U25" i="10"/>
  <c r="T25" i="10"/>
  <c r="Q25" i="10"/>
  <c r="P25" i="10"/>
  <c r="O25" i="10"/>
  <c r="L25" i="10"/>
  <c r="K25" i="10"/>
  <c r="J25" i="10"/>
  <c r="G25" i="10"/>
  <c r="F25" i="10"/>
  <c r="E25" i="10"/>
  <c r="V24" i="10"/>
  <c r="U24" i="10"/>
  <c r="T24" i="10"/>
  <c r="Q24" i="10"/>
  <c r="P24" i="10"/>
  <c r="O24" i="10"/>
  <c r="L24" i="10"/>
  <c r="K24" i="10"/>
  <c r="J24" i="10"/>
  <c r="G24" i="10"/>
  <c r="F24" i="10"/>
  <c r="E24" i="10"/>
  <c r="V23" i="10"/>
  <c r="U23" i="10"/>
  <c r="T23" i="10"/>
  <c r="Q23" i="10"/>
  <c r="P23" i="10"/>
  <c r="O23" i="10"/>
  <c r="L23" i="10"/>
  <c r="K23" i="10"/>
  <c r="J23" i="10"/>
  <c r="G23" i="10"/>
  <c r="F23" i="10"/>
  <c r="E23" i="10"/>
  <c r="W22" i="10"/>
  <c r="V22" i="10"/>
  <c r="U22" i="10"/>
  <c r="T22" i="10"/>
  <c r="R22" i="10"/>
  <c r="Q22" i="10"/>
  <c r="P22" i="10"/>
  <c r="O22" i="10"/>
  <c r="M22" i="10"/>
  <c r="L22" i="10"/>
  <c r="K22" i="10"/>
  <c r="J22" i="10"/>
  <c r="H22" i="10"/>
  <c r="G22" i="10"/>
  <c r="F22" i="10"/>
  <c r="E22" i="10"/>
  <c r="AP21" i="10"/>
  <c r="AQ21" i="10" s="1"/>
  <c r="AN21" i="10"/>
  <c r="AO21" i="10" s="1"/>
  <c r="AL21" i="10"/>
  <c r="AM21" i="10" s="1"/>
  <c r="AJ21" i="10"/>
  <c r="AK21" i="10" s="1"/>
  <c r="AG21" i="10"/>
  <c r="AH21" i="10" s="1"/>
  <c r="AE21" i="10"/>
  <c r="AF21" i="10" s="1"/>
  <c r="AC21" i="10"/>
  <c r="AD21" i="10" s="1"/>
  <c r="AA21" i="10"/>
  <c r="AB21" i="10" s="1"/>
  <c r="AN20" i="10"/>
  <c r="AO20" i="10" s="1"/>
  <c r="AL20" i="10"/>
  <c r="AM20" i="10" s="1"/>
  <c r="AJ20" i="10"/>
  <c r="AK20" i="10" s="1"/>
  <c r="AE20" i="10"/>
  <c r="AF20" i="10" s="1"/>
  <c r="AC20" i="10"/>
  <c r="AD20" i="10" s="1"/>
  <c r="AA20" i="10"/>
  <c r="AB20" i="10" s="1"/>
  <c r="AL19" i="10"/>
  <c r="AM19" i="10" s="1"/>
  <c r="AJ19" i="10"/>
  <c r="AK19" i="10" s="1"/>
  <c r="AC19" i="10"/>
  <c r="AD19" i="10" s="1"/>
  <c r="AA19" i="10"/>
  <c r="AB19" i="10" s="1"/>
  <c r="AP18" i="10"/>
  <c r="AQ18" i="10" s="1"/>
  <c r="AN18" i="10"/>
  <c r="AO18" i="10" s="1"/>
  <c r="AL18" i="10"/>
  <c r="AM18" i="10" s="1"/>
  <c r="AG18" i="10"/>
  <c r="AH18" i="10" s="1"/>
  <c r="AE18" i="10"/>
  <c r="AF18" i="10" s="1"/>
  <c r="AC18" i="10"/>
  <c r="AD18" i="10" s="1"/>
  <c r="AN17" i="10"/>
  <c r="AO17" i="10" s="1"/>
  <c r="AL17" i="10"/>
  <c r="AM17" i="10" s="1"/>
  <c r="AE17" i="10"/>
  <c r="AF17" i="10" s="1"/>
  <c r="AC17" i="10"/>
  <c r="AD17" i="10" s="1"/>
  <c r="AN16" i="10"/>
  <c r="AO16" i="10" s="1"/>
  <c r="AL16" i="10"/>
  <c r="AM16" i="10" s="1"/>
  <c r="AJ16" i="10"/>
  <c r="AK16" i="10" s="1"/>
  <c r="AE16" i="10"/>
  <c r="AF16" i="10" s="1"/>
  <c r="AC16" i="10"/>
  <c r="AD16" i="10" s="1"/>
  <c r="AA16" i="10"/>
  <c r="AB16" i="10" s="1"/>
  <c r="AP15" i="10"/>
  <c r="AN15" i="10"/>
  <c r="AO15" i="10" s="1"/>
  <c r="AL15" i="10"/>
  <c r="AJ15" i="10"/>
  <c r="AG15" i="10"/>
  <c r="AH15" i="10" s="1"/>
  <c r="AE15" i="10"/>
  <c r="AF15" i="10" s="1"/>
  <c r="AC15" i="10"/>
  <c r="AA15" i="10"/>
  <c r="AP14" i="10"/>
  <c r="AN14" i="10"/>
  <c r="AG14" i="10"/>
  <c r="AE14" i="10"/>
  <c r="V13" i="10"/>
  <c r="U13" i="10"/>
  <c r="T13" i="10"/>
  <c r="Q13" i="10"/>
  <c r="P13" i="10"/>
  <c r="O13" i="10"/>
  <c r="L13" i="10"/>
  <c r="K13" i="10"/>
  <c r="J13" i="10"/>
  <c r="G13" i="10"/>
  <c r="F13" i="10"/>
  <c r="E13" i="10"/>
  <c r="V12" i="10"/>
  <c r="U12" i="10"/>
  <c r="T12" i="10"/>
  <c r="Q12" i="10"/>
  <c r="P12" i="10"/>
  <c r="O12" i="10"/>
  <c r="L12" i="10"/>
  <c r="K12" i="10"/>
  <c r="J12" i="10"/>
  <c r="G12" i="10"/>
  <c r="F12" i="10"/>
  <c r="E12" i="10"/>
  <c r="W11" i="10"/>
  <c r="V11" i="10"/>
  <c r="U11" i="10"/>
  <c r="T11" i="10"/>
  <c r="R11" i="10"/>
  <c r="Q11" i="10"/>
  <c r="P11" i="10"/>
  <c r="O11" i="10"/>
  <c r="M11" i="10"/>
  <c r="L11" i="10"/>
  <c r="K11" i="10"/>
  <c r="J11" i="10"/>
  <c r="H11" i="10"/>
  <c r="G11" i="10"/>
  <c r="F11" i="10"/>
  <c r="E11" i="10"/>
  <c r="AP10" i="10"/>
  <c r="AQ10" i="10" s="1"/>
  <c r="AN10" i="10"/>
  <c r="AO10" i="10" s="1"/>
  <c r="AL10" i="10"/>
  <c r="AM10" i="10" s="1"/>
  <c r="AJ10" i="10"/>
  <c r="AK10" i="10" s="1"/>
  <c r="AG10" i="10"/>
  <c r="AH10" i="10" s="1"/>
  <c r="AE10" i="10"/>
  <c r="AF10" i="10" s="1"/>
  <c r="AC10" i="10"/>
  <c r="AD10" i="10" s="1"/>
  <c r="AA10" i="10"/>
  <c r="AB10" i="10" s="1"/>
  <c r="AP9" i="10"/>
  <c r="AQ9" i="10" s="1"/>
  <c r="AN9" i="10"/>
  <c r="AO9" i="10" s="1"/>
  <c r="AG9" i="10"/>
  <c r="AH9" i="10" s="1"/>
  <c r="AE9" i="10"/>
  <c r="AF9" i="10" s="1"/>
  <c r="AN8" i="10"/>
  <c r="AO8" i="10" s="1"/>
  <c r="AL8" i="10"/>
  <c r="AM8" i="10" s="1"/>
  <c r="AJ8" i="10"/>
  <c r="AK8" i="10" s="1"/>
  <c r="AE8" i="10"/>
  <c r="AF8" i="10" s="1"/>
  <c r="AC8" i="10"/>
  <c r="AD8" i="10" s="1"/>
  <c r="AA8" i="10"/>
  <c r="AB8" i="10" s="1"/>
  <c r="AP7" i="10"/>
  <c r="AQ7" i="10" s="1"/>
  <c r="AN7" i="10"/>
  <c r="AO7" i="10" s="1"/>
  <c r="AL7" i="10"/>
  <c r="AM7" i="10" s="1"/>
  <c r="AJ7" i="10"/>
  <c r="AK7" i="10" s="1"/>
  <c r="AG7" i="10"/>
  <c r="AH7" i="10" s="1"/>
  <c r="AE7" i="10"/>
  <c r="AF7" i="10" s="1"/>
  <c r="AC7" i="10"/>
  <c r="AD7" i="10" s="1"/>
  <c r="AA7" i="10"/>
  <c r="AB7" i="10" s="1"/>
  <c r="AP6" i="10"/>
  <c r="AN6" i="10"/>
  <c r="AL6" i="10"/>
  <c r="AJ6" i="10"/>
  <c r="AG6" i="10"/>
  <c r="AE6" i="10"/>
  <c r="AC6" i="10"/>
  <c r="AA6" i="10"/>
  <c r="AQ78" i="9"/>
  <c r="AP78" i="9"/>
  <c r="AO78" i="9"/>
  <c r="AN78" i="9"/>
  <c r="AM78" i="9"/>
  <c r="AL78" i="9"/>
  <c r="AK78" i="9"/>
  <c r="AJ78" i="9"/>
  <c r="V78" i="9"/>
  <c r="U78" i="9"/>
  <c r="T78" i="9"/>
  <c r="Q78" i="9"/>
  <c r="P78" i="9"/>
  <c r="O78" i="9"/>
  <c r="L78" i="9"/>
  <c r="K78" i="9"/>
  <c r="J78" i="9"/>
  <c r="G78" i="9"/>
  <c r="F78" i="9"/>
  <c r="E78" i="9"/>
  <c r="AQ77" i="9"/>
  <c r="AP77" i="9"/>
  <c r="AO77" i="9"/>
  <c r="AN77" i="9"/>
  <c r="AM77" i="9"/>
  <c r="AL77" i="9"/>
  <c r="AK77" i="9"/>
  <c r="AJ77" i="9"/>
  <c r="V77" i="9"/>
  <c r="U77" i="9"/>
  <c r="T77" i="9"/>
  <c r="Q77" i="9"/>
  <c r="P77" i="9"/>
  <c r="O77" i="9"/>
  <c r="L77" i="9"/>
  <c r="K77" i="9"/>
  <c r="J77" i="9"/>
  <c r="G77" i="9"/>
  <c r="F77" i="9"/>
  <c r="E77" i="9"/>
  <c r="AQ76" i="9"/>
  <c r="AP76" i="9"/>
  <c r="AO76" i="9"/>
  <c r="AN76" i="9"/>
  <c r="AM76" i="9"/>
  <c r="AL76" i="9"/>
  <c r="AK76" i="9"/>
  <c r="AJ76" i="9"/>
  <c r="V76" i="9"/>
  <c r="U76" i="9"/>
  <c r="T76" i="9"/>
  <c r="Q76" i="9"/>
  <c r="P76" i="9"/>
  <c r="O76" i="9"/>
  <c r="L76" i="9"/>
  <c r="K76" i="9"/>
  <c r="J76" i="9"/>
  <c r="G76" i="9"/>
  <c r="F76" i="9"/>
  <c r="E76" i="9"/>
  <c r="AQ75" i="9"/>
  <c r="AP75" i="9"/>
  <c r="AO75" i="9"/>
  <c r="AN75" i="9"/>
  <c r="AM75" i="9"/>
  <c r="AL75" i="9"/>
  <c r="AK75" i="9"/>
  <c r="AJ75" i="9"/>
  <c r="W75" i="9"/>
  <c r="V75" i="9"/>
  <c r="U75" i="9"/>
  <c r="T75" i="9"/>
  <c r="R75" i="9"/>
  <c r="Q75" i="9"/>
  <c r="P75" i="9"/>
  <c r="O75" i="9"/>
  <c r="M75" i="9"/>
  <c r="L75" i="9"/>
  <c r="K75" i="9"/>
  <c r="J75" i="9"/>
  <c r="H75" i="9"/>
  <c r="G75" i="9"/>
  <c r="F75" i="9"/>
  <c r="E75" i="9"/>
  <c r="AG74" i="9"/>
  <c r="AH74" i="9" s="1"/>
  <c r="AA74" i="9"/>
  <c r="AB74" i="9" s="1"/>
  <c r="AG72" i="9"/>
  <c r="AH72" i="9" s="1"/>
  <c r="AE72" i="9"/>
  <c r="AF72" i="9" s="1"/>
  <c r="AC72" i="9"/>
  <c r="AD72" i="9" s="1"/>
  <c r="AA72" i="9"/>
  <c r="AB72" i="9" s="1"/>
  <c r="AG71" i="9"/>
  <c r="AH71" i="9" s="1"/>
  <c r="AC71" i="9"/>
  <c r="AD71" i="9" s="1"/>
  <c r="AA71" i="9"/>
  <c r="AB71" i="9" s="1"/>
  <c r="AC70" i="9"/>
  <c r="AD70" i="9" s="1"/>
  <c r="AA70" i="9"/>
  <c r="AB70" i="9" s="1"/>
  <c r="AG69" i="9"/>
  <c r="AH69" i="9" s="1"/>
  <c r="AE69" i="9"/>
  <c r="AF69" i="9" s="1"/>
  <c r="AA69" i="9"/>
  <c r="AB69" i="9" s="1"/>
  <c r="AG68" i="9"/>
  <c r="AH68" i="9" s="1"/>
  <c r="AE68" i="9"/>
  <c r="AF68" i="9" s="1"/>
  <c r="AC68" i="9"/>
  <c r="AD68" i="9" s="1"/>
  <c r="AA68" i="9"/>
  <c r="AB68" i="9" s="1"/>
  <c r="AG67" i="9"/>
  <c r="AH67" i="9" s="1"/>
  <c r="AE67" i="9"/>
  <c r="AF67" i="9" s="1"/>
  <c r="AA67" i="9"/>
  <c r="AB67" i="9" s="1"/>
  <c r="AE66" i="9"/>
  <c r="AF66" i="9" s="1"/>
  <c r="AC66" i="9"/>
  <c r="AD66" i="9" s="1"/>
  <c r="AA66" i="9"/>
  <c r="AB66" i="9" s="1"/>
  <c r="AG65" i="9"/>
  <c r="AH65" i="9" s="1"/>
  <c r="AE65" i="9"/>
  <c r="AF65" i="9" s="1"/>
  <c r="AA65" i="9"/>
  <c r="AB65" i="9" s="1"/>
  <c r="AQ64" i="9"/>
  <c r="AP64" i="9"/>
  <c r="AO64" i="9"/>
  <c r="AN64" i="9"/>
  <c r="AM64" i="9"/>
  <c r="AL64" i="9"/>
  <c r="AK64" i="9"/>
  <c r="AJ64" i="9"/>
  <c r="V64" i="9"/>
  <c r="U64" i="9"/>
  <c r="T64" i="9"/>
  <c r="Q64" i="9"/>
  <c r="P64" i="9"/>
  <c r="O64" i="9"/>
  <c r="L64" i="9"/>
  <c r="K64" i="9"/>
  <c r="J64" i="9"/>
  <c r="G64" i="9"/>
  <c r="F64" i="9"/>
  <c r="E64" i="9"/>
  <c r="AQ63" i="9"/>
  <c r="AP63" i="9"/>
  <c r="AO63" i="9"/>
  <c r="AN63" i="9"/>
  <c r="AM63" i="9"/>
  <c r="AL63" i="9"/>
  <c r="AK63" i="9"/>
  <c r="AJ63" i="9"/>
  <c r="V63" i="9"/>
  <c r="U63" i="9"/>
  <c r="T63" i="9"/>
  <c r="Q63" i="9"/>
  <c r="P63" i="9"/>
  <c r="O63" i="9"/>
  <c r="L63" i="9"/>
  <c r="K63" i="9"/>
  <c r="J63" i="9"/>
  <c r="G63" i="9"/>
  <c r="F63" i="9"/>
  <c r="E63" i="9"/>
  <c r="AQ62" i="9"/>
  <c r="AP62" i="9"/>
  <c r="AO62" i="9"/>
  <c r="AN62" i="9"/>
  <c r="AM62" i="9"/>
  <c r="AL62" i="9"/>
  <c r="AK62" i="9"/>
  <c r="AJ62" i="9"/>
  <c r="W62" i="9"/>
  <c r="V62" i="9"/>
  <c r="U62" i="9"/>
  <c r="T62" i="9"/>
  <c r="R62" i="9"/>
  <c r="Q62" i="9"/>
  <c r="P62" i="9"/>
  <c r="O62" i="9"/>
  <c r="M62" i="9"/>
  <c r="L62" i="9"/>
  <c r="K62" i="9"/>
  <c r="J62" i="9"/>
  <c r="H62" i="9"/>
  <c r="G62" i="9"/>
  <c r="F62" i="9"/>
  <c r="E62" i="9"/>
  <c r="AG61" i="9"/>
  <c r="AH61" i="9" s="1"/>
  <c r="AE61" i="9"/>
  <c r="AF61" i="9" s="1"/>
  <c r="AC61" i="9"/>
  <c r="AD61" i="9" s="1"/>
  <c r="AA61" i="9"/>
  <c r="AB61" i="9" s="1"/>
  <c r="AG60" i="9"/>
  <c r="AC60" i="9"/>
  <c r="AD60" i="9" s="1"/>
  <c r="AA60" i="9"/>
  <c r="AB60" i="9" s="1"/>
  <c r="AG59" i="9"/>
  <c r="AH59" i="9" s="1"/>
  <c r="AC59" i="9"/>
  <c r="AD59" i="9" s="1"/>
  <c r="AA59" i="9"/>
  <c r="AB59" i="9" s="1"/>
  <c r="AA58" i="9"/>
  <c r="AB58" i="9" s="1"/>
  <c r="AG57" i="9"/>
  <c r="AH57" i="9" s="1"/>
  <c r="AE57" i="9"/>
  <c r="AG56" i="9"/>
  <c r="AH56" i="9" s="1"/>
  <c r="AC56" i="9"/>
  <c r="AA56" i="9"/>
  <c r="AQ112" i="9"/>
  <c r="AP112" i="9"/>
  <c r="AO112" i="9"/>
  <c r="AN112" i="9"/>
  <c r="AK112" i="9"/>
  <c r="AJ112" i="9"/>
  <c r="V112" i="9"/>
  <c r="U112" i="9"/>
  <c r="T112" i="9"/>
  <c r="Q112" i="9"/>
  <c r="P112" i="9"/>
  <c r="O112" i="9"/>
  <c r="G112" i="9"/>
  <c r="F112" i="9"/>
  <c r="E112" i="9"/>
  <c r="AQ111" i="9"/>
  <c r="AP111" i="9"/>
  <c r="AO111" i="9"/>
  <c r="AN111" i="9"/>
  <c r="AK111" i="9"/>
  <c r="AJ111" i="9"/>
  <c r="V111" i="9"/>
  <c r="U111" i="9"/>
  <c r="T111" i="9"/>
  <c r="Q111" i="9"/>
  <c r="P111" i="9"/>
  <c r="O111" i="9"/>
  <c r="G111" i="9"/>
  <c r="F111" i="9"/>
  <c r="E111" i="9"/>
  <c r="AQ110" i="9"/>
  <c r="AP110" i="9"/>
  <c r="AO110" i="9"/>
  <c r="AN110" i="9"/>
  <c r="AK110" i="9"/>
  <c r="AJ110" i="9"/>
  <c r="V110" i="9"/>
  <c r="U110" i="9"/>
  <c r="T110" i="9"/>
  <c r="Q110" i="9"/>
  <c r="P110" i="9"/>
  <c r="O110" i="9"/>
  <c r="G110" i="9"/>
  <c r="F110" i="9"/>
  <c r="E110" i="9"/>
  <c r="AQ109" i="9"/>
  <c r="AP109" i="9"/>
  <c r="AO109" i="9"/>
  <c r="AN109" i="9"/>
  <c r="AM109" i="9"/>
  <c r="AL109" i="9"/>
  <c r="AK109" i="9"/>
  <c r="AJ109" i="9"/>
  <c r="W109" i="9"/>
  <c r="V109" i="9"/>
  <c r="U109" i="9"/>
  <c r="T109" i="9"/>
  <c r="R109" i="9"/>
  <c r="Q109" i="9"/>
  <c r="P109" i="9"/>
  <c r="O109" i="9"/>
  <c r="M109" i="9"/>
  <c r="L109" i="9"/>
  <c r="K109" i="9"/>
  <c r="J109" i="9"/>
  <c r="H109" i="9"/>
  <c r="G109" i="9"/>
  <c r="F109" i="9"/>
  <c r="E109" i="9"/>
  <c r="AQ98" i="9"/>
  <c r="AP98" i="9"/>
  <c r="AO98" i="9"/>
  <c r="AN98" i="9"/>
  <c r="AK98" i="9"/>
  <c r="AJ98" i="9"/>
  <c r="V98" i="9"/>
  <c r="U98" i="9"/>
  <c r="T98" i="9"/>
  <c r="Q98" i="9"/>
  <c r="P98" i="9"/>
  <c r="O98" i="9"/>
  <c r="G98" i="9"/>
  <c r="F98" i="9"/>
  <c r="E98" i="9"/>
  <c r="AQ97" i="9"/>
  <c r="AP97" i="9"/>
  <c r="AO97" i="9"/>
  <c r="AN97" i="9"/>
  <c r="AK97" i="9"/>
  <c r="AJ97" i="9"/>
  <c r="V97" i="9"/>
  <c r="U97" i="9"/>
  <c r="T97" i="9"/>
  <c r="Q97" i="9"/>
  <c r="P97" i="9"/>
  <c r="O97" i="9"/>
  <c r="G97" i="9"/>
  <c r="F97" i="9"/>
  <c r="E97" i="9"/>
  <c r="AQ96" i="9"/>
  <c r="AP96" i="9"/>
  <c r="AO96" i="9"/>
  <c r="AN96" i="9"/>
  <c r="AM96" i="9"/>
  <c r="AL96" i="9"/>
  <c r="AK96" i="9"/>
  <c r="AJ96" i="9"/>
  <c r="W96" i="9"/>
  <c r="V96" i="9"/>
  <c r="U96" i="9"/>
  <c r="T96" i="9"/>
  <c r="R96" i="9"/>
  <c r="Q96" i="9"/>
  <c r="P96" i="9"/>
  <c r="O96" i="9"/>
  <c r="M96" i="9"/>
  <c r="L96" i="9"/>
  <c r="K96" i="9"/>
  <c r="J96" i="9"/>
  <c r="H96" i="9"/>
  <c r="G96" i="9"/>
  <c r="F96" i="9"/>
  <c r="E96" i="9"/>
  <c r="V50" i="9"/>
  <c r="U50" i="9"/>
  <c r="T50" i="9"/>
  <c r="Q50" i="9"/>
  <c r="P50" i="9"/>
  <c r="O50" i="9"/>
  <c r="L50" i="9"/>
  <c r="K50" i="9"/>
  <c r="J50" i="9"/>
  <c r="G50" i="9"/>
  <c r="F50" i="9"/>
  <c r="E50" i="9"/>
  <c r="V49" i="9"/>
  <c r="U49" i="9"/>
  <c r="T49" i="9"/>
  <c r="Q49" i="9"/>
  <c r="P49" i="9"/>
  <c r="O49" i="9"/>
  <c r="L49" i="9"/>
  <c r="K49" i="9"/>
  <c r="J49" i="9"/>
  <c r="G49" i="9"/>
  <c r="F49" i="9"/>
  <c r="E49" i="9"/>
  <c r="V48" i="9"/>
  <c r="U48" i="9"/>
  <c r="T48" i="9"/>
  <c r="Q48" i="9"/>
  <c r="P48" i="9"/>
  <c r="O48" i="9"/>
  <c r="L48" i="9"/>
  <c r="K48" i="9"/>
  <c r="J48" i="9"/>
  <c r="G48" i="9"/>
  <c r="F48" i="9"/>
  <c r="E48" i="9"/>
  <c r="W47" i="9"/>
  <c r="V47" i="9"/>
  <c r="U47" i="9"/>
  <c r="T47" i="9"/>
  <c r="R47" i="9"/>
  <c r="Q47" i="9"/>
  <c r="P47" i="9"/>
  <c r="O47" i="9"/>
  <c r="M47" i="9"/>
  <c r="L47" i="9"/>
  <c r="K47" i="9"/>
  <c r="J47" i="9"/>
  <c r="H47" i="9"/>
  <c r="G47" i="9"/>
  <c r="F47" i="9"/>
  <c r="E47" i="9"/>
  <c r="AG46" i="9"/>
  <c r="AH46" i="9" s="1"/>
  <c r="AE46" i="9"/>
  <c r="AF46" i="9" s="1"/>
  <c r="AC46" i="9"/>
  <c r="AD46" i="9" s="1"/>
  <c r="AA46" i="9"/>
  <c r="AB46" i="9" s="1"/>
  <c r="AG45" i="9"/>
  <c r="AH45" i="9" s="1"/>
  <c r="AE45" i="9"/>
  <c r="AF45" i="9" s="1"/>
  <c r="AC45" i="9"/>
  <c r="AD45" i="9" s="1"/>
  <c r="AG44" i="9"/>
  <c r="AH44" i="9" s="1"/>
  <c r="AE44" i="9"/>
  <c r="AF44" i="9" s="1"/>
  <c r="AA44" i="9"/>
  <c r="AB44" i="9" s="1"/>
  <c r="AG42" i="9"/>
  <c r="AH42" i="9" s="1"/>
  <c r="AE42" i="9"/>
  <c r="AF42" i="9" s="1"/>
  <c r="AA42" i="9"/>
  <c r="AB42" i="9" s="1"/>
  <c r="AG41" i="9"/>
  <c r="AA41" i="9"/>
  <c r="AE40" i="9"/>
  <c r="V39" i="9"/>
  <c r="U39" i="9"/>
  <c r="T39" i="9"/>
  <c r="Q39" i="9"/>
  <c r="P39" i="9"/>
  <c r="O39" i="9"/>
  <c r="L39" i="9"/>
  <c r="K39" i="9"/>
  <c r="J39" i="9"/>
  <c r="G39" i="9"/>
  <c r="F39" i="9"/>
  <c r="E39" i="9"/>
  <c r="V38" i="9"/>
  <c r="U38" i="9"/>
  <c r="T38" i="9"/>
  <c r="Q38" i="9"/>
  <c r="P38" i="9"/>
  <c r="O38" i="9"/>
  <c r="L38" i="9"/>
  <c r="K38" i="9"/>
  <c r="J38" i="9"/>
  <c r="G38" i="9"/>
  <c r="F38" i="9"/>
  <c r="E38" i="9"/>
  <c r="W37" i="9"/>
  <c r="V37" i="9"/>
  <c r="U37" i="9"/>
  <c r="T37" i="9"/>
  <c r="R37" i="9"/>
  <c r="Q37" i="9"/>
  <c r="P37" i="9"/>
  <c r="O37" i="9"/>
  <c r="M37" i="9"/>
  <c r="L37" i="9"/>
  <c r="K37" i="9"/>
  <c r="J37" i="9"/>
  <c r="H37" i="9"/>
  <c r="G37" i="9"/>
  <c r="F37" i="9"/>
  <c r="E37" i="9"/>
  <c r="AE36" i="9"/>
  <c r="AF36" i="9" s="1"/>
  <c r="AA36" i="9"/>
  <c r="AB36" i="9" s="1"/>
  <c r="AG35" i="9"/>
  <c r="AH35" i="9" s="1"/>
  <c r="AE35" i="9"/>
  <c r="AF35" i="9" s="1"/>
  <c r="AA35" i="9"/>
  <c r="AB35" i="9" s="1"/>
  <c r="AG34" i="9"/>
  <c r="AH34" i="9" s="1"/>
  <c r="AE34" i="9"/>
  <c r="AF34" i="9" s="1"/>
  <c r="AA34" i="9"/>
  <c r="AB34" i="9" s="1"/>
  <c r="AE33" i="9"/>
  <c r="AF33" i="9" s="1"/>
  <c r="AA33" i="9"/>
  <c r="AB33" i="9" s="1"/>
  <c r="AG32" i="9"/>
  <c r="AE32" i="9"/>
  <c r="AA32" i="9"/>
  <c r="V25" i="9"/>
  <c r="U25" i="9"/>
  <c r="T25" i="9"/>
  <c r="Q25" i="9"/>
  <c r="P25" i="9"/>
  <c r="O25" i="9"/>
  <c r="L25" i="9"/>
  <c r="K25" i="9"/>
  <c r="J25" i="9"/>
  <c r="G25" i="9"/>
  <c r="F25" i="9"/>
  <c r="E25" i="9"/>
  <c r="V24" i="9"/>
  <c r="U24" i="9"/>
  <c r="T24" i="9"/>
  <c r="Q24" i="9"/>
  <c r="P24" i="9"/>
  <c r="O24" i="9"/>
  <c r="L24" i="9"/>
  <c r="K24" i="9"/>
  <c r="J24" i="9"/>
  <c r="G24" i="9"/>
  <c r="F24" i="9"/>
  <c r="E24" i="9"/>
  <c r="V23" i="9"/>
  <c r="U23" i="9"/>
  <c r="T23" i="9"/>
  <c r="Q23" i="9"/>
  <c r="P23" i="9"/>
  <c r="O23" i="9"/>
  <c r="L23" i="9"/>
  <c r="K23" i="9"/>
  <c r="J23" i="9"/>
  <c r="G23" i="9"/>
  <c r="F23" i="9"/>
  <c r="E23" i="9"/>
  <c r="W22" i="9"/>
  <c r="V22" i="9"/>
  <c r="U22" i="9"/>
  <c r="T22" i="9"/>
  <c r="R22" i="9"/>
  <c r="Q22" i="9"/>
  <c r="P22" i="9"/>
  <c r="O22" i="9"/>
  <c r="M22" i="9"/>
  <c r="L22" i="9"/>
  <c r="K22" i="9"/>
  <c r="J22" i="9"/>
  <c r="H22" i="9"/>
  <c r="G22" i="9"/>
  <c r="F22" i="9"/>
  <c r="E22" i="9"/>
  <c r="AG21" i="9"/>
  <c r="AH21" i="9" s="1"/>
  <c r="AE21" i="9"/>
  <c r="AF21" i="9" s="1"/>
  <c r="AA21" i="9"/>
  <c r="AB21" i="9" s="1"/>
  <c r="AG20" i="9"/>
  <c r="AH20" i="9" s="1"/>
  <c r="AE20" i="9"/>
  <c r="AF20" i="9" s="1"/>
  <c r="AA20" i="9"/>
  <c r="AB20" i="9" s="1"/>
  <c r="AA19" i="9"/>
  <c r="AB19" i="9" s="1"/>
  <c r="AG18" i="9"/>
  <c r="AH18" i="9" s="1"/>
  <c r="AE18" i="9"/>
  <c r="AF18" i="9" s="1"/>
  <c r="AE17" i="9"/>
  <c r="AF17" i="9" s="1"/>
  <c r="AE16" i="9"/>
  <c r="AF16" i="9" s="1"/>
  <c r="AA16" i="9"/>
  <c r="AB16" i="9" s="1"/>
  <c r="AG15" i="9"/>
  <c r="AH15" i="9" s="1"/>
  <c r="AA15" i="9"/>
  <c r="AG14" i="9"/>
  <c r="AE14" i="9"/>
  <c r="V13" i="9"/>
  <c r="U13" i="9"/>
  <c r="T13" i="9"/>
  <c r="Q13" i="9"/>
  <c r="P13" i="9"/>
  <c r="O13" i="9"/>
  <c r="L13" i="9"/>
  <c r="K13" i="9"/>
  <c r="J13" i="9"/>
  <c r="G13" i="9"/>
  <c r="F13" i="9"/>
  <c r="E13" i="9"/>
  <c r="V12" i="9"/>
  <c r="U12" i="9"/>
  <c r="T12" i="9"/>
  <c r="Q12" i="9"/>
  <c r="P12" i="9"/>
  <c r="O12" i="9"/>
  <c r="L12" i="9"/>
  <c r="K12" i="9"/>
  <c r="J12" i="9"/>
  <c r="G12" i="9"/>
  <c r="F12" i="9"/>
  <c r="E12" i="9"/>
  <c r="W11" i="9"/>
  <c r="V11" i="9"/>
  <c r="U11" i="9"/>
  <c r="T11" i="9"/>
  <c r="R11" i="9"/>
  <c r="Q11" i="9"/>
  <c r="P11" i="9"/>
  <c r="O11" i="9"/>
  <c r="M11" i="9"/>
  <c r="L11" i="9"/>
  <c r="K11" i="9"/>
  <c r="J11" i="9"/>
  <c r="H11" i="9"/>
  <c r="G11" i="9"/>
  <c r="F11" i="9"/>
  <c r="E11" i="9"/>
  <c r="AG10" i="9"/>
  <c r="AH10" i="9" s="1"/>
  <c r="AE10" i="9"/>
  <c r="AF10" i="9" s="1"/>
  <c r="AA10" i="9"/>
  <c r="AB10" i="9" s="1"/>
  <c r="AG9" i="9"/>
  <c r="AH9" i="9" s="1"/>
  <c r="AE9" i="9"/>
  <c r="AF9" i="9" s="1"/>
  <c r="AA8" i="9"/>
  <c r="AB8" i="9" s="1"/>
  <c r="AE7" i="9"/>
  <c r="AA7" i="9"/>
  <c r="AG6" i="9"/>
  <c r="AE6" i="9"/>
  <c r="Z78" i="11"/>
  <c r="Y78" i="11"/>
  <c r="X78" i="11"/>
  <c r="W78" i="11"/>
  <c r="T78" i="11"/>
  <c r="S78" i="11"/>
  <c r="R78" i="11"/>
  <c r="Q78" i="11"/>
  <c r="N78" i="11"/>
  <c r="M78" i="11"/>
  <c r="L78" i="11"/>
  <c r="K78" i="11"/>
  <c r="H78" i="11"/>
  <c r="G78" i="11"/>
  <c r="F78" i="11"/>
  <c r="E78" i="11"/>
  <c r="Z77" i="11"/>
  <c r="Y77" i="11"/>
  <c r="X77" i="11"/>
  <c r="W77" i="11"/>
  <c r="T77" i="11"/>
  <c r="S77" i="11"/>
  <c r="R77" i="11"/>
  <c r="Q77" i="11"/>
  <c r="N77" i="11"/>
  <c r="M77" i="11"/>
  <c r="L77" i="11"/>
  <c r="K77" i="11"/>
  <c r="H77" i="11"/>
  <c r="G77" i="11"/>
  <c r="F77" i="11"/>
  <c r="E77" i="11"/>
  <c r="Z76" i="11"/>
  <c r="Y76" i="11"/>
  <c r="X76" i="11"/>
  <c r="W76" i="11"/>
  <c r="T76" i="11"/>
  <c r="S76" i="11"/>
  <c r="R76" i="11"/>
  <c r="Q76" i="11"/>
  <c r="N76" i="11"/>
  <c r="M76" i="11"/>
  <c r="L76" i="11"/>
  <c r="K76" i="11"/>
  <c r="H76" i="11"/>
  <c r="G76" i="11"/>
  <c r="F76" i="11"/>
  <c r="E76" i="11"/>
  <c r="AA75" i="11"/>
  <c r="Z75" i="11"/>
  <c r="Y75" i="11"/>
  <c r="X75" i="11"/>
  <c r="W75" i="11"/>
  <c r="U75" i="11"/>
  <c r="T75" i="11"/>
  <c r="S75" i="11"/>
  <c r="R75" i="11"/>
  <c r="Q75" i="11"/>
  <c r="O75" i="11"/>
  <c r="N75" i="11"/>
  <c r="M75" i="11"/>
  <c r="L75" i="11"/>
  <c r="K75" i="11"/>
  <c r="I75" i="11"/>
  <c r="H75" i="11"/>
  <c r="G75" i="11"/>
  <c r="F75" i="11"/>
  <c r="E75" i="11"/>
  <c r="AD74" i="11"/>
  <c r="AE74" i="11" s="1"/>
  <c r="AD73" i="11"/>
  <c r="AD72" i="11"/>
  <c r="AE72" i="11" s="1"/>
  <c r="AD71" i="11"/>
  <c r="AE71" i="11" s="1"/>
  <c r="AD70" i="11"/>
  <c r="AE70" i="11" s="1"/>
  <c r="AD69" i="11"/>
  <c r="AE69" i="11" s="1"/>
  <c r="AD68" i="11"/>
  <c r="AE68" i="11" s="1"/>
  <c r="AD67" i="11"/>
  <c r="AE67" i="11" s="1"/>
  <c r="AD66" i="11"/>
  <c r="AD65" i="11"/>
  <c r="AE65" i="11" s="1"/>
  <c r="Z64" i="11"/>
  <c r="Y64" i="11"/>
  <c r="X64" i="11"/>
  <c r="W64" i="11"/>
  <c r="T64" i="11"/>
  <c r="S64" i="11"/>
  <c r="R64" i="11"/>
  <c r="Q64" i="11"/>
  <c r="N64" i="11"/>
  <c r="M64" i="11"/>
  <c r="L64" i="11"/>
  <c r="K64" i="11"/>
  <c r="H64" i="11"/>
  <c r="G64" i="11"/>
  <c r="F64" i="11"/>
  <c r="E64" i="11"/>
  <c r="Z63" i="11"/>
  <c r="Y63" i="11"/>
  <c r="X63" i="11"/>
  <c r="W63" i="11"/>
  <c r="T63" i="11"/>
  <c r="S63" i="11"/>
  <c r="R63" i="11"/>
  <c r="Q63" i="11"/>
  <c r="N63" i="11"/>
  <c r="M63" i="11"/>
  <c r="L63" i="11"/>
  <c r="K63" i="11"/>
  <c r="H63" i="11"/>
  <c r="G63" i="11"/>
  <c r="F63" i="11"/>
  <c r="E63" i="11"/>
  <c r="AA62" i="11"/>
  <c r="Z62" i="11"/>
  <c r="Y62" i="11"/>
  <c r="X62" i="11"/>
  <c r="W62" i="11"/>
  <c r="U62" i="11"/>
  <c r="T62" i="11"/>
  <c r="S62" i="11"/>
  <c r="R62" i="11"/>
  <c r="Q62" i="11"/>
  <c r="O62" i="11"/>
  <c r="N62" i="11"/>
  <c r="M62" i="11"/>
  <c r="L62" i="11"/>
  <c r="K62" i="11"/>
  <c r="I62" i="11"/>
  <c r="H62" i="11"/>
  <c r="G62" i="11"/>
  <c r="F62" i="11"/>
  <c r="E62" i="11"/>
  <c r="AD61" i="11"/>
  <c r="AE61" i="11" s="1"/>
  <c r="AD60" i="11"/>
  <c r="AE60" i="11" s="1"/>
  <c r="AD59" i="11"/>
  <c r="AE59" i="11" s="1"/>
  <c r="AD58" i="11"/>
  <c r="AD57" i="11"/>
  <c r="AE57" i="11" s="1"/>
  <c r="AD56" i="11"/>
  <c r="Z112" i="11"/>
  <c r="Y112" i="11"/>
  <c r="X112" i="11"/>
  <c r="W112" i="11"/>
  <c r="T112" i="11"/>
  <c r="S112" i="11"/>
  <c r="R112" i="11"/>
  <c r="Q112" i="11"/>
  <c r="N112" i="11"/>
  <c r="M112" i="11"/>
  <c r="L112" i="11"/>
  <c r="K112" i="11"/>
  <c r="H112" i="11"/>
  <c r="G112" i="11"/>
  <c r="F112" i="11"/>
  <c r="E112" i="11"/>
  <c r="Z111" i="11"/>
  <c r="Y111" i="11"/>
  <c r="X111" i="11"/>
  <c r="W111" i="11"/>
  <c r="T111" i="11"/>
  <c r="S111" i="11"/>
  <c r="R111" i="11"/>
  <c r="Q111" i="11"/>
  <c r="N111" i="11"/>
  <c r="M111" i="11"/>
  <c r="L111" i="11"/>
  <c r="K111" i="11"/>
  <c r="H111" i="11"/>
  <c r="G111" i="11"/>
  <c r="F111" i="11"/>
  <c r="E111" i="11"/>
  <c r="Z110" i="11"/>
  <c r="Y110" i="11"/>
  <c r="X110" i="11"/>
  <c r="W110" i="11"/>
  <c r="T110" i="11"/>
  <c r="S110" i="11"/>
  <c r="R110" i="11"/>
  <c r="Q110" i="11"/>
  <c r="N110" i="11"/>
  <c r="M110" i="11"/>
  <c r="L110" i="11"/>
  <c r="K110" i="11"/>
  <c r="H110" i="11"/>
  <c r="G110" i="11"/>
  <c r="F110" i="11"/>
  <c r="E110" i="11"/>
  <c r="AA109" i="11"/>
  <c r="Z109" i="11"/>
  <c r="Y109" i="11"/>
  <c r="X109" i="11"/>
  <c r="W109" i="11"/>
  <c r="U109" i="11"/>
  <c r="T109" i="11"/>
  <c r="S109" i="11"/>
  <c r="R109" i="11"/>
  <c r="Q109" i="11"/>
  <c r="O109" i="11"/>
  <c r="N109" i="11"/>
  <c r="M109" i="11"/>
  <c r="L109" i="11"/>
  <c r="K109" i="11"/>
  <c r="I109" i="11"/>
  <c r="H109" i="11"/>
  <c r="G109" i="11"/>
  <c r="F109" i="11"/>
  <c r="E109" i="11"/>
  <c r="AD108" i="11"/>
  <c r="AE108" i="11" s="1"/>
  <c r="AD107" i="11"/>
  <c r="AE107" i="11" s="1"/>
  <c r="AD106" i="11"/>
  <c r="AE106" i="11" s="1"/>
  <c r="AD105" i="11"/>
  <c r="AE105" i="11" s="1"/>
  <c r="AD104" i="11"/>
  <c r="AE104" i="11" s="1"/>
  <c r="AD103" i="11"/>
  <c r="AE103" i="11" s="1"/>
  <c r="AD102" i="11"/>
  <c r="AE102" i="11" s="1"/>
  <c r="AD101" i="11"/>
  <c r="AE101" i="11" s="1"/>
  <c r="AD100" i="11"/>
  <c r="AE100" i="11" s="1"/>
  <c r="AD99" i="11"/>
  <c r="Z98" i="11"/>
  <c r="Y98" i="11"/>
  <c r="X98" i="11"/>
  <c r="W98" i="11"/>
  <c r="T98" i="11"/>
  <c r="S98" i="11"/>
  <c r="R98" i="11"/>
  <c r="Q98" i="11"/>
  <c r="N98" i="11"/>
  <c r="M98" i="11"/>
  <c r="L98" i="11"/>
  <c r="K98" i="11"/>
  <c r="H98" i="11"/>
  <c r="G98" i="11"/>
  <c r="F98" i="11"/>
  <c r="E98" i="11"/>
  <c r="Z97" i="11"/>
  <c r="Y97" i="11"/>
  <c r="X97" i="11"/>
  <c r="W97" i="11"/>
  <c r="T97" i="11"/>
  <c r="S97" i="11"/>
  <c r="R97" i="11"/>
  <c r="Q97" i="11"/>
  <c r="N97" i="11"/>
  <c r="M97" i="11"/>
  <c r="L97" i="11"/>
  <c r="K97" i="11"/>
  <c r="H97" i="11"/>
  <c r="G97" i="11"/>
  <c r="F97" i="11"/>
  <c r="E97" i="11"/>
  <c r="AA96" i="11"/>
  <c r="Z96" i="11"/>
  <c r="Y96" i="11"/>
  <c r="X96" i="11"/>
  <c r="W96" i="11"/>
  <c r="U96" i="11"/>
  <c r="T96" i="11"/>
  <c r="S96" i="11"/>
  <c r="R96" i="11"/>
  <c r="Q96" i="11"/>
  <c r="O96" i="11"/>
  <c r="N96" i="11"/>
  <c r="M96" i="11"/>
  <c r="L96" i="11"/>
  <c r="K96" i="11"/>
  <c r="I96" i="11"/>
  <c r="H96" i="11"/>
  <c r="G96" i="11"/>
  <c r="F96" i="11"/>
  <c r="E96" i="11"/>
  <c r="AD84" i="11"/>
  <c r="Z50" i="11"/>
  <c r="Y50" i="11"/>
  <c r="X50" i="11"/>
  <c r="W50" i="11"/>
  <c r="T50" i="11"/>
  <c r="S50" i="11"/>
  <c r="R50" i="11"/>
  <c r="Q50" i="11"/>
  <c r="N50" i="11"/>
  <c r="M50" i="11"/>
  <c r="L50" i="11"/>
  <c r="K50" i="11"/>
  <c r="H50" i="11"/>
  <c r="G50" i="11"/>
  <c r="F50" i="11"/>
  <c r="E50" i="11"/>
  <c r="Z49" i="11"/>
  <c r="Y49" i="11"/>
  <c r="X49" i="11"/>
  <c r="W49" i="11"/>
  <c r="T49" i="11"/>
  <c r="S49" i="11"/>
  <c r="R49" i="11"/>
  <c r="Q49" i="11"/>
  <c r="N49" i="11"/>
  <c r="M49" i="11"/>
  <c r="L49" i="11"/>
  <c r="K49" i="11"/>
  <c r="H49" i="11"/>
  <c r="G49" i="11"/>
  <c r="F49" i="11"/>
  <c r="E49" i="11"/>
  <c r="Z48" i="11"/>
  <c r="Y48" i="11"/>
  <c r="X48" i="11"/>
  <c r="W48" i="11"/>
  <c r="T48" i="11"/>
  <c r="S48" i="11"/>
  <c r="R48" i="11"/>
  <c r="Q48" i="11"/>
  <c r="N48" i="11"/>
  <c r="M48" i="11"/>
  <c r="L48" i="11"/>
  <c r="K48" i="11"/>
  <c r="H48" i="11"/>
  <c r="G48" i="11"/>
  <c r="F48" i="11"/>
  <c r="E48" i="11"/>
  <c r="AA47" i="11"/>
  <c r="Z47" i="11"/>
  <c r="Y47" i="11"/>
  <c r="X47" i="11"/>
  <c r="W47" i="11"/>
  <c r="U47" i="11"/>
  <c r="T47" i="11"/>
  <c r="S47" i="11"/>
  <c r="R47" i="11"/>
  <c r="Q47" i="11"/>
  <c r="O47" i="11"/>
  <c r="N47" i="11"/>
  <c r="M47" i="11"/>
  <c r="L47" i="11"/>
  <c r="K47" i="11"/>
  <c r="I47" i="11"/>
  <c r="H47" i="11"/>
  <c r="G47" i="11"/>
  <c r="F47" i="11"/>
  <c r="E47" i="11"/>
  <c r="AD46" i="11"/>
  <c r="AE46" i="11" s="1"/>
  <c r="AD45" i="11"/>
  <c r="AE45" i="11" s="1"/>
  <c r="AD44" i="11"/>
  <c r="AE44" i="11" s="1"/>
  <c r="AD43" i="11"/>
  <c r="AD42" i="11"/>
  <c r="AE42" i="11" s="1"/>
  <c r="AD41" i="11"/>
  <c r="AD40" i="11"/>
  <c r="Z39" i="11"/>
  <c r="Y39" i="11"/>
  <c r="X39" i="11"/>
  <c r="W39" i="11"/>
  <c r="T39" i="11"/>
  <c r="S39" i="11"/>
  <c r="R39" i="11"/>
  <c r="Q39" i="11"/>
  <c r="N39" i="11"/>
  <c r="M39" i="11"/>
  <c r="L39" i="11"/>
  <c r="K39" i="11"/>
  <c r="H39" i="11"/>
  <c r="G39" i="11"/>
  <c r="F39" i="11"/>
  <c r="E39" i="11"/>
  <c r="Z38" i="11"/>
  <c r="Y38" i="11"/>
  <c r="X38" i="11"/>
  <c r="W38" i="11"/>
  <c r="T38" i="11"/>
  <c r="S38" i="11"/>
  <c r="R38" i="11"/>
  <c r="Q38" i="11"/>
  <c r="N38" i="11"/>
  <c r="M38" i="11"/>
  <c r="L38" i="11"/>
  <c r="K38" i="11"/>
  <c r="H38" i="11"/>
  <c r="G38" i="11"/>
  <c r="F38" i="11"/>
  <c r="E38" i="11"/>
  <c r="AA37" i="11"/>
  <c r="Z37" i="11"/>
  <c r="Y37" i="11"/>
  <c r="X37" i="11"/>
  <c r="W37" i="11"/>
  <c r="U37" i="11"/>
  <c r="T37" i="11"/>
  <c r="S37" i="11"/>
  <c r="R37" i="11"/>
  <c r="Q37" i="11"/>
  <c r="O37" i="11"/>
  <c r="N37" i="11"/>
  <c r="M37" i="11"/>
  <c r="L37" i="11"/>
  <c r="K37" i="11"/>
  <c r="I37" i="11"/>
  <c r="H37" i="11"/>
  <c r="G37" i="11"/>
  <c r="F37" i="11"/>
  <c r="E37" i="11"/>
  <c r="AD36" i="11"/>
  <c r="AE36" i="11" s="1"/>
  <c r="AD35" i="11"/>
  <c r="AE35" i="11" s="1"/>
  <c r="AD34" i="11"/>
  <c r="AE34" i="11" s="1"/>
  <c r="AD33" i="11"/>
  <c r="AE33" i="11" s="1"/>
  <c r="AD32" i="11"/>
  <c r="AE32" i="11" s="1"/>
  <c r="AD31" i="11"/>
  <c r="Z25" i="11"/>
  <c r="Y25" i="11"/>
  <c r="X25" i="11"/>
  <c r="W25" i="11"/>
  <c r="T25" i="11"/>
  <c r="S25" i="11"/>
  <c r="R25" i="11"/>
  <c r="Q25" i="11"/>
  <c r="N25" i="11"/>
  <c r="M25" i="11"/>
  <c r="L25" i="11"/>
  <c r="K25" i="11"/>
  <c r="H25" i="11"/>
  <c r="G25" i="11"/>
  <c r="E25" i="11"/>
  <c r="Z24" i="11"/>
  <c r="Y24" i="11"/>
  <c r="X24" i="11"/>
  <c r="W24" i="11"/>
  <c r="T24" i="11"/>
  <c r="S24" i="11"/>
  <c r="R24" i="11"/>
  <c r="Q24" i="11"/>
  <c r="N24" i="11"/>
  <c r="M24" i="11"/>
  <c r="L24" i="11"/>
  <c r="K24" i="11"/>
  <c r="H24" i="11"/>
  <c r="G24" i="11"/>
  <c r="E24" i="11"/>
  <c r="Z23" i="11"/>
  <c r="Y23" i="11"/>
  <c r="X23" i="11"/>
  <c r="W23" i="11"/>
  <c r="T23" i="11"/>
  <c r="S23" i="11"/>
  <c r="R23" i="11"/>
  <c r="Q23" i="11"/>
  <c r="N23" i="11"/>
  <c r="M23" i="11"/>
  <c r="L23" i="11"/>
  <c r="K23" i="11"/>
  <c r="H23" i="11"/>
  <c r="G23" i="11"/>
  <c r="E23" i="11"/>
  <c r="AA22" i="11"/>
  <c r="Z22" i="11"/>
  <c r="Y22" i="11"/>
  <c r="X22" i="11"/>
  <c r="W22" i="11"/>
  <c r="U22" i="11"/>
  <c r="T22" i="11"/>
  <c r="S22" i="11"/>
  <c r="R22" i="11"/>
  <c r="Q22" i="11"/>
  <c r="O22" i="11"/>
  <c r="N22" i="11"/>
  <c r="M22" i="11"/>
  <c r="L22" i="11"/>
  <c r="K22" i="11"/>
  <c r="I22" i="11"/>
  <c r="H22" i="11"/>
  <c r="G22" i="11"/>
  <c r="E22" i="11"/>
  <c r="AD21" i="11"/>
  <c r="AE21" i="11" s="1"/>
  <c r="AD20" i="11"/>
  <c r="AE20" i="11" s="1"/>
  <c r="AD19" i="11"/>
  <c r="AE19" i="11" s="1"/>
  <c r="AD18" i="11"/>
  <c r="AE18" i="11" s="1"/>
  <c r="AD17" i="11"/>
  <c r="AE17" i="11" s="1"/>
  <c r="AD16" i="11"/>
  <c r="AE16" i="11" s="1"/>
  <c r="AD15" i="11"/>
  <c r="AE15" i="11" s="1"/>
  <c r="AD14" i="11"/>
  <c r="Z13" i="11"/>
  <c r="Y13" i="11"/>
  <c r="X13" i="11"/>
  <c r="W13" i="11"/>
  <c r="T13" i="11"/>
  <c r="S13" i="11"/>
  <c r="R13" i="11"/>
  <c r="Q13" i="11"/>
  <c r="N13" i="11"/>
  <c r="M13" i="11"/>
  <c r="L13" i="11"/>
  <c r="K13" i="11"/>
  <c r="H13" i="11"/>
  <c r="G13" i="11"/>
  <c r="F13" i="11"/>
  <c r="E13" i="11"/>
  <c r="Z12" i="11"/>
  <c r="Y12" i="11"/>
  <c r="X12" i="11"/>
  <c r="W12" i="11"/>
  <c r="T12" i="11"/>
  <c r="S12" i="11"/>
  <c r="R12" i="11"/>
  <c r="Q12" i="11"/>
  <c r="N12" i="11"/>
  <c r="M12" i="11"/>
  <c r="L12" i="11"/>
  <c r="K12" i="11"/>
  <c r="H12" i="11"/>
  <c r="G12" i="11"/>
  <c r="F12" i="11"/>
  <c r="E12" i="11"/>
  <c r="AA11" i="11"/>
  <c r="Z11" i="11"/>
  <c r="Y11" i="11"/>
  <c r="X11" i="11"/>
  <c r="W11" i="11"/>
  <c r="U11" i="11"/>
  <c r="T11" i="11"/>
  <c r="S11" i="11"/>
  <c r="R11" i="11"/>
  <c r="Q11" i="11"/>
  <c r="O11" i="11"/>
  <c r="N11" i="11"/>
  <c r="M11" i="11"/>
  <c r="L11" i="11"/>
  <c r="K11" i="11"/>
  <c r="I11" i="11"/>
  <c r="H11" i="11"/>
  <c r="G11" i="11"/>
  <c r="F11" i="11"/>
  <c r="E11" i="11"/>
  <c r="AD10" i="11"/>
  <c r="AE10" i="11" s="1"/>
  <c r="AD9" i="11"/>
  <c r="AE9" i="11" s="1"/>
  <c r="AD8" i="11"/>
  <c r="AE8" i="11" s="1"/>
  <c r="AD7" i="11"/>
  <c r="AE7" i="11" s="1"/>
  <c r="AD6" i="11"/>
  <c r="G34" i="20"/>
  <c r="G33" i="20"/>
  <c r="G30" i="20"/>
  <c r="E34" i="20"/>
  <c r="E33" i="20"/>
  <c r="E30" i="20"/>
  <c r="K150" i="5"/>
  <c r="I150" i="5"/>
  <c r="H150" i="5"/>
  <c r="G150" i="5"/>
  <c r="F150" i="5"/>
  <c r="E150" i="5"/>
  <c r="K91" i="5"/>
  <c r="J91" i="5"/>
  <c r="I91" i="5"/>
  <c r="H91" i="5"/>
  <c r="G91" i="5"/>
  <c r="F91" i="5"/>
  <c r="E91" i="5"/>
  <c r="K90" i="5"/>
  <c r="J90" i="5"/>
  <c r="I90" i="5"/>
  <c r="H90" i="5"/>
  <c r="G90" i="5"/>
  <c r="F90" i="5"/>
  <c r="E90" i="5"/>
  <c r="K89" i="5"/>
  <c r="J89" i="5"/>
  <c r="I89" i="5"/>
  <c r="H89" i="5"/>
  <c r="G89" i="5"/>
  <c r="F89" i="5"/>
  <c r="E89" i="5"/>
  <c r="L88" i="5"/>
  <c r="K88" i="5"/>
  <c r="J88" i="5"/>
  <c r="I88" i="5"/>
  <c r="H88" i="5"/>
  <c r="G88" i="5"/>
  <c r="F88" i="5"/>
  <c r="E88" i="5"/>
  <c r="K77" i="5"/>
  <c r="J77" i="5"/>
  <c r="I77" i="5"/>
  <c r="H77" i="5"/>
  <c r="G77" i="5"/>
  <c r="F77" i="5"/>
  <c r="E77" i="5"/>
  <c r="K76" i="5"/>
  <c r="J76" i="5"/>
  <c r="I76" i="5"/>
  <c r="H76" i="5"/>
  <c r="G76" i="5"/>
  <c r="F76" i="5"/>
  <c r="E76" i="5"/>
  <c r="L75" i="5"/>
  <c r="K75" i="5"/>
  <c r="J75" i="5"/>
  <c r="I75" i="5"/>
  <c r="H75" i="5"/>
  <c r="G75" i="5"/>
  <c r="F75" i="5"/>
  <c r="E75" i="5"/>
  <c r="K121" i="5"/>
  <c r="J121" i="5"/>
  <c r="I121" i="5"/>
  <c r="H121" i="5"/>
  <c r="G121" i="5"/>
  <c r="F121" i="5"/>
  <c r="E121" i="5"/>
  <c r="K120" i="5"/>
  <c r="J120" i="5"/>
  <c r="I120" i="5"/>
  <c r="H120" i="5"/>
  <c r="G120" i="5"/>
  <c r="F120" i="5"/>
  <c r="E120" i="5"/>
  <c r="K119" i="5"/>
  <c r="J119" i="5"/>
  <c r="I119" i="5"/>
  <c r="H119" i="5"/>
  <c r="G119" i="5"/>
  <c r="F119" i="5"/>
  <c r="E119" i="5"/>
  <c r="L118" i="5"/>
  <c r="K118" i="5"/>
  <c r="J118" i="5"/>
  <c r="I118" i="5"/>
  <c r="H118" i="5"/>
  <c r="G118" i="5"/>
  <c r="F118" i="5"/>
  <c r="E118" i="5"/>
  <c r="K107" i="5"/>
  <c r="J107" i="5"/>
  <c r="I107" i="5"/>
  <c r="H107" i="5"/>
  <c r="G107" i="5"/>
  <c r="F107" i="5"/>
  <c r="E107" i="5"/>
  <c r="K106" i="5"/>
  <c r="J106" i="5"/>
  <c r="I106" i="5"/>
  <c r="H106" i="5"/>
  <c r="G106" i="5"/>
  <c r="F106" i="5"/>
  <c r="E106" i="5"/>
  <c r="L105" i="5"/>
  <c r="K105" i="5"/>
  <c r="J105" i="5"/>
  <c r="I105" i="5"/>
  <c r="H105" i="5"/>
  <c r="G105" i="5"/>
  <c r="F105" i="5"/>
  <c r="E105" i="5"/>
  <c r="K63" i="5"/>
  <c r="I63" i="5"/>
  <c r="H63" i="5"/>
  <c r="G63" i="5"/>
  <c r="F63" i="5"/>
  <c r="E63" i="5"/>
  <c r="K62" i="5"/>
  <c r="I62" i="5"/>
  <c r="H62" i="5"/>
  <c r="G62" i="5"/>
  <c r="F62" i="5"/>
  <c r="E62" i="5"/>
  <c r="K61" i="5"/>
  <c r="I61" i="5"/>
  <c r="H61" i="5"/>
  <c r="G61" i="5"/>
  <c r="F61" i="5"/>
  <c r="E61" i="5"/>
  <c r="L60" i="5"/>
  <c r="K60" i="5"/>
  <c r="I60" i="5"/>
  <c r="H60" i="5"/>
  <c r="G60" i="5"/>
  <c r="F60" i="5"/>
  <c r="E60" i="5"/>
  <c r="K49" i="5"/>
  <c r="I49" i="5"/>
  <c r="H49" i="5"/>
  <c r="G49" i="5"/>
  <c r="F49" i="5"/>
  <c r="E49" i="5"/>
  <c r="K48" i="5"/>
  <c r="I48" i="5"/>
  <c r="H48" i="5"/>
  <c r="G48" i="5"/>
  <c r="F48" i="5"/>
  <c r="E48" i="5"/>
  <c r="L47" i="5"/>
  <c r="K47" i="5"/>
  <c r="I47" i="5"/>
  <c r="H47" i="5"/>
  <c r="G47" i="5"/>
  <c r="F47" i="5"/>
  <c r="E47" i="5"/>
  <c r="K31" i="5"/>
  <c r="I31" i="5"/>
  <c r="H31" i="5"/>
  <c r="G31" i="5"/>
  <c r="F31" i="5"/>
  <c r="E31" i="5"/>
  <c r="K30" i="5"/>
  <c r="I30" i="5"/>
  <c r="H30" i="5"/>
  <c r="G30" i="5"/>
  <c r="F30" i="5"/>
  <c r="E30" i="5"/>
  <c r="K29" i="5"/>
  <c r="I29" i="5"/>
  <c r="H29" i="5"/>
  <c r="G29" i="5"/>
  <c r="F29" i="5"/>
  <c r="E29" i="5"/>
  <c r="L28" i="5"/>
  <c r="K28" i="5"/>
  <c r="I28" i="5"/>
  <c r="H28" i="5"/>
  <c r="G28" i="5"/>
  <c r="F28" i="5"/>
  <c r="E28" i="5"/>
  <c r="F17" i="5"/>
  <c r="E17" i="5"/>
  <c r="F16" i="5"/>
  <c r="E16" i="5"/>
  <c r="L15" i="5"/>
  <c r="F15" i="5"/>
  <c r="E15" i="5"/>
  <c r="AP250" i="10" l="1"/>
  <c r="E4" i="22"/>
  <c r="E4" i="20"/>
  <c r="G16" i="22"/>
  <c r="G16" i="20"/>
  <c r="E26" i="22"/>
  <c r="E26" i="20"/>
  <c r="G6" i="22"/>
  <c r="G6" i="20"/>
  <c r="E25" i="22"/>
  <c r="E25" i="20"/>
  <c r="G20" i="22"/>
  <c r="G20" i="20"/>
  <c r="V24" i="22"/>
  <c r="V24" i="20"/>
  <c r="E31" i="22"/>
  <c r="E27" i="20"/>
  <c r="G25" i="22"/>
  <c r="G25" i="20"/>
  <c r="X24" i="22"/>
  <c r="X24" i="20"/>
  <c r="E29" i="22"/>
  <c r="E28" i="20"/>
  <c r="G26" i="22"/>
  <c r="G26" i="20"/>
  <c r="G19" i="22"/>
  <c r="G19" i="20"/>
  <c r="G31" i="22"/>
  <c r="G27" i="20"/>
  <c r="E32" i="22"/>
  <c r="E31" i="20"/>
  <c r="G29" i="22"/>
  <c r="G28" i="20"/>
  <c r="V17" i="22"/>
  <c r="V17" i="20"/>
  <c r="E15" i="22"/>
  <c r="E15" i="20"/>
  <c r="E11" i="22"/>
  <c r="E11" i="20"/>
  <c r="G4" i="22"/>
  <c r="G4" i="20"/>
  <c r="E12" i="22"/>
  <c r="E12" i="20"/>
  <c r="E8" i="22"/>
  <c r="E8" i="20"/>
  <c r="G32" i="22"/>
  <c r="G31" i="20"/>
  <c r="G15" i="22"/>
  <c r="G15" i="20"/>
  <c r="E9" i="22"/>
  <c r="E9" i="20"/>
  <c r="G11" i="22"/>
  <c r="G11" i="20"/>
  <c r="V23" i="22"/>
  <c r="V23" i="20"/>
  <c r="E16" i="22"/>
  <c r="E16" i="20"/>
  <c r="G12" i="22"/>
  <c r="G12" i="20"/>
  <c r="G8" i="22"/>
  <c r="G8" i="20"/>
  <c r="E17" i="22"/>
  <c r="E17" i="20"/>
  <c r="E18" i="22"/>
  <c r="E18" i="20"/>
  <c r="G9" i="22"/>
  <c r="G9" i="20"/>
  <c r="V18" i="22"/>
  <c r="V18" i="20"/>
  <c r="X23" i="22"/>
  <c r="X23" i="20"/>
  <c r="E20" i="22"/>
  <c r="E20" i="20"/>
  <c r="X17" i="22"/>
  <c r="X18" i="22"/>
  <c r="X18" i="20"/>
  <c r="X17" i="20"/>
  <c r="E19" i="22"/>
  <c r="E19" i="20"/>
  <c r="G17" i="22"/>
  <c r="G17" i="20"/>
  <c r="E6" i="22"/>
  <c r="E6" i="20"/>
  <c r="G18" i="22"/>
  <c r="G18" i="20"/>
  <c r="AA250" i="10"/>
  <c r="AC250" i="10"/>
  <c r="AE250" i="9"/>
  <c r="AE250" i="10"/>
  <c r="AA250" i="9"/>
  <c r="AG250" i="10"/>
  <c r="AN250" i="10"/>
  <c r="AJ250" i="10"/>
  <c r="AL250" i="10"/>
  <c r="AA146" i="9"/>
  <c r="AG146" i="9"/>
  <c r="AA150" i="9"/>
  <c r="H140" i="2"/>
  <c r="H139" i="2"/>
  <c r="H137" i="2"/>
  <c r="H138" i="2"/>
  <c r="Y143" i="4"/>
  <c r="Y142" i="4"/>
  <c r="Y144" i="4"/>
  <c r="R146" i="4"/>
  <c r="R147" i="4"/>
  <c r="R148" i="4"/>
  <c r="U31" i="4"/>
  <c r="U145" i="4" s="1"/>
  <c r="T145" i="4"/>
  <c r="Z40" i="4"/>
  <c r="Z149" i="4" s="1"/>
  <c r="Y149" i="4"/>
  <c r="R144" i="4"/>
  <c r="R143" i="4"/>
  <c r="R142" i="4"/>
  <c r="T146" i="4"/>
  <c r="T148" i="4"/>
  <c r="T147" i="4"/>
  <c r="X31" i="4"/>
  <c r="X145" i="4" s="1"/>
  <c r="W145" i="4"/>
  <c r="S40" i="4"/>
  <c r="S149" i="4" s="1"/>
  <c r="R149" i="4"/>
  <c r="Z31" i="4"/>
  <c r="Z145" i="4" s="1"/>
  <c r="Y145" i="4"/>
  <c r="U40" i="4"/>
  <c r="U149" i="4" s="1"/>
  <c r="T149" i="4"/>
  <c r="T144" i="4"/>
  <c r="T143" i="4"/>
  <c r="T142" i="4"/>
  <c r="W147" i="4"/>
  <c r="W146" i="4"/>
  <c r="W148" i="4"/>
  <c r="W143" i="4"/>
  <c r="W142" i="4"/>
  <c r="W144" i="4"/>
  <c r="Y148" i="4"/>
  <c r="Y147" i="4"/>
  <c r="Y146" i="4"/>
  <c r="S31" i="4"/>
  <c r="S145" i="4" s="1"/>
  <c r="R145" i="4"/>
  <c r="X40" i="4"/>
  <c r="X149" i="4" s="1"/>
  <c r="W149" i="4"/>
  <c r="AG145" i="10"/>
  <c r="AG144" i="10"/>
  <c r="AG143" i="10"/>
  <c r="AQ31" i="10"/>
  <c r="AQ146" i="10" s="1"/>
  <c r="AP146" i="10"/>
  <c r="AM41" i="10"/>
  <c r="AM150" i="10" s="1"/>
  <c r="AL150" i="10"/>
  <c r="AA143" i="10"/>
  <c r="AA144" i="10"/>
  <c r="AA145" i="10"/>
  <c r="AJ13" i="10"/>
  <c r="AJ143" i="10"/>
  <c r="AJ144" i="10"/>
  <c r="AJ145" i="10"/>
  <c r="AQ14" i="10"/>
  <c r="AP149" i="10"/>
  <c r="AP147" i="10"/>
  <c r="AP148" i="10"/>
  <c r="AA146" i="10"/>
  <c r="AJ146" i="10"/>
  <c r="AF40" i="10"/>
  <c r="AF150" i="10" s="1"/>
  <c r="AE150" i="10"/>
  <c r="AL144" i="10"/>
  <c r="AL143" i="10"/>
  <c r="AL145" i="10"/>
  <c r="AE148" i="10"/>
  <c r="AE147" i="10"/>
  <c r="AE149" i="10"/>
  <c r="AJ148" i="10"/>
  <c r="AJ147" i="10"/>
  <c r="AJ149" i="10"/>
  <c r="AD32" i="10"/>
  <c r="AD146" i="10" s="1"/>
  <c r="AC146" i="10"/>
  <c r="AM32" i="10"/>
  <c r="AM146" i="10" s="1"/>
  <c r="AL146" i="10"/>
  <c r="AO40" i="10"/>
  <c r="AN150" i="10"/>
  <c r="AH41" i="10"/>
  <c r="AH150" i="10" s="1"/>
  <c r="AG150" i="10"/>
  <c r="AP150" i="10"/>
  <c r="AD84" i="10"/>
  <c r="AC145" i="10"/>
  <c r="AP145" i="10"/>
  <c r="AP144" i="10"/>
  <c r="AP143" i="10"/>
  <c r="AN148" i="10"/>
  <c r="AN147" i="10"/>
  <c r="AN149" i="10"/>
  <c r="AD41" i="10"/>
  <c r="AD150" i="10" s="1"/>
  <c r="AC150" i="10"/>
  <c r="AC144" i="10"/>
  <c r="AC143" i="10"/>
  <c r="AA148" i="10"/>
  <c r="AA147" i="10"/>
  <c r="AA149" i="10"/>
  <c r="AE143" i="10"/>
  <c r="AE145" i="10"/>
  <c r="AE144" i="10"/>
  <c r="AN143" i="10"/>
  <c r="AN144" i="10"/>
  <c r="AN145" i="10"/>
  <c r="AH14" i="10"/>
  <c r="AG149" i="10"/>
  <c r="AG148" i="10"/>
  <c r="AG147" i="10"/>
  <c r="AD15" i="10"/>
  <c r="AD24" i="10" s="1"/>
  <c r="AC147" i="10"/>
  <c r="AC148" i="10"/>
  <c r="AC149" i="10"/>
  <c r="AM15" i="10"/>
  <c r="AM22" i="10" s="1"/>
  <c r="AL147" i="10"/>
  <c r="AL148" i="10"/>
  <c r="AL149" i="10"/>
  <c r="AG146" i="10"/>
  <c r="AE37" i="10"/>
  <c r="AE146" i="10"/>
  <c r="AN146" i="10"/>
  <c r="AB41" i="10"/>
  <c r="AB150" i="10" s="1"/>
  <c r="AA150" i="10"/>
  <c r="AJ150" i="10"/>
  <c r="AA149" i="9"/>
  <c r="AA148" i="9"/>
  <c r="AA147" i="9"/>
  <c r="AG143" i="9"/>
  <c r="AG145" i="9"/>
  <c r="AG144" i="9"/>
  <c r="AG150" i="9"/>
  <c r="AE144" i="9"/>
  <c r="AE145" i="9"/>
  <c r="AE143" i="9"/>
  <c r="AA144" i="9"/>
  <c r="AA143" i="9"/>
  <c r="AA145" i="9"/>
  <c r="AE149" i="9"/>
  <c r="AE148" i="9"/>
  <c r="AE147" i="9"/>
  <c r="AG147" i="9"/>
  <c r="AG148" i="9"/>
  <c r="AG149" i="9"/>
  <c r="AE146" i="9"/>
  <c r="AE150" i="9"/>
  <c r="AE6" i="11"/>
  <c r="AD144" i="11"/>
  <c r="AD143" i="11"/>
  <c r="AD145" i="11"/>
  <c r="AD146" i="11"/>
  <c r="AD149" i="11"/>
  <c r="AD148" i="11"/>
  <c r="AD147" i="11"/>
  <c r="AE40" i="11"/>
  <c r="AD150" i="11"/>
  <c r="H12" i="2"/>
  <c r="T11" i="4"/>
  <c r="U6" i="4"/>
  <c r="T12" i="4"/>
  <c r="W39" i="4"/>
  <c r="U7" i="4"/>
  <c r="Y13" i="4"/>
  <c r="T13" i="4"/>
  <c r="W37" i="4"/>
  <c r="W38" i="4"/>
  <c r="AA77" i="10"/>
  <c r="AN37" i="10"/>
  <c r="AE39" i="10"/>
  <c r="AJ22" i="10"/>
  <c r="AN24" i="10"/>
  <c r="J151" i="5"/>
  <c r="J152" i="5"/>
  <c r="J153" i="5"/>
  <c r="J155" i="5"/>
  <c r="J154" i="5"/>
  <c r="J156" i="5"/>
  <c r="J157" i="5"/>
  <c r="AE11" i="9"/>
  <c r="AG24" i="9"/>
  <c r="AE50" i="9"/>
  <c r="AE49" i="9"/>
  <c r="H36" i="2"/>
  <c r="Y11" i="4"/>
  <c r="T22" i="4"/>
  <c r="Y47" i="4"/>
  <c r="Y49" i="4"/>
  <c r="T24" i="4"/>
  <c r="T38" i="4"/>
  <c r="R48" i="4"/>
  <c r="Y48" i="4"/>
  <c r="Z6" i="4"/>
  <c r="T37" i="4"/>
  <c r="T39" i="4"/>
  <c r="R47" i="4"/>
  <c r="R49" i="4"/>
  <c r="AE22" i="10"/>
  <c r="AP50" i="10"/>
  <c r="AF48" i="10"/>
  <c r="AJ78" i="10"/>
  <c r="AE25" i="10"/>
  <c r="AA78" i="10"/>
  <c r="AP78" i="10"/>
  <c r="AJ76" i="10"/>
  <c r="AP77" i="10"/>
  <c r="AA48" i="10"/>
  <c r="AE50" i="10"/>
  <c r="AE38" i="10"/>
  <c r="AP49" i="10"/>
  <c r="AA23" i="10"/>
  <c r="AA50" i="10"/>
  <c r="AA39" i="10"/>
  <c r="AF49" i="10"/>
  <c r="AL49" i="10"/>
  <c r="AQ78" i="10"/>
  <c r="AQ77" i="10"/>
  <c r="AG50" i="9"/>
  <c r="AA49" i="9"/>
  <c r="AG25" i="9"/>
  <c r="AG62" i="9"/>
  <c r="AG49" i="9"/>
  <c r="AA50" i="9"/>
  <c r="J63" i="5"/>
  <c r="AG110" i="9"/>
  <c r="AE97" i="9"/>
  <c r="AE111" i="10"/>
  <c r="AA110" i="9"/>
  <c r="AD110" i="11"/>
  <c r="AD112" i="11"/>
  <c r="AM49" i="10"/>
  <c r="AM48" i="10"/>
  <c r="AQ15" i="10"/>
  <c r="AQ41" i="10"/>
  <c r="AQ47" i="10" s="1"/>
  <c r="AA98" i="9"/>
  <c r="AD49" i="11"/>
  <c r="AD38" i="11"/>
  <c r="AE84" i="11"/>
  <c r="AE97" i="11" s="1"/>
  <c r="AD97" i="11"/>
  <c r="AD78" i="11"/>
  <c r="AD76" i="11"/>
  <c r="AE66" i="11"/>
  <c r="AE77" i="11" s="1"/>
  <c r="J60" i="5"/>
  <c r="J49" i="5"/>
  <c r="AE109" i="10"/>
  <c r="AE98" i="10"/>
  <c r="AP112" i="10"/>
  <c r="AA110" i="10"/>
  <c r="AG112" i="10"/>
  <c r="W77" i="4"/>
  <c r="W75" i="4"/>
  <c r="R76" i="4"/>
  <c r="W76" i="4"/>
  <c r="R75" i="4"/>
  <c r="R77" i="4"/>
  <c r="AD49" i="9"/>
  <c r="AD48" i="9"/>
  <c r="AD47" i="9"/>
  <c r="J31" i="5"/>
  <c r="J30" i="5"/>
  <c r="J47" i="5"/>
  <c r="J48" i="5"/>
  <c r="AD12" i="11"/>
  <c r="AD22" i="11"/>
  <c r="AD24" i="11"/>
  <c r="AD37" i="11"/>
  <c r="AD39" i="11"/>
  <c r="AD62" i="11"/>
  <c r="AD64" i="11"/>
  <c r="AH6" i="9"/>
  <c r="AF7" i="9"/>
  <c r="AH14" i="9"/>
  <c r="AF32" i="9"/>
  <c r="AF146" i="9" s="1"/>
  <c r="AF40" i="9"/>
  <c r="AF150" i="9" s="1"/>
  <c r="AH41" i="9"/>
  <c r="AH150" i="9" s="1"/>
  <c r="AE96" i="9"/>
  <c r="AE98" i="9"/>
  <c r="AC109" i="9"/>
  <c r="AE110" i="9"/>
  <c r="AD56" i="9"/>
  <c r="AC64" i="9"/>
  <c r="AC78" i="9"/>
  <c r="AF77" i="9"/>
  <c r="AF76" i="9"/>
  <c r="AF75" i="9"/>
  <c r="AO77" i="10"/>
  <c r="AO76" i="10"/>
  <c r="AO75" i="10"/>
  <c r="J61" i="5"/>
  <c r="J28" i="5"/>
  <c r="J29" i="5"/>
  <c r="AE14" i="11"/>
  <c r="AE31" i="11"/>
  <c r="AE146" i="11" s="1"/>
  <c r="AE41" i="11"/>
  <c r="AD48" i="11"/>
  <c r="AD50" i="11"/>
  <c r="AD109" i="11"/>
  <c r="AD111" i="11"/>
  <c r="AD75" i="11"/>
  <c r="AD77" i="11"/>
  <c r="AA11" i="9"/>
  <c r="AG11" i="9"/>
  <c r="AA12" i="9"/>
  <c r="AG12" i="9"/>
  <c r="AA13" i="9"/>
  <c r="AG13" i="9"/>
  <c r="AA22" i="9"/>
  <c r="AG22" i="9"/>
  <c r="AA23" i="9"/>
  <c r="AG23" i="9"/>
  <c r="AA24" i="9"/>
  <c r="AA25" i="9"/>
  <c r="AE37" i="9"/>
  <c r="AE38" i="9"/>
  <c r="AE39" i="9"/>
  <c r="AC47" i="9"/>
  <c r="AG47" i="9"/>
  <c r="AC48" i="9"/>
  <c r="AG48" i="9"/>
  <c r="AC49" i="9"/>
  <c r="AA96" i="9"/>
  <c r="AG96" i="9"/>
  <c r="AG98" i="9"/>
  <c r="AD109" i="9"/>
  <c r="AC63" i="9"/>
  <c r="AH77" i="9"/>
  <c r="AH76" i="9"/>
  <c r="AH75" i="9"/>
  <c r="J62" i="5"/>
  <c r="J150" i="5"/>
  <c r="AD11" i="11"/>
  <c r="AD13" i="11"/>
  <c r="AD23" i="11"/>
  <c r="AD25" i="11"/>
  <c r="AE99" i="11"/>
  <c r="AE56" i="11"/>
  <c r="AD63" i="11"/>
  <c r="AF6" i="9"/>
  <c r="AB7" i="9"/>
  <c r="AF14" i="9"/>
  <c r="AF250" i="9" s="1"/>
  <c r="AB15" i="9"/>
  <c r="AB250" i="9" s="1"/>
  <c r="AB32" i="9"/>
  <c r="AB146" i="9" s="1"/>
  <c r="AH32" i="9"/>
  <c r="AH146" i="9" s="1"/>
  <c r="AB41" i="9"/>
  <c r="AB150" i="9" s="1"/>
  <c r="AC96" i="9"/>
  <c r="AE109" i="9"/>
  <c r="AE111" i="9"/>
  <c r="AG112" i="9"/>
  <c r="AF57" i="9"/>
  <c r="AE78" i="9"/>
  <c r="AE64" i="9"/>
  <c r="AE63" i="9"/>
  <c r="AE62" i="9"/>
  <c r="AH60" i="9"/>
  <c r="AH78" i="9" s="1"/>
  <c r="AG64" i="9"/>
  <c r="AG63" i="9"/>
  <c r="AO78" i="10"/>
  <c r="AO64" i="10"/>
  <c r="AO63" i="10"/>
  <c r="AO62" i="10"/>
  <c r="AF77" i="10"/>
  <c r="AF76" i="10"/>
  <c r="AF75" i="10"/>
  <c r="AD47" i="11"/>
  <c r="AD96" i="11"/>
  <c r="AD98" i="11"/>
  <c r="AE12" i="9"/>
  <c r="AE13" i="9"/>
  <c r="AE22" i="9"/>
  <c r="AE23" i="9"/>
  <c r="AE24" i="9"/>
  <c r="AE25" i="9"/>
  <c r="AA37" i="9"/>
  <c r="AG37" i="9"/>
  <c r="AA38" i="9"/>
  <c r="AG38" i="9"/>
  <c r="AA39" i="9"/>
  <c r="AG39" i="9"/>
  <c r="AA47" i="9"/>
  <c r="AE47" i="9"/>
  <c r="AA48" i="9"/>
  <c r="AE48" i="9"/>
  <c r="AA112" i="9"/>
  <c r="AE112" i="9"/>
  <c r="AA97" i="9"/>
  <c r="AG97" i="9"/>
  <c r="AA109" i="9"/>
  <c r="AG109" i="9"/>
  <c r="AA111" i="9"/>
  <c r="AG111" i="9"/>
  <c r="AA78" i="9"/>
  <c r="AC62" i="9"/>
  <c r="AB77" i="9"/>
  <c r="AB76" i="9"/>
  <c r="AB75" i="9"/>
  <c r="AD77" i="9"/>
  <c r="AD76" i="9"/>
  <c r="AD75" i="9"/>
  <c r="AF78" i="10"/>
  <c r="AF64" i="10"/>
  <c r="AF63" i="10"/>
  <c r="AF62" i="10"/>
  <c r="AM78" i="10"/>
  <c r="AM64" i="10"/>
  <c r="AM63" i="10"/>
  <c r="AM62" i="10"/>
  <c r="AA62" i="9"/>
  <c r="AA63" i="9"/>
  <c r="AA64" i="9"/>
  <c r="AC75" i="9"/>
  <c r="AG75" i="9"/>
  <c r="AC76" i="9"/>
  <c r="AG76" i="9"/>
  <c r="AC77" i="9"/>
  <c r="AG77" i="9"/>
  <c r="AG78" i="9"/>
  <c r="AC25" i="10"/>
  <c r="AC13" i="10"/>
  <c r="AC12" i="10"/>
  <c r="AC11" i="10"/>
  <c r="AG25" i="10"/>
  <c r="AG13" i="10"/>
  <c r="AG12" i="10"/>
  <c r="AG11" i="10"/>
  <c r="AL25" i="10"/>
  <c r="AL13" i="10"/>
  <c r="AL12" i="10"/>
  <c r="AL11" i="10"/>
  <c r="AP25" i="10"/>
  <c r="AP13" i="10"/>
  <c r="AP12" i="10"/>
  <c r="AP11" i="10"/>
  <c r="AJ11" i="10"/>
  <c r="AJ12" i="10"/>
  <c r="AN23" i="10"/>
  <c r="AE24" i="10"/>
  <c r="AG50" i="10"/>
  <c r="AG39" i="10"/>
  <c r="AG38" i="10"/>
  <c r="AG37" i="10"/>
  <c r="AJ50" i="10"/>
  <c r="AJ39" i="10"/>
  <c r="AJ38" i="10"/>
  <c r="AJ37" i="10"/>
  <c r="AN50" i="10"/>
  <c r="AN39" i="10"/>
  <c r="AA37" i="10"/>
  <c r="AN38" i="10"/>
  <c r="AH48" i="10"/>
  <c r="AN49" i="10"/>
  <c r="AN48" i="10"/>
  <c r="AN47" i="10"/>
  <c r="AO41" i="10"/>
  <c r="AA47" i="10"/>
  <c r="AM47" i="10"/>
  <c r="AA49" i="10"/>
  <c r="AM112" i="10"/>
  <c r="AA96" i="10"/>
  <c r="AM96" i="10"/>
  <c r="AA98" i="10"/>
  <c r="AM98" i="10"/>
  <c r="AD111" i="10"/>
  <c r="AD110" i="10"/>
  <c r="AD109" i="10"/>
  <c r="AJ111" i="10"/>
  <c r="AJ110" i="10"/>
  <c r="AJ109" i="10"/>
  <c r="AB56" i="10"/>
  <c r="AK56" i="10"/>
  <c r="AB65" i="10"/>
  <c r="AK65" i="10"/>
  <c r="AJ75" i="10"/>
  <c r="AJ77" i="10"/>
  <c r="AB56" i="9"/>
  <c r="AD6" i="10"/>
  <c r="AH6" i="10"/>
  <c r="AM6" i="10"/>
  <c r="AQ6" i="10"/>
  <c r="AE11" i="10"/>
  <c r="AE12" i="10"/>
  <c r="AE13" i="10"/>
  <c r="AH31" i="10"/>
  <c r="AH146" i="10" s="1"/>
  <c r="AB32" i="10"/>
  <c r="AB146" i="10" s="1"/>
  <c r="AF32" i="10"/>
  <c r="AF146" i="10" s="1"/>
  <c r="AK32" i="10"/>
  <c r="AK146" i="10" s="1"/>
  <c r="AO32" i="10"/>
  <c r="AO146" i="10" s="1"/>
  <c r="AA38" i="10"/>
  <c r="AD47" i="10"/>
  <c r="AK41" i="10"/>
  <c r="AK150" i="10" s="1"/>
  <c r="AJ49" i="10"/>
  <c r="AJ48" i="10"/>
  <c r="AJ47" i="10"/>
  <c r="AE47" i="10"/>
  <c r="AE49" i="10"/>
  <c r="AH112" i="10"/>
  <c r="AH98" i="10"/>
  <c r="AH97" i="10"/>
  <c r="AH96" i="10"/>
  <c r="AN112" i="10"/>
  <c r="AN98" i="10"/>
  <c r="AN97" i="10"/>
  <c r="AN96" i="10"/>
  <c r="AE96" i="10"/>
  <c r="AQ96" i="10"/>
  <c r="AQ98" i="10"/>
  <c r="AQ111" i="10"/>
  <c r="AE110" i="10"/>
  <c r="AQ110" i="10"/>
  <c r="AJ62" i="10"/>
  <c r="AJ63" i="10"/>
  <c r="AJ64" i="10"/>
  <c r="AA76" i="10"/>
  <c r="AA75" i="9"/>
  <c r="AE75" i="9"/>
  <c r="AA76" i="9"/>
  <c r="AE76" i="9"/>
  <c r="AA77" i="9"/>
  <c r="AE77" i="9"/>
  <c r="AJ25" i="10"/>
  <c r="AA11" i="10"/>
  <c r="AA12" i="10"/>
  <c r="AA13" i="10"/>
  <c r="AJ24" i="10"/>
  <c r="AJ23" i="10"/>
  <c r="AA22" i="10"/>
  <c r="AA24" i="10"/>
  <c r="AN25" i="10"/>
  <c r="AF47" i="10"/>
  <c r="AD112" i="10"/>
  <c r="AD98" i="10"/>
  <c r="AD97" i="10"/>
  <c r="AD96" i="10"/>
  <c r="AJ98" i="10"/>
  <c r="AJ97" i="10"/>
  <c r="AJ96" i="10"/>
  <c r="AA97" i="10"/>
  <c r="AM97" i="10"/>
  <c r="AA109" i="10"/>
  <c r="AM109" i="10"/>
  <c r="AA111" i="10"/>
  <c r="AM111" i="10"/>
  <c r="AB6" i="10"/>
  <c r="AF6" i="10"/>
  <c r="AK6" i="10"/>
  <c r="AO6" i="10"/>
  <c r="AN11" i="10"/>
  <c r="AN12" i="10"/>
  <c r="AN13" i="10"/>
  <c r="AF14" i="10"/>
  <c r="AF250" i="10" s="1"/>
  <c r="AO14" i="10"/>
  <c r="AO250" i="10" s="1"/>
  <c r="AB15" i="10"/>
  <c r="AB250" i="10" s="1"/>
  <c r="AK15" i="10"/>
  <c r="AK250" i="10" s="1"/>
  <c r="AN22" i="10"/>
  <c r="AE23" i="10"/>
  <c r="AA25" i="10"/>
  <c r="AD38" i="10"/>
  <c r="AQ39" i="10"/>
  <c r="AE48" i="10"/>
  <c r="AE112" i="10"/>
  <c r="AF84" i="10"/>
  <c r="AE97" i="10"/>
  <c r="AQ97" i="10"/>
  <c r="AH111" i="10"/>
  <c r="AH110" i="10"/>
  <c r="AH109" i="10"/>
  <c r="AN111" i="10"/>
  <c r="AN110" i="10"/>
  <c r="AN109" i="10"/>
  <c r="AA112" i="10"/>
  <c r="AE78" i="10"/>
  <c r="AE64" i="10"/>
  <c r="AE63" i="10"/>
  <c r="AE62" i="10"/>
  <c r="AN78" i="10"/>
  <c r="AN64" i="10"/>
  <c r="AN63" i="10"/>
  <c r="AN62" i="10"/>
  <c r="AL78" i="10"/>
  <c r="AL64" i="10"/>
  <c r="AL63" i="10"/>
  <c r="AL62" i="10"/>
  <c r="AA62" i="10"/>
  <c r="AA63" i="10"/>
  <c r="AA64" i="10"/>
  <c r="AE77" i="10"/>
  <c r="AE76" i="10"/>
  <c r="AE75" i="10"/>
  <c r="AN77" i="10"/>
  <c r="AN76" i="10"/>
  <c r="AN75" i="10"/>
  <c r="AA75" i="10"/>
  <c r="AC50" i="10"/>
  <c r="AL50" i="10"/>
  <c r="AC49" i="10"/>
  <c r="AG49" i="10"/>
  <c r="AH78" i="10"/>
  <c r="AD78" i="10"/>
  <c r="AD77" i="10"/>
  <c r="AH77" i="10"/>
  <c r="AM77" i="10"/>
  <c r="AG78" i="10"/>
  <c r="AC78" i="10"/>
  <c r="AC77" i="10"/>
  <c r="AG77" i="10"/>
  <c r="AL77" i="10"/>
  <c r="W12" i="4"/>
  <c r="Y23" i="4"/>
  <c r="Y24" i="4"/>
  <c r="Y25" i="4"/>
  <c r="Z50" i="4"/>
  <c r="Z39" i="4"/>
  <c r="Z38" i="4"/>
  <c r="Z37" i="4"/>
  <c r="U49" i="4"/>
  <c r="U48" i="4"/>
  <c r="U47" i="4"/>
  <c r="Y50" i="4"/>
  <c r="Z56" i="4"/>
  <c r="Y78" i="4"/>
  <c r="Y64" i="4"/>
  <c r="Y63" i="4"/>
  <c r="Y62" i="4"/>
  <c r="S6" i="4"/>
  <c r="X6" i="4"/>
  <c r="R12" i="4"/>
  <c r="X15" i="4"/>
  <c r="R23" i="4"/>
  <c r="R24" i="4"/>
  <c r="R25" i="4"/>
  <c r="S39" i="4"/>
  <c r="S38" i="4"/>
  <c r="S37" i="4"/>
  <c r="S50" i="4"/>
  <c r="X49" i="4"/>
  <c r="R50" i="4"/>
  <c r="R64" i="4"/>
  <c r="R63" i="4"/>
  <c r="R62" i="4"/>
  <c r="R78" i="4"/>
  <c r="S56" i="4"/>
  <c r="AC22" i="10"/>
  <c r="AG22" i="10"/>
  <c r="AL22" i="10"/>
  <c r="AP22" i="10"/>
  <c r="AC23" i="10"/>
  <c r="AG23" i="10"/>
  <c r="AL23" i="10"/>
  <c r="AP23" i="10"/>
  <c r="AC24" i="10"/>
  <c r="AG24" i="10"/>
  <c r="AL24" i="10"/>
  <c r="AP24" i="10"/>
  <c r="AC37" i="10"/>
  <c r="AL37" i="10"/>
  <c r="AP37" i="10"/>
  <c r="AC38" i="10"/>
  <c r="AL38" i="10"/>
  <c r="AP38" i="10"/>
  <c r="AC39" i="10"/>
  <c r="AL39" i="10"/>
  <c r="AP39" i="10"/>
  <c r="AC47" i="10"/>
  <c r="AG47" i="10"/>
  <c r="AL47" i="10"/>
  <c r="AP47" i="10"/>
  <c r="AC48" i="10"/>
  <c r="AG48" i="10"/>
  <c r="AL48" i="10"/>
  <c r="AP48" i="10"/>
  <c r="AC96" i="10"/>
  <c r="AG96" i="10"/>
  <c r="AL96" i="10"/>
  <c r="AP96" i="10"/>
  <c r="AC97" i="10"/>
  <c r="AG97" i="10"/>
  <c r="AL97" i="10"/>
  <c r="AP97" i="10"/>
  <c r="AC98" i="10"/>
  <c r="AG98" i="10"/>
  <c r="AL98" i="10"/>
  <c r="AP98" i="10"/>
  <c r="AC109" i="10"/>
  <c r="AG109" i="10"/>
  <c r="AL109" i="10"/>
  <c r="AP109" i="10"/>
  <c r="AC110" i="10"/>
  <c r="AG110" i="10"/>
  <c r="AL110" i="10"/>
  <c r="AP110" i="10"/>
  <c r="AC111" i="10"/>
  <c r="AG111" i="10"/>
  <c r="AL111" i="10"/>
  <c r="AP111" i="10"/>
  <c r="AC112" i="10"/>
  <c r="AL112" i="10"/>
  <c r="AC62" i="10"/>
  <c r="AG62" i="10"/>
  <c r="AP62" i="10"/>
  <c r="AC63" i="10"/>
  <c r="AG63" i="10"/>
  <c r="AP63" i="10"/>
  <c r="AC64" i="10"/>
  <c r="AG64" i="10"/>
  <c r="AP64" i="10"/>
  <c r="AC75" i="10"/>
  <c r="AG75" i="10"/>
  <c r="AL75" i="10"/>
  <c r="AP75" i="10"/>
  <c r="AC76" i="10"/>
  <c r="AG76" i="10"/>
  <c r="AL76" i="10"/>
  <c r="AP76" i="10"/>
  <c r="R11" i="4"/>
  <c r="W11" i="4"/>
  <c r="Y12" i="4"/>
  <c r="W13" i="4"/>
  <c r="S15" i="4"/>
  <c r="Z15" i="4"/>
  <c r="W22" i="4"/>
  <c r="T23" i="4"/>
  <c r="T25" i="4"/>
  <c r="U50" i="4"/>
  <c r="U39" i="4"/>
  <c r="U38" i="4"/>
  <c r="U37" i="4"/>
  <c r="Y37" i="4"/>
  <c r="Y38" i="4"/>
  <c r="Y39" i="4"/>
  <c r="Z49" i="4"/>
  <c r="Z48" i="4"/>
  <c r="Z47" i="4"/>
  <c r="T47" i="4"/>
  <c r="T48" i="4"/>
  <c r="T49" i="4"/>
  <c r="T50" i="4"/>
  <c r="T78" i="4"/>
  <c r="T64" i="4"/>
  <c r="T63" i="4"/>
  <c r="T62" i="4"/>
  <c r="U56" i="4"/>
  <c r="Z77" i="4"/>
  <c r="Z76" i="4"/>
  <c r="Z75" i="4"/>
  <c r="AD62" i="10"/>
  <c r="AH62" i="10"/>
  <c r="AQ62" i="10"/>
  <c r="AD63" i="10"/>
  <c r="AH63" i="10"/>
  <c r="AQ63" i="10"/>
  <c r="AD64" i="10"/>
  <c r="AH64" i="10"/>
  <c r="AQ64" i="10"/>
  <c r="AD75" i="10"/>
  <c r="AH75" i="10"/>
  <c r="AM75" i="10"/>
  <c r="AQ75" i="10"/>
  <c r="AD76" i="10"/>
  <c r="AH76" i="10"/>
  <c r="AM76" i="10"/>
  <c r="AQ76" i="10"/>
  <c r="R13" i="4"/>
  <c r="U15" i="4"/>
  <c r="R22" i="4"/>
  <c r="Y22" i="4"/>
  <c r="W23" i="4"/>
  <c r="W24" i="4"/>
  <c r="W25" i="4"/>
  <c r="X39" i="4"/>
  <c r="X38" i="4"/>
  <c r="X37" i="4"/>
  <c r="X50" i="4"/>
  <c r="R37" i="4"/>
  <c r="R38" i="4"/>
  <c r="R39" i="4"/>
  <c r="S49" i="4"/>
  <c r="S48" i="4"/>
  <c r="S47" i="4"/>
  <c r="W47" i="4"/>
  <c r="W48" i="4"/>
  <c r="W49" i="4"/>
  <c r="W50" i="4"/>
  <c r="W64" i="4"/>
  <c r="W63" i="4"/>
  <c r="W62" i="4"/>
  <c r="W78" i="4"/>
  <c r="X56" i="4"/>
  <c r="T77" i="4"/>
  <c r="T76" i="4"/>
  <c r="T75" i="4"/>
  <c r="U65" i="4"/>
  <c r="H48" i="2"/>
  <c r="H37" i="2"/>
  <c r="H35" i="2"/>
  <c r="Y77" i="4"/>
  <c r="Y76" i="4"/>
  <c r="Y75" i="4"/>
  <c r="H24" i="2"/>
  <c r="S65" i="4"/>
  <c r="X65" i="4"/>
  <c r="H11" i="2"/>
  <c r="H10" i="2"/>
  <c r="AB48" i="10" l="1"/>
  <c r="E21" i="22"/>
  <c r="E21" i="20"/>
  <c r="G21" i="22"/>
  <c r="G21" i="20"/>
  <c r="AM50" i="10"/>
  <c r="AO49" i="10"/>
  <c r="AE75" i="11"/>
  <c r="AM37" i="10"/>
  <c r="AM23" i="10"/>
  <c r="AM250" i="10"/>
  <c r="AD23" i="10"/>
  <c r="AD250" i="10"/>
  <c r="AQ250" i="10"/>
  <c r="AH24" i="10"/>
  <c r="AH250" i="10"/>
  <c r="AE47" i="11"/>
  <c r="AH22" i="10"/>
  <c r="AD22" i="10"/>
  <c r="AD50" i="10"/>
  <c r="AD48" i="10"/>
  <c r="AD49" i="10"/>
  <c r="AH23" i="10"/>
  <c r="U13" i="4"/>
  <c r="AO150" i="10"/>
  <c r="U147" i="4"/>
  <c r="U146" i="4"/>
  <c r="U148" i="4"/>
  <c r="Z144" i="4"/>
  <c r="Z143" i="4"/>
  <c r="Z142" i="4"/>
  <c r="Z13" i="4"/>
  <c r="Z148" i="4"/>
  <c r="Z147" i="4"/>
  <c r="Z146" i="4"/>
  <c r="X47" i="4"/>
  <c r="X142" i="4"/>
  <c r="X144" i="4"/>
  <c r="X143" i="4"/>
  <c r="X147" i="4"/>
  <c r="X146" i="4"/>
  <c r="X148" i="4"/>
  <c r="S147" i="4"/>
  <c r="S146" i="4"/>
  <c r="S148" i="4"/>
  <c r="X48" i="4"/>
  <c r="S144" i="4"/>
  <c r="S143" i="4"/>
  <c r="S142" i="4"/>
  <c r="U142" i="4"/>
  <c r="U144" i="4"/>
  <c r="U143" i="4"/>
  <c r="AO149" i="10"/>
  <c r="AO148" i="10"/>
  <c r="AO147" i="10"/>
  <c r="AB144" i="10"/>
  <c r="AB143" i="10"/>
  <c r="AB145" i="10"/>
  <c r="AH145" i="10"/>
  <c r="AH144" i="10"/>
  <c r="AH143" i="10"/>
  <c r="AQ48" i="10"/>
  <c r="AQ150" i="10"/>
  <c r="AB49" i="10"/>
  <c r="AD39" i="10"/>
  <c r="AF149" i="10"/>
  <c r="AF148" i="10"/>
  <c r="AF147" i="10"/>
  <c r="AO144" i="10"/>
  <c r="AO143" i="10"/>
  <c r="AO145" i="10"/>
  <c r="AM39" i="10"/>
  <c r="AQ38" i="10"/>
  <c r="AD143" i="10"/>
  <c r="AD144" i="10"/>
  <c r="AH49" i="10"/>
  <c r="AQ147" i="10"/>
  <c r="AQ148" i="10"/>
  <c r="AQ149" i="10"/>
  <c r="AQ145" i="10"/>
  <c r="AQ143" i="10"/>
  <c r="AQ144" i="10"/>
  <c r="AK149" i="10"/>
  <c r="AK148" i="10"/>
  <c r="AK147" i="10"/>
  <c r="AK144" i="10"/>
  <c r="AK143" i="10"/>
  <c r="AK145" i="10"/>
  <c r="AM147" i="10"/>
  <c r="AM148" i="10"/>
  <c r="AM149" i="10"/>
  <c r="AD147" i="10"/>
  <c r="AD148" i="10"/>
  <c r="AD149" i="10"/>
  <c r="AH147" i="10"/>
  <c r="AH149" i="10"/>
  <c r="AH148" i="10"/>
  <c r="AB47" i="10"/>
  <c r="AD37" i="10"/>
  <c r="AB149" i="10"/>
  <c r="AB148" i="10"/>
  <c r="AB147" i="10"/>
  <c r="AF144" i="10"/>
  <c r="AF143" i="10"/>
  <c r="AF145" i="10"/>
  <c r="AM143" i="10"/>
  <c r="AM144" i="10"/>
  <c r="AM145" i="10"/>
  <c r="AO48" i="10"/>
  <c r="AH47" i="10"/>
  <c r="AQ37" i="10"/>
  <c r="AM24" i="10"/>
  <c r="AM38" i="10"/>
  <c r="AD145" i="10"/>
  <c r="AB147" i="9"/>
  <c r="AB149" i="9"/>
  <c r="AB148" i="9"/>
  <c r="AF148" i="9"/>
  <c r="AF149" i="9"/>
  <c r="AF147" i="9"/>
  <c r="AH145" i="9"/>
  <c r="AH143" i="9"/>
  <c r="AH144" i="9"/>
  <c r="AB144" i="9"/>
  <c r="AB143" i="9"/>
  <c r="AB145" i="9"/>
  <c r="AF143" i="9"/>
  <c r="AF144" i="9"/>
  <c r="AF145" i="9"/>
  <c r="AH147" i="9"/>
  <c r="AH149" i="9"/>
  <c r="AH148" i="9"/>
  <c r="AE147" i="11"/>
  <c r="AE149" i="11"/>
  <c r="AE148" i="11"/>
  <c r="AE76" i="11"/>
  <c r="AE150" i="11"/>
  <c r="AE145" i="11"/>
  <c r="AE144" i="11"/>
  <c r="AE143" i="11"/>
  <c r="U11" i="4"/>
  <c r="U25" i="4"/>
  <c r="U12" i="4"/>
  <c r="Z25" i="4"/>
  <c r="Z11" i="4"/>
  <c r="Z12" i="4"/>
  <c r="AQ23" i="10"/>
  <c r="AO47" i="10"/>
  <c r="AQ49" i="10"/>
  <c r="AE98" i="11"/>
  <c r="AE112" i="11"/>
  <c r="AE96" i="11"/>
  <c r="AQ24" i="10"/>
  <c r="AQ22" i="10"/>
  <c r="AQ50" i="10"/>
  <c r="X77" i="4"/>
  <c r="X76" i="4"/>
  <c r="X75" i="4"/>
  <c r="X64" i="4"/>
  <c r="X63" i="4"/>
  <c r="X62" i="4"/>
  <c r="X78" i="4"/>
  <c r="U24" i="4"/>
  <c r="U23" i="4"/>
  <c r="U22" i="4"/>
  <c r="Z24" i="4"/>
  <c r="Z23" i="4"/>
  <c r="Z22" i="4"/>
  <c r="AO111" i="10"/>
  <c r="AO110" i="10"/>
  <c r="AO109" i="10"/>
  <c r="AF22" i="10"/>
  <c r="AF24" i="10"/>
  <c r="AF23" i="10"/>
  <c r="AO25" i="10"/>
  <c r="AO13" i="10"/>
  <c r="AO12" i="10"/>
  <c r="AO11" i="10"/>
  <c r="AB50" i="10"/>
  <c r="AB39" i="10"/>
  <c r="AB38" i="10"/>
  <c r="AB37" i="10"/>
  <c r="AD25" i="10"/>
  <c r="AD13" i="10"/>
  <c r="AD12" i="10"/>
  <c r="AD11" i="10"/>
  <c r="AK77" i="10"/>
  <c r="AK76" i="10"/>
  <c r="AK75" i="10"/>
  <c r="AB98" i="10"/>
  <c r="AB97" i="10"/>
  <c r="AB96" i="10"/>
  <c r="AB112" i="10"/>
  <c r="AH50" i="9"/>
  <c r="AH39" i="9"/>
  <c r="AH38" i="9"/>
  <c r="AH37" i="9"/>
  <c r="AB25" i="9"/>
  <c r="AB13" i="9"/>
  <c r="AB12" i="9"/>
  <c r="AB11" i="9"/>
  <c r="AE63" i="11"/>
  <c r="AE64" i="11"/>
  <c r="AE62" i="11"/>
  <c r="AE78" i="11"/>
  <c r="AH62" i="9"/>
  <c r="AE38" i="11"/>
  <c r="AE50" i="11"/>
  <c r="AE39" i="11"/>
  <c r="AE37" i="11"/>
  <c r="AD64" i="9"/>
  <c r="AD63" i="9"/>
  <c r="AD62" i="9"/>
  <c r="AD78" i="9"/>
  <c r="AH110" i="9"/>
  <c r="AH111" i="9"/>
  <c r="AH109" i="9"/>
  <c r="AF112" i="9"/>
  <c r="AF98" i="9"/>
  <c r="AF97" i="9"/>
  <c r="AF96" i="9"/>
  <c r="AF50" i="9"/>
  <c r="AF39" i="9"/>
  <c r="AF38" i="9"/>
  <c r="AF37" i="9"/>
  <c r="Z78" i="4"/>
  <c r="Z63" i="4"/>
  <c r="Z64" i="4"/>
  <c r="Z62" i="4"/>
  <c r="AK24" i="10"/>
  <c r="AK23" i="10"/>
  <c r="AK22" i="10"/>
  <c r="AK13" i="10"/>
  <c r="AK12" i="10"/>
  <c r="AK11" i="10"/>
  <c r="AK25" i="10"/>
  <c r="AB111" i="10"/>
  <c r="AB110" i="10"/>
  <c r="AB109" i="10"/>
  <c r="AK98" i="10"/>
  <c r="AK96" i="10"/>
  <c r="AK112" i="10"/>
  <c r="AK97" i="10"/>
  <c r="AO50" i="10"/>
  <c r="AO39" i="10"/>
  <c r="AO38" i="10"/>
  <c r="AO37" i="10"/>
  <c r="AH50" i="10"/>
  <c r="AH39" i="10"/>
  <c r="AH38" i="10"/>
  <c r="AH37" i="10"/>
  <c r="AQ25" i="10"/>
  <c r="AQ13" i="10"/>
  <c r="AQ12" i="10"/>
  <c r="AQ11" i="10"/>
  <c r="AB78" i="9"/>
  <c r="AB64" i="9"/>
  <c r="AB63" i="9"/>
  <c r="AB62" i="9"/>
  <c r="AB77" i="10"/>
  <c r="AB76" i="10"/>
  <c r="AB75" i="10"/>
  <c r="AB111" i="9"/>
  <c r="AB110" i="9"/>
  <c r="AB109" i="9"/>
  <c r="AH112" i="9"/>
  <c r="AH98" i="9"/>
  <c r="AH96" i="9"/>
  <c r="AH97" i="9"/>
  <c r="AB50" i="9"/>
  <c r="AB39" i="9"/>
  <c r="AB38" i="9"/>
  <c r="AB37" i="9"/>
  <c r="AF25" i="9"/>
  <c r="AF13" i="9"/>
  <c r="AF12" i="9"/>
  <c r="AF11" i="9"/>
  <c r="AE111" i="11"/>
  <c r="AE109" i="11"/>
  <c r="AE110" i="11"/>
  <c r="AH63" i="9"/>
  <c r="AE23" i="11"/>
  <c r="AE24" i="11"/>
  <c r="AE22" i="11"/>
  <c r="AB112" i="9"/>
  <c r="AB98" i="9"/>
  <c r="AB97" i="9"/>
  <c r="AB96" i="9"/>
  <c r="AH24" i="9"/>
  <c r="AH23" i="9"/>
  <c r="AH22" i="9"/>
  <c r="S77" i="4"/>
  <c r="S76" i="4"/>
  <c r="S75" i="4"/>
  <c r="U78" i="4"/>
  <c r="U63" i="4"/>
  <c r="U64" i="4"/>
  <c r="U62" i="4"/>
  <c r="S64" i="4"/>
  <c r="S63" i="4"/>
  <c r="S62" i="4"/>
  <c r="S78" i="4"/>
  <c r="X24" i="4"/>
  <c r="X23" i="4"/>
  <c r="X22" i="4"/>
  <c r="X25" i="4"/>
  <c r="X13" i="4"/>
  <c r="X11" i="4"/>
  <c r="X12" i="4"/>
  <c r="AB24" i="10"/>
  <c r="AB22" i="10"/>
  <c r="AB23" i="10"/>
  <c r="AF25" i="10"/>
  <c r="AF13" i="10"/>
  <c r="AF12" i="10"/>
  <c r="AF11" i="10"/>
  <c r="AF110" i="10"/>
  <c r="AF111" i="10"/>
  <c r="AF109" i="10"/>
  <c r="AK38" i="10"/>
  <c r="AK50" i="10"/>
  <c r="AK39" i="10"/>
  <c r="AK37" i="10"/>
  <c r="AM13" i="10"/>
  <c r="AM12" i="10"/>
  <c r="AM11" i="10"/>
  <c r="AM25" i="10"/>
  <c r="AK78" i="10"/>
  <c r="AK64" i="10"/>
  <c r="AK63" i="10"/>
  <c r="AK62" i="10"/>
  <c r="AF78" i="9"/>
  <c r="AF64" i="9"/>
  <c r="AF63" i="9"/>
  <c r="AF62" i="9"/>
  <c r="AD96" i="9"/>
  <c r="AB24" i="9"/>
  <c r="AB23" i="9"/>
  <c r="AB22" i="9"/>
  <c r="AH64" i="9"/>
  <c r="AE25" i="11"/>
  <c r="AE13" i="11"/>
  <c r="AE11" i="11"/>
  <c r="AE12" i="11"/>
  <c r="AH49" i="9"/>
  <c r="AH48" i="9"/>
  <c r="AH47" i="9"/>
  <c r="AE49" i="11"/>
  <c r="AE48" i="11"/>
  <c r="U77" i="4"/>
  <c r="U76" i="4"/>
  <c r="U75" i="4"/>
  <c r="S24" i="4"/>
  <c r="S23" i="4"/>
  <c r="S22" i="4"/>
  <c r="S25" i="4"/>
  <c r="S11" i="4"/>
  <c r="S12" i="4"/>
  <c r="S13" i="4"/>
  <c r="AF112" i="10"/>
  <c r="AF98" i="10"/>
  <c r="AF96" i="10"/>
  <c r="AF97" i="10"/>
  <c r="AO24" i="10"/>
  <c r="AO23" i="10"/>
  <c r="AO22" i="10"/>
  <c r="AB13" i="10"/>
  <c r="AB12" i="10"/>
  <c r="AB11" i="10"/>
  <c r="AB25" i="10"/>
  <c r="AO112" i="10"/>
  <c r="AO98" i="10"/>
  <c r="AO97" i="10"/>
  <c r="AO96" i="10"/>
  <c r="AK49" i="10"/>
  <c r="AK47" i="10"/>
  <c r="AK48" i="10"/>
  <c r="AF37" i="10"/>
  <c r="AF50" i="10"/>
  <c r="AF39" i="10"/>
  <c r="AF38" i="10"/>
  <c r="AH25" i="10"/>
  <c r="AH13" i="10"/>
  <c r="AH12" i="10"/>
  <c r="AH11" i="10"/>
  <c r="AB78" i="10"/>
  <c r="AB64" i="10"/>
  <c r="AB63" i="10"/>
  <c r="AB62" i="10"/>
  <c r="AK110" i="10"/>
  <c r="AK111" i="10"/>
  <c r="AK109" i="10"/>
  <c r="AF111" i="9"/>
  <c r="AF110" i="9"/>
  <c r="AF109" i="9"/>
  <c r="AB49" i="9"/>
  <c r="AB48" i="9"/>
  <c r="AB47" i="9"/>
  <c r="AF24" i="9"/>
  <c r="AF23" i="9"/>
  <c r="AF22" i="9"/>
  <c r="AF49" i="9"/>
  <c r="AF48" i="9"/>
  <c r="AF47" i="9"/>
  <c r="AH25" i="9"/>
  <c r="AH13" i="9"/>
  <c r="AH12" i="9"/>
  <c r="AH11" i="9"/>
  <c r="X27" i="22" l="1"/>
  <c r="X27" i="20"/>
  <c r="V27" i="22"/>
  <c r="V27" i="20"/>
  <c r="V26" i="22"/>
  <c r="V26" i="20"/>
  <c r="V19" i="22"/>
  <c r="V19" i="20"/>
  <c r="X26" i="22"/>
  <c r="X26" i="20"/>
  <c r="X19" i="22"/>
  <c r="X19" i="20"/>
</calcChain>
</file>

<file path=xl/sharedStrings.xml><?xml version="1.0" encoding="utf-8"?>
<sst xmlns="http://schemas.openxmlformats.org/spreadsheetml/2006/main" count="9382" uniqueCount="907">
  <si>
    <t>Test Dates</t>
  </si>
  <si>
    <t>Mouse #</t>
  </si>
  <si>
    <t>Comments</t>
  </si>
  <si>
    <t>Pdias</t>
  </si>
  <si>
    <t>Psys</t>
  </si>
  <si>
    <t>Pmean</t>
  </si>
  <si>
    <t>PP</t>
  </si>
  <si>
    <t>HR (bpm)</t>
  </si>
  <si>
    <t>T (°C)</t>
  </si>
  <si>
    <t>M</t>
  </si>
  <si>
    <t>meas3</t>
  </si>
  <si>
    <t>meas1</t>
  </si>
  <si>
    <t>meas5</t>
  </si>
  <si>
    <t>mean</t>
  </si>
  <si>
    <t>SD</t>
  </si>
  <si>
    <t>SEM</t>
  </si>
  <si>
    <t>F</t>
  </si>
  <si>
    <t>-</t>
  </si>
  <si>
    <t>meas4</t>
  </si>
  <si>
    <t>t-test</t>
  </si>
  <si>
    <t>meas2</t>
  </si>
  <si>
    <t>t-tests</t>
  </si>
  <si>
    <t>08/07/12 - 08/08/12</t>
  </si>
  <si>
    <t>08/14/12 - 08/15/12</t>
  </si>
  <si>
    <t>08/16/12 - 08/17/12</t>
  </si>
  <si>
    <t>08/17/12 - 08/19/12</t>
  </si>
  <si>
    <t>08/20/12 - 08/21/12</t>
  </si>
  <si>
    <t>08/15/12 - 08/16/12</t>
  </si>
  <si>
    <t>08/21/12 - 08/22/12</t>
  </si>
  <si>
    <t>08/22/12 - 08/23/12</t>
  </si>
  <si>
    <t>08/24/12 - 08/25/12</t>
  </si>
  <si>
    <t>08/27/12 - 08/28/12</t>
  </si>
  <si>
    <t>05/28/14 - 05/30/2014</t>
  </si>
  <si>
    <t>Meas from 08/20/12</t>
  </si>
  <si>
    <t>Meas from 08/22/11</t>
  </si>
  <si>
    <t>03/24/12 - 03/25/12</t>
  </si>
  <si>
    <t>03/30/12 - 03/31/12</t>
  </si>
  <si>
    <t>04/05/12 - 04/06/12</t>
  </si>
  <si>
    <t>04/10/12 - 04/11/12</t>
  </si>
  <si>
    <t>05/29/12 - 05/30/12</t>
  </si>
  <si>
    <t>08/08/12 - 08/09/12</t>
  </si>
  <si>
    <t>Meas from 03/29/12</t>
  </si>
  <si>
    <t>Thick Tail (3 Data Points)</t>
  </si>
  <si>
    <t>Rec Prol, Malo, Hydro</t>
  </si>
  <si>
    <t>Rec Prol</t>
  </si>
  <si>
    <t>Flat Resp (2 Data Points)</t>
  </si>
  <si>
    <t>Few meas / TUMORS</t>
  </si>
  <si>
    <t>Central Blood Pressure (mmHg)</t>
  </si>
  <si>
    <t>ATA_LAX1 (N = 3)</t>
  </si>
  <si>
    <t>ATA_LAX2 (N = 3)</t>
  </si>
  <si>
    <t>ATA_LAX1 (N = 4)</t>
  </si>
  <si>
    <r>
      <t>Inner Diameter (</t>
    </r>
    <r>
      <rPr>
        <sz val="11"/>
        <color theme="1"/>
        <rFont val="Calibri"/>
        <family val="2"/>
      </rPr>
      <t>µ</t>
    </r>
    <r>
      <rPr>
        <sz val="9.35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</si>
  <si>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t>diastole</t>
  </si>
  <si>
    <t>systole</t>
  </si>
  <si>
    <t>Outer Curvature Length (mm)</t>
  </si>
  <si>
    <t>Age (wks)</t>
  </si>
  <si>
    <t>Body Mass (g)</t>
  </si>
  <si>
    <t>Tail-Cuff Pressure (mmHg)</t>
  </si>
  <si>
    <t>Noisy measurements</t>
  </si>
  <si>
    <t>Few measurements</t>
  </si>
  <si>
    <t>Step Change</t>
  </si>
  <si>
    <t>Thick tail / Low pressure</t>
  </si>
  <si>
    <t>Thick tail</t>
  </si>
  <si>
    <t>Low pressure</t>
  </si>
  <si>
    <t>Pdias (mmHg)</t>
  </si>
  <si>
    <t>Psys (mmHg)</t>
  </si>
  <si>
    <t>Pmean (mmHg)</t>
  </si>
  <si>
    <t>PP (mmHg)</t>
  </si>
  <si>
    <t>Data File</t>
  </si>
  <si>
    <t>Poor Tracking</t>
  </si>
  <si>
    <t>ATA_LAX3 (N = 3)</t>
  </si>
  <si>
    <t>ATA_LAX3 (N = 4)</t>
  </si>
  <si>
    <t>Bad Images</t>
  </si>
  <si>
    <t>Shadowing</t>
  </si>
  <si>
    <t>Axial Length (mm)</t>
  </si>
  <si>
    <t>Long Axis B-Mode</t>
  </si>
  <si>
    <t>Hidden Branch</t>
  </si>
  <si>
    <t>ATA_LAX1 (N = 5)</t>
  </si>
  <si>
    <t>ATA_LAX4 (N = 4)</t>
  </si>
  <si>
    <t>ATA_LAX2 (N = 4)</t>
  </si>
  <si>
    <t>ATA_LAX6 (N = 4)</t>
  </si>
  <si>
    <t>ATA_LAX5 (N = 4)</t>
  </si>
  <si>
    <t>Motion Artifact</t>
  </si>
  <si>
    <t>ATA_LAX4 (N = 3)</t>
  </si>
  <si>
    <t>ATA_LAX2 (N = 6)</t>
  </si>
  <si>
    <t>ATA_LAX3 (N = 5)</t>
  </si>
  <si>
    <t>ATA_LAX1 (N = 2)</t>
  </si>
  <si>
    <t>ATA_LAX5 (N = 3)</t>
  </si>
  <si>
    <r>
      <rPr>
        <sz val="12"/>
        <color theme="1"/>
        <rFont val="Times New Roman"/>
        <family val="1"/>
      </rPr>
      <t>ε</t>
    </r>
    <r>
      <rPr>
        <vertAlign val="subscript"/>
        <sz val="12"/>
        <color theme="1"/>
        <rFont val="Times New Roman"/>
        <family val="1"/>
      </rPr>
      <t>ϑ</t>
    </r>
  </si>
  <si>
    <r>
      <t>ε</t>
    </r>
    <r>
      <rPr>
        <vertAlign val="subscript"/>
        <sz val="12"/>
        <color theme="1"/>
        <rFont val="Times New Roman"/>
        <family val="1"/>
      </rPr>
      <t>z</t>
    </r>
  </si>
  <si>
    <t>Inner Diameter</t>
  </si>
  <si>
    <r>
      <rPr>
        <sz val="11"/>
        <color theme="1"/>
        <rFont val="Times New Roman"/>
        <family val="1"/>
      </rPr>
      <t>∆</t>
    </r>
    <r>
      <rPr>
        <sz val="11"/>
        <color theme="1"/>
        <rFont val="Calibri"/>
        <family val="2"/>
        <scheme val="minor"/>
      </rPr>
      <t>l (mm)</t>
    </r>
  </si>
  <si>
    <r>
      <rPr>
        <sz val="11"/>
        <color theme="1"/>
        <rFont val="Times New Roman"/>
        <family val="1"/>
      </rPr>
      <t>∆</t>
    </r>
    <r>
      <rPr>
        <sz val="11"/>
        <color theme="1"/>
        <rFont val="Calibri"/>
        <family val="2"/>
        <scheme val="minor"/>
      </rPr>
      <t>id (µm)</t>
    </r>
  </si>
  <si>
    <t>Displacements &amp; Strains</t>
  </si>
  <si>
    <t>Echocardiography - SAX/PSLAX M-Mode</t>
  </si>
  <si>
    <r>
      <t>SV (</t>
    </r>
    <r>
      <rPr>
        <sz val="11"/>
        <color theme="1"/>
        <rFont val="Calibri"/>
        <family val="2"/>
      </rPr>
      <t>μ</t>
    </r>
    <r>
      <rPr>
        <sz val="9.35"/>
        <color theme="1"/>
        <rFont val="Calibri"/>
        <family val="2"/>
      </rPr>
      <t>L)</t>
    </r>
  </si>
  <si>
    <t>CO (mL/min)</t>
  </si>
  <si>
    <t>EF (%)</t>
  </si>
  <si>
    <t>FS (%)</t>
  </si>
  <si>
    <t>LW</t>
  </si>
  <si>
    <t>IVS</t>
  </si>
  <si>
    <t>Transmitral Doppler</t>
  </si>
  <si>
    <t>A'/E'</t>
  </si>
  <si>
    <t>E'/A'</t>
  </si>
  <si>
    <t>E/A Ratio</t>
  </si>
  <si>
    <t>Left Ventricular Outflow Tract (LVOT)</t>
  </si>
  <si>
    <t>LVOT    Diameter (mm)</t>
  </si>
  <si>
    <t>LVOT               VTI (mm)</t>
  </si>
  <si>
    <t>AoV                 VTI (mm)</t>
  </si>
  <si>
    <r>
      <t>AoV                 Area (mm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</si>
  <si>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No diastolic images</t>
  </si>
  <si>
    <t>LV rotated</t>
  </si>
  <si>
    <t>Heart sideways</t>
  </si>
  <si>
    <t>RV dilated</t>
  </si>
  <si>
    <t>No LVOT diameter</t>
  </si>
  <si>
    <t>Lv rotated</t>
  </si>
  <si>
    <t>No LVOT Doppler</t>
  </si>
  <si>
    <t>Apical 4-ch sideways</t>
  </si>
  <si>
    <r>
      <t>Pressure (</t>
    </r>
    <r>
      <rPr>
        <sz val="11"/>
        <color theme="1"/>
        <rFont val="Calibri"/>
        <family val="2"/>
      </rPr>
      <t>m</t>
    </r>
    <r>
      <rPr>
        <sz val="9.35"/>
        <color theme="1"/>
        <rFont val="Calibri"/>
        <family val="2"/>
      </rPr>
      <t>mHg</t>
    </r>
    <r>
      <rPr>
        <sz val="11"/>
        <color theme="1"/>
        <rFont val="Calibri"/>
        <family val="2"/>
        <scheme val="minor"/>
      </rPr>
      <t>)</t>
    </r>
  </si>
  <si>
    <t>Volume (μL)</t>
  </si>
  <si>
    <t>EDP</t>
  </si>
  <si>
    <t>ESP</t>
  </si>
  <si>
    <t>EDV</t>
  </si>
  <si>
    <t>ESV</t>
  </si>
  <si>
    <t>SW (mJ)</t>
  </si>
  <si>
    <t>Isovolumic relaxation constant (ms)</t>
  </si>
  <si>
    <r>
      <t>dP/dt|</t>
    </r>
    <r>
      <rPr>
        <vertAlign val="subscript"/>
        <sz val="11"/>
        <color theme="1"/>
        <rFont val="Calibri"/>
        <family val="2"/>
        <scheme val="minor"/>
      </rPr>
      <t>max</t>
    </r>
  </si>
  <si>
    <r>
      <t>dP/dt|</t>
    </r>
    <r>
      <rPr>
        <vertAlign val="subscript"/>
        <sz val="11"/>
        <color theme="1"/>
        <rFont val="Calibri"/>
        <family val="2"/>
        <scheme val="minor"/>
      </rPr>
      <t>min</t>
    </r>
  </si>
  <si>
    <r>
      <rPr>
        <sz val="11"/>
        <color theme="1"/>
        <rFont val="Times New Roman"/>
        <family val="1"/>
      </rPr>
      <t>τ</t>
    </r>
    <r>
      <rPr>
        <vertAlign val="subscript"/>
        <sz val="11"/>
        <color theme="1"/>
        <rFont val="Calibri"/>
        <family val="2"/>
        <scheme val="minor"/>
      </rPr>
      <t>W</t>
    </r>
  </si>
  <si>
    <r>
      <rPr>
        <sz val="11"/>
        <color theme="1"/>
        <rFont val="Times New Roman"/>
        <family val="1"/>
      </rPr>
      <t>τ</t>
    </r>
    <r>
      <rPr>
        <vertAlign val="subscript"/>
        <sz val="11"/>
        <color theme="1"/>
        <rFont val="Calibri"/>
        <family val="2"/>
        <scheme val="minor"/>
      </rPr>
      <t>G</t>
    </r>
  </si>
  <si>
    <r>
      <rPr>
        <sz val="11"/>
        <color theme="1"/>
        <rFont val="Times New Roman"/>
        <family val="1"/>
      </rPr>
      <t>τ</t>
    </r>
    <r>
      <rPr>
        <vertAlign val="subscript"/>
        <sz val="11"/>
        <color theme="1"/>
        <rFont val="Calibri"/>
        <family val="2"/>
        <scheme val="minor"/>
      </rPr>
      <t>L</t>
    </r>
  </si>
  <si>
    <t>Pressure Derivative (mmHg/ms)</t>
  </si>
  <si>
    <t>Pressure - Volume Analysis</t>
  </si>
  <si>
    <t>PSLAX1/SAX2 (N = 5/5)</t>
  </si>
  <si>
    <t>Breathing Artifacts</t>
  </si>
  <si>
    <t>Massive Bleeding</t>
  </si>
  <si>
    <t>PSLAX1/SAX3 (N = 3/2)</t>
  </si>
  <si>
    <t>PSLAX1/SAX1 (N = 7/7)</t>
  </si>
  <si>
    <t>PSLAX2/SAX1 (N = 7/8)</t>
  </si>
  <si>
    <t>PSLAX1/SAX1 (N = 5/5)</t>
  </si>
  <si>
    <t>Great!</t>
  </si>
  <si>
    <t>PSLAX2/SAX1 (N = 8/8)</t>
  </si>
  <si>
    <t>Good!</t>
  </si>
  <si>
    <t>PSLAX2/SAX2 (N = 8/8)</t>
  </si>
  <si>
    <t>Induced Arithmia</t>
  </si>
  <si>
    <t>Perforated Septum</t>
  </si>
  <si>
    <t>Failed Catheter Ins</t>
  </si>
  <si>
    <t>Negative Offset</t>
  </si>
  <si>
    <t>Noisy Signal</t>
  </si>
  <si>
    <t>PSLAX1/SAX2 (N = 8/8)</t>
  </si>
  <si>
    <t>Spontaneous Death</t>
  </si>
  <si>
    <t>PSLAX1/SAX1 (N = 4/4)</t>
  </si>
  <si>
    <t>Catheter Error</t>
  </si>
  <si>
    <t>PSLAX1/SAX2 (N = 6/6)</t>
  </si>
  <si>
    <t>PSLAX1/SAX1 (N = 8/6)</t>
  </si>
  <si>
    <t>Dragana's Mouse</t>
  </si>
  <si>
    <t>Variable Volumes</t>
  </si>
  <si>
    <t>PSLAX3/SAX1 (N = 8/8)</t>
  </si>
  <si>
    <t>PSLAX3/SAX2 (N = 4/3)</t>
  </si>
  <si>
    <t>PSLAX1/SAX1 (N = 6/6)</t>
  </si>
  <si>
    <r>
      <rPr>
        <sz val="11"/>
        <color theme="1"/>
        <rFont val="Times New Roman"/>
        <family val="1"/>
      </rPr>
      <t>∆</t>
    </r>
    <r>
      <rPr>
        <sz val="11"/>
        <color theme="1"/>
        <rFont val="Calibri"/>
        <family val="2"/>
      </rPr>
      <t>t (ms)</t>
    </r>
  </si>
  <si>
    <t>ATA</t>
  </si>
  <si>
    <t>SAA</t>
  </si>
  <si>
    <t>CCA</t>
  </si>
  <si>
    <t>IAA</t>
  </si>
  <si>
    <t>Blood Velocity (cm/s)</t>
  </si>
  <si>
    <t>Good Images</t>
  </si>
  <si>
    <t>Small diameter?</t>
  </si>
  <si>
    <t>PW_dist (N = 27)</t>
  </si>
  <si>
    <t>PW_prox (N = 30)</t>
  </si>
  <si>
    <t>PW_dist (N = 25)</t>
  </si>
  <si>
    <t>ATA_LAX (N = 18)</t>
  </si>
  <si>
    <t>Noisy Images</t>
  </si>
  <si>
    <t>IAA_LAX (N = 8)</t>
  </si>
  <si>
    <t>IAA_SAX (N = 21)</t>
  </si>
  <si>
    <t>LCCA_LAX (N = 26)</t>
  </si>
  <si>
    <t>LCCA_SAX (N = 25)</t>
  </si>
  <si>
    <t>IAA_SAX (N = 15)</t>
  </si>
  <si>
    <t>IAA_LAX1 (N = 25)</t>
  </si>
  <si>
    <t>GREAT Images</t>
  </si>
  <si>
    <t>PW_prox (N = 21)</t>
  </si>
  <si>
    <t>PW_dist (N = 34)</t>
  </si>
  <si>
    <t>ATA_LAX (N = 16)</t>
  </si>
  <si>
    <t>ATA_SAX (N = 15)</t>
  </si>
  <si>
    <t>SAA_SAX (N = 9)</t>
  </si>
  <si>
    <t>IAA_SAX1 (N = 6)</t>
  </si>
  <si>
    <t>RCCA_SAX (N = 13)</t>
  </si>
  <si>
    <t>RCCA_LAX (N = 13)</t>
  </si>
  <si>
    <t>PW_prox (N = 29)</t>
  </si>
  <si>
    <t>PW_dist (N = 20)</t>
  </si>
  <si>
    <t>RCCA_PW (N = 29)</t>
  </si>
  <si>
    <t>ATA_LAX2 (N = 14)</t>
  </si>
  <si>
    <t>Noisy / Good Track</t>
  </si>
  <si>
    <t>ATA_SAX2 (N = 5)</t>
  </si>
  <si>
    <t>RCCA_SAX2 (N = 25)</t>
  </si>
  <si>
    <t>RCCA_LAX2 (N = 38)</t>
  </si>
  <si>
    <t>SAA_SAX2 (N = 4)</t>
  </si>
  <si>
    <t>IAA_LAX2 (N = 8)</t>
  </si>
  <si>
    <t>ATA_LAX2 (N = 17)</t>
  </si>
  <si>
    <t>ATA_SAX2 (N = 10)</t>
  </si>
  <si>
    <t>PW_prox (N = 26)</t>
  </si>
  <si>
    <t>RCCA_LAX2 (N = 15)</t>
  </si>
  <si>
    <t>RCCA_SAX (N = 23)</t>
  </si>
  <si>
    <t>SAA_SAX (N = 11)</t>
  </si>
  <si>
    <t>IAA_SAX (N = 27)</t>
  </si>
  <si>
    <t>IAA_LAX (N = 4)</t>
  </si>
  <si>
    <t>PW_prox (N = 19)</t>
  </si>
  <si>
    <t>ATA_LAX (N = 13)</t>
  </si>
  <si>
    <t>ATA_SAX (N = 13)</t>
  </si>
  <si>
    <t>RCCA_SAX (N = 14)</t>
  </si>
  <si>
    <t xml:space="preserve">IAA_SAX (N = 3) </t>
  </si>
  <si>
    <t>PW_dist3 (N = 29)</t>
  </si>
  <si>
    <t>PW_prox (N = 20)</t>
  </si>
  <si>
    <t>Selected Cycles</t>
  </si>
  <si>
    <t>ATA_LAX (N = 4)</t>
  </si>
  <si>
    <t>ATA_SAX (N = 12)</t>
  </si>
  <si>
    <t>RCCA_LAX (N = 18)</t>
  </si>
  <si>
    <t>RCCA_PW (N = 14)</t>
  </si>
  <si>
    <t>SAA_SAX (N = 13)</t>
  </si>
  <si>
    <t>IAA_LAX (N = 5)</t>
  </si>
  <si>
    <t>IAA_SAX (N = 14)</t>
  </si>
  <si>
    <t>PW_dist (N = 32)</t>
  </si>
  <si>
    <t>Uncertain Location</t>
  </si>
  <si>
    <t>WEIRD Wave!</t>
  </si>
  <si>
    <t>PW_prox3 (N = 33)</t>
  </si>
  <si>
    <t>RCCA_PW (N = 18)</t>
  </si>
  <si>
    <t>PW_dist (N = 23)</t>
  </si>
  <si>
    <t>ATA_SAX (N = 18)</t>
  </si>
  <si>
    <t>ATA_LAX (N = 6)</t>
  </si>
  <si>
    <t>PW_prox (N = 24)</t>
  </si>
  <si>
    <t>RCCA_SAX (N = 9)</t>
  </si>
  <si>
    <t>SAA_SAX (N = 12)</t>
  </si>
  <si>
    <t>PW_dist (N = 14)</t>
  </si>
  <si>
    <t>IAA_LAX (N = 20)</t>
  </si>
  <si>
    <t>ATA_LAX (N = 10)</t>
  </si>
  <si>
    <t>ATA_SAX (N = 26)</t>
  </si>
  <si>
    <t>PW_prox (N = 17)</t>
  </si>
  <si>
    <t>Diastolic Artifacts</t>
  </si>
  <si>
    <t>PW_dist (N = 30)</t>
  </si>
  <si>
    <t>IAA_SAX1 (N = 11)</t>
  </si>
  <si>
    <t>ATA_LAX (N = 3)</t>
  </si>
  <si>
    <t>ATA_SAX (N = 9)</t>
  </si>
  <si>
    <t>RCCA_PW (N = 16)</t>
  </si>
  <si>
    <t>SAA_SAX2 (N = 12)</t>
  </si>
  <si>
    <t>IAA_SAX (N = 19)</t>
  </si>
  <si>
    <t>RCCA_SAX (N = 11)</t>
  </si>
  <si>
    <t>RCCA_LAX (N = 12)</t>
  </si>
  <si>
    <t>IAA_SAX (N = 11)</t>
  </si>
  <si>
    <t>IAA_LAX (N = 16)</t>
  </si>
  <si>
    <t>No ECG Signal</t>
  </si>
  <si>
    <t>PW_prox (N = 16)</t>
  </si>
  <si>
    <t>RCCA_SAX (N = 16)</t>
  </si>
  <si>
    <t>IAA_SAX (N = 9)</t>
  </si>
  <si>
    <t>IAA_LAX (N = 14)</t>
  </si>
  <si>
    <t>ATA_LAX (N = 30)</t>
  </si>
  <si>
    <t>ATA_SAX (N = 33)</t>
  </si>
  <si>
    <t>PW_prox (N = 39)</t>
  </si>
  <si>
    <t>LCCA_SAX (N = 20)</t>
  </si>
  <si>
    <t>LCCA_LAX (N = 15)</t>
  </si>
  <si>
    <t>LCCA_PW (N = 25)</t>
  </si>
  <si>
    <t>SAA_SAX1 (N = 15)</t>
  </si>
  <si>
    <t>IAA_SAX (N = 25)</t>
  </si>
  <si>
    <t>IAA_LAX (N = 17)</t>
  </si>
  <si>
    <t>PW_prox (N = 23)</t>
  </si>
  <si>
    <t>RCCA_LAX (N = 20)</t>
  </si>
  <si>
    <t>RCCA_PW (N = 23)</t>
  </si>
  <si>
    <t>SAA_SAX (N = 6)</t>
  </si>
  <si>
    <t>IAA_LAX (N = 10)</t>
  </si>
  <si>
    <t>IAA_SAX (N = 17)</t>
  </si>
  <si>
    <t>PW_dist (N = 16)</t>
  </si>
  <si>
    <t>PW_prox (N = 18)</t>
  </si>
  <si>
    <t>ATA_LAX (N = 9)</t>
  </si>
  <si>
    <t>RCCA_SAX (N = 19)</t>
  </si>
  <si>
    <t>RCCA_LAX (N = 11)</t>
  </si>
  <si>
    <t>RCCA_PW (N = 20)</t>
  </si>
  <si>
    <t>IAA_SAX (N = 20)</t>
  </si>
  <si>
    <t>IAA_LAX (N = 3)</t>
  </si>
  <si>
    <t>PW_dist (N = 17)</t>
  </si>
  <si>
    <t>CCA_PW (N = 14)</t>
  </si>
  <si>
    <t>IAA_LAX (N = 11)</t>
  </si>
  <si>
    <t>PW_dist (N = 24)</t>
  </si>
  <si>
    <t>ATA_SAX (N = 6)</t>
  </si>
  <si>
    <t>SAA_SAX1 (N = 18)</t>
  </si>
  <si>
    <t>IAA_LAX (N = 15)</t>
  </si>
  <si>
    <t>RCCA_SAX (N = 22)</t>
  </si>
  <si>
    <t>RCCA_LAX (N = 9)</t>
  </si>
  <si>
    <t>ATA_SAX (N = 19)</t>
  </si>
  <si>
    <t>SAA_SAX (N = 14)</t>
  </si>
  <si>
    <t>PW_dist (N = 38)</t>
  </si>
  <si>
    <t>RCCA_PW (N = 25)</t>
  </si>
  <si>
    <t>LCCA_SAX (N = 12)</t>
  </si>
  <si>
    <t>PW_dist (N = 22)</t>
  </si>
  <si>
    <t>RCCA_LAX (N = 19)</t>
  </si>
  <si>
    <t>BIG diameter!</t>
  </si>
  <si>
    <t>ATA_LAX (N = 15)</t>
  </si>
  <si>
    <t>ATA_SAX (N = 10)</t>
  </si>
  <si>
    <t>PW_dist2 (N = 13)</t>
  </si>
  <si>
    <t>RCCA_PW (N = 28)</t>
  </si>
  <si>
    <t>LCCA_LAX (N = 47)</t>
  </si>
  <si>
    <t>RCCA_SAX (N = 18)</t>
  </si>
  <si>
    <t>SAA_SAX (N = 17)</t>
  </si>
  <si>
    <t>PW_dist (N = 28)</t>
  </si>
  <si>
    <t>IAA_SAX (N = 16)</t>
  </si>
  <si>
    <t>Bad PW at Root!</t>
  </si>
  <si>
    <t>ATA_LAX (N = 20)</t>
  </si>
  <si>
    <t>ATA_SAX (N = 21)</t>
  </si>
  <si>
    <t>IAA_SAX (N = 12)</t>
  </si>
  <si>
    <t>RCCA_LAX (N = 16)</t>
  </si>
  <si>
    <t>PW_prox (N = 15)</t>
  </si>
  <si>
    <t>Dying Mouse</t>
  </si>
  <si>
    <t>PW_prox (N = 28)</t>
  </si>
  <si>
    <t>ATA_LAX (N = 23)</t>
  </si>
  <si>
    <t>ATA_SAX (N = 17)</t>
  </si>
  <si>
    <t>SAA_SAX (N = 15)</t>
  </si>
  <si>
    <t>IAA_LAX (N = 12)</t>
  </si>
  <si>
    <t>RCCA_LAX (N = 25)</t>
  </si>
  <si>
    <t>RCCA_SAX (N = 27)</t>
  </si>
  <si>
    <t>PW_prox2 (N = 20)</t>
  </si>
  <si>
    <t>SAA_PW (N = 23)</t>
  </si>
  <si>
    <t>PW_dist (N = 18)</t>
  </si>
  <si>
    <t>RCCA_PW (N = 32)</t>
  </si>
  <si>
    <t>SAA_SAX (N = 4)</t>
  </si>
  <si>
    <t>GREAT Wave!</t>
  </si>
  <si>
    <t>ATA_SAX (N = 16)</t>
  </si>
  <si>
    <t>SAA_SAX (N = 10)</t>
  </si>
  <si>
    <t>SAA_LAX (N = 23)</t>
  </si>
  <si>
    <t>SAA_LAX (N = 37)</t>
  </si>
  <si>
    <t>LCCA_LAX (N = 17)</t>
  </si>
  <si>
    <t>DT (ms)</t>
  </si>
  <si>
    <t>IVRT (ms)</t>
  </si>
  <si>
    <t>ATA_LAX1 (N = 12)</t>
  </si>
  <si>
    <t>IAA_LAX1 (N = 23)</t>
  </si>
  <si>
    <t>IAA_LAX (N = 13)</t>
  </si>
  <si>
    <t>ATA_LAX1 (N = 14)</t>
  </si>
  <si>
    <t>Very Noisy Images</t>
  </si>
  <si>
    <t>Major Artifacts</t>
  </si>
  <si>
    <t>Global Pulse Transit Time</t>
  </si>
  <si>
    <r>
      <rPr>
        <sz val="11"/>
        <color theme="1"/>
        <rFont val="Calibri"/>
        <family val="2"/>
      </rPr>
      <t>Mean HR</t>
    </r>
    <r>
      <rPr>
        <sz val="11"/>
        <color theme="1"/>
        <rFont val="Calibri"/>
        <family val="2"/>
        <scheme val="minor"/>
      </rPr>
      <t xml:space="preserve"> (bpm)</t>
    </r>
  </si>
  <si>
    <t>PTT (ms)</t>
  </si>
  <si>
    <t>Circumferential Displacements &amp; Linear Strains</t>
  </si>
  <si>
    <r>
      <t>ε</t>
    </r>
    <r>
      <rPr>
        <vertAlign val="subscript"/>
        <sz val="12"/>
        <color theme="1"/>
        <rFont val="Times New Roman"/>
        <family val="1"/>
      </rPr>
      <t>ϑ</t>
    </r>
  </si>
  <si>
    <t>Circumferential Stretches &amp; Green Strains</t>
  </si>
  <si>
    <r>
      <t>id</t>
    </r>
    <r>
      <rPr>
        <vertAlign val="superscript"/>
        <sz val="11"/>
        <color theme="1"/>
        <rFont val="Calibri"/>
        <family val="2"/>
        <scheme val="minor"/>
      </rPr>
      <t>sys</t>
    </r>
    <r>
      <rPr>
        <sz val="11"/>
        <color theme="1"/>
        <rFont val="Calibri"/>
        <family val="2"/>
        <scheme val="minor"/>
      </rPr>
      <t>/id</t>
    </r>
    <r>
      <rPr>
        <vertAlign val="superscript"/>
        <sz val="11"/>
        <color theme="1"/>
        <rFont val="Calibri"/>
        <family val="2"/>
        <scheme val="minor"/>
      </rPr>
      <t>dia</t>
    </r>
  </si>
  <si>
    <r>
      <t>E</t>
    </r>
    <r>
      <rPr>
        <vertAlign val="subscript"/>
        <sz val="12"/>
        <color theme="1"/>
        <rFont val="Times New Roman"/>
        <family val="1"/>
      </rPr>
      <t>ϑϑ</t>
    </r>
  </si>
  <si>
    <t>SAA_SAX2 (N = 9)</t>
  </si>
  <si>
    <t>Displacements &amp; Linear Strains</t>
  </si>
  <si>
    <t>Stretches &amp; Green Strains</t>
  </si>
  <si>
    <r>
      <t>l</t>
    </r>
    <r>
      <rPr>
        <vertAlign val="superscript"/>
        <sz val="11"/>
        <color theme="1"/>
        <rFont val="Calibri"/>
        <family val="2"/>
        <scheme val="minor"/>
      </rPr>
      <t>sys</t>
    </r>
    <r>
      <rPr>
        <sz val="11"/>
        <color theme="1"/>
        <rFont val="Calibri"/>
        <family val="2"/>
        <scheme val="minor"/>
      </rPr>
      <t>/l</t>
    </r>
    <r>
      <rPr>
        <vertAlign val="superscript"/>
        <sz val="11"/>
        <color theme="1"/>
        <rFont val="Calibri"/>
        <family val="2"/>
        <scheme val="minor"/>
      </rPr>
      <t>dia</t>
    </r>
  </si>
  <si>
    <r>
      <t>E</t>
    </r>
    <r>
      <rPr>
        <vertAlign val="subscript"/>
        <sz val="12"/>
        <color theme="1"/>
        <rFont val="Times New Roman"/>
        <family val="1"/>
      </rPr>
      <t>zz</t>
    </r>
  </si>
  <si>
    <t>Poor ECG signal</t>
  </si>
  <si>
    <t>ATA_LAX3 (N = 2)</t>
  </si>
  <si>
    <t>High velocity</t>
  </si>
  <si>
    <t>2nd attempt (N = 9)</t>
  </si>
  <si>
    <t>Proximal velocity</t>
  </si>
  <si>
    <t>Diastolic Distortion</t>
  </si>
  <si>
    <t>SAA_PW (N = 18)</t>
  </si>
  <si>
    <t>SAA_PW (N = 9)</t>
  </si>
  <si>
    <t>PW_dist (N = 21)</t>
  </si>
  <si>
    <t>LCCA_PW (N = 32)</t>
  </si>
  <si>
    <t>LCCA_PW (N = 18)</t>
  </si>
  <si>
    <t>ATA_LAX3 (N = 9)</t>
  </si>
  <si>
    <t>IAA_SAX (N = 13)</t>
  </si>
  <si>
    <t>IAA_LAX (N = 9)</t>
  </si>
  <si>
    <t>LCCA_LAX (N = 10)</t>
  </si>
  <si>
    <t>LCCA_SAX (N = 5)</t>
  </si>
  <si>
    <t>PW_prox (N = 12)</t>
  </si>
  <si>
    <t>RCCA_PW (N = 15)</t>
  </si>
  <si>
    <t>Dead Mouse</t>
  </si>
  <si>
    <t>SAA_PW (N = 16)</t>
  </si>
  <si>
    <t>LCCA_PW (N = 23)</t>
  </si>
  <si>
    <t>ATA_LAX (N = 19)</t>
  </si>
  <si>
    <t>SAA_SAX (N = 21)</t>
  </si>
  <si>
    <t>SAA_LAX (N = 9)</t>
  </si>
  <si>
    <t>Very high velocity</t>
  </si>
  <si>
    <t>ATA_SAX2 (N = 30)</t>
  </si>
  <si>
    <t>Artifact</t>
  </si>
  <si>
    <t>LCCA_LAX (N = 19)</t>
  </si>
  <si>
    <t>Bad ECG</t>
  </si>
  <si>
    <t>SAA_SAX (N = 20)</t>
  </si>
  <si>
    <t>SAA_LAX (N = 15)</t>
  </si>
  <si>
    <t>PW_dist (N = 31)</t>
  </si>
  <si>
    <t>LCCA_PW (N = 17)</t>
  </si>
  <si>
    <t>LCCA_LAX (N = 16)</t>
  </si>
  <si>
    <t>LCCA_SAX (N = 27)</t>
  </si>
  <si>
    <t>Small diameter</t>
  </si>
  <si>
    <t>SAA_PW (N = 29)</t>
  </si>
  <si>
    <t>PW_dist (N = 19)</t>
  </si>
  <si>
    <t>LCCA_PW (N = 20)</t>
  </si>
  <si>
    <t>ATA_LAX (N = 12)</t>
  </si>
  <si>
    <t>ATA_SAX (N = 11)</t>
  </si>
  <si>
    <t>SAA_SAX N = 16)</t>
  </si>
  <si>
    <t>SAA_LAX (N = 24)</t>
  </si>
  <si>
    <t>IAA_SAX (N = 18)</t>
  </si>
  <si>
    <t>LCCA_SAX (N = 22)</t>
  </si>
  <si>
    <t>PW_dist (N = 26)</t>
  </si>
  <si>
    <t>ATA_LAX2 (N = 10)</t>
  </si>
  <si>
    <t>ATA_SAX3 (N = 7)</t>
  </si>
  <si>
    <t>Too small diameter</t>
  </si>
  <si>
    <t>LCCA_SAX (N = 19)</t>
  </si>
  <si>
    <t>PW_prox (N = 32)</t>
  </si>
  <si>
    <t>SAA_PW (N = 25)</t>
  </si>
  <si>
    <t>ATA_LAX (N = 17)</t>
  </si>
  <si>
    <t>ATA_SAX (N = 14)</t>
  </si>
  <si>
    <t>SAA_LAX (N =25)</t>
  </si>
  <si>
    <t>IAA_LAX (N = 19)</t>
  </si>
  <si>
    <t>LCCA_LAX (N = 18)</t>
  </si>
  <si>
    <t>LCCA_PW (N = 29)</t>
  </si>
  <si>
    <t>ATA_LAX2 (N = 9)</t>
  </si>
  <si>
    <t>ATA_SAX (N = 4)</t>
  </si>
  <si>
    <t>LCCA_SAX2 (N = 32)</t>
  </si>
  <si>
    <t>PW_prox (N = 35)</t>
  </si>
  <si>
    <t>LCCA_PW (N = 28)</t>
  </si>
  <si>
    <t>ATA_SAX2 (N = 19)</t>
  </si>
  <si>
    <t>SAA_LAX (N = 11)</t>
  </si>
  <si>
    <t>LCCA_LAX (N = 36)</t>
  </si>
  <si>
    <t>SAA_PW (N = 11)</t>
  </si>
  <si>
    <t>LCCA_PW (N = 14)</t>
  </si>
  <si>
    <t>SAA_SAX (N = 7)</t>
  </si>
  <si>
    <t>IAA_SAX (N = 5)</t>
  </si>
  <si>
    <t>LCCA_SAX (N = 9)</t>
  </si>
  <si>
    <t>PW_prox (N = 13)</t>
  </si>
  <si>
    <t>SAA_PW (N = 24)</t>
  </si>
  <si>
    <t>LCCA_PW (N = 26)</t>
  </si>
  <si>
    <t>ATA_SAX2 (N = 11)</t>
  </si>
  <si>
    <t>SAA_LAX2 (N = 17)</t>
  </si>
  <si>
    <t>IAA_SAX (N = 22)</t>
  </si>
  <si>
    <t>LCCA_LAX (N = 11)</t>
  </si>
  <si>
    <t>LCCA_SAX (N = 42)</t>
  </si>
  <si>
    <t>LCCA_PW (N = 15)</t>
  </si>
  <si>
    <t>LCCA_LAX (N = 14)</t>
  </si>
  <si>
    <t>LCCA_SAX (N = 7)</t>
  </si>
  <si>
    <t>Irregular ECG</t>
  </si>
  <si>
    <t>LCCA_LAX (N = 12)</t>
  </si>
  <si>
    <t>LCCA_PW (N = 24)</t>
  </si>
  <si>
    <t>ATA_SAX (N = 8)</t>
  </si>
  <si>
    <t>E Peak     (mm/s)</t>
  </si>
  <si>
    <t>A Peak     (mm/s)</t>
  </si>
  <si>
    <t>Dilated RV</t>
  </si>
  <si>
    <t>Dilated RV / Dying Mouse</t>
  </si>
  <si>
    <t>Dermatitis</t>
  </si>
  <si>
    <t>Aortic Regurgitation</t>
  </si>
  <si>
    <t>High Correction Angle</t>
  </si>
  <si>
    <t>SAX Only</t>
  </si>
  <si>
    <t>No LW A'</t>
  </si>
  <si>
    <t>No A Wave</t>
  </si>
  <si>
    <t>meas2 (N = 188)</t>
  </si>
  <si>
    <t>meas1 (N = 99)</t>
  </si>
  <si>
    <t>Low Temperature</t>
  </si>
  <si>
    <t>Noisy Signla</t>
  </si>
  <si>
    <t>No Distensibility</t>
  </si>
  <si>
    <t>High Pressure</t>
  </si>
  <si>
    <t>meas5 (N = 160)</t>
  </si>
  <si>
    <t>meas7 (N = 65)</t>
  </si>
  <si>
    <t>meas4 (N = 99)</t>
  </si>
  <si>
    <t>meas3 (N = 141)</t>
  </si>
  <si>
    <t>meas2 (N = 52)</t>
  </si>
  <si>
    <t>meas5 (N = 143)</t>
  </si>
  <si>
    <t>Offset Adjusted</t>
  </si>
  <si>
    <t>meas4 (N = 183)</t>
  </si>
  <si>
    <t>meas5 (N = 163)</t>
  </si>
  <si>
    <t>meas2 (N = 51)</t>
  </si>
  <si>
    <t>meas5 (N = 134)</t>
  </si>
  <si>
    <t>meas2 (N = 221)</t>
  </si>
  <si>
    <t>LV (mg)</t>
  </si>
  <si>
    <r>
      <t>Inner Diameter (m</t>
    </r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</si>
  <si>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r>
      <t>Diastolic Wall Thickness (m</t>
    </r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</si>
  <si>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t>Mass</t>
  </si>
  <si>
    <t>LV/B (mg/g)</t>
  </si>
  <si>
    <t>Same diam as SAA!</t>
  </si>
  <si>
    <t>Mismatch with LAX</t>
  </si>
  <si>
    <t>ATA_LAX7 (N = 3)</t>
  </si>
  <si>
    <t>Top view</t>
  </si>
  <si>
    <t>ATA_LAX2 (N =3)</t>
  </si>
  <si>
    <t>F17 / Strange Wave</t>
  </si>
  <si>
    <t>F23</t>
  </si>
  <si>
    <t>F20</t>
  </si>
  <si>
    <t>F21 / Dying Mouse</t>
  </si>
  <si>
    <t>F23 / Shadowing</t>
  </si>
  <si>
    <t>F20 / Strange Wave</t>
  </si>
  <si>
    <t>F17 / Shadowing</t>
  </si>
  <si>
    <t>F9</t>
  </si>
  <si>
    <t>F8</t>
  </si>
  <si>
    <t>F9 / Shadowing</t>
  </si>
  <si>
    <t>F8 / Top view</t>
  </si>
  <si>
    <t>Dying / Small Aorta</t>
  </si>
  <si>
    <t>Strange Wave</t>
  </si>
  <si>
    <t>BAD Wave &amp; Values</t>
  </si>
  <si>
    <t>PSLAX1 (N = 6)</t>
  </si>
  <si>
    <t>No SAX!</t>
  </si>
  <si>
    <t>Session 2</t>
  </si>
  <si>
    <t>BAD Apical Window</t>
  </si>
  <si>
    <t>Good Measurements</t>
  </si>
  <si>
    <t>No Diastolic Meas</t>
  </si>
  <si>
    <t>Not Best Meas</t>
  </si>
  <si>
    <t>PSLAX2/SAX2 (N = 4/4)</t>
  </si>
  <si>
    <t>PSLAX2/SAX2 (N = 4/3)</t>
  </si>
  <si>
    <t>SAA_SAX (N = 19)</t>
  </si>
  <si>
    <t>RCCA_SAX (N = 17)</t>
  </si>
  <si>
    <t>RCCA_SAX (N = 10)</t>
  </si>
  <si>
    <t>IAA_SAX (N = 10)</t>
  </si>
  <si>
    <t>ATA_SAX (N = 20)</t>
  </si>
  <si>
    <t>ATA_SAX (N = 29)</t>
  </si>
  <si>
    <t>SAA_SAX (N = 16)</t>
  </si>
  <si>
    <t>IAA_SAX (N = 28)</t>
  </si>
  <si>
    <t>LCCA_SAX (N = 15)</t>
  </si>
  <si>
    <t>LCCA_SAX (N = 29)</t>
  </si>
  <si>
    <t>IAA_SAX (N = 29)</t>
  </si>
  <si>
    <t>RCCA_SAX (N = 21)</t>
  </si>
  <si>
    <t>SAA_SAX (N = 22)</t>
  </si>
  <si>
    <t>RCCA_SAX (N = 15)</t>
  </si>
  <si>
    <t>IAA_SAX (N = 32)</t>
  </si>
  <si>
    <t>SAA_SAX (N = 23)</t>
  </si>
  <si>
    <t>RCCA_SAX (N = 24)</t>
  </si>
  <si>
    <t>SAA_SAX (N = 18)</t>
  </si>
  <si>
    <t>LCCA_SAX (N = 18)</t>
  </si>
  <si>
    <t>ATA_SAX (N = 23)</t>
  </si>
  <si>
    <t>LCCA_SAX (N = 10)</t>
  </si>
  <si>
    <t>ATA_LAX (N = 14)</t>
  </si>
  <si>
    <t>RCCA_LAX (N = 14)</t>
  </si>
  <si>
    <t>RCCA_LAX (N = 17)</t>
  </si>
  <si>
    <t>RCCA_LAX (N = 15)</t>
  </si>
  <si>
    <t>RCCA_LAX (N = 22)</t>
  </si>
  <si>
    <t>ATA_LAX (N = 27)</t>
  </si>
  <si>
    <t>LCCA_LAX (N = 22)</t>
  </si>
  <si>
    <t>IAA_LAX (N = 26)</t>
  </si>
  <si>
    <t>LCCA_LAX (N = 34)</t>
  </si>
  <si>
    <t>IAA_LAX (N = 32)</t>
  </si>
  <si>
    <t>IAA_LAX (N = 24)</t>
  </si>
  <si>
    <t>ATA_LAX (N = 11)</t>
  </si>
  <si>
    <t>IAA_LAX (N = 28)</t>
  </si>
  <si>
    <t>RCCA_LAX (N = 31)</t>
  </si>
  <si>
    <t>RCCA_LAX (N = 26)</t>
  </si>
  <si>
    <t>IAA_LAX (N = 18)</t>
  </si>
  <si>
    <t>ATA_LAX (N = 21)</t>
  </si>
  <si>
    <t>LCCA_LAX (N = 20)</t>
  </si>
  <si>
    <t>ATA_LAX2 (N = 13)</t>
  </si>
  <si>
    <t>LCCA_LAX (N = 32)</t>
  </si>
  <si>
    <t>ATA_LAX2 (N =  5)</t>
  </si>
  <si>
    <t>LCCA_LAX2 (N = 10)</t>
  </si>
  <si>
    <t>PW_dist (N = 29)</t>
  </si>
  <si>
    <t>RCCA_PW (N = 24)</t>
  </si>
  <si>
    <t>SAA_PW (N = 22)</t>
  </si>
  <si>
    <t>PW_prox (N = 33)</t>
  </si>
  <si>
    <t>SAA_PW (N = 12)</t>
  </si>
  <si>
    <t>RCCA_PW (N = 22)</t>
  </si>
  <si>
    <t>SAA_PW (N = 13)</t>
  </si>
  <si>
    <t>PW_dist2 (N = 30)</t>
  </si>
  <si>
    <t>RCCA_PW (N = 17)</t>
  </si>
  <si>
    <t>PW_dist (N = 15)</t>
  </si>
  <si>
    <t>PW_prox (N = 25)</t>
  </si>
  <si>
    <t>SAA_PW(N = 24)</t>
  </si>
  <si>
    <t>SAA_PW (N = 27)</t>
  </si>
  <si>
    <t>PW_dist (N = 33)</t>
  </si>
  <si>
    <t>RCCA_PW (N = 26)</t>
  </si>
  <si>
    <t>SAA_PW (N = 17)</t>
  </si>
  <si>
    <t>LCCA_PW (N = 16)</t>
  </si>
  <si>
    <t>RCCA_PW (N = 27)</t>
  </si>
  <si>
    <t>RCCA_PW (N = 31)</t>
  </si>
  <si>
    <t>PW_prox (N = 9)</t>
  </si>
  <si>
    <t>PW_dist (N = 35)</t>
  </si>
  <si>
    <t>LCCA_PW2 (N = 34)</t>
  </si>
  <si>
    <t>PW_prox2 (N = 23)</t>
  </si>
  <si>
    <t>SAA_PW (N = 7)</t>
  </si>
  <si>
    <t>SAA_PW2 (N = 38)</t>
  </si>
  <si>
    <t>SAA_PW (N = 21)</t>
  </si>
  <si>
    <t>PW_prox (N = 14)</t>
  </si>
  <si>
    <t>F10</t>
  </si>
  <si>
    <t>meas1 (N = 76)</t>
  </si>
  <si>
    <t>PSLAX1/SAX1 (N = 5/3)</t>
  </si>
  <si>
    <t>PW_prox1 (N = 15)</t>
  </si>
  <si>
    <t>F16</t>
  </si>
  <si>
    <t>ATA_LAX2 (N = 25)</t>
  </si>
  <si>
    <t>meas2 (N = 40)</t>
  </si>
  <si>
    <t>PSLAX2/SAX2 (N = 6/7)</t>
  </si>
  <si>
    <t>F11 / Poor tracking</t>
  </si>
  <si>
    <t>meas1 (N = 146)</t>
  </si>
  <si>
    <t>F13 / Low Temp Res</t>
  </si>
  <si>
    <t>F13 / Poor tracking</t>
  </si>
  <si>
    <t>meas5 (N = 120)</t>
  </si>
  <si>
    <t>Poked RV</t>
  </si>
  <si>
    <t>F2 / Poor tracking</t>
  </si>
  <si>
    <t>F2</t>
  </si>
  <si>
    <t>RCCA_SAX (N = 30)</t>
  </si>
  <si>
    <t>meas7 (N = 172)</t>
  </si>
  <si>
    <t>PSLAX2/SAX2 (N = 3/2)</t>
  </si>
  <si>
    <t>Too Large Diameter</t>
  </si>
  <si>
    <t>F7</t>
  </si>
  <si>
    <t>meas3 (N = 43)</t>
  </si>
  <si>
    <t>PSLAX1/SAX2 (N = 3/2)</t>
  </si>
  <si>
    <t>F15 / Weird Wave</t>
  </si>
  <si>
    <t>F15</t>
  </si>
  <si>
    <t>Too Small Diameter</t>
  </si>
  <si>
    <t>meas3 (N = 146)</t>
  </si>
  <si>
    <t>PSLAX2/SAX2 (N = 5/5)</t>
  </si>
  <si>
    <r>
      <t xml:space="preserve">High EDP - </t>
    </r>
    <r>
      <rPr>
        <sz val="11"/>
        <color rgb="FFFF0000"/>
        <rFont val="Calibri"/>
        <family val="2"/>
        <scheme val="minor"/>
      </rPr>
      <t>Offset?</t>
    </r>
  </si>
  <si>
    <t>F5</t>
  </si>
  <si>
    <t>meas9 (N = 43)</t>
  </si>
  <si>
    <t>PSLAX1/SAX1 (N = 7/5)</t>
  </si>
  <si>
    <t>meas5 (N = 62)</t>
  </si>
  <si>
    <t>Normal Pressure</t>
  </si>
  <si>
    <t>PSLAX1/SAX2 (N = 6/7)</t>
  </si>
  <si>
    <t>F13</t>
  </si>
  <si>
    <t>RCCA_PW2 (N = 26)</t>
  </si>
  <si>
    <t>RCCA_SAX2 (N = 22)</t>
  </si>
  <si>
    <t>PSLAX1/SAX1 (N = 8/7)</t>
  </si>
  <si>
    <t>RCCA_PW2 (N = 15)</t>
  </si>
  <si>
    <t>Vevo Issue</t>
  </si>
  <si>
    <t>PW_prox (N = 10)</t>
  </si>
  <si>
    <t>Diastolic Too Low</t>
  </si>
  <si>
    <t>No Images</t>
  </si>
  <si>
    <t>meas3 (N = 137)</t>
  </si>
  <si>
    <t>Bleeding</t>
  </si>
  <si>
    <t>PSLAX2/SAX1 (N = 3/2)</t>
  </si>
  <si>
    <t>F19</t>
  </si>
  <si>
    <t>ATA_LAX (N = 25)</t>
  </si>
  <si>
    <t>meas2 (N = 36)</t>
  </si>
  <si>
    <t>PSLAX1/SAX1 (N = 6/7)</t>
  </si>
  <si>
    <t>Forced Entry</t>
  </si>
  <si>
    <t>Low Systolic Vel</t>
  </si>
  <si>
    <t>F14</t>
  </si>
  <si>
    <t>meas2 (N = 55)</t>
  </si>
  <si>
    <t>Poked Artery</t>
  </si>
  <si>
    <t>meas1 (N = 61)</t>
  </si>
  <si>
    <t>Great Images</t>
  </si>
  <si>
    <t>Broke Aortic Valve</t>
  </si>
  <si>
    <t>F8 / Selected Cycles</t>
  </si>
  <si>
    <t>meas2 (N = 134)</t>
  </si>
  <si>
    <t>LCCA_PW2 (N = 30)</t>
  </si>
  <si>
    <t>IAA_SAX (N = 24)</t>
  </si>
  <si>
    <t>Weird Wave</t>
  </si>
  <si>
    <t>meas3 (N = 33)</t>
  </si>
  <si>
    <t>PSLAX1/SAX1 (N = 6/5)</t>
  </si>
  <si>
    <t>F18</t>
  </si>
  <si>
    <t>meas1 (N = 34)</t>
  </si>
  <si>
    <t>F12</t>
  </si>
  <si>
    <t>ATA_LAX4 (N = 5)</t>
  </si>
  <si>
    <t>meas2 (N = 49)</t>
  </si>
  <si>
    <t>PV Failed</t>
  </si>
  <si>
    <t>PSLAX2/SAX1 (N = 3/6)</t>
  </si>
  <si>
    <t>F17</t>
  </si>
  <si>
    <t>meas2 (N = 150)</t>
  </si>
  <si>
    <t>PSLAX1/SAX2 (N = 7/6)</t>
  </si>
  <si>
    <t>Unreliable measurements</t>
  </si>
  <si>
    <t>Un-WT</t>
  </si>
  <si>
    <t>Un-KO</t>
  </si>
  <si>
    <t>Un-OLD</t>
  </si>
  <si>
    <t>Tr-WT</t>
  </si>
  <si>
    <t>Tr-KO</t>
  </si>
  <si>
    <t>Fbln5 -/- @ 20-22 wks (NaCl &amp; L-NAME)</t>
  </si>
  <si>
    <t>Fbln5 +/+ @ 20-22 wks (NaCl &amp; L-NAME)</t>
  </si>
  <si>
    <t>Fbln5 +/+ @ 100-110 wks (Untreated)</t>
  </si>
  <si>
    <t>Fbln5 -/- @ 20-22 wks (Untreated)</t>
  </si>
  <si>
    <t>Fbln5 +/+ @ 20-22 wks (Untreated)</t>
  </si>
  <si>
    <t>Un-WT vs Un-KO</t>
  </si>
  <si>
    <t>Un-WT vs Un-OLD</t>
  </si>
  <si>
    <t>Un-WT vs Tr-WT</t>
  </si>
  <si>
    <t>Un-KO vs Tr-KO</t>
  </si>
  <si>
    <t>No B-Mode</t>
  </si>
  <si>
    <t>F12 / Shadowing</t>
  </si>
  <si>
    <t>RCCA_LAX (N = 5)</t>
  </si>
  <si>
    <t>IAA_SAX (N = 3)</t>
  </si>
  <si>
    <t>Weird Wave!</t>
  </si>
  <si>
    <t>F19 / Shadowing</t>
  </si>
  <si>
    <t>Diameter too small!</t>
  </si>
  <si>
    <t>RCCA_PW (N = 19)</t>
  </si>
  <si>
    <t>PW_prox1 (N = 33)</t>
  </si>
  <si>
    <t>IAA_SAX (N = 39)</t>
  </si>
  <si>
    <t>Great Images!</t>
  </si>
  <si>
    <t>meas3 (N = 151)</t>
  </si>
  <si>
    <t>ATA_LAX1 (N = 10)</t>
  </si>
  <si>
    <t>RCCA_SAX (N = 20)</t>
  </si>
  <si>
    <t>IAA_LAX (N = 7)</t>
  </si>
  <si>
    <t>IAA_SAX (N = 23)</t>
  </si>
  <si>
    <t>SAA_PW (N = 15)</t>
  </si>
  <si>
    <t>meas3 (N = 70)</t>
  </si>
  <si>
    <t>F14 / Uncertain BCA</t>
  </si>
  <si>
    <t>ATA_LAX2 (N = 12)</t>
  </si>
  <si>
    <t>NO Images</t>
  </si>
  <si>
    <t>RCCA_LAX (N = 28)</t>
  </si>
  <si>
    <t>Small Diameter</t>
  </si>
  <si>
    <t>IAA_LAX (N = 22)</t>
  </si>
  <si>
    <t>IAA_SAX (N = 26)</t>
  </si>
  <si>
    <t>meas5 (N = 81)</t>
  </si>
  <si>
    <t>Broke Something</t>
  </si>
  <si>
    <t>ATA_LAX1 (N = 6)</t>
  </si>
  <si>
    <t>RCCA_LAX (N = 29)</t>
  </si>
  <si>
    <t>SAA_SAX1 (N = 17)</t>
  </si>
  <si>
    <t>meas2 (N = 95)</t>
  </si>
  <si>
    <t>PSLAX2/SAX2 (N = 3/3)</t>
  </si>
  <si>
    <t>F11</t>
  </si>
  <si>
    <t>Near BCA</t>
  </si>
  <si>
    <t>Large Diameter</t>
  </si>
  <si>
    <t>meas2 (N = 142)</t>
  </si>
  <si>
    <t>Bleeding / Weird Wave</t>
  </si>
  <si>
    <t>PW_prox (N = 27)</t>
  </si>
  <si>
    <t>ATA_LAX2 (N = 30)</t>
  </si>
  <si>
    <t>ATA_SAX2 (N = 14)</t>
  </si>
  <si>
    <t>F34</t>
  </si>
  <si>
    <t>RCCA_SAX (N = 26)</t>
  </si>
  <si>
    <t>meas4 (N = 131)</t>
  </si>
  <si>
    <t>PSLAX2/SAX1 (N = 7/7)</t>
  </si>
  <si>
    <t>ATA_SAX2 (N = 22)</t>
  </si>
  <si>
    <t>PW_prox (N = 37)</t>
  </si>
  <si>
    <t>F9 / Near BCA</t>
  </si>
  <si>
    <t>RCCA_PW (N = 41)</t>
  </si>
  <si>
    <t>RCCA_LAX (N = 47)</t>
  </si>
  <si>
    <t>IAA_SAX (N = 8)</t>
  </si>
  <si>
    <t>PW_dist (N = 44)</t>
  </si>
  <si>
    <t>meas2 (N = 185)</t>
  </si>
  <si>
    <t>ATA_SAX (N = 24)</t>
  </si>
  <si>
    <t>LCCA_SAX (N = 14)</t>
  </si>
  <si>
    <t>IAA_ SAX (N = 13)</t>
  </si>
  <si>
    <t>PW_prox (N = 22)</t>
  </si>
  <si>
    <t>ATA_LAX3 (N = 17)</t>
  </si>
  <si>
    <t>ATA_SAX (N = 5)</t>
  </si>
  <si>
    <t>Tortuous+Shadowing</t>
  </si>
  <si>
    <t>LCCA_PW (N = 33)</t>
  </si>
  <si>
    <t>PW_dist (N = 12)</t>
  </si>
  <si>
    <t>ATA_LAX7 (N = 4)</t>
  </si>
  <si>
    <t>F55</t>
  </si>
  <si>
    <t>meas2 (N = 168)</t>
  </si>
  <si>
    <t>ATA_LAX1 (N = 17)</t>
  </si>
  <si>
    <t>F3 / To Adjust</t>
  </si>
  <si>
    <t>SAA_PW (N = 28)</t>
  </si>
  <si>
    <t>No Measurements</t>
  </si>
  <si>
    <t>meas3 (N = 56)</t>
  </si>
  <si>
    <t>PW_prox2 (N = 18)</t>
  </si>
  <si>
    <t>Different Session</t>
  </si>
  <si>
    <t>LCCA_SAX (N = 11)</t>
  </si>
  <si>
    <t>F26</t>
  </si>
  <si>
    <t>ATA_SAX1 (N = 12)</t>
  </si>
  <si>
    <t>PW_prox2 (N = 22)</t>
  </si>
  <si>
    <t>meas6 (N = 172)</t>
  </si>
  <si>
    <t>PSLAX2/SAX1 (N = 6/6)</t>
  </si>
  <si>
    <t>Good Measurements!</t>
  </si>
  <si>
    <t>Diameter Too Large</t>
  </si>
  <si>
    <t>F55 / Root</t>
  </si>
  <si>
    <t>Small Bleeding</t>
  </si>
  <si>
    <t>Signal Saturation</t>
  </si>
  <si>
    <t>meas4 (N = 138)</t>
  </si>
  <si>
    <t>meas2 (N = 158)</t>
  </si>
  <si>
    <t>Unreliable Data</t>
  </si>
  <si>
    <t>Normal PP</t>
  </si>
  <si>
    <t>Transmural Blood Pressure (mmHg)</t>
  </si>
  <si>
    <t>Perivascular Support</t>
  </si>
  <si>
    <r>
      <rPr>
        <sz val="12"/>
        <color theme="1"/>
        <rFont val="Times New Roman"/>
        <family val="1"/>
      </rPr>
      <t>κ</t>
    </r>
    <r>
      <rPr>
        <sz val="11"/>
        <color theme="1"/>
        <rFont val="Calibri"/>
        <family val="2"/>
        <scheme val="minor"/>
      </rPr>
      <t>dias</t>
    </r>
  </si>
  <si>
    <r>
      <rPr>
        <sz val="12"/>
        <color theme="1"/>
        <rFont val="Times New Roman"/>
        <family val="1"/>
      </rPr>
      <t>κ</t>
    </r>
    <r>
      <rPr>
        <sz val="11"/>
        <color theme="1"/>
        <rFont val="Calibri"/>
        <family val="2"/>
        <scheme val="minor"/>
      </rPr>
      <t>sys</t>
    </r>
  </si>
  <si>
    <r>
      <rPr>
        <sz val="12"/>
        <color theme="1"/>
        <rFont val="Times New Roman"/>
        <family val="1"/>
      </rPr>
      <t>κ</t>
    </r>
    <r>
      <rPr>
        <sz val="11"/>
        <color theme="1"/>
        <rFont val="Calibri"/>
        <family val="2"/>
        <scheme val="minor"/>
      </rPr>
      <t>mean</t>
    </r>
  </si>
  <si>
    <t>P91</t>
  </si>
  <si>
    <t>P92</t>
  </si>
  <si>
    <t>P98</t>
  </si>
  <si>
    <t>P110</t>
  </si>
  <si>
    <t>P115</t>
  </si>
  <si>
    <t>Lmna G609G/G609G @ 20 wks</t>
  </si>
  <si>
    <t>Progeria</t>
  </si>
  <si>
    <t>Bad images</t>
  </si>
  <si>
    <t>No image?</t>
  </si>
  <si>
    <t>Bad signal</t>
  </si>
  <si>
    <t>Mean</t>
  </si>
  <si>
    <t>CO/BM</t>
  </si>
  <si>
    <t>LMNA</t>
  </si>
  <si>
    <t>WT</t>
  </si>
  <si>
    <r>
      <rPr>
        <b/>
        <i/>
        <sz val="11"/>
        <color theme="1"/>
        <rFont val="Calibri"/>
        <family val="2"/>
        <scheme val="minor"/>
      </rPr>
      <t>Fbln5</t>
    </r>
    <r>
      <rPr>
        <b/>
        <vertAlign val="superscript"/>
        <sz val="11"/>
        <color theme="1"/>
        <rFont val="Calibri"/>
        <family val="2"/>
        <scheme val="minor"/>
      </rPr>
      <t>+/+</t>
    </r>
    <r>
      <rPr>
        <b/>
        <sz val="11"/>
        <color theme="1"/>
        <rFont val="Calibri"/>
        <family val="2"/>
        <scheme val="minor"/>
      </rPr>
      <t xml:space="preserve"> F</t>
    </r>
  </si>
  <si>
    <t>n</t>
  </si>
  <si>
    <t>Heart rate (bpm)</t>
  </si>
  <si>
    <t>Diastolic thickness (mm)</t>
  </si>
  <si>
    <t>Internal Diameter (mm)</t>
  </si>
  <si>
    <t>Systolic</t>
  </si>
  <si>
    <t>Diastolic</t>
  </si>
  <si>
    <t>Volume (ul)</t>
  </si>
  <si>
    <t>LV Mass (mg)</t>
  </si>
  <si>
    <t>SV (ul)</t>
  </si>
  <si>
    <t>LV/Body Mass (mg/g)</t>
  </si>
  <si>
    <t>Filling Velocity (mm/s)</t>
  </si>
  <si>
    <t>E Peak</t>
  </si>
  <si>
    <t>A Peak</t>
  </si>
  <si>
    <t>±</t>
  </si>
  <si>
    <t>IVS Velocity Ratios</t>
  </si>
  <si>
    <t>LW Velocity Ratios</t>
  </si>
  <si>
    <t>Age (weeks)</t>
  </si>
  <si>
    <t>Pulse</t>
  </si>
  <si>
    <t>PW Doppler</t>
  </si>
  <si>
    <t>Systolic Blood Velocity (cm/s)</t>
  </si>
  <si>
    <t>Pulse Transit Time (ms)</t>
  </si>
  <si>
    <t>M-Mode LAX</t>
  </si>
  <si>
    <t>Systolic Inner diameter (um)</t>
  </si>
  <si>
    <r>
      <t>Cyclic Linear Strain ε</t>
    </r>
    <r>
      <rPr>
        <i/>
        <vertAlign val="subscript"/>
        <sz val="11"/>
        <color theme="1"/>
        <rFont val="Calibri"/>
        <family val="2"/>
        <scheme val="minor"/>
      </rPr>
      <t>ϑ</t>
    </r>
  </si>
  <si>
    <r>
      <t>Cyclic Green Strain E</t>
    </r>
    <r>
      <rPr>
        <i/>
        <vertAlign val="subscript"/>
        <sz val="11"/>
        <color theme="1"/>
        <rFont val="Calibri"/>
        <family val="2"/>
        <scheme val="minor"/>
      </rPr>
      <t>ϑϑ</t>
    </r>
  </si>
  <si>
    <t>PWV (m/s)</t>
  </si>
  <si>
    <t>infra_lax</t>
  </si>
  <si>
    <t>prox to bif</t>
  </si>
  <si>
    <t>Transverse arch</t>
  </si>
  <si>
    <t>Fede sim data</t>
  </si>
  <si>
    <t>Female</t>
  </si>
  <si>
    <r>
      <rPr>
        <b/>
        <i/>
        <sz val="16"/>
        <color theme="1"/>
        <rFont val="Calibri"/>
        <family val="2"/>
        <scheme val="minor"/>
      </rPr>
      <t>Lmna</t>
    </r>
    <r>
      <rPr>
        <b/>
        <vertAlign val="superscript"/>
        <sz val="16"/>
        <color theme="1"/>
        <rFont val="Calibri"/>
        <family val="2"/>
        <scheme val="minor"/>
      </rPr>
      <t>G/G</t>
    </r>
  </si>
  <si>
    <t>CO (ml/min)</t>
  </si>
  <si>
    <r>
      <t>SV (</t>
    </r>
    <r>
      <rPr>
        <sz val="11"/>
        <color theme="1"/>
        <rFont val="Calibri"/>
        <family val="2"/>
      </rPr>
      <t>μl</t>
    </r>
    <r>
      <rPr>
        <sz val="9.35"/>
        <color theme="1"/>
        <rFont val="Calibri"/>
        <family val="2"/>
      </rPr>
      <t>)</t>
    </r>
  </si>
  <si>
    <t>AL (mm)</t>
  </si>
  <si>
    <t>SV/m</t>
  </si>
  <si>
    <t>SV/m (μl/g)</t>
  </si>
  <si>
    <t>Lmna +/+ @ 20 wks</t>
  </si>
  <si>
    <t>P165</t>
  </si>
  <si>
    <t>P166</t>
  </si>
  <si>
    <r>
      <t>LV Wall Thickness, Dia (m</t>
    </r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</si>
  <si>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t>Posterior</t>
  </si>
  <si>
    <t>Anterior</t>
  </si>
  <si>
    <r>
      <t>LV Wall Thickness, Sys (m</t>
    </r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)</t>
    </r>
  </si>
  <si>
    <t>LV Strain (-)</t>
  </si>
  <si>
    <t>E Peak (mm/s)</t>
  </si>
  <si>
    <t>LV Di (mm)</t>
  </si>
  <si>
    <t>LV WT (mm)</t>
  </si>
  <si>
    <t>F WT</t>
  </si>
  <si>
    <t>P98 (died)</t>
  </si>
  <si>
    <t>LW (posterior)</t>
  </si>
  <si>
    <t>Anterior (IVS)</t>
  </si>
  <si>
    <t>P1120</t>
  </si>
  <si>
    <t>LV Corr (mg)</t>
  </si>
  <si>
    <t>F KO</t>
  </si>
  <si>
    <t>h/di (-)</t>
  </si>
  <si>
    <r>
      <rPr>
        <b/>
        <i/>
        <sz val="11"/>
        <color theme="1"/>
        <rFont val="Calibri"/>
        <family val="2"/>
        <scheme val="minor"/>
      </rPr>
      <t>Lmna</t>
    </r>
    <r>
      <rPr>
        <b/>
        <vertAlign val="superscript"/>
        <sz val="11"/>
        <color theme="1"/>
        <rFont val="Calibri"/>
        <family val="2"/>
        <scheme val="minor"/>
      </rPr>
      <t>+/+</t>
    </r>
    <r>
      <rPr>
        <b/>
        <sz val="11"/>
        <color theme="1"/>
        <rFont val="Calibri"/>
        <family val="2"/>
        <scheme val="minor"/>
      </rPr>
      <t xml:space="preserve"> F</t>
    </r>
  </si>
  <si>
    <r>
      <rPr>
        <b/>
        <i/>
        <sz val="11"/>
        <color theme="1"/>
        <rFont val="Calibri"/>
        <family val="2"/>
        <scheme val="minor"/>
      </rPr>
      <t>Fbln5</t>
    </r>
    <r>
      <rPr>
        <b/>
        <vertAlign val="superscript"/>
        <sz val="11"/>
        <color theme="1"/>
        <rFont val="Calibri"/>
        <family val="2"/>
        <scheme val="minor"/>
      </rPr>
      <t>+/+</t>
    </r>
    <r>
      <rPr>
        <b/>
        <sz val="11"/>
        <color theme="1"/>
        <rFont val="Calibri"/>
        <family val="2"/>
        <scheme val="minor"/>
      </rPr>
      <t xml:space="preserve"> M</t>
    </r>
  </si>
  <si>
    <t>Blood Pressure (mmHg)</t>
  </si>
  <si>
    <r>
      <rPr>
        <b/>
        <i/>
        <sz val="11"/>
        <color theme="1"/>
        <rFont val="Calibri"/>
        <family val="2"/>
        <scheme val="minor"/>
      </rPr>
      <t>Lmna</t>
    </r>
    <r>
      <rPr>
        <b/>
        <vertAlign val="superscript"/>
        <sz val="11"/>
        <color theme="1"/>
        <rFont val="Calibri"/>
        <family val="2"/>
        <scheme val="minor"/>
      </rPr>
      <t>G/G</t>
    </r>
    <r>
      <rPr>
        <b/>
        <sz val="11"/>
        <color theme="1"/>
        <rFont val="Calibri"/>
        <family val="2"/>
        <scheme val="minor"/>
      </rPr>
      <t xml:space="preserve"> F</t>
    </r>
  </si>
  <si>
    <t>E/E'</t>
  </si>
  <si>
    <t>E' (mm/s)</t>
  </si>
  <si>
    <t>A' (mm/s)</t>
  </si>
  <si>
    <t>E' Peak</t>
  </si>
  <si>
    <t>A' Peak</t>
  </si>
  <si>
    <t>E/A</t>
  </si>
  <si>
    <t>Velocity Ratios (-)</t>
  </si>
  <si>
    <t>Aortic Length (mm)</t>
  </si>
  <si>
    <r>
      <rPr>
        <b/>
        <i/>
        <sz val="16"/>
        <color theme="1"/>
        <rFont val="Calibri"/>
        <family val="2"/>
        <scheme val="minor"/>
      </rPr>
      <t>Lmna</t>
    </r>
    <r>
      <rPr>
        <b/>
        <sz val="16"/>
        <color theme="1"/>
        <rFont val="Calibri"/>
        <family val="2"/>
        <scheme val="minor"/>
      </rPr>
      <t>+/+</t>
    </r>
  </si>
  <si>
    <t>P1122</t>
  </si>
  <si>
    <t>All Female</t>
  </si>
  <si>
    <r>
      <rPr>
        <b/>
        <i/>
        <sz val="11"/>
        <color theme="1"/>
        <rFont val="Calibri"/>
        <family val="2"/>
        <scheme val="minor"/>
      </rPr>
      <t>Ctrl</t>
    </r>
    <r>
      <rPr>
        <b/>
        <sz val="11"/>
        <color theme="1"/>
        <rFont val="Calibri"/>
        <family val="2"/>
        <scheme val="minor"/>
      </rPr>
      <t xml:space="preserve"> F</t>
    </r>
  </si>
  <si>
    <t>from J data</t>
  </si>
  <si>
    <t>LV function</t>
  </si>
  <si>
    <t>140 days</t>
  </si>
  <si>
    <t>Internal diameter (mm)</t>
  </si>
  <si>
    <t>LV mass (mg)</t>
  </si>
  <si>
    <t>LV mass/Body mass (mg/g)</t>
  </si>
  <si>
    <t>Filling velocity (mm/s)</t>
  </si>
  <si>
    <t>Velocity ratios (-)</t>
  </si>
  <si>
    <t>Systolic blood velocity (cm/s)</t>
  </si>
  <si>
    <t>Pulse transit time (ms)</t>
  </si>
  <si>
    <t>Aortic length (mm)</t>
  </si>
  <si>
    <t>Blood pressure (mmHg)</t>
  </si>
  <si>
    <t>Body mass (g)</t>
  </si>
  <si>
    <t>GG</t>
  </si>
  <si>
    <t xml:space="preserve">G609G - P168 </t>
  </si>
  <si>
    <t>IVCT (ms)</t>
  </si>
  <si>
    <t>Lateral wall</t>
  </si>
  <si>
    <t>IVRT</t>
  </si>
  <si>
    <t>Isovolumetric relaxation time</t>
  </si>
  <si>
    <t>IVCT</t>
  </si>
  <si>
    <t>Isovolumetric contraction time</t>
  </si>
  <si>
    <t>MPI</t>
  </si>
  <si>
    <t>Myocardial performance index</t>
  </si>
  <si>
    <t>ET (ms)</t>
  </si>
  <si>
    <t>ET</t>
  </si>
  <si>
    <t>Ejection time</t>
  </si>
  <si>
    <t>Unhealthy</t>
  </si>
  <si>
    <t>&gt;0.4</t>
  </si>
  <si>
    <t>Higher values</t>
  </si>
  <si>
    <t>Interventricular septum/Septal wall</t>
  </si>
  <si>
    <t>LVOT</t>
  </si>
  <si>
    <t>Left ventricular outflow tract</t>
  </si>
  <si>
    <t>AoV</t>
  </si>
  <si>
    <t>Aortic valve</t>
  </si>
  <si>
    <t>LVOT Peak Velocity (mm/s)</t>
  </si>
  <si>
    <t>AoV Peak Velocity (mm/s)</t>
  </si>
  <si>
    <t>AoV V/LVOT V</t>
  </si>
  <si>
    <t>LVOT VTI (mm)</t>
  </si>
  <si>
    <t>AoV VTI (mm)</t>
  </si>
  <si>
    <r>
      <t>AoV Area (mm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</si>
  <si>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VTI </t>
  </si>
  <si>
    <t>Velocity time integral</t>
  </si>
  <si>
    <t>PSLAX</t>
  </si>
  <si>
    <t>Parasternal long axis</t>
  </si>
  <si>
    <t>SAX</t>
  </si>
  <si>
    <t>Short axis</t>
  </si>
  <si>
    <t>MV PHT</t>
  </si>
  <si>
    <t>MV PHT (ms)</t>
  </si>
  <si>
    <t>Mitral valve pressure half time</t>
  </si>
  <si>
    <t>LV MPI</t>
  </si>
  <si>
    <t>Echocardiography - SAX/(PSLAX) M-Mode</t>
  </si>
  <si>
    <t>Sample numbers</t>
  </si>
  <si>
    <t>GG +Lona (148d) +Rapa (68d)</t>
  </si>
  <si>
    <t>GG +Lona (148d)</t>
  </si>
  <si>
    <t>t-test Wt&gt;GG</t>
  </si>
  <si>
    <t>t-test GG&gt;GG+LONA</t>
  </si>
  <si>
    <t>t-test GG&gt;GG+LONA+RAPA</t>
  </si>
  <si>
    <t>Average</t>
  </si>
  <si>
    <t>e' (mm/s)</t>
  </si>
  <si>
    <t>E/e'</t>
  </si>
  <si>
    <t>e'/A'</t>
  </si>
  <si>
    <t>Wt</t>
  </si>
  <si>
    <r>
      <rPr>
        <b/>
        <i/>
        <sz val="11"/>
        <color theme="1"/>
        <rFont val="Calibri"/>
        <family val="2"/>
        <scheme val="minor"/>
      </rPr>
      <t>Lmna</t>
    </r>
    <r>
      <rPr>
        <b/>
        <vertAlign val="superscript"/>
        <sz val="11"/>
        <color theme="1"/>
        <rFont val="Calibri"/>
        <family val="2"/>
        <scheme val="minor"/>
      </rPr>
      <t>G609G</t>
    </r>
  </si>
  <si>
    <r>
      <rPr>
        <b/>
        <i/>
        <sz val="11"/>
        <color theme="1"/>
        <rFont val="Calibri"/>
        <family val="2"/>
        <scheme val="minor"/>
      </rPr>
      <t>Lmna</t>
    </r>
    <r>
      <rPr>
        <b/>
        <vertAlign val="superscript"/>
        <sz val="11"/>
        <color theme="1"/>
        <rFont val="Calibri"/>
        <family val="2"/>
        <scheme val="minor"/>
      </rPr>
      <t>G609G</t>
    </r>
    <r>
      <rPr>
        <b/>
        <sz val="11"/>
        <color theme="1"/>
        <rFont val="Calibri"/>
        <family val="2"/>
        <scheme val="minor"/>
      </rPr>
      <t xml:space="preserve"> + L</t>
    </r>
  </si>
  <si>
    <r>
      <rPr>
        <b/>
        <i/>
        <sz val="11"/>
        <color theme="1"/>
        <rFont val="Calibri"/>
        <family val="2"/>
        <scheme val="minor"/>
      </rPr>
      <t>Lmna</t>
    </r>
    <r>
      <rPr>
        <b/>
        <vertAlign val="superscript"/>
        <sz val="11"/>
        <color theme="1"/>
        <rFont val="Calibri"/>
        <family val="2"/>
        <scheme val="minor"/>
      </rPr>
      <t>G609G</t>
    </r>
    <r>
      <rPr>
        <b/>
        <sz val="11"/>
        <color theme="1"/>
        <rFont val="Calibri"/>
        <family val="2"/>
        <scheme val="minor"/>
      </rPr>
      <t xml:space="preserve"> + L + R</t>
    </r>
  </si>
  <si>
    <t>Septal e'</t>
  </si>
  <si>
    <t>Septal a'</t>
  </si>
  <si>
    <t>Septal e'/a'</t>
  </si>
  <si>
    <t>Average E/e'</t>
  </si>
  <si>
    <t>Temp (Co)</t>
  </si>
  <si>
    <t>GG + L</t>
  </si>
  <si>
    <t>GG + L +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</si>
</sst>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mm/dd/yy;@"/>
    <numFmt numFmtId="166" formatCode="0.000"/>
    <numFmt numFmtId="167" formatCode="0.0000"/>
    <numFmt numFmtId="168" formatCode="0.00000"/>
    <numFmt numFmtId="169" formatCode="#,##0.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theme="0"/>
      </right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theme="0"/>
      </right>
      <top style="thick">
        <color auto="1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theme="0"/>
      </right>
      <top/>
      <bottom style="medium">
        <color indexed="64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/>
      <top style="thick">
        <color auto="1"/>
      </top>
      <bottom style="thick">
        <color theme="0"/>
      </bottom>
      <diagonal/>
    </border>
  </borders>
  <cellStyleXfs count="3">
    <xf numFmtId="0" fontId="0" fillId="0" borderId="0"/>
    <xf numFmtId="0" fontId="13" fillId="3" borderId="0" applyNumberFormat="0" applyBorder="0" applyAlignment="0" applyProtection="0"/>
    <xf numFmtId="0" fontId="15" fillId="4" borderId="0" applyNumberFormat="0" applyBorder="0" applyAlignment="0" applyProtection="0"/>
  </cellStyleXfs>
  <cellXfs count="1357">
    <xf numFmtId="0" fontId="0" fillId="0" borderId="0" xfId="0"/>
    <xf numFmtId="0" fontId="0" fillId="0" borderId="0" xfId="0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18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5" fontId="0" fillId="0" borderId="18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24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165" fontId="0" fillId="0" borderId="8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2" borderId="41" xfId="0" applyNumberFormat="1" applyFill="1" applyBorder="1" applyAlignment="1">
      <alignment horizontal="center" vertical="center"/>
    </xf>
    <xf numFmtId="2" fontId="0" fillId="2" borderId="42" xfId="0" applyNumberFormat="1" applyFill="1" applyBorder="1" applyAlignment="1">
      <alignment horizontal="center" vertical="center"/>
    </xf>
    <xf numFmtId="2" fontId="0" fillId="2" borderId="32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2" fontId="0" fillId="2" borderId="40" xfId="0" applyNumberFormat="1" applyFill="1" applyBorder="1" applyAlignment="1">
      <alignment horizontal="center" vertical="center"/>
    </xf>
    <xf numFmtId="2" fontId="0" fillId="0" borderId="39" xfId="0" applyNumberFormat="1" applyFill="1" applyBorder="1" applyAlignment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32" xfId="0" applyNumberFormat="1" applyFill="1" applyBorder="1" applyAlignment="1">
      <alignment horizontal="center" vertical="center"/>
    </xf>
    <xf numFmtId="1" fontId="0" fillId="2" borderId="39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" fontId="0" fillId="0" borderId="3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35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39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6" xfId="0" applyNumberFormat="1" applyFill="1" applyBorder="1" applyAlignment="1">
      <alignment horizontal="center" vertical="center"/>
    </xf>
    <xf numFmtId="1" fontId="0" fillId="0" borderId="38" xfId="0" applyNumberFormat="1" applyFill="1" applyBorder="1" applyAlignment="1">
      <alignment horizontal="center" vertical="center"/>
    </xf>
    <xf numFmtId="1" fontId="0" fillId="0" borderId="40" xfId="0" applyNumberFormat="1" applyFill="1" applyBorder="1" applyAlignment="1">
      <alignment horizontal="center" vertical="center"/>
    </xf>
    <xf numFmtId="1" fontId="0" fillId="2" borderId="42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2" fontId="0" fillId="0" borderId="53" xfId="0" applyNumberFormat="1" applyFill="1" applyBorder="1" applyAlignment="1">
      <alignment horizontal="center" vertical="center"/>
    </xf>
    <xf numFmtId="2" fontId="0" fillId="0" borderId="55" xfId="0" applyNumberFormat="1" applyFill="1" applyBorder="1" applyAlignment="1">
      <alignment horizontal="center" vertical="center"/>
    </xf>
    <xf numFmtId="2" fontId="0" fillId="0" borderId="54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64" fontId="0" fillId="0" borderId="35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39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1" fontId="0" fillId="0" borderId="33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164" fontId="0" fillId="0" borderId="36" xfId="0" applyNumberFormat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2" borderId="42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164" fontId="0" fillId="2" borderId="40" xfId="0" applyNumberFormat="1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19" xfId="0" applyNumberFormat="1" applyFill="1" applyBorder="1" applyAlignment="1">
      <alignment horizontal="center" vertical="center"/>
    </xf>
    <xf numFmtId="166" fontId="0" fillId="2" borderId="3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166" fontId="0" fillId="2" borderId="41" xfId="0" applyNumberFormat="1" applyFill="1" applyBorder="1" applyAlignment="1">
      <alignment horizontal="center" vertical="center"/>
    </xf>
    <xf numFmtId="166" fontId="0" fillId="2" borderId="20" xfId="0" applyNumberFormat="1" applyFill="1" applyBorder="1" applyAlignment="1">
      <alignment horizontal="center" vertical="center"/>
    </xf>
    <xf numFmtId="166" fontId="0" fillId="2" borderId="22" xfId="0" applyNumberFormat="1" applyFill="1" applyBorder="1" applyAlignment="1">
      <alignment horizontal="center" vertical="center"/>
    </xf>
    <xf numFmtId="166" fontId="0" fillId="2" borderId="32" xfId="0" applyNumberFormat="1" applyFill="1" applyBorder="1" applyAlignment="1">
      <alignment horizontal="center" vertical="center"/>
    </xf>
    <xf numFmtId="166" fontId="0" fillId="2" borderId="13" xfId="0" applyNumberFormat="1" applyFill="1" applyBorder="1" applyAlignment="1">
      <alignment horizontal="center" vertical="center"/>
    </xf>
    <xf numFmtId="166" fontId="0" fillId="2" borderId="24" xfId="0" applyNumberFormat="1" applyFill="1" applyBorder="1" applyAlignment="1">
      <alignment horizontal="center" vertical="center"/>
    </xf>
    <xf numFmtId="166" fontId="0" fillId="2" borderId="39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2" borderId="42" xfId="0" applyNumberForma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 vertical="center"/>
    </xf>
    <xf numFmtId="166" fontId="0" fillId="2" borderId="40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0" fillId="0" borderId="29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1" fontId="0" fillId="2" borderId="60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2" borderId="56" xfId="0" applyNumberFormat="1" applyFill="1" applyBorder="1" applyAlignment="1">
      <alignment horizontal="center" vertical="center"/>
    </xf>
    <xf numFmtId="2" fontId="0" fillId="2" borderId="57" xfId="0" applyNumberFormat="1" applyFill="1" applyBorder="1" applyAlignment="1">
      <alignment horizontal="center" vertical="center"/>
    </xf>
    <xf numFmtId="2" fontId="0" fillId="2" borderId="54" xfId="0" applyNumberFormat="1" applyFill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0" fillId="2" borderId="59" xfId="0" applyNumberFormat="1" applyFill="1" applyBorder="1" applyAlignment="1">
      <alignment horizontal="center" vertical="center"/>
    </xf>
    <xf numFmtId="2" fontId="0" fillId="2" borderId="60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64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2" borderId="58" xfId="0" applyNumberFormat="1" applyFill="1" applyBorder="1" applyAlignment="1">
      <alignment horizontal="center" vertical="center"/>
    </xf>
    <xf numFmtId="1" fontId="0" fillId="2" borderId="62" xfId="0" applyNumberFormat="1" applyFill="1" applyBorder="1" applyAlignment="1">
      <alignment horizontal="center" vertical="center"/>
    </xf>
    <xf numFmtId="1" fontId="0" fillId="2" borderId="63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9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" fontId="0" fillId="2" borderId="50" xfId="0" applyNumberFormat="1" applyFill="1" applyBorder="1" applyAlignment="1">
      <alignment horizontal="center" vertical="center"/>
    </xf>
    <xf numFmtId="1" fontId="0" fillId="2" borderId="5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35" xfId="1" applyNumberFormat="1" applyFont="1" applyFill="1" applyBorder="1" applyAlignment="1">
      <alignment horizontal="center" vertical="center"/>
    </xf>
    <xf numFmtId="2" fontId="0" fillId="0" borderId="36" xfId="1" applyNumberFormat="1" applyFont="1" applyFill="1" applyBorder="1" applyAlignment="1">
      <alignment horizontal="center" vertical="center"/>
    </xf>
    <xf numFmtId="2" fontId="0" fillId="0" borderId="15" xfId="1" applyNumberFormat="1" applyFont="1" applyFill="1" applyBorder="1" applyAlignment="1">
      <alignment horizontal="center" vertical="center"/>
    </xf>
    <xf numFmtId="1" fontId="0" fillId="0" borderId="35" xfId="1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164" fontId="14" fillId="0" borderId="35" xfId="1" applyNumberFormat="1" applyFont="1" applyFill="1" applyBorder="1" applyAlignment="1">
      <alignment horizontal="center" vertical="center"/>
    </xf>
    <xf numFmtId="164" fontId="14" fillId="0" borderId="36" xfId="1" applyNumberFormat="1" applyFont="1" applyFill="1" applyBorder="1" applyAlignment="1">
      <alignment horizontal="center" vertical="center"/>
    </xf>
    <xf numFmtId="2" fontId="14" fillId="0" borderId="53" xfId="1" applyNumberFormat="1" applyFont="1" applyFill="1" applyBorder="1" applyAlignment="1">
      <alignment horizontal="center" vertical="center"/>
    </xf>
    <xf numFmtId="1" fontId="14" fillId="0" borderId="2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" fontId="14" fillId="0" borderId="35" xfId="1" applyNumberFormat="1" applyFont="1" applyFill="1" applyBorder="1" applyAlignment="1">
      <alignment horizontal="center" vertical="center"/>
    </xf>
    <xf numFmtId="1" fontId="14" fillId="0" borderId="36" xfId="1" applyNumberFormat="1" applyFont="1" applyFill="1" applyBorder="1" applyAlignment="1">
      <alignment horizontal="center" vertical="center"/>
    </xf>
    <xf numFmtId="2" fontId="14" fillId="0" borderId="35" xfId="1" applyNumberFormat="1" applyFont="1" applyFill="1" applyBorder="1" applyAlignment="1">
      <alignment horizontal="center" vertical="center"/>
    </xf>
    <xf numFmtId="2" fontId="14" fillId="0" borderId="36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164" fontId="14" fillId="0" borderId="6" xfId="1" applyNumberFormat="1" applyFont="1" applyFill="1" applyBorder="1" applyAlignment="1">
      <alignment horizontal="center" vertical="center"/>
    </xf>
    <xf numFmtId="164" fontId="14" fillId="0" borderId="15" xfId="1" applyNumberFormat="1" applyFont="1" applyFill="1" applyBorder="1" applyAlignment="1">
      <alignment horizontal="center" vertical="center"/>
    </xf>
    <xf numFmtId="1" fontId="14" fillId="0" borderId="6" xfId="1" applyNumberFormat="1" applyFont="1" applyFill="1" applyBorder="1" applyAlignment="1">
      <alignment horizontal="center" vertical="center"/>
    </xf>
    <xf numFmtId="1" fontId="14" fillId="0" borderId="15" xfId="1" applyNumberFormat="1" applyFont="1" applyFill="1" applyBorder="1" applyAlignment="1">
      <alignment horizontal="center" vertical="center"/>
    </xf>
    <xf numFmtId="2" fontId="14" fillId="0" borderId="15" xfId="1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>
      <alignment horizontal="center" vertical="center"/>
    </xf>
    <xf numFmtId="1" fontId="14" fillId="0" borderId="29" xfId="1" applyNumberFormat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1" fontId="14" fillId="0" borderId="37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8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/>
    </xf>
    <xf numFmtId="0" fontId="0" fillId="0" borderId="29" xfId="1" applyFont="1" applyFill="1" applyBorder="1" applyAlignment="1">
      <alignment horizontal="center" vertical="center"/>
    </xf>
    <xf numFmtId="164" fontId="14" fillId="0" borderId="19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2" fontId="14" fillId="0" borderId="55" xfId="1" applyNumberFormat="1" applyFont="1" applyFill="1" applyBorder="1" applyAlignment="1">
      <alignment horizontal="center" vertical="center"/>
    </xf>
    <xf numFmtId="164" fontId="14" fillId="0" borderId="37" xfId="1" applyNumberFormat="1" applyFont="1" applyFill="1" applyBorder="1" applyAlignment="1">
      <alignment horizontal="center" vertical="center"/>
    </xf>
    <xf numFmtId="164" fontId="14" fillId="0" borderId="38" xfId="1" applyNumberFormat="1" applyFont="1" applyFill="1" applyBorder="1" applyAlignment="1">
      <alignment horizontal="center" vertical="center"/>
    </xf>
    <xf numFmtId="1" fontId="14" fillId="0" borderId="38" xfId="1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64" fontId="0" fillId="5" borderId="3" xfId="1" applyNumberFormat="1" applyFont="1" applyFill="1" applyBorder="1" applyAlignment="1">
      <alignment horizontal="center" vertical="center"/>
    </xf>
    <xf numFmtId="164" fontId="0" fillId="5" borderId="4" xfId="1" applyNumberFormat="1" applyFont="1" applyFill="1" applyBorder="1" applyAlignment="1">
      <alignment horizontal="center" vertical="center"/>
    </xf>
    <xf numFmtId="2" fontId="0" fillId="5" borderId="56" xfId="1" applyNumberFormat="1" applyFont="1" applyFill="1" applyBorder="1" applyAlignment="1">
      <alignment horizontal="center" vertical="center"/>
    </xf>
    <xf numFmtId="1" fontId="0" fillId="5" borderId="59" xfId="1" applyNumberFormat="1" applyFont="1" applyFill="1" applyBorder="1" applyAlignment="1">
      <alignment horizontal="center" vertical="center"/>
    </xf>
    <xf numFmtId="164" fontId="0" fillId="5" borderId="20" xfId="1" applyNumberFormat="1" applyFont="1" applyFill="1" applyBorder="1" applyAlignment="1">
      <alignment horizontal="center" vertical="center"/>
    </xf>
    <xf numFmtId="164" fontId="0" fillId="5" borderId="22" xfId="1" applyNumberFormat="1" applyFont="1" applyFill="1" applyBorder="1" applyAlignment="1">
      <alignment horizontal="center" vertical="center"/>
    </xf>
    <xf numFmtId="2" fontId="0" fillId="5" borderId="57" xfId="1" applyNumberFormat="1" applyFont="1" applyFill="1" applyBorder="1" applyAlignment="1">
      <alignment horizontal="center" vertical="center"/>
    </xf>
    <xf numFmtId="1" fontId="0" fillId="5" borderId="60" xfId="1" applyNumberFormat="1" applyFont="1" applyFill="1" applyBorder="1" applyAlignment="1">
      <alignment horizontal="center" vertical="center"/>
    </xf>
    <xf numFmtId="164" fontId="0" fillId="5" borderId="13" xfId="1" applyNumberFormat="1" applyFont="1" applyFill="1" applyBorder="1" applyAlignment="1">
      <alignment horizontal="center" vertical="center"/>
    </xf>
    <xf numFmtId="164" fontId="0" fillId="5" borderId="24" xfId="1" applyNumberFormat="1" applyFont="1" applyFill="1" applyBorder="1" applyAlignment="1">
      <alignment horizontal="center" vertical="center"/>
    </xf>
    <xf numFmtId="2" fontId="0" fillId="5" borderId="54" xfId="1" applyNumberFormat="1" applyFont="1" applyFill="1" applyBorder="1" applyAlignment="1">
      <alignment horizontal="center" vertical="center"/>
    </xf>
    <xf numFmtId="1" fontId="0" fillId="5" borderId="9" xfId="1" applyNumberFormat="1" applyFont="1" applyFill="1" applyBorder="1" applyAlignment="1">
      <alignment horizontal="center" vertical="center"/>
    </xf>
    <xf numFmtId="164" fontId="0" fillId="5" borderId="41" xfId="1" applyNumberFormat="1" applyFont="1" applyFill="1" applyBorder="1" applyAlignment="1">
      <alignment horizontal="center" vertical="center"/>
    </xf>
    <xf numFmtId="164" fontId="0" fillId="5" borderId="42" xfId="1" applyNumberFormat="1" applyFont="1" applyFill="1" applyBorder="1" applyAlignment="1">
      <alignment horizontal="center" vertical="center"/>
    </xf>
    <xf numFmtId="164" fontId="0" fillId="5" borderId="32" xfId="1" applyNumberFormat="1" applyFont="1" applyFill="1" applyBorder="1" applyAlignment="1">
      <alignment horizontal="center" vertical="center"/>
    </xf>
    <xf numFmtId="164" fontId="0" fillId="5" borderId="30" xfId="1" applyNumberFormat="1" applyFont="1" applyFill="1" applyBorder="1" applyAlignment="1">
      <alignment horizontal="center" vertical="center"/>
    </xf>
    <xf numFmtId="164" fontId="0" fillId="5" borderId="39" xfId="1" applyNumberFormat="1" applyFont="1" applyFill="1" applyBorder="1" applyAlignment="1">
      <alignment horizontal="center" vertical="center"/>
    </xf>
    <xf numFmtId="164" fontId="0" fillId="5" borderId="40" xfId="1" applyNumberFormat="1" applyFont="1" applyFill="1" applyBorder="1" applyAlignment="1">
      <alignment horizontal="center" vertical="center"/>
    </xf>
    <xf numFmtId="1" fontId="14" fillId="5" borderId="3" xfId="1" applyNumberFormat="1" applyFont="1" applyFill="1" applyBorder="1" applyAlignment="1">
      <alignment horizontal="center" vertical="center"/>
    </xf>
    <xf numFmtId="1" fontId="14" fillId="5" borderId="4" xfId="1" applyNumberFormat="1" applyFont="1" applyFill="1" applyBorder="1" applyAlignment="1">
      <alignment horizontal="center" vertical="center"/>
    </xf>
    <xf numFmtId="1" fontId="14" fillId="5" borderId="59" xfId="1" applyNumberFormat="1" applyFont="1" applyFill="1" applyBorder="1" applyAlignment="1">
      <alignment horizontal="center" vertical="center"/>
    </xf>
    <xf numFmtId="1" fontId="14" fillId="5" borderId="20" xfId="1" applyNumberFormat="1" applyFont="1" applyFill="1" applyBorder="1" applyAlignment="1">
      <alignment horizontal="center" vertical="center"/>
    </xf>
    <xf numFmtId="1" fontId="14" fillId="5" borderId="22" xfId="1" applyNumberFormat="1" applyFont="1" applyFill="1" applyBorder="1" applyAlignment="1">
      <alignment horizontal="center" vertical="center"/>
    </xf>
    <xf numFmtId="1" fontId="14" fillId="5" borderId="60" xfId="1" applyNumberFormat="1" applyFont="1" applyFill="1" applyBorder="1" applyAlignment="1">
      <alignment horizontal="center" vertical="center"/>
    </xf>
    <xf numFmtId="1" fontId="14" fillId="5" borderId="13" xfId="1" applyNumberFormat="1" applyFont="1" applyFill="1" applyBorder="1" applyAlignment="1">
      <alignment horizontal="center" vertical="center"/>
    </xf>
    <xf numFmtId="1" fontId="14" fillId="5" borderId="24" xfId="1" applyNumberFormat="1" applyFont="1" applyFill="1" applyBorder="1" applyAlignment="1">
      <alignment horizontal="center" vertical="center"/>
    </xf>
    <xf numFmtId="1" fontId="14" fillId="5" borderId="9" xfId="1" applyNumberFormat="1" applyFont="1" applyFill="1" applyBorder="1" applyAlignment="1">
      <alignment horizontal="center" vertical="center"/>
    </xf>
    <xf numFmtId="1" fontId="0" fillId="5" borderId="41" xfId="1" applyNumberFormat="1" applyFont="1" applyFill="1" applyBorder="1" applyAlignment="1">
      <alignment horizontal="center" vertical="center"/>
    </xf>
    <xf numFmtId="1" fontId="0" fillId="5" borderId="42" xfId="1" applyNumberFormat="1" applyFont="1" applyFill="1" applyBorder="1" applyAlignment="1">
      <alignment horizontal="center" vertical="center"/>
    </xf>
    <xf numFmtId="1" fontId="0" fillId="5" borderId="32" xfId="1" applyNumberFormat="1" applyFont="1" applyFill="1" applyBorder="1" applyAlignment="1">
      <alignment horizontal="center" vertical="center"/>
    </xf>
    <xf numFmtId="1" fontId="0" fillId="5" borderId="30" xfId="1" applyNumberFormat="1" applyFont="1" applyFill="1" applyBorder="1" applyAlignment="1">
      <alignment horizontal="center" vertical="center"/>
    </xf>
    <xf numFmtId="1" fontId="0" fillId="5" borderId="39" xfId="1" applyNumberFormat="1" applyFont="1" applyFill="1" applyBorder="1" applyAlignment="1">
      <alignment horizontal="center" vertical="center"/>
    </xf>
    <xf numFmtId="1" fontId="0" fillId="5" borderId="40" xfId="1" applyNumberFormat="1" applyFont="1" applyFill="1" applyBorder="1" applyAlignment="1">
      <alignment horizontal="center" vertical="center"/>
    </xf>
    <xf numFmtId="1" fontId="0" fillId="5" borderId="3" xfId="1" applyNumberFormat="1" applyFont="1" applyFill="1" applyBorder="1" applyAlignment="1">
      <alignment horizontal="center" vertical="center"/>
    </xf>
    <xf numFmtId="1" fontId="0" fillId="5" borderId="4" xfId="1" applyNumberFormat="1" applyFont="1" applyFill="1" applyBorder="1" applyAlignment="1">
      <alignment horizontal="center" vertical="center"/>
    </xf>
    <xf numFmtId="1" fontId="0" fillId="5" borderId="20" xfId="1" applyNumberFormat="1" applyFont="1" applyFill="1" applyBorder="1" applyAlignment="1">
      <alignment horizontal="center" vertical="center"/>
    </xf>
    <xf numFmtId="1" fontId="0" fillId="5" borderId="22" xfId="1" applyNumberFormat="1" applyFont="1" applyFill="1" applyBorder="1" applyAlignment="1">
      <alignment horizontal="center" vertical="center"/>
    </xf>
    <xf numFmtId="1" fontId="0" fillId="5" borderId="13" xfId="1" applyNumberFormat="1" applyFont="1" applyFill="1" applyBorder="1" applyAlignment="1">
      <alignment horizontal="center" vertical="center"/>
    </xf>
    <xf numFmtId="1" fontId="0" fillId="5" borderId="24" xfId="1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2" fontId="16" fillId="0" borderId="55" xfId="1" applyNumberFormat="1" applyFont="1" applyFill="1" applyBorder="1" applyAlignment="1">
      <alignment horizontal="center" vertical="center"/>
    </xf>
    <xf numFmtId="1" fontId="16" fillId="0" borderId="29" xfId="1" applyNumberFormat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64" fontId="16" fillId="0" borderId="37" xfId="1" applyNumberFormat="1" applyFont="1" applyFill="1" applyBorder="1" applyAlignment="1">
      <alignment horizontal="center" vertical="center"/>
    </xf>
    <xf numFmtId="164" fontId="16" fillId="0" borderId="38" xfId="1" applyNumberFormat="1" applyFont="1" applyFill="1" applyBorder="1" applyAlignment="1">
      <alignment horizontal="center" vertical="center"/>
    </xf>
    <xf numFmtId="1" fontId="16" fillId="0" borderId="38" xfId="1" applyNumberFormat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29" xfId="1" applyNumberFormat="1" applyFont="1" applyFill="1" applyBorder="1" applyAlignment="1">
      <alignment horizontal="center" vertical="center"/>
    </xf>
    <xf numFmtId="0" fontId="1" fillId="0" borderId="29" xfId="0" quotePrefix="1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64" fontId="14" fillId="0" borderId="13" xfId="1" applyNumberFormat="1" applyFont="1" applyFill="1" applyBorder="1" applyAlignment="1">
      <alignment horizontal="center" vertical="center"/>
    </xf>
    <xf numFmtId="164" fontId="14" fillId="0" borderId="24" xfId="1" applyNumberFormat="1" applyFont="1" applyFill="1" applyBorder="1" applyAlignment="1">
      <alignment horizontal="center" vertical="center"/>
    </xf>
    <xf numFmtId="2" fontId="14" fillId="0" borderId="54" xfId="1" applyNumberFormat="1" applyFont="1" applyFill="1" applyBorder="1" applyAlignment="1">
      <alignment horizontal="center" vertical="center"/>
    </xf>
    <xf numFmtId="1" fontId="14" fillId="0" borderId="9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1" fontId="14" fillId="0" borderId="13" xfId="1" applyNumberFormat="1" applyFont="1" applyFill="1" applyBorder="1" applyAlignment="1">
      <alignment horizontal="center" vertical="center"/>
    </xf>
    <xf numFmtId="1" fontId="14" fillId="0" borderId="24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2" fontId="14" fillId="0" borderId="39" xfId="1" applyNumberFormat="1" applyFont="1" applyFill="1" applyBorder="1" applyAlignment="1">
      <alignment horizontal="center" vertical="center"/>
    </xf>
    <xf numFmtId="2" fontId="14" fillId="0" borderId="40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0" fontId="0" fillId="0" borderId="8" xfId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164" fontId="14" fillId="0" borderId="39" xfId="1" applyNumberFormat="1" applyFont="1" applyFill="1" applyBorder="1" applyAlignment="1">
      <alignment horizontal="center" vertical="center"/>
    </xf>
    <xf numFmtId="164" fontId="14" fillId="0" borderId="40" xfId="1" applyNumberFormat="1" applyFont="1" applyFill="1" applyBorder="1" applyAlignment="1">
      <alignment horizontal="center" vertical="center"/>
    </xf>
    <xf numFmtId="1" fontId="14" fillId="0" borderId="40" xfId="1" applyNumberFormat="1" applyFont="1" applyFill="1" applyBorder="1" applyAlignment="1">
      <alignment horizontal="center" vertical="center"/>
    </xf>
    <xf numFmtId="164" fontId="14" fillId="0" borderId="41" xfId="0" applyNumberFormat="1" applyFont="1" applyFill="1" applyBorder="1" applyAlignment="1">
      <alignment horizontal="center" vertical="center"/>
    </xf>
    <xf numFmtId="164" fontId="14" fillId="0" borderId="42" xfId="0" applyNumberFormat="1" applyFont="1" applyFill="1" applyBorder="1" applyAlignment="1">
      <alignment horizontal="center" vertical="center"/>
    </xf>
    <xf numFmtId="2" fontId="14" fillId="0" borderId="56" xfId="0" applyNumberFormat="1" applyFont="1" applyFill="1" applyBorder="1" applyAlignment="1">
      <alignment horizontal="center" vertical="center"/>
    </xf>
    <xf numFmtId="1" fontId="14" fillId="0" borderId="59" xfId="0" applyNumberFormat="1" applyFont="1" applyFill="1" applyBorder="1" applyAlignment="1">
      <alignment horizontal="center" vertical="center"/>
    </xf>
    <xf numFmtId="164" fontId="14" fillId="0" borderId="32" xfId="0" applyNumberFormat="1" applyFont="1" applyFill="1" applyBorder="1" applyAlignment="1">
      <alignment horizontal="center" vertical="center"/>
    </xf>
    <xf numFmtId="164" fontId="14" fillId="0" borderId="30" xfId="0" applyNumberFormat="1" applyFont="1" applyFill="1" applyBorder="1" applyAlignment="1">
      <alignment horizontal="center" vertical="center"/>
    </xf>
    <xf numFmtId="2" fontId="14" fillId="0" borderId="57" xfId="0" applyNumberFormat="1" applyFont="1" applyFill="1" applyBorder="1" applyAlignment="1">
      <alignment horizontal="center" vertical="center"/>
    </xf>
    <xf numFmtId="1" fontId="14" fillId="0" borderId="60" xfId="0" applyNumberFormat="1" applyFont="1" applyFill="1" applyBorder="1" applyAlignment="1">
      <alignment horizontal="center" vertical="center"/>
    </xf>
    <xf numFmtId="164" fontId="14" fillId="0" borderId="39" xfId="0" applyNumberFormat="1" applyFont="1" applyFill="1" applyBorder="1" applyAlignment="1">
      <alignment horizontal="center" vertical="center"/>
    </xf>
    <xf numFmtId="164" fontId="14" fillId="0" borderId="40" xfId="0" applyNumberFormat="1" applyFont="1" applyFill="1" applyBorder="1" applyAlignment="1">
      <alignment horizontal="center" vertical="center"/>
    </xf>
    <xf numFmtId="2" fontId="14" fillId="0" borderId="54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14" fillId="6" borderId="18" xfId="2" applyNumberFormat="1" applyFont="1" applyFill="1" applyBorder="1" applyAlignment="1">
      <alignment horizontal="center" vertical="center"/>
    </xf>
    <xf numFmtId="2" fontId="14" fillId="6" borderId="29" xfId="2" applyNumberFormat="1" applyFont="1" applyFill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2" fontId="16" fillId="6" borderId="35" xfId="1" applyNumberFormat="1" applyFont="1" applyFill="1" applyBorder="1" applyAlignment="1">
      <alignment horizontal="center" vertical="center"/>
    </xf>
    <xf numFmtId="2" fontId="16" fillId="6" borderId="36" xfId="1" applyNumberFormat="1" applyFont="1" applyFill="1" applyBorder="1" applyAlignment="1">
      <alignment horizontal="center" vertical="center"/>
    </xf>
    <xf numFmtId="2" fontId="16" fillId="6" borderId="15" xfId="1" applyNumberFormat="1" applyFont="1" applyFill="1" applyBorder="1" applyAlignment="1">
      <alignment horizontal="center" vertical="center"/>
    </xf>
    <xf numFmtId="1" fontId="16" fillId="6" borderId="35" xfId="1" applyNumberFormat="1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165" fontId="16" fillId="6" borderId="18" xfId="1" applyNumberFormat="1" applyFont="1" applyFill="1" applyBorder="1" applyAlignment="1">
      <alignment horizontal="center" vertical="center"/>
    </xf>
    <xf numFmtId="0" fontId="16" fillId="6" borderId="17" xfId="1" applyFont="1" applyFill="1" applyBorder="1" applyAlignment="1">
      <alignment horizontal="center" vertical="center"/>
    </xf>
    <xf numFmtId="1" fontId="16" fillId="6" borderId="6" xfId="1" applyNumberFormat="1" applyFont="1" applyFill="1" applyBorder="1" applyAlignment="1">
      <alignment horizontal="center" vertical="center"/>
    </xf>
    <xf numFmtId="1" fontId="16" fillId="6" borderId="15" xfId="1" applyNumberFormat="1" applyFont="1" applyFill="1" applyBorder="1" applyAlignment="1">
      <alignment horizontal="center" vertical="center"/>
    </xf>
    <xf numFmtId="164" fontId="0" fillId="0" borderId="35" xfId="1" applyNumberFormat="1" applyFont="1" applyFill="1" applyBorder="1" applyAlignment="1">
      <alignment horizontal="center" vertical="center"/>
    </xf>
    <xf numFmtId="164" fontId="0" fillId="0" borderId="36" xfId="1" applyNumberFormat="1" applyFont="1" applyFill="1" applyBorder="1" applyAlignment="1">
      <alignment horizontal="center" vertical="center"/>
    </xf>
    <xf numFmtId="2" fontId="0" fillId="0" borderId="53" xfId="1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2" fontId="16" fillId="6" borderId="37" xfId="1" applyNumberFormat="1" applyFont="1" applyFill="1" applyBorder="1" applyAlignment="1">
      <alignment horizontal="center" vertical="center"/>
    </xf>
    <xf numFmtId="2" fontId="16" fillId="6" borderId="38" xfId="1" applyNumberFormat="1" applyFont="1" applyFill="1" applyBorder="1" applyAlignment="1">
      <alignment horizontal="center" vertical="center"/>
    </xf>
    <xf numFmtId="2" fontId="16" fillId="6" borderId="0" xfId="1" applyNumberFormat="1" applyFont="1" applyFill="1" applyBorder="1" applyAlignment="1">
      <alignment horizontal="center" vertical="center"/>
    </xf>
    <xf numFmtId="1" fontId="16" fillId="6" borderId="37" xfId="1" applyNumberFormat="1" applyFont="1" applyFill="1" applyBorder="1" applyAlignment="1">
      <alignment horizontal="center" vertical="center"/>
    </xf>
    <xf numFmtId="0" fontId="16" fillId="6" borderId="18" xfId="1" applyFont="1" applyFill="1" applyBorder="1" applyAlignment="1">
      <alignment horizontal="center" vertical="center"/>
    </xf>
    <xf numFmtId="0" fontId="16" fillId="6" borderId="29" xfId="1" applyFont="1" applyFill="1" applyBorder="1" applyAlignment="1">
      <alignment horizontal="center" vertical="center"/>
    </xf>
    <xf numFmtId="1" fontId="16" fillId="6" borderId="19" xfId="1" applyNumberFormat="1" applyFont="1" applyFill="1" applyBorder="1" applyAlignment="1">
      <alignment horizontal="center" vertical="center"/>
    </xf>
    <xf numFmtId="1" fontId="16" fillId="6" borderId="0" xfId="1" applyNumberFormat="1" applyFont="1" applyFill="1" applyBorder="1" applyAlignment="1">
      <alignment horizontal="center" vertical="center"/>
    </xf>
    <xf numFmtId="1" fontId="0" fillId="0" borderId="19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65" fontId="14" fillId="6" borderId="18" xfId="1" applyNumberFormat="1" applyFont="1" applyFill="1" applyBorder="1" applyAlignment="1">
      <alignment horizontal="center" vertical="center"/>
    </xf>
    <xf numFmtId="0" fontId="14" fillId="6" borderId="17" xfId="1" applyFont="1" applyFill="1" applyBorder="1" applyAlignment="1">
      <alignment horizontal="center" vertical="center"/>
    </xf>
    <xf numFmtId="1" fontId="14" fillId="6" borderId="19" xfId="1" applyNumberFormat="1" applyFont="1" applyFill="1" applyBorder="1" applyAlignment="1">
      <alignment horizontal="center" vertical="center"/>
    </xf>
    <xf numFmtId="1" fontId="14" fillId="6" borderId="0" xfId="1" applyNumberFormat="1" applyFont="1" applyFill="1" applyBorder="1" applyAlignment="1">
      <alignment horizontal="center" vertical="center"/>
    </xf>
    <xf numFmtId="1" fontId="14" fillId="6" borderId="37" xfId="1" applyNumberFormat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center" vertical="center"/>
    </xf>
    <xf numFmtId="0" fontId="14" fillId="6" borderId="29" xfId="1" applyFont="1" applyFill="1" applyBorder="1" applyAlignment="1">
      <alignment horizontal="center" vertical="center"/>
    </xf>
    <xf numFmtId="2" fontId="14" fillId="6" borderId="37" xfId="1" applyNumberFormat="1" applyFont="1" applyFill="1" applyBorder="1" applyAlignment="1">
      <alignment horizontal="center" vertical="center"/>
    </xf>
    <xf numFmtId="2" fontId="14" fillId="6" borderId="38" xfId="1" applyNumberFormat="1" applyFont="1" applyFill="1" applyBorder="1" applyAlignment="1">
      <alignment horizontal="center" vertical="center"/>
    </xf>
    <xf numFmtId="2" fontId="14" fillId="6" borderId="0" xfId="1" applyNumberFormat="1" applyFont="1" applyFill="1" applyBorder="1" applyAlignment="1">
      <alignment horizontal="center" vertical="center"/>
    </xf>
    <xf numFmtId="0" fontId="0" fillId="6" borderId="18" xfId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14" fillId="6" borderId="6" xfId="1" applyNumberFormat="1" applyFont="1" applyFill="1" applyBorder="1" applyAlignment="1">
      <alignment horizontal="center" vertical="center"/>
    </xf>
    <xf numFmtId="1" fontId="14" fillId="6" borderId="15" xfId="1" applyNumberFormat="1" applyFont="1" applyFill="1" applyBorder="1" applyAlignment="1">
      <alignment horizontal="center" vertical="center"/>
    </xf>
    <xf numFmtId="1" fontId="14" fillId="6" borderId="35" xfId="1" applyNumberFormat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2" fontId="14" fillId="6" borderId="35" xfId="1" applyNumberFormat="1" applyFont="1" applyFill="1" applyBorder="1" applyAlignment="1">
      <alignment horizontal="center" vertical="center"/>
    </xf>
    <xf numFmtId="2" fontId="14" fillId="6" borderId="36" xfId="1" applyNumberFormat="1" applyFont="1" applyFill="1" applyBorder="1" applyAlignment="1">
      <alignment horizontal="center" vertical="center"/>
    </xf>
    <xf numFmtId="2" fontId="14" fillId="6" borderId="15" xfId="1" applyNumberFormat="1" applyFont="1" applyFill="1" applyBorder="1" applyAlignment="1">
      <alignment horizontal="center" vertical="center"/>
    </xf>
    <xf numFmtId="0" fontId="0" fillId="6" borderId="2" xfId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6" borderId="29" xfId="1" applyFont="1" applyFill="1" applyBorder="1" applyAlignment="1">
      <alignment horizontal="center" vertical="center"/>
    </xf>
    <xf numFmtId="1" fontId="14" fillId="6" borderId="13" xfId="1" applyNumberFormat="1" applyFont="1" applyFill="1" applyBorder="1" applyAlignment="1">
      <alignment horizontal="center" vertical="center"/>
    </xf>
    <xf numFmtId="1" fontId="14" fillId="6" borderId="24" xfId="1" applyNumberFormat="1" applyFont="1" applyFill="1" applyBorder="1" applyAlignment="1">
      <alignment horizontal="center" vertical="center"/>
    </xf>
    <xf numFmtId="1" fontId="14" fillId="6" borderId="39" xfId="1" applyNumberFormat="1" applyFont="1" applyFill="1" applyBorder="1" applyAlignment="1">
      <alignment horizontal="center" vertical="center"/>
    </xf>
    <xf numFmtId="2" fontId="14" fillId="6" borderId="39" xfId="1" applyNumberFormat="1" applyFont="1" applyFill="1" applyBorder="1" applyAlignment="1">
      <alignment horizontal="center" vertical="center"/>
    </xf>
    <xf numFmtId="2" fontId="14" fillId="6" borderId="40" xfId="1" applyNumberFormat="1" applyFont="1" applyFill="1" applyBorder="1" applyAlignment="1">
      <alignment horizontal="center" vertical="center"/>
    </xf>
    <xf numFmtId="2" fontId="14" fillId="6" borderId="24" xfId="1" applyNumberFormat="1" applyFont="1" applyFill="1" applyBorder="1" applyAlignment="1">
      <alignment horizontal="center" vertical="center"/>
    </xf>
    <xf numFmtId="0" fontId="0" fillId="6" borderId="9" xfId="1" applyFont="1" applyFill="1" applyBorder="1" applyAlignment="1">
      <alignment horizontal="center" vertical="center"/>
    </xf>
    <xf numFmtId="1" fontId="0" fillId="0" borderId="9" xfId="1" applyNumberFormat="1" applyFont="1" applyFill="1" applyBorder="1" applyAlignment="1">
      <alignment horizontal="center" vertical="center"/>
    </xf>
    <xf numFmtId="0" fontId="0" fillId="6" borderId="8" xfId="1" applyFont="1" applyFill="1" applyBorder="1" applyAlignment="1">
      <alignment horizontal="center" vertical="center"/>
    </xf>
    <xf numFmtId="0" fontId="14" fillId="6" borderId="8" xfId="1" applyFont="1" applyFill="1" applyBorder="1" applyAlignment="1">
      <alignment horizontal="center" vertical="center"/>
    </xf>
    <xf numFmtId="0" fontId="14" fillId="6" borderId="9" xfId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14" fillId="0" borderId="18" xfId="2" applyNumberFormat="1" applyFont="1" applyFill="1" applyBorder="1" applyAlignment="1">
      <alignment horizontal="center" vertical="center"/>
    </xf>
    <xf numFmtId="2" fontId="14" fillId="0" borderId="29" xfId="2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2" fontId="0" fillId="0" borderId="29" xfId="0" applyNumberFormat="1" applyFont="1" applyFill="1" applyBorder="1" applyAlignment="1">
      <alignment horizontal="center" vertical="center"/>
    </xf>
    <xf numFmtId="1" fontId="0" fillId="0" borderId="18" xfId="2" applyNumberFormat="1" applyFont="1" applyFill="1" applyBorder="1" applyAlignment="1">
      <alignment horizontal="center" vertical="center"/>
    </xf>
    <xf numFmtId="2" fontId="0" fillId="0" borderId="29" xfId="2" applyNumberFormat="1" applyFont="1" applyFill="1" applyBorder="1" applyAlignment="1">
      <alignment horizontal="center" vertical="center"/>
    </xf>
    <xf numFmtId="1" fontId="14" fillId="0" borderId="29" xfId="2" applyNumberFormat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36" xfId="1" applyNumberFormat="1" applyFont="1" applyFill="1" applyBorder="1" applyAlignment="1">
      <alignment horizontal="center" vertical="center"/>
    </xf>
    <xf numFmtId="1" fontId="0" fillId="0" borderId="18" xfId="1" applyNumberFormat="1" applyFont="1" applyFill="1" applyBorder="1" applyAlignment="1">
      <alignment horizontal="center" vertical="center"/>
    </xf>
    <xf numFmtId="1" fontId="14" fillId="0" borderId="18" xfId="1" applyNumberFormat="1" applyFont="1" applyFill="1" applyBorder="1" applyAlignment="1">
      <alignment horizontal="center" vertical="center"/>
    </xf>
    <xf numFmtId="1" fontId="0" fillId="0" borderId="8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1" fontId="0" fillId="0" borderId="39" xfId="1" applyNumberFormat="1" applyFont="1" applyFill="1" applyBorder="1" applyAlignment="1">
      <alignment horizontal="center" vertical="center"/>
    </xf>
    <xf numFmtId="1" fontId="0" fillId="0" borderId="40" xfId="1" applyNumberFormat="1" applyFont="1" applyFill="1" applyBorder="1" applyAlignment="1">
      <alignment horizontal="center" vertical="center"/>
    </xf>
    <xf numFmtId="1" fontId="14" fillId="5" borderId="41" xfId="1" applyNumberFormat="1" applyFont="1" applyFill="1" applyBorder="1" applyAlignment="1">
      <alignment horizontal="center" vertical="center"/>
    </xf>
    <xf numFmtId="1" fontId="14" fillId="5" borderId="42" xfId="1" applyNumberFormat="1" applyFont="1" applyFill="1" applyBorder="1" applyAlignment="1">
      <alignment horizontal="center" vertical="center"/>
    </xf>
    <xf numFmtId="1" fontId="14" fillId="5" borderId="32" xfId="1" applyNumberFormat="1" applyFont="1" applyFill="1" applyBorder="1" applyAlignment="1">
      <alignment horizontal="center" vertical="center"/>
    </xf>
    <xf numFmtId="1" fontId="14" fillId="5" borderId="30" xfId="1" applyNumberFormat="1" applyFont="1" applyFill="1" applyBorder="1" applyAlignment="1">
      <alignment horizontal="center" vertical="center"/>
    </xf>
    <xf numFmtId="1" fontId="14" fillId="5" borderId="39" xfId="1" applyNumberFormat="1" applyFont="1" applyFill="1" applyBorder="1" applyAlignment="1">
      <alignment horizontal="center" vertical="center"/>
    </xf>
    <xf numFmtId="1" fontId="14" fillId="5" borderId="40" xfId="1" applyNumberFormat="1" applyFont="1" applyFill="1" applyBorder="1" applyAlignment="1">
      <alignment horizontal="center" vertical="center"/>
    </xf>
    <xf numFmtId="1" fontId="16" fillId="0" borderId="18" xfId="1" applyNumberFormat="1" applyFont="1" applyFill="1" applyBorder="1" applyAlignment="1">
      <alignment horizontal="center" vertical="center"/>
    </xf>
    <xf numFmtId="1" fontId="0" fillId="0" borderId="37" xfId="1" applyNumberFormat="1" applyFont="1" applyFill="1" applyBorder="1" applyAlignment="1">
      <alignment horizontal="center" vertical="center"/>
    </xf>
    <xf numFmtId="1" fontId="0" fillId="0" borderId="38" xfId="1" applyNumberFormat="1" applyFont="1" applyFill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6" borderId="1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9" xfId="0" quotePrefix="1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2" fontId="17" fillId="0" borderId="23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0" fillId="7" borderId="18" xfId="0" applyNumberFormat="1" applyFont="1" applyFill="1" applyBorder="1" applyAlignment="1">
      <alignment horizontal="center" vertical="center"/>
    </xf>
    <xf numFmtId="0" fontId="0" fillId="7" borderId="17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0" fillId="0" borderId="65" xfId="0" applyBorder="1"/>
    <xf numFmtId="0" fontId="0" fillId="0" borderId="69" xfId="0" applyBorder="1"/>
    <xf numFmtId="166" fontId="0" fillId="0" borderId="69" xfId="0" applyNumberFormat="1" applyFont="1" applyBorder="1" applyAlignment="1">
      <alignment horizontal="center" vertical="center"/>
    </xf>
    <xf numFmtId="2" fontId="0" fillId="0" borderId="69" xfId="0" applyNumberFormat="1" applyFont="1" applyBorder="1" applyAlignment="1">
      <alignment horizontal="center" vertical="center"/>
    </xf>
    <xf numFmtId="166" fontId="0" fillId="0" borderId="67" xfId="0" applyNumberFormat="1" applyFont="1" applyBorder="1" applyAlignment="1">
      <alignment horizontal="center" vertical="center"/>
    </xf>
    <xf numFmtId="2" fontId="0" fillId="0" borderId="67" xfId="0" applyNumberFormat="1" applyFont="1" applyBorder="1" applyAlignment="1">
      <alignment horizontal="center" vertical="center"/>
    </xf>
    <xf numFmtId="0" fontId="0" fillId="0" borderId="71" xfId="0" applyBorder="1"/>
    <xf numFmtId="0" fontId="0" fillId="0" borderId="71" xfId="0" applyBorder="1" applyAlignment="1">
      <alignment horizontal="right"/>
    </xf>
    <xf numFmtId="0" fontId="0" fillId="6" borderId="72" xfId="0" applyFill="1" applyBorder="1"/>
    <xf numFmtId="0" fontId="2" fillId="0" borderId="65" xfId="0" applyFont="1" applyBorder="1" applyAlignment="1"/>
    <xf numFmtId="0" fontId="18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6" borderId="0" xfId="0" applyFill="1"/>
    <xf numFmtId="0" fontId="0" fillId="0" borderId="73" xfId="0" applyBorder="1"/>
    <xf numFmtId="0" fontId="0" fillId="6" borderId="74" xfId="0" applyFill="1" applyBorder="1"/>
    <xf numFmtId="0" fontId="3" fillId="0" borderId="75" xfId="0" applyFont="1" applyBorder="1" applyAlignment="1">
      <alignment vertical="center" textRotation="90"/>
    </xf>
    <xf numFmtId="0" fontId="7" fillId="6" borderId="76" xfId="0" applyFont="1" applyFill="1" applyBorder="1" applyAlignment="1">
      <alignment horizontal="right" wrapText="1"/>
    </xf>
    <xf numFmtId="2" fontId="0" fillId="0" borderId="77" xfId="0" applyNumberFormat="1" applyFont="1" applyBorder="1" applyAlignment="1">
      <alignment horizontal="center" vertical="center"/>
    </xf>
    <xf numFmtId="2" fontId="0" fillId="0" borderId="77" xfId="0" applyNumberFormat="1" applyFont="1" applyFill="1" applyBorder="1" applyAlignment="1">
      <alignment horizontal="center" vertical="center"/>
    </xf>
    <xf numFmtId="0" fontId="18" fillId="0" borderId="68" xfId="0" applyFont="1" applyBorder="1" applyAlignment="1">
      <alignment horizontal="center"/>
    </xf>
    <xf numFmtId="0" fontId="0" fillId="0" borderId="0" xfId="0" applyBorder="1"/>
    <xf numFmtId="0" fontId="2" fillId="6" borderId="0" xfId="0" applyFont="1" applyFill="1" applyBorder="1" applyAlignment="1">
      <alignment horizontal="center"/>
    </xf>
    <xf numFmtId="0" fontId="0" fillId="6" borderId="0" xfId="0" applyFill="1" applyBorder="1"/>
    <xf numFmtId="1" fontId="0" fillId="0" borderId="6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0" fillId="6" borderId="78" xfId="0" applyFill="1" applyBorder="1"/>
    <xf numFmtId="0" fontId="18" fillId="6" borderId="0" xfId="0" applyFont="1" applyFill="1" applyBorder="1" applyAlignment="1">
      <alignment horizontal="center"/>
    </xf>
    <xf numFmtId="166" fontId="5" fillId="0" borderId="67" xfId="0" applyNumberFormat="1" applyFont="1" applyBorder="1" applyAlignment="1">
      <alignment horizontal="center" vertical="center"/>
    </xf>
    <xf numFmtId="2" fontId="0" fillId="0" borderId="79" xfId="0" applyNumberFormat="1" applyFont="1" applyBorder="1" applyAlignment="1">
      <alignment horizontal="center" vertical="center"/>
    </xf>
    <xf numFmtId="166" fontId="0" fillId="6" borderId="79" xfId="0" applyNumberFormat="1" applyFont="1" applyFill="1" applyBorder="1" applyAlignment="1">
      <alignment horizontal="center" vertical="center"/>
    </xf>
    <xf numFmtId="2" fontId="0" fillId="6" borderId="79" xfId="0" applyNumberFormat="1" applyFont="1" applyFill="1" applyBorder="1" applyAlignment="1">
      <alignment horizontal="center" vertical="center"/>
    </xf>
    <xf numFmtId="1" fontId="0" fillId="0" borderId="67" xfId="0" applyNumberFormat="1" applyFont="1" applyBorder="1" applyAlignment="1">
      <alignment horizontal="right" vertical="center"/>
    </xf>
    <xf numFmtId="166" fontId="0" fillId="0" borderId="67" xfId="0" applyNumberFormat="1" applyFont="1" applyBorder="1" applyAlignment="1">
      <alignment horizontal="right" vertical="center"/>
    </xf>
    <xf numFmtId="1" fontId="0" fillId="0" borderId="67" xfId="0" applyNumberFormat="1" applyFont="1" applyBorder="1" applyAlignment="1">
      <alignment horizontal="left" vertical="center"/>
    </xf>
    <xf numFmtId="166" fontId="0" fillId="0" borderId="67" xfId="0" applyNumberFormat="1" applyFont="1" applyBorder="1" applyAlignment="1">
      <alignment horizontal="left" vertical="center"/>
    </xf>
    <xf numFmtId="0" fontId="18" fillId="0" borderId="67" xfId="0" applyFont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18" fillId="0" borderId="82" xfId="0" applyFont="1" applyBorder="1" applyAlignment="1"/>
    <xf numFmtId="0" fontId="2" fillId="0" borderId="82" xfId="0" applyFont="1" applyBorder="1" applyAlignment="1">
      <alignment horizontal="center"/>
    </xf>
    <xf numFmtId="0" fontId="0" fillId="0" borderId="82" xfId="0" applyBorder="1"/>
    <xf numFmtId="0" fontId="18" fillId="6" borderId="83" xfId="0" applyFont="1" applyFill="1" applyBorder="1" applyAlignment="1">
      <alignment horizontal="center" vertical="center"/>
    </xf>
    <xf numFmtId="0" fontId="0" fillId="6" borderId="83" xfId="0" applyFill="1" applyBorder="1"/>
    <xf numFmtId="166" fontId="0" fillId="6" borderId="83" xfId="0" applyNumberFormat="1" applyFont="1" applyFill="1" applyBorder="1" applyAlignment="1">
      <alignment horizontal="center" vertical="center"/>
    </xf>
    <xf numFmtId="2" fontId="0" fillId="0" borderId="67" xfId="0" applyNumberFormat="1" applyFont="1" applyBorder="1" applyAlignment="1">
      <alignment horizontal="right" vertical="center"/>
    </xf>
    <xf numFmtId="2" fontId="5" fillId="0" borderId="67" xfId="0" applyNumberFormat="1" applyFont="1" applyBorder="1" applyAlignment="1">
      <alignment horizontal="center" vertical="center"/>
    </xf>
    <xf numFmtId="2" fontId="0" fillId="0" borderId="67" xfId="0" applyNumberFormat="1" applyFont="1" applyBorder="1" applyAlignment="1">
      <alignment horizontal="left" vertical="center"/>
    </xf>
    <xf numFmtId="3" fontId="0" fillId="0" borderId="67" xfId="0" applyNumberFormat="1" applyFont="1" applyBorder="1" applyAlignment="1">
      <alignment horizontal="right" vertical="center"/>
    </xf>
    <xf numFmtId="3" fontId="5" fillId="0" borderId="67" xfId="0" applyNumberFormat="1" applyFont="1" applyBorder="1" applyAlignment="1">
      <alignment horizontal="center" vertical="center"/>
    </xf>
    <xf numFmtId="3" fontId="0" fillId="0" borderId="67" xfId="0" applyNumberFormat="1" applyFont="1" applyBorder="1" applyAlignment="1">
      <alignment horizontal="left" vertical="center"/>
    </xf>
    <xf numFmtId="3" fontId="0" fillId="0" borderId="67" xfId="0" applyNumberFormat="1" applyFont="1" applyBorder="1" applyAlignment="1">
      <alignment horizontal="center" vertical="center"/>
    </xf>
    <xf numFmtId="3" fontId="0" fillId="0" borderId="69" xfId="0" applyNumberFormat="1" applyFont="1" applyBorder="1" applyAlignment="1">
      <alignment horizontal="center" vertical="center"/>
    </xf>
    <xf numFmtId="164" fontId="0" fillId="0" borderId="67" xfId="0" applyNumberFormat="1" applyFont="1" applyBorder="1" applyAlignment="1">
      <alignment horizontal="right" vertical="center"/>
    </xf>
    <xf numFmtId="164" fontId="5" fillId="0" borderId="67" xfId="0" applyNumberFormat="1" applyFont="1" applyBorder="1" applyAlignment="1">
      <alignment horizontal="center" vertical="center"/>
    </xf>
    <xf numFmtId="164" fontId="0" fillId="0" borderId="67" xfId="0" applyNumberFormat="1" applyFont="1" applyBorder="1" applyAlignment="1">
      <alignment horizontal="left" vertical="center"/>
    </xf>
    <xf numFmtId="164" fontId="0" fillId="0" borderId="67" xfId="0" applyNumberFormat="1" applyFont="1" applyBorder="1" applyAlignment="1">
      <alignment horizontal="center" vertical="center"/>
    </xf>
    <xf numFmtId="1" fontId="5" fillId="0" borderId="67" xfId="0" applyNumberFormat="1" applyFont="1" applyBorder="1" applyAlignment="1">
      <alignment horizontal="center" vertical="center"/>
    </xf>
    <xf numFmtId="164" fontId="0" fillId="0" borderId="79" xfId="0" applyNumberFormat="1" applyFont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right"/>
    </xf>
    <xf numFmtId="164" fontId="0" fillId="0" borderId="80" xfId="0" applyNumberFormat="1" applyFont="1" applyBorder="1" applyAlignment="1">
      <alignment horizontal="right" vertical="center"/>
    </xf>
    <xf numFmtId="166" fontId="0" fillId="6" borderId="80" xfId="0" applyNumberFormat="1" applyFont="1" applyFill="1" applyBorder="1" applyAlignment="1">
      <alignment horizontal="right" vertical="center"/>
    </xf>
    <xf numFmtId="2" fontId="0" fillId="0" borderId="80" xfId="0" applyNumberFormat="1" applyFont="1" applyBorder="1" applyAlignment="1">
      <alignment horizontal="right" vertical="center"/>
    </xf>
    <xf numFmtId="2" fontId="0" fillId="6" borderId="80" xfId="0" applyNumberFormat="1" applyFont="1" applyFill="1" applyBorder="1" applyAlignment="1">
      <alignment horizontal="right" vertical="center"/>
    </xf>
    <xf numFmtId="1" fontId="0" fillId="6" borderId="0" xfId="0" applyNumberFormat="1" applyFont="1" applyFill="1" applyBorder="1" applyAlignment="1">
      <alignment horizontal="left"/>
    </xf>
    <xf numFmtId="164" fontId="0" fillId="0" borderId="80" xfId="0" applyNumberFormat="1" applyFont="1" applyBorder="1" applyAlignment="1">
      <alignment horizontal="left" vertical="center"/>
    </xf>
    <xf numFmtId="166" fontId="0" fillId="6" borderId="80" xfId="0" applyNumberFormat="1" applyFont="1" applyFill="1" applyBorder="1" applyAlignment="1">
      <alignment horizontal="left" vertical="center"/>
    </xf>
    <xf numFmtId="2" fontId="0" fillId="0" borderId="80" xfId="0" applyNumberFormat="1" applyFont="1" applyBorder="1" applyAlignment="1">
      <alignment horizontal="left" vertical="center"/>
    </xf>
    <xf numFmtId="2" fontId="0" fillId="6" borderId="80" xfId="0" applyNumberFormat="1" applyFont="1" applyFill="1" applyBorder="1" applyAlignment="1">
      <alignment horizontal="left" vertical="center"/>
    </xf>
    <xf numFmtId="0" fontId="0" fillId="0" borderId="84" xfId="0" applyBorder="1"/>
    <xf numFmtId="164" fontId="0" fillId="6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4" fontId="0" fillId="6" borderId="0" xfId="0" applyNumberFormat="1" applyFont="1" applyFill="1" applyBorder="1" applyAlignment="1">
      <alignment horizontal="left" vertical="center"/>
    </xf>
    <xf numFmtId="164" fontId="2" fillId="0" borderId="70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2" fontId="0" fillId="6" borderId="88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 textRotation="90"/>
    </xf>
    <xf numFmtId="0" fontId="7" fillId="0" borderId="72" xfId="0" applyFont="1" applyFill="1" applyBorder="1" applyAlignment="1">
      <alignment horizontal="right" wrapText="1"/>
    </xf>
    <xf numFmtId="0" fontId="7" fillId="0" borderId="80" xfId="0" applyFont="1" applyFill="1" applyBorder="1" applyAlignment="1">
      <alignment horizontal="right" wrapText="1"/>
    </xf>
    <xf numFmtId="2" fontId="0" fillId="0" borderId="79" xfId="0" applyNumberFormat="1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0" fillId="0" borderId="69" xfId="0" applyFill="1" applyBorder="1"/>
    <xf numFmtId="2" fontId="0" fillId="0" borderId="67" xfId="0" applyNumberFormat="1" applyFont="1" applyFill="1" applyBorder="1" applyAlignment="1">
      <alignment horizontal="right" vertical="center"/>
    </xf>
    <xf numFmtId="2" fontId="5" fillId="0" borderId="67" xfId="0" applyNumberFormat="1" applyFont="1" applyFill="1" applyBorder="1" applyAlignment="1">
      <alignment horizontal="center" vertical="center"/>
    </xf>
    <xf numFmtId="2" fontId="0" fillId="0" borderId="67" xfId="0" applyNumberFormat="1" applyFont="1" applyFill="1" applyBorder="1" applyAlignment="1">
      <alignment horizontal="left" vertical="center"/>
    </xf>
    <xf numFmtId="2" fontId="0" fillId="0" borderId="67" xfId="0" applyNumberFormat="1" applyFont="1" applyFill="1" applyBorder="1" applyAlignment="1">
      <alignment horizontal="center" vertical="center"/>
    </xf>
    <xf numFmtId="0" fontId="0" fillId="0" borderId="73" xfId="0" applyFill="1" applyBorder="1"/>
    <xf numFmtId="0" fontId="0" fillId="0" borderId="78" xfId="0" applyFill="1" applyBorder="1"/>
    <xf numFmtId="1" fontId="0" fillId="6" borderId="8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80" xfId="0" applyNumberFormat="1" applyFont="1" applyFill="1" applyBorder="1" applyAlignment="1">
      <alignment horizontal="center" vertical="center"/>
    </xf>
    <xf numFmtId="0" fontId="18" fillId="0" borderId="66" xfId="0" applyFont="1" applyBorder="1" applyAlignment="1">
      <alignment horizontal="center"/>
    </xf>
    <xf numFmtId="0" fontId="18" fillId="6" borderId="0" xfId="0" applyFont="1" applyFill="1" applyAlignment="1">
      <alignment horizontal="center"/>
    </xf>
    <xf numFmtId="3" fontId="0" fillId="6" borderId="67" xfId="0" applyNumberFormat="1" applyFont="1" applyFill="1" applyBorder="1" applyAlignment="1">
      <alignment horizontal="center" vertical="center"/>
    </xf>
    <xf numFmtId="0" fontId="0" fillId="6" borderId="73" xfId="0" applyFill="1" applyBorder="1"/>
    <xf numFmtId="0" fontId="18" fillId="6" borderId="89" xfId="0" applyFont="1" applyFill="1" applyBorder="1" applyAlignment="1">
      <alignment horizontal="center" vertical="center"/>
    </xf>
    <xf numFmtId="0" fontId="0" fillId="6" borderId="89" xfId="0" applyFill="1" applyBorder="1"/>
    <xf numFmtId="166" fontId="0" fillId="6" borderId="89" xfId="0" applyNumberFormat="1" applyFont="1" applyFill="1" applyBorder="1" applyAlignment="1">
      <alignment horizontal="center" vertical="center"/>
    </xf>
    <xf numFmtId="4" fontId="0" fillId="0" borderId="67" xfId="0" applyNumberFormat="1" applyFont="1" applyBorder="1" applyAlignment="1">
      <alignment horizontal="right" vertical="center"/>
    </xf>
    <xf numFmtId="4" fontId="5" fillId="0" borderId="67" xfId="0" applyNumberFormat="1" applyFont="1" applyBorder="1" applyAlignment="1">
      <alignment horizontal="center" vertical="center"/>
    </xf>
    <xf numFmtId="4" fontId="0" fillId="0" borderId="67" xfId="0" applyNumberFormat="1" applyFont="1" applyBorder="1" applyAlignment="1">
      <alignment horizontal="left" vertical="center"/>
    </xf>
    <xf numFmtId="4" fontId="0" fillId="0" borderId="67" xfId="0" applyNumberFormat="1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4" fontId="0" fillId="2" borderId="50" xfId="0" applyNumberFormat="1" applyFill="1" applyBorder="1" applyAlignment="1">
      <alignment horizontal="center" vertical="center"/>
    </xf>
    <xf numFmtId="164" fontId="0" fillId="2" borderId="51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90" wrapText="1"/>
    </xf>
    <xf numFmtId="2" fontId="2" fillId="0" borderId="0" xfId="0" applyNumberFormat="1" applyFon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1" fontId="0" fillId="6" borderId="8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8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167" fontId="0" fillId="0" borderId="2" xfId="0" applyNumberFormat="1" applyFill="1" applyBorder="1" applyAlignment="1">
      <alignment horizontal="center" vertical="center"/>
    </xf>
    <xf numFmtId="167" fontId="0" fillId="0" borderId="29" xfId="0" applyNumberFormat="1" applyFill="1" applyBorder="1" applyAlignment="1">
      <alignment horizontal="center" vertical="center"/>
    </xf>
    <xf numFmtId="167" fontId="0" fillId="0" borderId="9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2" fontId="0" fillId="7" borderId="29" xfId="0" applyNumberFormat="1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/>
    </xf>
    <xf numFmtId="164" fontId="0" fillId="7" borderId="29" xfId="0" applyNumberFormat="1" applyFill="1" applyBorder="1" applyAlignment="1">
      <alignment horizontal="center" vertical="center"/>
    </xf>
    <xf numFmtId="167" fontId="0" fillId="7" borderId="29" xfId="0" applyNumberFormat="1" applyFill="1" applyBorder="1" applyAlignment="1">
      <alignment horizontal="center" vertical="center"/>
    </xf>
    <xf numFmtId="1" fontId="0" fillId="7" borderId="8" xfId="0" applyNumberFormat="1" applyFill="1" applyBorder="1" applyAlignment="1">
      <alignment horizontal="center" vertical="center"/>
    </xf>
    <xf numFmtId="167" fontId="0" fillId="7" borderId="9" xfId="0" applyNumberForma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1" fontId="0" fillId="6" borderId="8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8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0" fillId="0" borderId="92" xfId="0" applyBorder="1"/>
    <xf numFmtId="2" fontId="0" fillId="0" borderId="17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37" xfId="0" applyNumberFormat="1" applyFill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38" xfId="0" applyNumberFormat="1" applyFill="1" applyBorder="1" applyAlignment="1">
      <alignment horizontal="center"/>
    </xf>
    <xf numFmtId="166" fontId="0" fillId="0" borderId="49" xfId="0" applyNumberFormat="1" applyBorder="1" applyAlignment="1">
      <alignment horizontal="center" vertical="center"/>
    </xf>
    <xf numFmtId="167" fontId="0" fillId="0" borderId="49" xfId="0" applyNumberFormat="1" applyBorder="1" applyAlignment="1">
      <alignment horizontal="center" vertical="center"/>
    </xf>
    <xf numFmtId="164" fontId="0" fillId="6" borderId="80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 textRotation="90"/>
    </xf>
    <xf numFmtId="0" fontId="7" fillId="6" borderId="72" xfId="0" applyFont="1" applyFill="1" applyBorder="1" applyAlignment="1">
      <alignment horizontal="right" wrapText="1"/>
    </xf>
    <xf numFmtId="0" fontId="7" fillId="6" borderId="80" xfId="0" applyFont="1" applyFill="1" applyBorder="1" applyAlignment="1">
      <alignment horizontal="right" wrapText="1"/>
    </xf>
    <xf numFmtId="2" fontId="0" fillId="6" borderId="81" xfId="0" applyNumberFormat="1" applyFont="1" applyFill="1" applyBorder="1" applyAlignment="1">
      <alignment horizontal="center" vertical="center"/>
    </xf>
    <xf numFmtId="2" fontId="0" fillId="6" borderId="95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6" borderId="81" xfId="0" applyFill="1" applyBorder="1"/>
    <xf numFmtId="0" fontId="2" fillId="0" borderId="82" xfId="0" applyFont="1" applyBorder="1" applyAlignment="1"/>
    <xf numFmtId="0" fontId="18" fillId="6" borderId="74" xfId="0" applyFont="1" applyFill="1" applyBorder="1" applyAlignment="1">
      <alignment horizontal="center" vertical="center"/>
    </xf>
    <xf numFmtId="0" fontId="0" fillId="6" borderId="77" xfId="0" applyFill="1" applyBorder="1"/>
    <xf numFmtId="2" fontId="0" fillId="6" borderId="96" xfId="0" applyNumberFormat="1" applyFont="1" applyFill="1" applyBorder="1" applyAlignment="1">
      <alignment horizontal="right" vertical="center"/>
    </xf>
    <xf numFmtId="2" fontId="5" fillId="6" borderId="96" xfId="0" applyNumberFormat="1" applyFont="1" applyFill="1" applyBorder="1" applyAlignment="1">
      <alignment horizontal="center" vertical="center"/>
    </xf>
    <xf numFmtId="2" fontId="0" fillId="6" borderId="96" xfId="0" applyNumberFormat="1" applyFont="1" applyFill="1" applyBorder="1" applyAlignment="1">
      <alignment horizontal="left" vertical="center"/>
    </xf>
    <xf numFmtId="2" fontId="0" fillId="6" borderId="96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6" borderId="8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8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5" fillId="0" borderId="79" xfId="0" applyNumberFormat="1" applyFont="1" applyBorder="1" applyAlignment="1">
      <alignment horizontal="center" vertical="center"/>
    </xf>
    <xf numFmtId="166" fontId="0" fillId="6" borderId="0" xfId="0" applyNumberFormat="1" applyFont="1" applyFill="1" applyBorder="1" applyAlignment="1">
      <alignment horizontal="center" vertical="center"/>
    </xf>
    <xf numFmtId="2" fontId="0" fillId="6" borderId="0" xfId="0" applyNumberFormat="1" applyFont="1" applyFill="1" applyBorder="1" applyAlignment="1">
      <alignment horizontal="center" vertical="center"/>
    </xf>
    <xf numFmtId="0" fontId="18" fillId="6" borderId="88" xfId="0" applyFont="1" applyFill="1" applyBorder="1" applyAlignment="1">
      <alignment horizontal="center" vertical="center"/>
    </xf>
    <xf numFmtId="0" fontId="0" fillId="6" borderId="88" xfId="0" applyFill="1" applyBorder="1"/>
    <xf numFmtId="166" fontId="0" fillId="6" borderId="88" xfId="0" applyNumberFormat="1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164" fontId="0" fillId="6" borderId="0" xfId="0" applyNumberFormat="1" applyFont="1" applyFill="1" applyBorder="1" applyAlignment="1">
      <alignment horizontal="right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2" fillId="6" borderId="70" xfId="0" applyNumberFormat="1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/>
    </xf>
    <xf numFmtId="0" fontId="0" fillId="6" borderId="95" xfId="0" applyFill="1" applyBorder="1"/>
    <xf numFmtId="0" fontId="2" fillId="6" borderId="65" xfId="0" applyFont="1" applyFill="1" applyBorder="1" applyAlignment="1">
      <alignment horizontal="center"/>
    </xf>
    <xf numFmtId="0" fontId="18" fillId="6" borderId="68" xfId="0" applyFont="1" applyFill="1" applyBorder="1" applyAlignment="1">
      <alignment horizontal="center"/>
    </xf>
    <xf numFmtId="0" fontId="0" fillId="6" borderId="69" xfId="0" applyFill="1" applyBorder="1"/>
    <xf numFmtId="166" fontId="0" fillId="6" borderId="69" xfId="0" applyNumberFormat="1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1" fontId="0" fillId="6" borderId="67" xfId="0" applyNumberFormat="1" applyFont="1" applyFill="1" applyBorder="1" applyAlignment="1">
      <alignment horizontal="right" vertical="center"/>
    </xf>
    <xf numFmtId="166" fontId="5" fillId="6" borderId="67" xfId="0" applyNumberFormat="1" applyFont="1" applyFill="1" applyBorder="1" applyAlignment="1">
      <alignment horizontal="center" vertical="center"/>
    </xf>
    <xf numFmtId="1" fontId="0" fillId="6" borderId="67" xfId="0" applyNumberFormat="1" applyFont="1" applyFill="1" applyBorder="1" applyAlignment="1">
      <alignment horizontal="left" vertical="center"/>
    </xf>
    <xf numFmtId="166" fontId="0" fillId="6" borderId="67" xfId="0" applyNumberFormat="1" applyFont="1" applyFill="1" applyBorder="1" applyAlignment="1">
      <alignment horizontal="right" vertical="center"/>
    </xf>
    <xf numFmtId="166" fontId="0" fillId="6" borderId="67" xfId="0" applyNumberFormat="1" applyFont="1" applyFill="1" applyBorder="1" applyAlignment="1">
      <alignment horizontal="left" vertical="center"/>
    </xf>
    <xf numFmtId="166" fontId="0" fillId="6" borderId="67" xfId="0" applyNumberFormat="1" applyFont="1" applyFill="1" applyBorder="1" applyAlignment="1">
      <alignment horizontal="center" vertical="center"/>
    </xf>
    <xf numFmtId="2" fontId="0" fillId="6" borderId="67" xfId="0" applyNumberFormat="1" applyFont="1" applyFill="1" applyBorder="1" applyAlignment="1">
      <alignment horizontal="right" vertical="center"/>
    </xf>
    <xf numFmtId="2" fontId="5" fillId="6" borderId="67" xfId="0" applyNumberFormat="1" applyFont="1" applyFill="1" applyBorder="1" applyAlignment="1">
      <alignment horizontal="center" vertical="center"/>
    </xf>
    <xf numFmtId="2" fontId="0" fillId="6" borderId="67" xfId="0" applyNumberFormat="1" applyFont="1" applyFill="1" applyBorder="1" applyAlignment="1">
      <alignment horizontal="left" vertical="center"/>
    </xf>
    <xf numFmtId="2" fontId="0" fillId="6" borderId="67" xfId="0" applyNumberFormat="1" applyFont="1" applyFill="1" applyBorder="1" applyAlignment="1">
      <alignment horizontal="center" vertical="center"/>
    </xf>
    <xf numFmtId="0" fontId="0" fillId="6" borderId="66" xfId="0" applyFill="1" applyBorder="1" applyAlignment="1">
      <alignment horizontal="center"/>
    </xf>
    <xf numFmtId="3" fontId="0" fillId="6" borderId="67" xfId="0" applyNumberFormat="1" applyFont="1" applyFill="1" applyBorder="1" applyAlignment="1">
      <alignment horizontal="right" vertical="center"/>
    </xf>
    <xf numFmtId="3" fontId="5" fillId="6" borderId="67" xfId="0" applyNumberFormat="1" applyFont="1" applyFill="1" applyBorder="1" applyAlignment="1">
      <alignment horizontal="center" vertical="center"/>
    </xf>
    <xf numFmtId="3" fontId="0" fillId="6" borderId="67" xfId="0" applyNumberFormat="1" applyFont="1" applyFill="1" applyBorder="1" applyAlignment="1">
      <alignment horizontal="left" vertical="center"/>
    </xf>
    <xf numFmtId="0" fontId="0" fillId="6" borderId="71" xfId="0" applyFill="1" applyBorder="1"/>
    <xf numFmtId="0" fontId="0" fillId="6" borderId="69" xfId="0" applyFill="1" applyBorder="1" applyAlignment="1">
      <alignment horizontal="center"/>
    </xf>
    <xf numFmtId="0" fontId="0" fillId="6" borderId="71" xfId="0" applyFill="1" applyBorder="1" applyAlignment="1">
      <alignment horizontal="right"/>
    </xf>
    <xf numFmtId="3" fontId="0" fillId="6" borderId="69" xfId="0" applyNumberFormat="1" applyFont="1" applyFill="1" applyBorder="1" applyAlignment="1">
      <alignment horizontal="center" vertical="center"/>
    </xf>
    <xf numFmtId="164" fontId="0" fillId="6" borderId="67" xfId="0" applyNumberFormat="1" applyFont="1" applyFill="1" applyBorder="1" applyAlignment="1">
      <alignment horizontal="right" vertical="center"/>
    </xf>
    <xf numFmtId="164" fontId="5" fillId="6" borderId="67" xfId="0" applyNumberFormat="1" applyFont="1" applyFill="1" applyBorder="1" applyAlignment="1">
      <alignment horizontal="center" vertical="center"/>
    </xf>
    <xf numFmtId="164" fontId="0" fillId="6" borderId="67" xfId="0" applyNumberFormat="1" applyFont="1" applyFill="1" applyBorder="1" applyAlignment="1">
      <alignment horizontal="left" vertical="center"/>
    </xf>
    <xf numFmtId="0" fontId="18" fillId="6" borderId="80" xfId="0" applyFont="1" applyFill="1" applyBorder="1" applyAlignment="1">
      <alignment horizontal="center" vertical="center"/>
    </xf>
    <xf numFmtId="0" fontId="0" fillId="6" borderId="97" xfId="0" applyFill="1" applyBorder="1"/>
    <xf numFmtId="164" fontId="0" fillId="6" borderId="79" xfId="0" applyNumberFormat="1" applyFont="1" applyFill="1" applyBorder="1" applyAlignment="1">
      <alignment horizontal="right" vertical="center"/>
    </xf>
    <xf numFmtId="164" fontId="5" fillId="6" borderId="79" xfId="0" applyNumberFormat="1" applyFont="1" applyFill="1" applyBorder="1" applyAlignment="1">
      <alignment horizontal="center" vertical="center"/>
    </xf>
    <xf numFmtId="164" fontId="0" fillId="6" borderId="79" xfId="0" applyNumberFormat="1" applyFont="1" applyFill="1" applyBorder="1" applyAlignment="1">
      <alignment horizontal="left" vertical="center"/>
    </xf>
    <xf numFmtId="164" fontId="0" fillId="6" borderId="79" xfId="0" applyNumberFormat="1" applyFont="1" applyFill="1" applyBorder="1" applyAlignment="1">
      <alignment horizontal="center" vertical="center"/>
    </xf>
    <xf numFmtId="0" fontId="0" fillId="6" borderId="65" xfId="0" applyFill="1" applyBorder="1"/>
    <xf numFmtId="2" fontId="0" fillId="6" borderId="69" xfId="0" applyNumberFormat="1" applyFont="1" applyFill="1" applyBorder="1" applyAlignment="1">
      <alignment horizontal="center" vertical="center"/>
    </xf>
    <xf numFmtId="0" fontId="18" fillId="6" borderId="82" xfId="0" applyFont="1" applyFill="1" applyBorder="1" applyAlignment="1">
      <alignment horizontal="center"/>
    </xf>
    <xf numFmtId="0" fontId="2" fillId="6" borderId="82" xfId="0" applyFont="1" applyFill="1" applyBorder="1" applyAlignment="1">
      <alignment horizontal="center"/>
    </xf>
    <xf numFmtId="0" fontId="0" fillId="6" borderId="82" xfId="0" applyFill="1" applyBorder="1"/>
    <xf numFmtId="1" fontId="5" fillId="6" borderId="67" xfId="0" applyNumberFormat="1" applyFont="1" applyFill="1" applyBorder="1" applyAlignment="1">
      <alignment horizontal="center" vertical="center"/>
    </xf>
    <xf numFmtId="1" fontId="0" fillId="6" borderId="67" xfId="0" applyNumberFormat="1" applyFont="1" applyFill="1" applyBorder="1" applyAlignment="1">
      <alignment horizontal="center" vertical="center"/>
    </xf>
    <xf numFmtId="164" fontId="0" fillId="6" borderId="80" xfId="0" applyNumberFormat="1" applyFont="1" applyFill="1" applyBorder="1" applyAlignment="1">
      <alignment horizontal="left" vertical="center"/>
    </xf>
    <xf numFmtId="2" fontId="5" fillId="6" borderId="79" xfId="0" applyNumberFormat="1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 wrapText="1"/>
    </xf>
    <xf numFmtId="1" fontId="0" fillId="0" borderId="24" xfId="0" applyNumberFormat="1" applyFont="1" applyBorder="1" applyAlignment="1">
      <alignment horizontal="center" vertical="center" wrapText="1"/>
    </xf>
    <xf numFmtId="1" fontId="0" fillId="0" borderId="15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69" fontId="0" fillId="6" borderId="67" xfId="0" applyNumberFormat="1" applyFont="1" applyFill="1" applyBorder="1" applyAlignment="1">
      <alignment horizontal="left" vertical="center"/>
    </xf>
    <xf numFmtId="4" fontId="0" fillId="6" borderId="67" xfId="0" applyNumberFormat="1" applyFont="1" applyFill="1" applyBorder="1" applyAlignment="1">
      <alignment horizontal="left" vertical="center"/>
    </xf>
    <xf numFmtId="169" fontId="0" fillId="6" borderId="67" xfId="0" applyNumberFormat="1" applyFont="1" applyFill="1" applyBorder="1" applyAlignment="1">
      <alignment horizontal="right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4" fontId="0" fillId="7" borderId="17" xfId="0" applyNumberForma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/>
    </xf>
    <xf numFmtId="2" fontId="0" fillId="7" borderId="37" xfId="0" applyNumberFormat="1" applyFill="1" applyBorder="1" applyAlignment="1">
      <alignment horizontal="center"/>
    </xf>
    <xf numFmtId="2" fontId="0" fillId="7" borderId="38" xfId="0" applyNumberFormat="1" applyFill="1" applyBorder="1" applyAlignment="1">
      <alignment horizontal="center"/>
    </xf>
    <xf numFmtId="2" fontId="0" fillId="7" borderId="0" xfId="0" applyNumberForma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4" fontId="0" fillId="7" borderId="35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/>
    </xf>
    <xf numFmtId="1" fontId="0" fillId="7" borderId="35" xfId="0" applyNumberFormat="1" applyFill="1" applyBorder="1" applyAlignment="1">
      <alignment horizontal="center" vertical="center"/>
    </xf>
    <xf numFmtId="164" fontId="0" fillId="7" borderId="38" xfId="0" applyNumberForma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66" fontId="0" fillId="7" borderId="6" xfId="0" applyNumberFormat="1" applyFill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166" fontId="0" fillId="7" borderId="37" xfId="0" applyNumberFormat="1" applyFill="1" applyBorder="1" applyAlignment="1">
      <alignment horizontal="center"/>
    </xf>
    <xf numFmtId="166" fontId="0" fillId="7" borderId="38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 vertical="center"/>
    </xf>
    <xf numFmtId="2" fontId="0" fillId="7" borderId="36" xfId="0" applyNumberFormat="1" applyFill="1" applyBorder="1" applyAlignment="1">
      <alignment horizontal="center" vertical="center"/>
    </xf>
    <xf numFmtId="2" fontId="0" fillId="7" borderId="37" xfId="0" applyNumberFormat="1" applyFill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center"/>
    </xf>
    <xf numFmtId="1" fontId="0" fillId="0" borderId="41" xfId="0" applyNumberFormat="1" applyFont="1" applyBorder="1" applyAlignment="1">
      <alignment horizontal="center" vertical="center"/>
    </xf>
    <xf numFmtId="1" fontId="0" fillId="0" borderId="42" xfId="0" applyNumberFormat="1" applyFont="1" applyBorder="1" applyAlignment="1">
      <alignment horizontal="center" vertical="center"/>
    </xf>
    <xf numFmtId="1" fontId="0" fillId="0" borderId="35" xfId="0" applyNumberFormat="1" applyFont="1" applyBorder="1" applyAlignment="1">
      <alignment horizontal="center" vertical="center" wrapText="1"/>
    </xf>
    <xf numFmtId="1" fontId="0" fillId="0" borderId="39" xfId="0" applyNumberFormat="1" applyFont="1" applyBorder="1" applyAlignment="1">
      <alignment horizontal="center" vertical="center" wrapText="1"/>
    </xf>
    <xf numFmtId="1" fontId="0" fillId="0" borderId="15" xfId="0" applyNumberFormat="1" applyFont="1" applyBorder="1" applyAlignment="1">
      <alignment horizontal="center" vertical="center" wrapText="1"/>
    </xf>
    <xf numFmtId="1" fontId="0" fillId="0" borderId="24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 wrapText="1"/>
    </xf>
    <xf numFmtId="1" fontId="0" fillId="0" borderId="40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2" fontId="0" fillId="0" borderId="36" xfId="0" applyNumberFormat="1" applyFont="1" applyBorder="1" applyAlignment="1">
      <alignment horizontal="center" vertical="center" wrapText="1"/>
    </xf>
    <xf numFmtId="2" fontId="0" fillId="0" borderId="40" xfId="0" applyNumberFormat="1" applyFont="1" applyBorder="1" applyAlignment="1">
      <alignment horizontal="center" vertical="center" wrapText="1"/>
    </xf>
    <xf numFmtId="2" fontId="0" fillId="0" borderId="53" xfId="0" applyNumberFormat="1" applyFont="1" applyBorder="1" applyAlignment="1">
      <alignment horizontal="center" vertical="center" wrapText="1"/>
    </xf>
    <xf numFmtId="2" fontId="0" fillId="0" borderId="54" xfId="0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5" fillId="0" borderId="53" xfId="0" applyNumberFormat="1" applyFont="1" applyBorder="1" applyAlignment="1">
      <alignment horizontal="center" vertical="center"/>
    </xf>
    <xf numFmtId="2" fontId="5" fillId="0" borderId="54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4" fillId="0" borderId="6" xfId="1" applyNumberFormat="1" applyFont="1" applyFill="1" applyBorder="1" applyAlignment="1">
      <alignment horizontal="center" vertical="center"/>
    </xf>
    <xf numFmtId="1" fontId="4" fillId="0" borderId="7" xfId="1" applyNumberFormat="1" applyFont="1" applyFill="1" applyBorder="1" applyAlignment="1">
      <alignment horizontal="center" vertical="center"/>
    </xf>
    <xf numFmtId="1" fontId="4" fillId="0" borderId="19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4" xfId="0" applyNumberFormat="1" applyFont="1" applyBorder="1" applyAlignment="1">
      <alignment horizontal="center" vertical="center"/>
    </xf>
    <xf numFmtId="1" fontId="0" fillId="0" borderId="45" xfId="0" applyNumberFormat="1" applyFon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1" fontId="0" fillId="0" borderId="19" xfId="0" applyNumberForma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vertical="center" wrapText="1"/>
    </xf>
    <xf numFmtId="1" fontId="0" fillId="0" borderId="13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0" fillId="0" borderId="4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42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2" fillId="0" borderId="9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1" fontId="0" fillId="6" borderId="90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0" fillId="6" borderId="91" xfId="0" applyNumberFormat="1" applyFont="1" applyFill="1" applyBorder="1" applyAlignment="1">
      <alignment horizontal="center" vertical="center"/>
    </xf>
    <xf numFmtId="1" fontId="0" fillId="6" borderId="81" xfId="0" applyNumberFormat="1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1" fontId="0" fillId="6" borderId="80" xfId="0" applyNumberFormat="1" applyFont="1" applyFill="1" applyBorder="1" applyAlignment="1">
      <alignment horizontal="center" vertical="center"/>
    </xf>
    <xf numFmtId="0" fontId="19" fillId="0" borderId="85" xfId="0" applyFont="1" applyBorder="1" applyAlignment="1">
      <alignment horizontal="center"/>
    </xf>
    <xf numFmtId="0" fontId="2" fillId="6" borderId="85" xfId="0" applyFont="1" applyFill="1" applyBorder="1" applyAlignment="1">
      <alignment horizontal="center"/>
    </xf>
    <xf numFmtId="0" fontId="2" fillId="6" borderId="86" xfId="0" applyFont="1" applyFill="1" applyBorder="1" applyAlignment="1">
      <alignment horizontal="center"/>
    </xf>
    <xf numFmtId="0" fontId="2" fillId="6" borderId="87" xfId="0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2" fontId="17" fillId="0" borderId="1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3">
    <cellStyle name="Bad" xfId="2" builtinId="27"/>
    <cellStyle name="Neutral" xfId="1" builtinId="28"/>
    <cellStyle name="Normal" xfId="0" builtinId="0"/>
  </cellStyles>
  <dxfs count="96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r>
              <a:rPr lang="en-US" sz="16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770827257703899"/>
          <c:y val="0.10271708223972004"/>
          <c:w val="0.22000777680567707"/>
          <c:h val="0.63222249562554689"/>
        </c:manualLayout>
      </c:layout>
      <c:barChart>
        <c:barDir val="col"/>
        <c:grouping val="clustered"/>
        <c:varyColors val="0"/>
        <c:ser>
          <c:idx val="4"/>
          <c:order val="4"/>
          <c:tx>
            <c:v>Lmna-WT</c:v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Function'!$Q$220,'LV Function'!$R$220,'LV Function'!$S$220,'LV Function'!$W$220)</c15:sqref>
                    </c15:fullRef>
                  </c:ext>
                </c:extLst>
                <c:f>'LV Function'!$W$220</c:f>
                <c:numCache>
                  <c:formatCode>General</c:formatCode>
                  <c:ptCount val="1"/>
                  <c:pt idx="0">
                    <c:v>13.732580599873264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Function'!$Q$220,'LV Function'!$R$220,'LV Function'!$S$220,'LV Function'!$W$220)</c15:sqref>
                    </c15:fullRef>
                  </c:ext>
                </c:extLst>
                <c:f>'LV Function'!$W$220</c:f>
                <c:numCache>
                  <c:formatCode>General</c:formatCode>
                  <c:ptCount val="1"/>
                  <c:pt idx="0">
                    <c:v>13.732580599873264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('LV Function'!$Q$116:$Q$117,'LV Function'!$R$116:$R$117,'LV Function'!$S$116:$S$117,'LV Function'!$W$116:$W$117)</c15:sqref>
                  </c15:fullRef>
                </c:ext>
              </c:extLst>
              <c:f>('LV Function'!$R$117,'LV Function'!$S$116:$S$117,'LV Function'!$W$116:$W$117)</c:f>
              <c:strCache>
                <c:ptCount val="1"/>
                <c:pt idx="0">
                  <c:v>HR (bpm)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('LV Function'!$Q$218,'LV Function'!$R$218,'LV Function'!$S$218,'LV Function'!$W$218)</c15:sqref>
                  </c15:fullRef>
                </c:ext>
              </c:extLst>
              <c:f>'LV Function'!$W$218</c:f>
              <c:numCache>
                <c:formatCode>0.0</c:formatCode>
                <c:ptCount val="1"/>
                <c:pt idx="0" formatCode="0">
                  <c:v>428.68608900000004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532-41A0-86D3-BF2DB1479AE0}"/>
            </c:ext>
          </c:extLst>
        </c:ser>
        <c:ser>
          <c:idx val="5"/>
          <c:order val="5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Function'!$Q$242,'LV Function'!$R$242,'LV Function'!$S$242,'LV Function'!$W$242)</c15:sqref>
                    </c15:fullRef>
                  </c:ext>
                </c:extLst>
                <c:f>'LV Function'!$W$242</c:f>
                <c:numCache>
                  <c:formatCode>General</c:formatCode>
                  <c:ptCount val="1"/>
                  <c:pt idx="0">
                    <c:v>46.149633345839334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Function'!$Q$240,'LV Function'!$R$240,'LV Function'!$S$240,'LV Function'!$W$240)</c15:sqref>
                    </c15:fullRef>
                  </c:ext>
                </c:extLst>
                <c:f>'LV Function'!$W$240</c:f>
                <c:numCache>
                  <c:formatCode>General</c:formatCode>
                  <c:ptCount val="1"/>
                  <c:pt idx="0">
                    <c:v>423.81182520000004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('LV Function'!$Q$116:$Q$117,'LV Function'!$R$116:$R$117,'LV Function'!$S$116:$S$117,'LV Function'!$W$116:$W$117)</c15:sqref>
                  </c15:fullRef>
                </c:ext>
              </c:extLst>
              <c:f>('LV Function'!$R$117,'LV Function'!$S$116:$S$117,'LV Function'!$W$116:$W$117)</c:f>
              <c:strCache>
                <c:ptCount val="1"/>
                <c:pt idx="0">
                  <c:v>HR (bpm)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('LV Function'!$Q$240,'LV Function'!$R$240,'LV Function'!$S$240,'LV Function'!$W$240)</c15:sqref>
                  </c15:fullRef>
                </c:ext>
              </c:extLst>
              <c:f>'LV Function'!$W$240</c:f>
              <c:numCache>
                <c:formatCode>0.0</c:formatCode>
                <c:ptCount val="1"/>
                <c:pt idx="0" formatCode="0">
                  <c:v>423.81182520000004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D-458A-BF5D-76B1B60A0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7152784"/>
        <c:axId val="-1457154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WT</c:v>
                </c:tx>
                <c:spPr>
                  <a:solidFill>
                    <a:schemeClr val="bg1"/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'LV Function'!$Q$24:$T$24</c15:sqref>
                          </c15:fullRef>
                          <c15:formulaRef>
                            <c15:sqref>'LV Function'!$T$24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2.3746884078001651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'LV Function'!$Q$24:$T$24</c15:sqref>
                          </c15:fullRef>
                          <c15:formulaRef>
                            <c15:sqref>'LV Function'!$T$24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2.3746884078001651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ullRef>
                          <c15:sqref>('LV Function'!$Q$116:$Q$117,'LV Function'!$R$116:$R$117,'LV Function'!$S$116:$S$117,'LV Function'!$W$116:$W$117)</c15:sqref>
                        </c15:fullRef>
                        <c15:formulaRef>
                          <c15:sqref>('LV Function'!$R$117,'LV Function'!$S$116:$S$117,'LV Function'!$W$116:$W$117)</c15:sqref>
                        </c15:formulaRef>
                      </c:ext>
                    </c:extLst>
                    <c:strCache>
                      <c:ptCount val="1"/>
                      <c:pt idx="0">
                        <c:v>HR (bpm)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('LV Function'!$Q$22,'LV Function'!$R$22,'LV Function'!$S$22,'LV Function'!$W$22)</c15:sqref>
                        </c15:fullRef>
                        <c15:formulaRef>
                          <c15:sqref>'LV Function'!$W$22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 formatCode="0">
                        <c:v>421.5326076875001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532-41A0-86D3-BF2DB1479AE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Function'!$Q$49:$T$49</c15:sqref>
                          </c15:fullRef>
                          <c15:formulaRef>
                            <c15:sqref>'LV Function'!$T$49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2.6542281144682218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Function'!$Q$49:$T$49</c15:sqref>
                          </c15:fullRef>
                          <c15:formulaRef>
                            <c15:sqref>'LV Function'!$T$49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2.6542281144682218</c:v>
                        </c:pt>
                      </c:numCache>
                    </c:numRef>
                  </c:minus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('LV Function'!$Q$116:$Q$117,'LV Function'!$R$116:$R$117,'LV Function'!$S$116:$S$117,'LV Function'!$W$116:$W$117)</c15:sqref>
                        </c15:fullRef>
                        <c15:formulaRef>
                          <c15:sqref>('LV Function'!$R$117,'LV Function'!$S$116:$S$117,'LV Function'!$W$116:$W$117)</c15:sqref>
                        </c15:formulaRef>
                      </c:ext>
                    </c:extLst>
                    <c:strCache>
                      <c:ptCount val="1"/>
                      <c:pt idx="0">
                        <c:v>HR (bpm)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'LV Function'!$Q$47:$T$47</c15:sqref>
                        </c15:fullRef>
                        <c15:formulaRef>
                          <c15:sqref>'LV Function'!$T$47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 formatCode="0">
                        <c:v>36.894818357142853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532-41A0-86D3-BF2DB1479AE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Function'!$Q$77:$T$77</c15:sqref>
                          </c15:fullRef>
                          <c15:formulaRef>
                            <c15:sqref>'LV Function'!$T$77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4.883692952973087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Function'!$Q$77:$T$77</c15:sqref>
                          </c15:fullRef>
                          <c15:formulaRef>
                            <c15:sqref>'LV Function'!$T$77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4.883692952973087</c:v>
                        </c:pt>
                      </c:numCache>
                    </c:numRef>
                  </c:minus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('LV Function'!$Q$116:$Q$117,'LV Function'!$R$116:$R$117,'LV Function'!$S$116:$S$117,'LV Function'!$W$116:$W$117)</c15:sqref>
                        </c15:fullRef>
                        <c15:formulaRef>
                          <c15:sqref>('LV Function'!$R$117,'LV Function'!$S$116:$S$117,'LV Function'!$W$116:$W$117)</c15:sqref>
                        </c15:formulaRef>
                      </c:ext>
                    </c:extLst>
                    <c:strCache>
                      <c:ptCount val="1"/>
                      <c:pt idx="0">
                        <c:v>HR (bpm)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'LV Function'!$Q$75:$T$75</c15:sqref>
                        </c15:fullRef>
                        <c15:formulaRef>
                          <c15:sqref>'LV Function'!$T$75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 formatCode="0">
                        <c:v>37.151030000000006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532-41A0-86D3-BF2DB1479AE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Function'!$Q$111:$T$111</c15:sqref>
                          </c15:fullRef>
                          <c15:formulaRef>
                            <c15:sqref>'LV Function'!$T$111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2.823623635482726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'LV Function'!$Q$111:$T$111</c15:sqref>
                          </c15:fullRef>
                          <c15:formulaRef>
                            <c15:sqref>'LV Function'!$T$111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2.823623635482726</c:v>
                        </c:pt>
                      </c:numCache>
                    </c:numRef>
                  </c:minus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('LV Function'!$Q$116:$Q$117,'LV Function'!$R$116:$R$117,'LV Function'!$S$116:$S$117,'LV Function'!$W$116:$W$117)</c15:sqref>
                        </c15:fullRef>
                        <c15:formulaRef>
                          <c15:sqref>('LV Function'!$R$117,'LV Function'!$S$116:$S$117,'LV Function'!$W$116:$W$117)</c15:sqref>
                        </c15:formulaRef>
                      </c:ext>
                    </c:extLst>
                    <c:strCache>
                      <c:ptCount val="1"/>
                      <c:pt idx="0">
                        <c:v>HR (bpm)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'LV Function'!$Q$109:$T$109</c15:sqref>
                        </c15:fullRef>
                        <c15:formulaRef>
                          <c15:sqref>'LV Function'!$T$109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 formatCode="0">
                        <c:v>37.371454699999994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32-41A0-86D3-BF2DB1479AE0}"/>
                  </c:ext>
                </c:extLst>
              </c15:ser>
            </c15:filteredBarSeries>
          </c:ext>
        </c:extLst>
      </c:barChart>
      <c:catAx>
        <c:axId val="-145715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57154416"/>
        <c:crosses val="autoZero"/>
        <c:auto val="1"/>
        <c:lblAlgn val="ctr"/>
        <c:lblOffset val="100"/>
        <c:noMultiLvlLbl val="0"/>
      </c:catAx>
      <c:valAx>
        <c:axId val="-1457154416"/>
        <c:scaling>
          <c:orientation val="minMax"/>
          <c:max val="6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57152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Mitral Inflow 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Function'!$AA$13:$AB$13</c:f>
                <c:numCache>
                  <c:formatCode>General</c:formatCode>
                  <c:ptCount val="2"/>
                  <c:pt idx="0">
                    <c:v>87.31856236037747</c:v>
                  </c:pt>
                  <c:pt idx="1">
                    <c:v>64.798378076407886</c:v>
                  </c:pt>
                </c:numCache>
              </c:numRef>
            </c:plus>
            <c:minus>
              <c:numRef>
                <c:f>'LV Function'!$AA$13:$AB$13</c:f>
                <c:numCache>
                  <c:formatCode>General</c:formatCode>
                  <c:ptCount val="2"/>
                  <c:pt idx="0">
                    <c:v>87.31856236037747</c:v>
                  </c:pt>
                  <c:pt idx="1">
                    <c:v>64.798378076407886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Function'!$AA$11:$AB$11</c:f>
              <c:numCache>
                <c:formatCode>0</c:formatCode>
                <c:ptCount val="2"/>
                <c:pt idx="0">
                  <c:v>683.56758000000002</c:v>
                </c:pt>
                <c:pt idx="1">
                  <c:v>472.98703600000005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7-4F70-99B2-9554C26D9B3B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Function'!$AA$39:$AB$39</c:f>
                <c:numCache>
                  <c:formatCode>General</c:formatCode>
                  <c:ptCount val="2"/>
                  <c:pt idx="0">
                    <c:v>54.403835623337457</c:v>
                  </c:pt>
                  <c:pt idx="1">
                    <c:v>50.30100188801277</c:v>
                  </c:pt>
                </c:numCache>
              </c:numRef>
            </c:plus>
            <c:minus>
              <c:numRef>
                <c:f>'LV Function'!$AA$39:$AB$39</c:f>
                <c:numCache>
                  <c:formatCode>General</c:formatCode>
                  <c:ptCount val="2"/>
                  <c:pt idx="0">
                    <c:v>54.403835623337457</c:v>
                  </c:pt>
                  <c:pt idx="1">
                    <c:v>50.30100188801277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Function'!$AA$37:$AB$37</c:f>
              <c:numCache>
                <c:formatCode>0</c:formatCode>
                <c:ptCount val="2"/>
                <c:pt idx="0">
                  <c:v>581.32825660000003</c:v>
                </c:pt>
                <c:pt idx="1">
                  <c:v>557.40382739999995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7-4F70-99B2-9554C26D9B3B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Function'!$AA$64:$AB$64</c:f>
                <c:numCache>
                  <c:formatCode>General</c:formatCode>
                  <c:ptCount val="2"/>
                  <c:pt idx="0">
                    <c:v>51.316242164386018</c:v>
                  </c:pt>
                  <c:pt idx="1">
                    <c:v>72.127463832023437</c:v>
                  </c:pt>
                </c:numCache>
              </c:numRef>
            </c:plus>
            <c:minus>
              <c:numRef>
                <c:f>'LV Function'!$AA$64:$AB$64</c:f>
                <c:numCache>
                  <c:formatCode>General</c:formatCode>
                  <c:ptCount val="2"/>
                  <c:pt idx="0">
                    <c:v>51.316242164386018</c:v>
                  </c:pt>
                  <c:pt idx="1">
                    <c:v>72.127463832023437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Function'!$AA$62:$AB$62</c:f>
              <c:numCache>
                <c:formatCode>0</c:formatCode>
                <c:ptCount val="2"/>
                <c:pt idx="0">
                  <c:v>654.69658633333324</c:v>
                </c:pt>
                <c:pt idx="1">
                  <c:v>627.5223097999999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7-4F70-99B2-9554C26D9B3B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Function'!$AA$98:$AB$98</c:f>
                <c:numCache>
                  <c:formatCode>General</c:formatCode>
                  <c:ptCount val="2"/>
                  <c:pt idx="0">
                    <c:v>36.016222855318638</c:v>
                  </c:pt>
                  <c:pt idx="1">
                    <c:v>38.800486791833229</c:v>
                  </c:pt>
                </c:numCache>
              </c:numRef>
            </c:plus>
            <c:minus>
              <c:numRef>
                <c:f>'LV Function'!$AA$98:$AB$98</c:f>
                <c:numCache>
                  <c:formatCode>General</c:formatCode>
                  <c:ptCount val="2"/>
                  <c:pt idx="0">
                    <c:v>36.016222855318638</c:v>
                  </c:pt>
                  <c:pt idx="1">
                    <c:v>38.800486791833229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Function'!$AA$96:$AB$96</c:f>
              <c:numCache>
                <c:formatCode>0</c:formatCode>
                <c:ptCount val="2"/>
                <c:pt idx="0">
                  <c:v>678.03052183333318</c:v>
                </c:pt>
                <c:pt idx="1">
                  <c:v>447.01006533333333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7-4F70-99B2-9554C26D9B3B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Function'!$AA$125:$AB$125</c:f>
                <c:numCache>
                  <c:formatCode>General</c:formatCode>
                  <c:ptCount val="2"/>
                  <c:pt idx="0">
                    <c:v>106.63841457381137</c:v>
                  </c:pt>
                  <c:pt idx="1">
                    <c:v>357.95797749999997</c:v>
                  </c:pt>
                </c:numCache>
              </c:numRef>
            </c:plus>
            <c:minus>
              <c:numRef>
                <c:f>'LV Function'!$AA$125:$AB$125</c:f>
                <c:numCache>
                  <c:formatCode>General</c:formatCode>
                  <c:ptCount val="2"/>
                  <c:pt idx="0">
                    <c:v>106.63841457381137</c:v>
                  </c:pt>
                  <c:pt idx="1">
                    <c:v>357.95797749999997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Function'!$AA$123:$AB$123</c:f>
              <c:numCache>
                <c:formatCode>0</c:formatCode>
                <c:ptCount val="2"/>
                <c:pt idx="0">
                  <c:v>804.03959925000004</c:v>
                </c:pt>
                <c:pt idx="1">
                  <c:v>663.11659550000002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7-4F70-99B2-9554C26D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04720"/>
        <c:axId val="-1450003632"/>
      </c:barChart>
      <c:catAx>
        <c:axId val="-145000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3632"/>
        <c:crosses val="autoZero"/>
        <c:auto val="1"/>
        <c:lblAlgn val="ctr"/>
        <c:lblOffset val="100"/>
        <c:noMultiLvlLbl val="0"/>
      </c:catAx>
      <c:valAx>
        <c:axId val="-1450003632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 b="0" i="1"/>
                  <a:t>Blood Velocity (mm/s)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4720"/>
        <c:crosses val="autoZero"/>
        <c:crossBetween val="between"/>
        <c:majorUnit val="3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Mitral Inflow 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Function'!$AA$24:$AB$24</c:f>
                <c:numCache>
                  <c:formatCode>General</c:formatCode>
                  <c:ptCount val="2"/>
                  <c:pt idx="0">
                    <c:v>106.0993591139984</c:v>
                  </c:pt>
                  <c:pt idx="1">
                    <c:v>56.072978267073765</c:v>
                  </c:pt>
                </c:numCache>
              </c:numRef>
            </c:plus>
            <c:minus>
              <c:numRef>
                <c:f>'LV Function'!$AA$24:$AB$24</c:f>
                <c:numCache>
                  <c:formatCode>General</c:formatCode>
                  <c:ptCount val="2"/>
                  <c:pt idx="0">
                    <c:v>106.0993591139984</c:v>
                  </c:pt>
                  <c:pt idx="1">
                    <c:v>56.072978267073765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Function'!$AA$22:$AB$22</c:f>
              <c:numCache>
                <c:formatCode>0</c:formatCode>
                <c:ptCount val="2"/>
                <c:pt idx="0">
                  <c:v>772.0759746</c:v>
                </c:pt>
                <c:pt idx="1">
                  <c:v>486.42731979999996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D-4E54-BA34-5BF370E5F99A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Function'!$AA$49:$AB$49</c:f>
                <c:numCache>
                  <c:formatCode>General</c:formatCode>
                  <c:ptCount val="2"/>
                  <c:pt idx="0">
                    <c:v>145.26135376653687</c:v>
                  </c:pt>
                  <c:pt idx="1">
                    <c:v>66.774597987501679</c:v>
                  </c:pt>
                </c:numCache>
              </c:numRef>
            </c:plus>
            <c:minus>
              <c:numRef>
                <c:f>'LV Function'!$AA$49:$AB$49</c:f>
                <c:numCache>
                  <c:formatCode>General</c:formatCode>
                  <c:ptCount val="2"/>
                  <c:pt idx="0">
                    <c:v>145.26135376653687</c:v>
                  </c:pt>
                  <c:pt idx="1">
                    <c:v>66.774597987501679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Function'!$AA$47:$AB$47</c:f>
              <c:numCache>
                <c:formatCode>0</c:formatCode>
                <c:ptCount val="2"/>
                <c:pt idx="0">
                  <c:v>561.38263000000006</c:v>
                </c:pt>
                <c:pt idx="1">
                  <c:v>520.47252474999993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D-4E54-BA34-5BF370E5F99A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Function'!$AA$77:$AB$77</c:f>
                <c:numCache>
                  <c:formatCode>General</c:formatCode>
                  <c:ptCount val="2"/>
                  <c:pt idx="0">
                    <c:v>36.479567723361193</c:v>
                  </c:pt>
                  <c:pt idx="1">
                    <c:v>23.775665380190464</c:v>
                  </c:pt>
                </c:numCache>
              </c:numRef>
            </c:plus>
            <c:minus>
              <c:numRef>
                <c:f>'LV Function'!$AA$77:$AB$77</c:f>
                <c:numCache>
                  <c:formatCode>General</c:formatCode>
                  <c:ptCount val="2"/>
                  <c:pt idx="0">
                    <c:v>36.479567723361193</c:v>
                  </c:pt>
                  <c:pt idx="1">
                    <c:v>23.775665380190464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Function'!$AA$75:$AB$75</c:f>
              <c:numCache>
                <c:formatCode>0</c:formatCode>
                <c:ptCount val="2"/>
                <c:pt idx="0">
                  <c:v>809.75260839999999</c:v>
                </c:pt>
                <c:pt idx="1">
                  <c:v>563.65566911111114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D-4E54-BA34-5BF370E5F99A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Function'!$AA$111:$AB$111</c:f>
                <c:numCache>
                  <c:formatCode>General</c:formatCode>
                  <c:ptCount val="2"/>
                  <c:pt idx="0">
                    <c:v>50.104077201621266</c:v>
                  </c:pt>
                  <c:pt idx="1">
                    <c:v>35.739810570370544</c:v>
                  </c:pt>
                </c:numCache>
              </c:numRef>
            </c:plus>
            <c:minus>
              <c:numRef>
                <c:f>'LV Function'!$AA$111:$AB$111</c:f>
                <c:numCache>
                  <c:formatCode>General</c:formatCode>
                  <c:ptCount val="2"/>
                  <c:pt idx="0">
                    <c:v>50.104077201621266</c:v>
                  </c:pt>
                  <c:pt idx="1">
                    <c:v>35.739810570370544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Function'!$AA$109:$AB$109</c:f>
              <c:numCache>
                <c:formatCode>0</c:formatCode>
                <c:ptCount val="2"/>
                <c:pt idx="0">
                  <c:v>678.94409530000007</c:v>
                </c:pt>
                <c:pt idx="1">
                  <c:v>469.64326133333333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D-4E54-BA34-5BF370E5F99A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Function'!$AA$136:$AB$136</c:f>
                <c:numCache>
                  <c:formatCode>General</c:formatCode>
                  <c:ptCount val="2"/>
                  <c:pt idx="0">
                    <c:v>47.728323122264896</c:v>
                  </c:pt>
                  <c:pt idx="1">
                    <c:v>76.011554528913379</c:v>
                  </c:pt>
                </c:numCache>
              </c:numRef>
            </c:plus>
            <c:minus>
              <c:numRef>
                <c:f>'LV Function'!$AA$136:$AB$136</c:f>
                <c:numCache>
                  <c:formatCode>General</c:formatCode>
                  <c:ptCount val="2"/>
                  <c:pt idx="0">
                    <c:v>47.728323122264896</c:v>
                  </c:pt>
                  <c:pt idx="1">
                    <c:v>76.011554528913379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Function'!$AA$134:$AB$134</c:f>
              <c:numCache>
                <c:formatCode>0</c:formatCode>
                <c:ptCount val="2"/>
                <c:pt idx="0">
                  <c:v>624.22866475000001</c:v>
                </c:pt>
                <c:pt idx="1">
                  <c:v>535.10386057142853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D-4E54-BA34-5BF370E5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997648"/>
        <c:axId val="-1449249568"/>
      </c:barChart>
      <c:catAx>
        <c:axId val="-144999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49568"/>
        <c:crosses val="autoZero"/>
        <c:auto val="1"/>
        <c:lblAlgn val="ctr"/>
        <c:lblOffset val="100"/>
        <c:noMultiLvlLbl val="0"/>
      </c:catAx>
      <c:valAx>
        <c:axId val="-1449249568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 b="0" i="1"/>
                  <a:t>Blood Velocity (mm/s)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997648"/>
        <c:crosses val="autoZero"/>
        <c:crossBetween val="between"/>
        <c:majorUnit val="3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Gill Sans MT" panose="020B0502020104020203" pitchFamily="34" charset="0"/>
                <a:cs typeface="Arial" panose="020B0604020202020204" pitchFamily="34" charset="0"/>
              </a:defRPr>
            </a:pPr>
            <a:r>
              <a:rPr lang="en-US" sz="1600" i="1">
                <a:latin typeface="Gill Sans MT" panose="020B0502020104020203" pitchFamily="34" charset="0"/>
                <a:cs typeface="Arial" panose="020B0604020202020204" pitchFamily="34" charset="0"/>
              </a:rPr>
              <a:t>Systolic Function </a:t>
            </a:r>
            <a:r>
              <a:rPr lang="en-US" sz="1600" i="1" baseline="0">
                <a:latin typeface="Gill Sans MT" panose="020B0502020104020203" pitchFamily="34" charset="0"/>
                <a:cs typeface="Arial" panose="020B0604020202020204" pitchFamily="34" charset="0"/>
              </a:rPr>
              <a:t>- Females</a:t>
            </a:r>
            <a:endParaRPr lang="en-US" sz="1600">
              <a:latin typeface="Gill Sans MT" panose="020B0502020104020203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Function'!$Q$24:$T$24</c:f>
                <c:numCache>
                  <c:formatCode>General</c:formatCode>
                  <c:ptCount val="4"/>
                  <c:pt idx="0">
                    <c:v>1.8072631269076624</c:v>
                  </c:pt>
                  <c:pt idx="1">
                    <c:v>0.55853881329280908</c:v>
                  </c:pt>
                  <c:pt idx="2">
                    <c:v>3.1040365899585725</c:v>
                  </c:pt>
                  <c:pt idx="3">
                    <c:v>2.3746884078001651</c:v>
                  </c:pt>
                </c:numCache>
              </c:numRef>
            </c:plus>
            <c:minus>
              <c:numRef>
                <c:f>'LV Function'!$Q$24:$T$24</c:f>
                <c:numCache>
                  <c:formatCode>General</c:formatCode>
                  <c:ptCount val="4"/>
                  <c:pt idx="0">
                    <c:v>1.8072631269076624</c:v>
                  </c:pt>
                  <c:pt idx="1">
                    <c:v>0.55853881329280908</c:v>
                  </c:pt>
                  <c:pt idx="2">
                    <c:v>3.1040365899585725</c:v>
                  </c:pt>
                  <c:pt idx="3">
                    <c:v>2.3746884078001651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Function'!$Q$22:$T$22</c:f>
              <c:numCache>
                <c:formatCode>0.0</c:formatCode>
                <c:ptCount val="4"/>
                <c:pt idx="0">
                  <c:v>35.900371624999998</c:v>
                </c:pt>
                <c:pt idx="1">
                  <c:v>15.004932062500002</c:v>
                </c:pt>
                <c:pt idx="2" formatCode="0">
                  <c:v>67.811588874999998</c:v>
                </c:pt>
                <c:pt idx="3" formatCode="0">
                  <c:v>37.537512187499992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2-41A0-86D3-BF2DB1479AE0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Function'!$Q$242:$T$242</c:f>
                <c:numCache>
                  <c:formatCode>General</c:formatCode>
                  <c:ptCount val="4"/>
                  <c:pt idx="0">
                    <c:v>1.8463242451097104</c:v>
                  </c:pt>
                  <c:pt idx="1">
                    <c:v>0.59648216486677952</c:v>
                  </c:pt>
                  <c:pt idx="2">
                    <c:v>1.5608632821095054</c:v>
                  </c:pt>
                  <c:pt idx="3">
                    <c:v>1.1383940297854513</c:v>
                  </c:pt>
                </c:numCache>
              </c:numRef>
            </c:plus>
            <c:minus>
              <c:numRef>
                <c:f>'LV Function'!$Q$242:$T$242</c:f>
                <c:numCache>
                  <c:formatCode>General</c:formatCode>
                  <c:ptCount val="4"/>
                  <c:pt idx="0">
                    <c:v>1.8463242451097104</c:v>
                  </c:pt>
                  <c:pt idx="1">
                    <c:v>0.59648216486677952</c:v>
                  </c:pt>
                  <c:pt idx="2">
                    <c:v>1.5608632821095054</c:v>
                  </c:pt>
                  <c:pt idx="3">
                    <c:v>1.1383940297854513</c:v>
                  </c:pt>
                </c:numCache>
              </c:numRef>
            </c:minus>
          </c:errBars>
          <c:val>
            <c:numRef>
              <c:f>'LV Function'!$Q$240:$T$240</c:f>
              <c:numCache>
                <c:formatCode>0.0</c:formatCode>
                <c:ptCount val="4"/>
                <c:pt idx="0">
                  <c:v>28.881275999999996</c:v>
                </c:pt>
                <c:pt idx="1">
                  <c:v>11.9119566</c:v>
                </c:pt>
                <c:pt idx="2" formatCode="0.000">
                  <c:v>68.605685599999987</c:v>
                </c:pt>
                <c:pt idx="3" formatCode="0.000">
                  <c:v>37.365003600000001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C-4F8F-86BD-E3E443EC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56640"/>
        <c:axId val="-14492506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'LV Function'!$Q$49:$T$49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3.2955157228391609</c:v>
                        </c:pt>
                        <c:pt idx="1">
                          <c:v>2.0465521471303725</c:v>
                        </c:pt>
                        <c:pt idx="2">
                          <c:v>3.2875938016803334</c:v>
                        </c:pt>
                        <c:pt idx="3">
                          <c:v>2.6542281144682218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'LV Function'!$Q$49:$T$49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3.2955157228391609</c:v>
                        </c:pt>
                        <c:pt idx="1">
                          <c:v>2.0465521471303725</c:v>
                        </c:pt>
                        <c:pt idx="2">
                          <c:v>3.2875938016803334</c:v>
                        </c:pt>
                        <c:pt idx="3">
                          <c:v>2.6542281144682218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ormulaRef>
                          <c15:sqref>'LV Function'!$Q$116:$T$117</c15:sqref>
                        </c15:formulaRef>
                      </c:ext>
                    </c:extLst>
                    <c:strCache>
                      <c:ptCount val="4"/>
                      <c:pt idx="0">
                        <c:v>SV (μL)</c:v>
                      </c:pt>
                      <c:pt idx="1">
                        <c:v>CO (mL/min)</c:v>
                      </c:pt>
                      <c:pt idx="2">
                        <c:v>EF (%)</c:v>
                      </c:pt>
                      <c:pt idx="3">
                        <c:v>FS (%)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'LV Function'!$Q$47:$T$47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38.512063285714291</c:v>
                      </c:pt>
                      <c:pt idx="1">
                        <c:v>15.774242928571429</c:v>
                      </c:pt>
                      <c:pt idx="2" formatCode="0">
                        <c:v>66.950537428571437</c:v>
                      </c:pt>
                      <c:pt idx="3" formatCode="0">
                        <c:v>36.894818357142853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532-41A0-86D3-BF2DB1479AE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Function'!$Q$77:$T$77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3.7519533081866152</c:v>
                        </c:pt>
                        <c:pt idx="1">
                          <c:v>2.0625829738237802</c:v>
                        </c:pt>
                        <c:pt idx="2">
                          <c:v>4.8815574287750465</c:v>
                        </c:pt>
                        <c:pt idx="3">
                          <c:v>4.883692952973087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Function'!$Q$77:$T$77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3.7519533081866152</c:v>
                        </c:pt>
                        <c:pt idx="1">
                          <c:v>2.0625829738237802</c:v>
                        </c:pt>
                        <c:pt idx="2">
                          <c:v>4.8815574287750465</c:v>
                        </c:pt>
                        <c:pt idx="3">
                          <c:v>4.883692952973087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Function'!$Q$116:$T$117</c15:sqref>
                        </c15:formulaRef>
                      </c:ext>
                    </c:extLst>
                    <c:strCache>
                      <c:ptCount val="4"/>
                      <c:pt idx="0">
                        <c:v>SV (μL)</c:v>
                      </c:pt>
                      <c:pt idx="1">
                        <c:v>CO (mL/min)</c:v>
                      </c:pt>
                      <c:pt idx="2">
                        <c:v>EF (%)</c:v>
                      </c:pt>
                      <c:pt idx="3">
                        <c:v>FS (%)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Function'!$Q$75:$T$75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45.614733550000004</c:v>
                      </c:pt>
                      <c:pt idx="1">
                        <c:v>20.865006399999999</c:v>
                      </c:pt>
                      <c:pt idx="2" formatCode="0">
                        <c:v>64.342145750000014</c:v>
                      </c:pt>
                      <c:pt idx="3" formatCode="0">
                        <c:v>37.151030000000006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532-41A0-86D3-BF2DB1479AE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Function'!$Q$111:$T$111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2.1302572592951359</c:v>
                        </c:pt>
                        <c:pt idx="1">
                          <c:v>1.0460831592873032</c:v>
                        </c:pt>
                        <c:pt idx="2">
                          <c:v>3.3385248472667071</c:v>
                        </c:pt>
                        <c:pt idx="3">
                          <c:v>2.823623635482726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Function'!$Q$111:$T$111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2.1302572592951359</c:v>
                        </c:pt>
                        <c:pt idx="1">
                          <c:v>1.0460831592873032</c:v>
                        </c:pt>
                        <c:pt idx="2">
                          <c:v>3.3385248472667071</c:v>
                        </c:pt>
                        <c:pt idx="3">
                          <c:v>2.823623635482726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Function'!$Q$116:$T$117</c15:sqref>
                        </c15:formulaRef>
                      </c:ext>
                    </c:extLst>
                    <c:strCache>
                      <c:ptCount val="4"/>
                      <c:pt idx="0">
                        <c:v>SV (μL)</c:v>
                      </c:pt>
                      <c:pt idx="1">
                        <c:v>CO (mL/min)</c:v>
                      </c:pt>
                      <c:pt idx="2">
                        <c:v>EF (%)</c:v>
                      </c:pt>
                      <c:pt idx="3">
                        <c:v>FS (%)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Function'!$Q$109:$T$109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38.769764249999994</c:v>
                      </c:pt>
                      <c:pt idx="1">
                        <c:v>15.27517585</c:v>
                      </c:pt>
                      <c:pt idx="2" formatCode="0">
                        <c:v>66.994936600000003</c:v>
                      </c:pt>
                      <c:pt idx="3" formatCode="0">
                        <c:v>37.371454699999994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32-41A0-86D3-BF2DB1479AE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Function'!$Q$136:$T$136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1.7392703864694246</c:v>
                        </c:pt>
                        <c:pt idx="1">
                          <c:v>0.84719894296375076</c:v>
                        </c:pt>
                        <c:pt idx="2">
                          <c:v>2.8188641020269647</c:v>
                        </c:pt>
                        <c:pt idx="3">
                          <c:v>2.2164883228958359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Function'!$Q$136:$T$136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1.7392703864694246</c:v>
                        </c:pt>
                        <c:pt idx="1">
                          <c:v>0.84719894296375076</c:v>
                        </c:pt>
                        <c:pt idx="2">
                          <c:v>2.8188641020269647</c:v>
                        </c:pt>
                        <c:pt idx="3">
                          <c:v>2.2164883228958359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Function'!$Q$116:$T$117</c15:sqref>
                        </c15:formulaRef>
                      </c:ext>
                    </c:extLst>
                    <c:strCache>
                      <c:ptCount val="4"/>
                      <c:pt idx="0">
                        <c:v>SV (μL)</c:v>
                      </c:pt>
                      <c:pt idx="1">
                        <c:v>CO (mL/min)</c:v>
                      </c:pt>
                      <c:pt idx="2">
                        <c:v>EF (%)</c:v>
                      </c:pt>
                      <c:pt idx="3">
                        <c:v>FS (%)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Function'!$Q$134:$T$134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37.031518374999997</c:v>
                      </c:pt>
                      <c:pt idx="1">
                        <c:v>13.514579812499999</c:v>
                      </c:pt>
                      <c:pt idx="2" formatCode="0">
                        <c:v>69.105811250000002</c:v>
                      </c:pt>
                      <c:pt idx="3" formatCode="0">
                        <c:v>38.509890562499997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532-41A0-86D3-BF2DB1479AE0}"/>
                  </c:ext>
                </c:extLst>
              </c15:ser>
            </c15:filteredBarSeries>
          </c:ext>
        </c:extLst>
      </c:barChart>
      <c:catAx>
        <c:axId val="-14492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Gill Sans MT" panose="020B0502020104020203" pitchFamily="34" charset="0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9250656"/>
        <c:crosses val="autoZero"/>
        <c:auto val="1"/>
        <c:lblAlgn val="ctr"/>
        <c:lblOffset val="100"/>
        <c:noMultiLvlLbl val="0"/>
      </c:catAx>
      <c:valAx>
        <c:axId val="-1449250656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6640"/>
        <c:crosses val="autoZero"/>
        <c:crossBetween val="between"/>
        <c:majorUnit val="2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LV Size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8178146233924E-2"/>
          <c:y val="0.10664989171595936"/>
          <c:w val="0.75901611417515547"/>
          <c:h val="0.77130611088264089"/>
        </c:manualLayout>
      </c:layout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Function'!$G$24:$H$24,'LV Function'!$U$24)</c:f>
                <c:numCache>
                  <c:formatCode>General</c:formatCode>
                  <c:ptCount val="3"/>
                  <c:pt idx="0">
                    <c:v>4.1370985841252148</c:v>
                  </c:pt>
                  <c:pt idx="1">
                    <c:v>2.9718191923267696</c:v>
                  </c:pt>
                  <c:pt idx="2">
                    <c:v>7.224733002197322</c:v>
                  </c:pt>
                </c:numCache>
              </c:numRef>
            </c:plus>
            <c:minus>
              <c:numRef>
                <c:f>('LV Function'!$G$24:$H$24,'LV Function'!$U$24)</c:f>
                <c:numCache>
                  <c:formatCode>General</c:formatCode>
                  <c:ptCount val="3"/>
                  <c:pt idx="0">
                    <c:v>4.1370985841252148</c:v>
                  </c:pt>
                  <c:pt idx="1">
                    <c:v>2.9718191923267696</c:v>
                  </c:pt>
                  <c:pt idx="2">
                    <c:v>7.224733002197322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Function'!$G$22:$H$22,'LV Function'!$U$22)</c:f>
              <c:numCache>
                <c:formatCode>0</c:formatCode>
                <c:ptCount val="3"/>
                <c:pt idx="0">
                  <c:v>54.242801437500006</c:v>
                </c:pt>
                <c:pt idx="1">
                  <c:v>18.342429624999998</c:v>
                </c:pt>
                <c:pt idx="2">
                  <c:v>109.94843349999999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8-4E12-8AEE-11CAAA262999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Function'!$G$242,'LV Function'!$H$242,'LV Function'!$U$242)</c:f>
                <c:numCache>
                  <c:formatCode>General</c:formatCode>
                  <c:ptCount val="3"/>
                  <c:pt idx="0">
                    <c:v>3.4485173259508315</c:v>
                  </c:pt>
                  <c:pt idx="1">
                    <c:v>1.7383484233036739</c:v>
                  </c:pt>
                  <c:pt idx="2">
                    <c:v>2.2853846113746501</c:v>
                  </c:pt>
                </c:numCache>
              </c:numRef>
            </c:plus>
            <c:minus>
              <c:numRef>
                <c:f>('LV Function'!$G$242,'LV Function'!$H$242,'LV Function'!$U$242)</c:f>
                <c:numCache>
                  <c:formatCode>General</c:formatCode>
                  <c:ptCount val="3"/>
                  <c:pt idx="0">
                    <c:v>3.4485173259508315</c:v>
                  </c:pt>
                  <c:pt idx="1">
                    <c:v>1.7383484233036739</c:v>
                  </c:pt>
                  <c:pt idx="2">
                    <c:v>2.2853846113746501</c:v>
                  </c:pt>
                </c:numCache>
              </c:numRef>
            </c:minus>
          </c:errBars>
          <c:val>
            <c:numRef>
              <c:f>('LV Function'!$G$240,'LV Function'!$H$240,'LV Function'!$U$240)</c:f>
              <c:numCache>
                <c:formatCode>0</c:formatCode>
                <c:ptCount val="3"/>
                <c:pt idx="0">
                  <c:v>42.350877400000002</c:v>
                </c:pt>
                <c:pt idx="1">
                  <c:v>13.469601599999999</c:v>
                </c:pt>
                <c:pt idx="2">
                  <c:v>52.365032599999992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2-4BCF-8349-BDC037C9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51744"/>
        <c:axId val="-14492544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('LV Function'!$G$49:$H$49,'LV Function'!$U$49)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6.300616197409723</c:v>
                        </c:pt>
                        <c:pt idx="1">
                          <c:v>3.733899924093012</c:v>
                        </c:pt>
                        <c:pt idx="2">
                          <c:v>12.592391855428763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('LV Function'!$G$49:$H$49,'LV Function'!$U$49)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6.300616197409723</c:v>
                        </c:pt>
                        <c:pt idx="1">
                          <c:v>3.733899924093012</c:v>
                        </c:pt>
                        <c:pt idx="2">
                          <c:v>12.592391855428763</c:v>
                        </c:pt>
                      </c:numCache>
                    </c:numRef>
                  </c:minus>
                </c:errBars>
                <c:cat>
                  <c:strLit>
                    <c:ptCount val="3"/>
                    <c:pt idx="0">
                      <c:v>Ved (uL)</c:v>
                    </c:pt>
                    <c:pt idx="1">
                      <c:v>Ves (uL)</c:v>
                    </c:pt>
                    <c:pt idx="2">
                      <c:v>Mass (mg)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('LV Function'!$G$47:$H$47,'LV Function'!$U$47)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58.882452857142859</c:v>
                      </c:pt>
                      <c:pt idx="1">
                        <c:v>20.370389571428571</c:v>
                      </c:pt>
                      <c:pt idx="2">
                        <c:v>118.57979757142859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558-4E12-8AEE-11CAAA26299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Function'!$G$77:$H$77,'LV Function'!$U$77)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8.3308609435772389</c:v>
                        </c:pt>
                        <c:pt idx="1">
                          <c:v>5.3842342016552269</c:v>
                        </c:pt>
                        <c:pt idx="2">
                          <c:v>12.652636305471495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Function'!$G$77:$H$77,'LV Function'!$U$77)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8.3308609435772389</c:v>
                        </c:pt>
                        <c:pt idx="1">
                          <c:v>5.3842342016552269</c:v>
                        </c:pt>
                        <c:pt idx="2">
                          <c:v>12.652636305471495</c:v>
                        </c:pt>
                      </c:numCache>
                    </c:numRef>
                  </c:minus>
                </c:errBars>
                <c:cat>
                  <c:strLit>
                    <c:ptCount val="3"/>
                    <c:pt idx="0">
                      <c:v>Ved (uL)</c:v>
                    </c:pt>
                    <c:pt idx="1">
                      <c:v>Ves (uL)</c:v>
                    </c:pt>
                    <c:pt idx="2">
                      <c:v>Mass (mg)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Function'!$G$75:$H$75,'LV Function'!$U$75)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76.266791650000002</c:v>
                      </c:pt>
                      <c:pt idx="1">
                        <c:v>30.652058199999999</c:v>
                      </c:pt>
                      <c:pt idx="2">
                        <c:v>142.06039824999999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558-4E12-8AEE-11CAAA26299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Function'!$G$111:$H$111,'LV Function'!$U$111)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3.8360475318378784</c:v>
                        </c:pt>
                        <c:pt idx="1">
                          <c:v>2.5767895310294016</c:v>
                        </c:pt>
                        <c:pt idx="2">
                          <c:v>4.9151019894759331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Function'!$G$111:$H$111,'LV Function'!$U$111)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3.8360475318378784</c:v>
                        </c:pt>
                        <c:pt idx="1">
                          <c:v>2.5767895310294016</c:v>
                        </c:pt>
                        <c:pt idx="2">
                          <c:v>4.9151019894759331</c:v>
                        </c:pt>
                      </c:numCache>
                    </c:numRef>
                  </c:minus>
                </c:errBars>
                <c:cat>
                  <c:strLit>
                    <c:ptCount val="3"/>
                    <c:pt idx="0">
                      <c:v>Ved (uL)</c:v>
                    </c:pt>
                    <c:pt idx="1">
                      <c:v>Ves (uL)</c:v>
                    </c:pt>
                    <c:pt idx="2">
                      <c:v>Mass (mg)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Function'!$G$109:$H$109,'LV Function'!$U$109)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59.247817350000005</c:v>
                      </c:pt>
                      <c:pt idx="1">
                        <c:v>20.47805305</c:v>
                      </c:pt>
                      <c:pt idx="2">
                        <c:v>113.07598620000002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58-4E12-8AEE-11CAAA26299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Function'!$G$136:$H$136,'LV Function'!$U$136)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4.1973299426101569</c:v>
                        </c:pt>
                        <c:pt idx="1">
                          <c:v>2.8493121042402216</c:v>
                        </c:pt>
                        <c:pt idx="2">
                          <c:v>3.5656771395222129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Function'!$G$136:$H$136,'LV Function'!$U$136)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4.1973299426101569</c:v>
                        </c:pt>
                        <c:pt idx="1">
                          <c:v>2.8493121042402216</c:v>
                        </c:pt>
                        <c:pt idx="2">
                          <c:v>3.5656771395222129</c:v>
                        </c:pt>
                      </c:numCache>
                    </c:numRef>
                  </c:minus>
                </c:errBars>
                <c:cat>
                  <c:strLit>
                    <c:ptCount val="3"/>
                    <c:pt idx="0">
                      <c:v>Ved (uL)</c:v>
                    </c:pt>
                    <c:pt idx="1">
                      <c:v>Ves (uL)</c:v>
                    </c:pt>
                    <c:pt idx="2">
                      <c:v>Mass (mg)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Function'!$G$134:$H$134,'LV Function'!$U$134)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54.577268375000003</c:v>
                      </c:pt>
                      <c:pt idx="1">
                        <c:v>17.545750062499998</c:v>
                      </c:pt>
                      <c:pt idx="2">
                        <c:v>106.88757475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558-4E12-8AEE-11CAAA262999}"/>
                  </c:ext>
                </c:extLst>
              </c15:ser>
            </c15:filteredBarSeries>
          </c:ext>
        </c:extLst>
      </c:barChart>
      <c:catAx>
        <c:axId val="-14492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4464"/>
        <c:crosses val="autoZero"/>
        <c:auto val="1"/>
        <c:lblAlgn val="ctr"/>
        <c:lblOffset val="100"/>
        <c:noMultiLvlLbl val="0"/>
      </c:catAx>
      <c:valAx>
        <c:axId val="-1449254464"/>
        <c:scaling>
          <c:orientation val="minMax"/>
          <c:max val="12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1744"/>
        <c:crosses val="autoZero"/>
        <c:crossBetween val="between"/>
        <c:majorUnit val="4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LV Mass/Body Mass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Function'!$V$24</c:f>
                <c:numCache>
                  <c:formatCode>General</c:formatCode>
                  <c:ptCount val="1"/>
                  <c:pt idx="0">
                    <c:v>0.32398242036360625</c:v>
                  </c:pt>
                </c:numCache>
              </c:numRef>
            </c:plus>
            <c:minus>
              <c:numRef>
                <c:f>'LV Function'!$V$24</c:f>
                <c:numCache>
                  <c:formatCode>General</c:formatCode>
                  <c:ptCount val="1"/>
                  <c:pt idx="0">
                    <c:v>0.32398242036360625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Function'!$V$22</c:f>
              <c:numCache>
                <c:formatCode>0.0</c:formatCode>
                <c:ptCount val="1"/>
                <c:pt idx="0">
                  <c:v>4.1716747619530414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1-4640-98B5-17682BCC4864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Function'!$V$242</c:f>
                <c:numCache>
                  <c:formatCode>General</c:formatCode>
                  <c:ptCount val="1"/>
                  <c:pt idx="0">
                    <c:v>0.22941667531700433</c:v>
                  </c:pt>
                </c:numCache>
              </c:numRef>
            </c:plus>
            <c:minus>
              <c:numRef>
                <c:f>'LV Function'!$V$242</c:f>
                <c:numCache>
                  <c:formatCode>General</c:formatCode>
                  <c:ptCount val="1"/>
                  <c:pt idx="0">
                    <c:v>0.22941667531700433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Function'!$V$240</c:f>
              <c:numCache>
                <c:formatCode>0.0</c:formatCode>
                <c:ptCount val="1"/>
                <c:pt idx="0">
                  <c:v>4.3654406287702372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4-4E4B-84B7-0C3DB060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50112"/>
        <c:axId val="-144924358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('LV Function'!$V$39,'LV Function'!$V$49)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0.24519249329042103</c:v>
                        </c:pt>
                        <c:pt idx="1">
                          <c:v>0.4767979418576721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('LV Function'!$V$39,'LV Function'!$V$49)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0.24519249329042103</c:v>
                        </c:pt>
                        <c:pt idx="1">
                          <c:v>0.4767979418576721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('LV Function'!$V$37,'LV Function'!$V$47)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3.7727540767711929</c:v>
                      </c:pt>
                      <c:pt idx="1">
                        <c:v>4.4938095087100551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61-4640-98B5-17682BCC4864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Function'!$V$64,'LV Function'!$V$77)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0.32400536066649049</c:v>
                        </c:pt>
                        <c:pt idx="1">
                          <c:v>0.36461710980027712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Function'!$V$64,'LV Function'!$V$77)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0.32400536066649049</c:v>
                        </c:pt>
                        <c:pt idx="1">
                          <c:v>0.36461710980027712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Function'!$V$62,'LV Function'!$V$75)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6.4388036494457985</c:v>
                      </c:pt>
                      <c:pt idx="1">
                        <c:v>4.318486535005766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E61-4640-98B5-17682BCC4864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Function'!$V$98,'LV Function'!$V$111)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0.13092912105023113</c:v>
                        </c:pt>
                        <c:pt idx="1">
                          <c:v>0.14678567980636797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Function'!$V$98,'LV Function'!$V$111)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0.13092912105023113</c:v>
                        </c:pt>
                        <c:pt idx="1">
                          <c:v>0.14678567980636797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Function'!$V$96,'LV Function'!$V$109)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4.7500122972274488</c:v>
                      </c:pt>
                      <c:pt idx="1">
                        <c:v>4.9557650818985959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E61-4640-98B5-17682BCC486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Function'!$V$125,'LV Function'!$V$136)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0.24691214921641239</c:v>
                        </c:pt>
                        <c:pt idx="1">
                          <c:v>0.12971082679633195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Function'!$V$125,'LV Function'!$V$136)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0.24691214921641239</c:v>
                        </c:pt>
                        <c:pt idx="1">
                          <c:v>0.12971082679633195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Function'!$V$123,'LV Function'!$V$134)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4.5310477837744898</c:v>
                      </c:pt>
                      <c:pt idx="1">
                        <c:v>4.4296975988692058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E61-4640-98B5-17682BCC4864}"/>
                  </c:ext>
                </c:extLst>
              </c15:ser>
            </c15:filteredBarSeries>
          </c:ext>
        </c:extLst>
      </c:barChart>
      <c:catAx>
        <c:axId val="-144925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43584"/>
        <c:crosses val="autoZero"/>
        <c:auto val="1"/>
        <c:lblAlgn val="ctr"/>
        <c:lblOffset val="100"/>
        <c:noMultiLvlLbl val="0"/>
      </c:catAx>
      <c:valAx>
        <c:axId val="-1449243584"/>
        <c:scaling>
          <c:orientation val="minMax"/>
          <c:max val="6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1"/>
                  <a:t>LV Mass/Body Mass</a:t>
                </a:r>
                <a:r>
                  <a:rPr lang="en-US" sz="1600" b="0" i="1" baseline="0"/>
                  <a:t> </a:t>
                </a:r>
                <a:r>
                  <a:rPr lang="en-US" sz="1600" b="0" i="1"/>
                  <a:t>(mg/g)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011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Mitral Inflow 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Function'!$AA$24:$AB$24</c:f>
                <c:numCache>
                  <c:formatCode>General</c:formatCode>
                  <c:ptCount val="2"/>
                  <c:pt idx="0">
                    <c:v>106.0993591139984</c:v>
                  </c:pt>
                  <c:pt idx="1">
                    <c:v>56.072978267073765</c:v>
                  </c:pt>
                </c:numCache>
              </c:numRef>
            </c:plus>
            <c:minus>
              <c:numRef>
                <c:f>'LV Function'!$AA$24:$AB$24</c:f>
                <c:numCache>
                  <c:formatCode>General</c:formatCode>
                  <c:ptCount val="2"/>
                  <c:pt idx="0">
                    <c:v>106.0993591139984</c:v>
                  </c:pt>
                  <c:pt idx="1">
                    <c:v>56.072978267073765</c:v>
                  </c:pt>
                </c:numCache>
              </c:numRef>
            </c:minus>
          </c:errBars>
          <c:cat>
            <c:strLit>
              <c:ptCount val="2"/>
              <c:pt idx="0">
                <c:v>E Wave</c:v>
              </c:pt>
              <c:pt idx="1">
                <c:v>A Wave</c:v>
              </c:pt>
            </c:strLit>
          </c:cat>
          <c:val>
            <c:numRef>
              <c:f>'LV Function'!$AA$22:$AB$22</c:f>
              <c:numCache>
                <c:formatCode>0</c:formatCode>
                <c:ptCount val="2"/>
                <c:pt idx="0">
                  <c:v>772.0759746</c:v>
                </c:pt>
                <c:pt idx="1">
                  <c:v>486.42731979999996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D-4E54-BA34-5BF370E5F99A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Function'!$AA$242:$AB$242</c:f>
                <c:numCache>
                  <c:formatCode>General</c:formatCode>
                  <c:ptCount val="2"/>
                  <c:pt idx="0">
                    <c:v>47.473423971250376</c:v>
                  </c:pt>
                  <c:pt idx="1">
                    <c:v>65.366017049648676</c:v>
                  </c:pt>
                </c:numCache>
              </c:numRef>
            </c:plus>
            <c:minus>
              <c:numRef>
                <c:f>'LV Function'!$AA$242:$AB$242</c:f>
                <c:numCache>
                  <c:formatCode>General</c:formatCode>
                  <c:ptCount val="2"/>
                  <c:pt idx="0">
                    <c:v>47.473423971250376</c:v>
                  </c:pt>
                  <c:pt idx="1">
                    <c:v>65.366017049648676</c:v>
                  </c:pt>
                </c:numCache>
              </c:numRef>
            </c:minus>
          </c:errBars>
          <c:val>
            <c:numRef>
              <c:f>'LV Function'!$AA$240:$AB$240</c:f>
              <c:numCache>
                <c:formatCode>0</c:formatCode>
                <c:ptCount val="2"/>
                <c:pt idx="0" formatCode="0.000">
                  <c:v>630.7741552</c:v>
                </c:pt>
                <c:pt idx="1">
                  <c:v>368.293723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E-42FE-9217-D03F2C279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58272"/>
        <c:axId val="-1449257728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'LV Function'!$AA$49:$AB$49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145.26135376653687</c:v>
                        </c:pt>
                        <c:pt idx="1">
                          <c:v>66.774597987501679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'LV Function'!$AA$49:$AB$49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145.26135376653687</c:v>
                        </c:pt>
                        <c:pt idx="1">
                          <c:v>66.774597987501679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E Wave</c:v>
                    </c:pt>
                    <c:pt idx="1">
                      <c:v>A Wave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'LV Function'!$AA$47:$AB$47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561.38263000000006</c:v>
                      </c:pt>
                      <c:pt idx="1">
                        <c:v>520.47252474999993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FD-4E54-BA34-5BF370E5F99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Function'!$AA$77:$AB$77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36.479567723361193</c:v>
                        </c:pt>
                        <c:pt idx="1">
                          <c:v>23.775665380190464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Function'!$AA$77:$AB$77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36.479567723361193</c:v>
                        </c:pt>
                        <c:pt idx="1">
                          <c:v>23.775665380190464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E Wave</c:v>
                    </c:pt>
                    <c:pt idx="1">
                      <c:v>A Wave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Function'!$AA$75:$AB$75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809.75260839999999</c:v>
                      </c:pt>
                      <c:pt idx="1">
                        <c:v>563.65566911111114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8FD-4E54-BA34-5BF370E5F99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Function'!$AA$111:$AB$111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50.104077201621266</c:v>
                        </c:pt>
                        <c:pt idx="1">
                          <c:v>35.739810570370544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Function'!$AA$111:$AB$111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50.104077201621266</c:v>
                        </c:pt>
                        <c:pt idx="1">
                          <c:v>35.739810570370544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E Wave</c:v>
                    </c:pt>
                    <c:pt idx="1">
                      <c:v>A Wave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Function'!$AA$109:$AB$109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678.94409530000007</c:v>
                      </c:pt>
                      <c:pt idx="1">
                        <c:v>469.64326133333333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FD-4E54-BA34-5BF370E5F99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Function'!$AA$136:$AB$136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47.728323122264896</c:v>
                        </c:pt>
                        <c:pt idx="1">
                          <c:v>76.011554528913379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'LV Function'!$AA$136:$AB$136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47.728323122264896</c:v>
                        </c:pt>
                        <c:pt idx="1">
                          <c:v>76.011554528913379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E Wave</c:v>
                    </c:pt>
                    <c:pt idx="1">
                      <c:v>A Wave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'LV Function'!$AA$134:$AB$134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624.22866475000001</c:v>
                      </c:pt>
                      <c:pt idx="1">
                        <c:v>535.10386057142853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FD-4E54-BA34-5BF370E5F99A}"/>
                  </c:ext>
                </c:extLst>
              </c15:ser>
            </c15:filteredBarSeries>
          </c:ext>
        </c:extLst>
      </c:barChart>
      <c:catAx>
        <c:axId val="-144925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7728"/>
        <c:crosses val="autoZero"/>
        <c:auto val="1"/>
        <c:lblAlgn val="ctr"/>
        <c:lblOffset val="100"/>
        <c:noMultiLvlLbl val="0"/>
      </c:catAx>
      <c:valAx>
        <c:axId val="-1449257728"/>
        <c:scaling>
          <c:orientation val="minMax"/>
          <c:max val="9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 b="0" i="1"/>
                  <a:t>Blood Velocity (mm/s)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8272"/>
        <c:crosses val="autoZero"/>
        <c:crossBetween val="between"/>
        <c:majorUnit val="3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E/A Ratio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Function'!$AC$13,'LV Function'!$AC$24)</c:f>
                <c:numCache>
                  <c:formatCode>General</c:formatCode>
                  <c:ptCount val="2"/>
                  <c:pt idx="0">
                    <c:v>2.9980529149141129E-2</c:v>
                  </c:pt>
                  <c:pt idx="1">
                    <c:v>9.9463026527146656E-2</c:v>
                  </c:pt>
                </c:numCache>
              </c:numRef>
            </c:plus>
            <c:minus>
              <c:numRef>
                <c:f>('LV Function'!$AC$13,'LV Function'!$AC$24)</c:f>
                <c:numCache>
                  <c:formatCode>General</c:formatCode>
                  <c:ptCount val="2"/>
                  <c:pt idx="0">
                    <c:v>2.9980529149141129E-2</c:v>
                  </c:pt>
                  <c:pt idx="1">
                    <c:v>9.9463026527146656E-2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Function'!$AC$22</c:f>
              <c:numCache>
                <c:formatCode>0.00</c:formatCode>
                <c:ptCount val="1"/>
                <c:pt idx="0">
                  <c:v>1.5861698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8-4E03-BCC9-92CE25932249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Function'!$AC$242</c:f>
                <c:numCache>
                  <c:formatCode>General</c:formatCode>
                  <c:ptCount val="1"/>
                  <c:pt idx="0">
                    <c:v>0.14097302745936968</c:v>
                  </c:pt>
                </c:numCache>
              </c:numRef>
            </c:plus>
            <c:minus>
              <c:numRef>
                <c:f>'LV Function'!$AC$242</c:f>
                <c:numCache>
                  <c:formatCode>General</c:formatCode>
                  <c:ptCount val="1"/>
                  <c:pt idx="0">
                    <c:v>0.14097302745936968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Function'!$AC$240</c:f>
              <c:numCache>
                <c:formatCode>0.00</c:formatCode>
                <c:ptCount val="1"/>
                <c:pt idx="0">
                  <c:v>1.8118293999999999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7-40E8-95DB-3A5D43636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45760"/>
        <c:axId val="-1449246848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('LV Function'!$AC$39,'LV Function'!$AC$49)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0.15712650728409894</c:v>
                        </c:pt>
                        <c:pt idx="1">
                          <c:v>0.18403474571503034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('LV Function'!$AC$39,'LV Function'!$AC$49)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0.15712650728409894</c:v>
                        </c:pt>
                        <c:pt idx="1">
                          <c:v>0.18403474571503034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('LV Function'!$AC$37,'LV Function'!$AC$47)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1.0851390000000001</c:v>
                      </c:pt>
                      <c:pt idx="1">
                        <c:v>1.0242627499999999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498-4E03-BCC9-92CE25932249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Function'!$AC$64,'LV Function'!$AC$77)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0.1197737985998605</c:v>
                        </c:pt>
                        <c:pt idx="1">
                          <c:v>5.5007805864960339E-2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Function'!$AC$64,'LV Function'!$AC$77)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0.1197737985998605</c:v>
                        </c:pt>
                        <c:pt idx="1">
                          <c:v>5.5007805864960339E-2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Function'!$AC$62,'LV Function'!$AC$75)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1.0373817999999999</c:v>
                      </c:pt>
                      <c:pt idx="1">
                        <c:v>1.4085987777777778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498-4E03-BCC9-92CE25932249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Function'!$AC$98,'LV Function'!$AC$111)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8.7170058508722476E-2</c:v>
                        </c:pt>
                        <c:pt idx="1">
                          <c:v>3.2420947680045109E-2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Function'!$AC$98,'LV Function'!$AC$111)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8.7170058508722476E-2</c:v>
                        </c:pt>
                        <c:pt idx="1">
                          <c:v>3.2420947680045109E-2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Function'!$AC$96,'LV Function'!$AC$109)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1.5782726666666669</c:v>
                      </c:pt>
                      <c:pt idx="1">
                        <c:v>1.4671356666666666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498-4E03-BCC9-92CE2593224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Function'!$AC$125,'LV Function'!$AC$136)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0.36053350000000034</c:v>
                        </c:pt>
                        <c:pt idx="1">
                          <c:v>0.16882871780915035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Function'!$AC$125,'LV Function'!$AC$136)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0.36053350000000034</c:v>
                        </c:pt>
                        <c:pt idx="1">
                          <c:v>0.16882871780915035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Function'!$AC$123,'LV Function'!$AC$134)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1.3085225</c:v>
                      </c:pt>
                      <c:pt idx="1">
                        <c:v>1.2812597142857141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498-4E03-BCC9-92CE25932249}"/>
                  </c:ext>
                </c:extLst>
              </c15:ser>
            </c15:filteredBarSeries>
          </c:ext>
        </c:extLst>
      </c:barChart>
      <c:catAx>
        <c:axId val="-144924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46848"/>
        <c:crosses val="autoZero"/>
        <c:auto val="1"/>
        <c:lblAlgn val="ctr"/>
        <c:lblOffset val="100"/>
        <c:noMultiLvlLbl val="0"/>
      </c:catAx>
      <c:valAx>
        <c:axId val="-1449246848"/>
        <c:scaling>
          <c:orientation val="minMax"/>
          <c:max val="2"/>
          <c:min val="1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45760"/>
        <c:crosses val="autoZero"/>
        <c:crossBetween val="between"/>
        <c:majorUnit val="0.5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Deceleration Time (ms)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Function'!$AD$13,'LV Function'!$AD$24)</c:f>
                <c:numCache>
                  <c:formatCode>General</c:formatCode>
                  <c:ptCount val="2"/>
                  <c:pt idx="0">
                    <c:v>1.6251582706241967</c:v>
                  </c:pt>
                  <c:pt idx="1">
                    <c:v>2.3250515244523271</c:v>
                  </c:pt>
                </c:numCache>
              </c:numRef>
            </c:plus>
            <c:minus>
              <c:numRef>
                <c:f>('LV Function'!$AD$13,'LV Function'!$AD$24)</c:f>
                <c:numCache>
                  <c:formatCode>General</c:formatCode>
                  <c:ptCount val="2"/>
                  <c:pt idx="0">
                    <c:v>1.6251582706241967</c:v>
                  </c:pt>
                  <c:pt idx="1">
                    <c:v>2.3250515244523271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Function'!$AD$22</c:f>
              <c:numCache>
                <c:formatCode>0.00</c:formatCode>
                <c:ptCount val="1"/>
                <c:pt idx="0">
                  <c:v>26.777777799999996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6-4BCE-ABFE-46FD193E61E4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Function'!$AD$242</c:f>
                <c:numCache>
                  <c:formatCode>General</c:formatCode>
                  <c:ptCount val="1"/>
                  <c:pt idx="0">
                    <c:v>1.7413809441338748</c:v>
                  </c:pt>
                </c:numCache>
              </c:numRef>
            </c:plus>
            <c:minus>
              <c:numRef>
                <c:f>'LV Function'!$AD$242</c:f>
                <c:numCache>
                  <c:formatCode>General</c:formatCode>
                  <c:ptCount val="1"/>
                  <c:pt idx="0">
                    <c:v>1.7413809441338748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Function'!$AD$240</c:f>
              <c:numCache>
                <c:formatCode>0.00</c:formatCode>
                <c:ptCount val="1"/>
                <c:pt idx="0">
                  <c:v>25.833333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2-4E04-9CA7-3880007B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55552"/>
        <c:axId val="-144924630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('LV Function'!$AD$39,'LV Function'!$AD$49)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1.7387556976679786</c:v>
                        </c:pt>
                        <c:pt idx="1">
                          <c:v>1.5330716252102181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('LV Function'!$AD$39,'LV Function'!$AD$49)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1.7387556976679786</c:v>
                        </c:pt>
                        <c:pt idx="1">
                          <c:v>1.5330716252102181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('LV Function'!$AD$37,'LV Function'!$AD$47)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37.766666600000001</c:v>
                      </c:pt>
                      <c:pt idx="1">
                        <c:v>32.388888999999999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3D6-4BCE-ABFE-46FD193E61E4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Function'!$AD$64,'LV Function'!$AD$77)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0.77447138076858613</c:v>
                        </c:pt>
                        <c:pt idx="1">
                          <c:v>2.1357400237642161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Function'!$AD$64,'LV Function'!$AD$77)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0.77447138076858613</c:v>
                        </c:pt>
                        <c:pt idx="1">
                          <c:v>2.1357400237642161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Function'!$AD$62,'LV Function'!$AD$75)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32.292885000000005</c:v>
                      </c:pt>
                      <c:pt idx="1">
                        <c:v>33.222222299999999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3D6-4BCE-ABFE-46FD193E61E4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Function'!$AD$98,'LV Function'!$AD$111)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1.4213894880419826</c:v>
                        </c:pt>
                        <c:pt idx="1">
                          <c:v>1.8532633192247945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Function'!$AD$98,'LV Function'!$AD$111)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1.4213894880419826</c:v>
                        </c:pt>
                        <c:pt idx="1">
                          <c:v>1.8532633192247945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Function'!$AD$96,'LV Function'!$AD$109)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29.652777749999998</c:v>
                      </c:pt>
                      <c:pt idx="1">
                        <c:v>27.694444499999996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3D6-4BCE-ABFE-46FD193E61E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Function'!$AD$125,'LV Function'!$AD$136)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3.9201781927301647</c:v>
                        </c:pt>
                        <c:pt idx="1">
                          <c:v>1.7979081089203848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('LV Function'!$AD$125,'LV Function'!$AD$136)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3.9201781927301647</c:v>
                        </c:pt>
                        <c:pt idx="1">
                          <c:v>1.7979081089203848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('LV Function'!$AD$123,'LV Function'!$AD$134)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39.722222250000002</c:v>
                      </c:pt>
                      <c:pt idx="1">
                        <c:v>34.444444250000004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3D6-4BCE-ABFE-46FD193E61E4}"/>
                  </c:ext>
                </c:extLst>
              </c15:ser>
            </c15:filteredBarSeries>
          </c:ext>
        </c:extLst>
      </c:barChart>
      <c:catAx>
        <c:axId val="-144925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46304"/>
        <c:crosses val="autoZero"/>
        <c:auto val="1"/>
        <c:lblAlgn val="ctr"/>
        <c:lblOffset val="100"/>
        <c:noMultiLvlLbl val="0"/>
      </c:catAx>
      <c:valAx>
        <c:axId val="-1449246304"/>
        <c:scaling>
          <c:orientation val="minMax"/>
          <c:max val="3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5552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Cambria" panose="02040503050406030204" pitchFamily="18" charset="0"/>
              </a:defRPr>
            </a:pPr>
            <a:r>
              <a:rPr lang="en-US" sz="1800" i="1" baseline="0">
                <a:latin typeface="Cambria" panose="02040503050406030204" pitchFamily="18" charset="0"/>
              </a:rPr>
              <a:t>CO/Body Mass</a:t>
            </a:r>
            <a:endParaRPr lang="en-US" sz="1800">
              <a:latin typeface="Cambria" panose="02040503050406030204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Function'!$S$278</c:f>
                <c:numCache>
                  <c:formatCode>General</c:formatCode>
                  <c:ptCount val="1"/>
                  <c:pt idx="0">
                    <c:v>4.1590704674692794E-2</c:v>
                  </c:pt>
                </c:numCache>
              </c:numRef>
            </c:plus>
            <c:minus>
              <c:numRef>
                <c:f>'LV Function'!$S$278</c:f>
                <c:numCache>
                  <c:formatCode>General</c:formatCode>
                  <c:ptCount val="1"/>
                  <c:pt idx="0">
                    <c:v>4.1590704674692794E-2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Function'!$S$277</c:f>
              <c:numCache>
                <c:formatCode>General</c:formatCode>
                <c:ptCount val="1"/>
                <c:pt idx="0">
                  <c:v>0.57069581654434387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1-4640-98B5-17682BCC4864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Function'!$R$278</c:f>
                <c:numCache>
                  <c:formatCode>General</c:formatCode>
                  <c:ptCount val="1"/>
                  <c:pt idx="0">
                    <c:v>4.5167333594145737E-2</c:v>
                  </c:pt>
                </c:numCache>
              </c:numRef>
            </c:plus>
            <c:minus>
              <c:numRef>
                <c:f>'LV Function'!$R$278</c:f>
                <c:numCache>
                  <c:formatCode>General</c:formatCode>
                  <c:ptCount val="1"/>
                  <c:pt idx="0">
                    <c:v>4.5167333594145737E-2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'LV Function'!$R$277</c:f>
              <c:numCache>
                <c:formatCode>General</c:formatCode>
                <c:ptCount val="1"/>
                <c:pt idx="0">
                  <c:v>0.99054883564233731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7-4003-8047-4653F8AE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244128"/>
        <c:axId val="-1449251200"/>
        <c:extLst/>
      </c:barChart>
      <c:catAx>
        <c:axId val="-144924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251200"/>
        <c:crosses val="autoZero"/>
        <c:auto val="1"/>
        <c:lblAlgn val="ctr"/>
        <c:lblOffset val="100"/>
        <c:noMultiLvlLbl val="0"/>
      </c:catAx>
      <c:valAx>
        <c:axId val="-1449251200"/>
        <c:scaling>
          <c:orientation val="minMax"/>
          <c:max val="1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>
                    <a:latin typeface="Cambria" panose="02040503050406030204" pitchFamily="18" charset="0"/>
                  </a:defRPr>
                </a:pPr>
                <a:r>
                  <a:rPr lang="en-US" sz="1800" b="0" i="1">
                    <a:latin typeface="Cambria" panose="02040503050406030204" pitchFamily="18" charset="0"/>
                  </a:rPr>
                  <a:t>CO/Body Mass</a:t>
                </a:r>
                <a:r>
                  <a:rPr lang="en-US" sz="1800" b="0" i="1" baseline="0">
                    <a:latin typeface="Cambria" panose="02040503050406030204" pitchFamily="18" charset="0"/>
                  </a:rPr>
                  <a:t> </a:t>
                </a:r>
                <a:r>
                  <a:rPr lang="en-US" sz="1800" b="0" i="1">
                    <a:latin typeface="Cambria" panose="02040503050406030204" pitchFamily="18" charset="0"/>
                  </a:rPr>
                  <a:t>(mL/min/g)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Cambria Math" panose="02040503050406030204" pitchFamily="18" charset="0"/>
                <a:ea typeface="Cambria Math" panose="02040503050406030204" pitchFamily="18" charset="0"/>
              </a:defRPr>
            </a:pPr>
            <a:endParaRPr lang="en-US"/>
          </a:p>
        </c:txPr>
        <c:crossAx val="-1449244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LV wall thickness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Function'!$S$278</c:f>
                <c:numCache>
                  <c:formatCode>General</c:formatCode>
                  <c:ptCount val="1"/>
                  <c:pt idx="0">
                    <c:v>4.1590704674692794E-2</c:v>
                  </c:pt>
                </c:numCache>
              </c:numRef>
            </c:plus>
            <c:minus>
              <c:numRef>
                <c:f>'LV Function'!$S$278</c:f>
                <c:numCache>
                  <c:formatCode>General</c:formatCode>
                  <c:ptCount val="1"/>
                  <c:pt idx="0">
                    <c:v>4.1590704674692794E-2</c:v>
                  </c:pt>
                </c:numCache>
              </c:numRef>
            </c:minus>
          </c:errBars>
          <c:cat>
            <c:strLit>
              <c:ptCount val="2"/>
              <c:pt idx="0">
                <c:v>IVS</c:v>
              </c:pt>
              <c:pt idx="1">
                <c:v>LW</c:v>
              </c:pt>
            </c:strLit>
          </c:cat>
          <c:val>
            <c:numRef>
              <c:f>'LV Function'!$K$22:$L$22</c:f>
              <c:numCache>
                <c:formatCode>0.00</c:formatCode>
                <c:ptCount val="2"/>
                <c:pt idx="0">
                  <c:v>0.92170350000000001</c:v>
                </c:pt>
                <c:pt idx="1">
                  <c:v>0.89107287499999999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1-4640-98B5-17682BCC4864}"/>
            </c:ext>
          </c:extLst>
        </c:ser>
        <c:ser>
          <c:idx val="5"/>
          <c:order val="1"/>
          <c:tx>
            <c:v>Un-Lmna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Function'!$R$278</c:f>
                <c:numCache>
                  <c:formatCode>General</c:formatCode>
                  <c:ptCount val="1"/>
                  <c:pt idx="0">
                    <c:v>4.5167333594145737E-2</c:v>
                  </c:pt>
                </c:numCache>
              </c:numRef>
            </c:plus>
            <c:minus>
              <c:numRef>
                <c:f>'LV Function'!$R$278</c:f>
                <c:numCache>
                  <c:formatCode>General</c:formatCode>
                  <c:ptCount val="1"/>
                  <c:pt idx="0">
                    <c:v>4.5167333594145737E-2</c:v>
                  </c:pt>
                </c:numCache>
              </c:numRef>
            </c:minus>
          </c:errBars>
          <c:cat>
            <c:strLit>
              <c:ptCount val="2"/>
              <c:pt idx="0">
                <c:v>IVS</c:v>
              </c:pt>
              <c:pt idx="1">
                <c:v>LW</c:v>
              </c:pt>
            </c:strLit>
          </c:cat>
          <c:val>
            <c:numRef>
              <c:f>'LV Function'!$K$240:$L$240</c:f>
              <c:numCache>
                <c:formatCode>0.00</c:formatCode>
                <c:ptCount val="2"/>
                <c:pt idx="0">
                  <c:v>0.6076028</c:v>
                </c:pt>
                <c:pt idx="1">
                  <c:v>0.72570579999999996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8-4B8D-9A32-E6C1FDBF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3632"/>
        <c:axId val="-1448418400"/>
        <c:extLst/>
      </c:barChart>
      <c:catAx>
        <c:axId val="-14484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18400"/>
        <c:crosses val="autoZero"/>
        <c:auto val="1"/>
        <c:lblAlgn val="ctr"/>
        <c:lblOffset val="100"/>
        <c:noMultiLvlLbl val="0"/>
      </c:catAx>
      <c:valAx>
        <c:axId val="-1448418400"/>
        <c:scaling>
          <c:orientation val="minMax"/>
          <c:max val="1.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1"/>
                  <a:t>Dia stolic wall thickness</a:t>
                </a:r>
                <a:r>
                  <a:rPr lang="en-US" sz="1600" b="0" i="1" baseline="0"/>
                  <a:t> </a:t>
                </a:r>
                <a:r>
                  <a:rPr lang="en-US" sz="1600" b="0" i="1"/>
                  <a:t>(mm)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3632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Function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Function'!$Q$13:$T$13</c:f>
                <c:numCache>
                  <c:formatCode>General</c:formatCode>
                  <c:ptCount val="4"/>
                  <c:pt idx="0">
                    <c:v>4.993822967268069</c:v>
                  </c:pt>
                  <c:pt idx="1">
                    <c:v>0.85356057752021053</c:v>
                  </c:pt>
                  <c:pt idx="2">
                    <c:v>1.2135113774156523</c:v>
                  </c:pt>
                  <c:pt idx="3">
                    <c:v>0.84751006549250552</c:v>
                  </c:pt>
                </c:numCache>
              </c:numRef>
            </c:plus>
            <c:minus>
              <c:numRef>
                <c:f>'LV Function'!$Q$13:$T$13</c:f>
                <c:numCache>
                  <c:formatCode>General</c:formatCode>
                  <c:ptCount val="4"/>
                  <c:pt idx="0">
                    <c:v>4.993822967268069</c:v>
                  </c:pt>
                  <c:pt idx="1">
                    <c:v>0.85356057752021053</c:v>
                  </c:pt>
                  <c:pt idx="2">
                    <c:v>1.2135113774156523</c:v>
                  </c:pt>
                  <c:pt idx="3">
                    <c:v>0.84751006549250552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Function'!$Q$11:$T$11</c:f>
              <c:numCache>
                <c:formatCode>0.0</c:formatCode>
                <c:ptCount val="4"/>
                <c:pt idx="0">
                  <c:v>43.9434033</c:v>
                </c:pt>
                <c:pt idx="1">
                  <c:v>17.3846706</c:v>
                </c:pt>
                <c:pt idx="2" formatCode="0">
                  <c:v>65.078101200000006</c:v>
                </c:pt>
                <c:pt idx="3" formatCode="0">
                  <c:v>35.213513600000006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B-4FA4-9F9F-20C907891C79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Function'!$Q$39:$T$39</c:f>
                <c:numCache>
                  <c:formatCode>General</c:formatCode>
                  <c:ptCount val="4"/>
                  <c:pt idx="0">
                    <c:v>2.2828120429689602</c:v>
                  </c:pt>
                  <c:pt idx="1">
                    <c:v>0.51788930479300643</c:v>
                  </c:pt>
                  <c:pt idx="2">
                    <c:v>3.0352252125172274</c:v>
                  </c:pt>
                  <c:pt idx="3">
                    <c:v>2.0503079999422522</c:v>
                  </c:pt>
                </c:numCache>
              </c:numRef>
            </c:plus>
            <c:minus>
              <c:numRef>
                <c:f>'LV Function'!$Q$39:$T$39</c:f>
                <c:numCache>
                  <c:formatCode>General</c:formatCode>
                  <c:ptCount val="4"/>
                  <c:pt idx="0">
                    <c:v>2.2828120429689602</c:v>
                  </c:pt>
                  <c:pt idx="1">
                    <c:v>0.51788930479300643</c:v>
                  </c:pt>
                  <c:pt idx="2">
                    <c:v>3.0352252125172274</c:v>
                  </c:pt>
                  <c:pt idx="3">
                    <c:v>2.0503079999422522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Function'!$Q$37:$T$37</c:f>
              <c:numCache>
                <c:formatCode>0.0</c:formatCode>
                <c:ptCount val="4"/>
                <c:pt idx="0">
                  <c:v>37.228915666666666</c:v>
                </c:pt>
                <c:pt idx="1">
                  <c:v>14.596299</c:v>
                </c:pt>
                <c:pt idx="2" formatCode="0">
                  <c:v>60.090241249999998</c:v>
                </c:pt>
                <c:pt idx="3" formatCode="0">
                  <c:v>31.741325333333336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B-4FA4-9F9F-20C907891C79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Function'!$Q$64:$T$64</c:f>
                <c:numCache>
                  <c:formatCode>General</c:formatCode>
                  <c:ptCount val="4"/>
                  <c:pt idx="0">
                    <c:v>3.3395205748251944</c:v>
                  </c:pt>
                  <c:pt idx="1">
                    <c:v>2.0781778592448021</c:v>
                  </c:pt>
                  <c:pt idx="2">
                    <c:v>2.8846891612758885</c:v>
                  </c:pt>
                  <c:pt idx="3">
                    <c:v>2.0483307912658244</c:v>
                  </c:pt>
                </c:numCache>
              </c:numRef>
            </c:plus>
            <c:minus>
              <c:numRef>
                <c:f>'LV Function'!$Q$64:$T$64</c:f>
                <c:numCache>
                  <c:formatCode>General</c:formatCode>
                  <c:ptCount val="4"/>
                  <c:pt idx="0">
                    <c:v>3.3395205748251944</c:v>
                  </c:pt>
                  <c:pt idx="1">
                    <c:v>2.0781778592448021</c:v>
                  </c:pt>
                  <c:pt idx="2">
                    <c:v>2.8846891612758885</c:v>
                  </c:pt>
                  <c:pt idx="3">
                    <c:v>2.0483307912658244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Function'!$Q$62:$T$62</c:f>
              <c:numCache>
                <c:formatCode>0.0</c:formatCode>
                <c:ptCount val="4"/>
                <c:pt idx="0">
                  <c:v>48.02587333333333</c:v>
                </c:pt>
                <c:pt idx="1">
                  <c:v>20.976710083333334</c:v>
                </c:pt>
                <c:pt idx="2" formatCode="0">
                  <c:v>60.432106583333336</c:v>
                </c:pt>
                <c:pt idx="3" formatCode="0">
                  <c:v>32.306009499999995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B-4FA4-9F9F-20C907891C79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Function'!$Q$98:$T$98</c:f>
                <c:numCache>
                  <c:formatCode>General</c:formatCode>
                  <c:ptCount val="4"/>
                  <c:pt idx="0">
                    <c:v>1.8746294401914949</c:v>
                  </c:pt>
                  <c:pt idx="1">
                    <c:v>0.97686608272051811</c:v>
                  </c:pt>
                  <c:pt idx="2">
                    <c:v>2.9818811953060829</c:v>
                  </c:pt>
                  <c:pt idx="3">
                    <c:v>2.0679621407984339</c:v>
                  </c:pt>
                </c:numCache>
              </c:numRef>
            </c:plus>
            <c:minus>
              <c:numRef>
                <c:f>'LV Function'!$Q$98:$T$98</c:f>
                <c:numCache>
                  <c:formatCode>General</c:formatCode>
                  <c:ptCount val="4"/>
                  <c:pt idx="0">
                    <c:v>1.8746294401914949</c:v>
                  </c:pt>
                  <c:pt idx="1">
                    <c:v>0.97686608272051811</c:v>
                  </c:pt>
                  <c:pt idx="2">
                    <c:v>2.9818811953060829</c:v>
                  </c:pt>
                  <c:pt idx="3">
                    <c:v>2.0679621407984339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Function'!$Q$96:$T$96</c:f>
              <c:numCache>
                <c:formatCode>0.0</c:formatCode>
                <c:ptCount val="4"/>
                <c:pt idx="0">
                  <c:v>38.590842708333334</c:v>
                </c:pt>
                <c:pt idx="1">
                  <c:v>15.035763458333333</c:v>
                </c:pt>
                <c:pt idx="2" formatCode="0">
                  <c:v>60.976956666666673</c:v>
                </c:pt>
                <c:pt idx="3" formatCode="0">
                  <c:v>32.640764791666662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0B-4FA4-9F9F-20C907891C79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Function'!$Q$125:$T$125</c:f>
                <c:numCache>
                  <c:formatCode>General</c:formatCode>
                  <c:ptCount val="4"/>
                  <c:pt idx="0">
                    <c:v>2.2697472523134046</c:v>
                  </c:pt>
                  <c:pt idx="1">
                    <c:v>1.0284618422769396</c:v>
                  </c:pt>
                  <c:pt idx="2">
                    <c:v>3.0605407078619908</c:v>
                  </c:pt>
                  <c:pt idx="3">
                    <c:v>2.351554273971423</c:v>
                  </c:pt>
                </c:numCache>
              </c:numRef>
            </c:plus>
            <c:minus>
              <c:numRef>
                <c:f>'LV Function'!$Q$125:$T$125</c:f>
                <c:numCache>
                  <c:formatCode>General</c:formatCode>
                  <c:ptCount val="4"/>
                  <c:pt idx="0">
                    <c:v>2.2697472523134046</c:v>
                  </c:pt>
                  <c:pt idx="1">
                    <c:v>1.0284618422769396</c:v>
                  </c:pt>
                  <c:pt idx="2">
                    <c:v>3.0605407078619908</c:v>
                  </c:pt>
                  <c:pt idx="3">
                    <c:v>2.351554273971423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Function'!$Q$123:$T$123</c:f>
              <c:numCache>
                <c:formatCode>0.0</c:formatCode>
                <c:ptCount val="4"/>
                <c:pt idx="0">
                  <c:v>43.147764200000005</c:v>
                </c:pt>
                <c:pt idx="1">
                  <c:v>14.545182</c:v>
                </c:pt>
                <c:pt idx="2" formatCode="0">
                  <c:v>67.021667199999996</c:v>
                </c:pt>
                <c:pt idx="3" formatCode="0">
                  <c:v>36.868054399999991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B-4FA4-9F9F-20C90789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7144624"/>
        <c:axId val="-1457154960"/>
      </c:barChart>
      <c:catAx>
        <c:axId val="-145714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7154960"/>
        <c:crosses val="autoZero"/>
        <c:auto val="1"/>
        <c:lblAlgn val="ctr"/>
        <c:lblOffset val="100"/>
        <c:noMultiLvlLbl val="0"/>
      </c:catAx>
      <c:valAx>
        <c:axId val="-1457154960"/>
        <c:scaling>
          <c:orientation val="minMax"/>
          <c:max val="8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7144624"/>
        <c:crosses val="autoZero"/>
        <c:crossBetween val="between"/>
        <c:majorUnit val="2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r>
              <a:rPr lang="en-US"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67123554000195"/>
          <c:y val="0.12874125109361331"/>
          <c:w val="0.84037814717604742"/>
          <c:h val="0.62852471566054247"/>
        </c:manualLayout>
      </c:layout>
      <c:barChart>
        <c:barDir val="col"/>
        <c:grouping val="clustered"/>
        <c:varyColors val="0"/>
        <c:ser>
          <c:idx val="0"/>
          <c:order val="0"/>
          <c:tx>
            <c:v>WT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'LV Function'!$Q$220:$T$220</c15:sqref>
                    </c15:fullRef>
                  </c:ext>
                </c:extLst>
                <c:f>'LV Function'!$S$220:$T$220</c:f>
                <c:numCache>
                  <c:formatCode>General</c:formatCode>
                  <c:ptCount val="2"/>
                  <c:pt idx="0">
                    <c:v>2.2422844856349688</c:v>
                  </c:pt>
                  <c:pt idx="1">
                    <c:v>1.7516971104446728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'LV Function'!$Q$220:$T$220</c15:sqref>
                    </c15:fullRef>
                  </c:ext>
                </c:extLst>
                <c:f>'LV Function'!$S$220:$T$220</c:f>
                <c:numCache>
                  <c:formatCode>General</c:formatCode>
                  <c:ptCount val="2"/>
                  <c:pt idx="0">
                    <c:v>2.2422844856349688</c:v>
                  </c:pt>
                  <c:pt idx="1">
                    <c:v>1.7516971104446728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'LV Function'!$Q$225:$T$226</c15:sqref>
                  </c15:fullRef>
                </c:ext>
              </c:extLst>
              <c:f>'LV Function'!$S$225:$T$226</c:f>
              <c:strCache>
                <c:ptCount val="2"/>
                <c:pt idx="0">
                  <c:v>EF (%)</c:v>
                </c:pt>
                <c:pt idx="1">
                  <c:v>FS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'LV Function'!$Q$218:$T$218</c15:sqref>
                  </c15:fullRef>
                </c:ext>
              </c:extLst>
              <c:f>'LV Function'!$S$218:$T$218</c:f>
              <c:numCache>
                <c:formatCode>0.0</c:formatCode>
                <c:ptCount val="2"/>
                <c:pt idx="0" formatCode="0.000">
                  <c:v>69.4610356111111</c:v>
                </c:pt>
                <c:pt idx="1" formatCode="0.000">
                  <c:v>38.693591722222223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2-41A0-86D3-BF2DB1479AE0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'LV Function'!$Q$242:$T$242</c15:sqref>
                    </c15:fullRef>
                  </c:ext>
                </c:extLst>
                <c:f>'LV Function'!$S$242:$T$242</c:f>
                <c:numCache>
                  <c:formatCode>General</c:formatCode>
                  <c:ptCount val="2"/>
                  <c:pt idx="0">
                    <c:v>1.5608632821095054</c:v>
                  </c:pt>
                  <c:pt idx="1">
                    <c:v>1.1383940297854513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'LV Function'!$Q$242:$T$242</c15:sqref>
                    </c15:fullRef>
                  </c:ext>
                </c:extLst>
                <c:f>'LV Function'!$S$242:$T$242</c:f>
                <c:numCache>
                  <c:formatCode>General</c:formatCode>
                  <c:ptCount val="2"/>
                  <c:pt idx="0">
                    <c:v>1.5608632821095054</c:v>
                  </c:pt>
                  <c:pt idx="1">
                    <c:v>1.1383940297854513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'LV Function'!$Q$225:$T$226</c15:sqref>
                  </c15:fullRef>
                </c:ext>
              </c:extLst>
              <c:f>'LV Function'!$S$225:$T$226</c:f>
              <c:strCache>
                <c:ptCount val="2"/>
                <c:pt idx="0">
                  <c:v>EF (%)</c:v>
                </c:pt>
                <c:pt idx="1">
                  <c:v>FS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'LV Function'!$Q$240:$T$240</c15:sqref>
                  </c15:fullRef>
                </c:ext>
              </c:extLst>
              <c:f>'LV Function'!$S$240:$T$240</c:f>
              <c:numCache>
                <c:formatCode>0.0</c:formatCode>
                <c:ptCount val="2"/>
                <c:pt idx="0" formatCode="0.000">
                  <c:v>68.605685599999987</c:v>
                </c:pt>
                <c:pt idx="1" formatCode="0.000">
                  <c:v>37.365003600000001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0-45C9-B37A-C8D4E860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7648"/>
        <c:axId val="-1448433088"/>
        <c:extLst/>
      </c:barChart>
      <c:catAx>
        <c:axId val="-14484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33088"/>
        <c:crosses val="autoZero"/>
        <c:auto val="1"/>
        <c:lblAlgn val="ctr"/>
        <c:lblOffset val="100"/>
        <c:noMultiLvlLbl val="0"/>
      </c:catAx>
      <c:valAx>
        <c:axId val="-1448433088"/>
        <c:scaling>
          <c:orientation val="minMax"/>
          <c:max val="9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27648"/>
        <c:crosses val="autoZero"/>
        <c:crossBetween val="between"/>
        <c:majorUnit val="30"/>
      </c:valAx>
    </c:plotArea>
    <c:legend>
      <c:legendPos val="b"/>
      <c:legendEntry>
        <c:idx val="1"/>
        <c:txPr>
          <a:bodyPr/>
          <a:lstStyle/>
          <a:p>
            <a:pPr>
              <a:defRPr sz="1400" baseline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 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60185651793525807"/>
          <c:y val="0.14430555555555555"/>
          <c:w val="0.36758792650918631"/>
          <c:h val="0.63469597550306212"/>
        </c:manualLayout>
      </c:layout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Function'!$AD$220</c:f>
                <c:numCache>
                  <c:formatCode>General</c:formatCode>
                  <c:ptCount val="1"/>
                  <c:pt idx="0">
                    <c:v>1.5822229760540645</c:v>
                  </c:pt>
                </c:numCache>
              </c:numRef>
            </c:plus>
            <c:minus>
              <c:numRef>
                <c:f>'LV Function'!$AD$220</c:f>
                <c:numCache>
                  <c:formatCode>General</c:formatCode>
                  <c:ptCount val="1"/>
                  <c:pt idx="0">
                    <c:v>1.5822229760540645</c:v>
                  </c:pt>
                </c:numCache>
              </c:numRef>
            </c:minus>
            <c:spPr>
              <a:ln w="19050"/>
            </c:spPr>
          </c:errBars>
          <c:cat>
            <c:strLit>
              <c:ptCount val="1"/>
              <c:pt idx="0">
                <c:v>DT (ms)</c:v>
              </c:pt>
            </c:strLit>
          </c:cat>
          <c:val>
            <c:numRef>
              <c:f>'LV Function'!$AD$218</c:f>
              <c:numCache>
                <c:formatCode>0.00</c:formatCode>
                <c:ptCount val="1"/>
                <c:pt idx="0">
                  <c:v>28.796296333333334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6-4BCE-ABFE-46FD193E61E4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Function'!$AD$242</c:f>
                <c:numCache>
                  <c:formatCode>General</c:formatCode>
                  <c:ptCount val="1"/>
                  <c:pt idx="0">
                    <c:v>1.7413809441338748</c:v>
                  </c:pt>
                </c:numCache>
              </c:numRef>
            </c:plus>
            <c:minus>
              <c:numRef>
                <c:f>'LV Function'!$AD$242</c:f>
                <c:numCache>
                  <c:formatCode>General</c:formatCode>
                  <c:ptCount val="1"/>
                  <c:pt idx="0">
                    <c:v>1.7413809441338748</c:v>
                  </c:pt>
                </c:numCache>
              </c:numRef>
            </c:minus>
            <c:spPr>
              <a:ln w="19050"/>
            </c:spPr>
          </c:errBars>
          <c:cat>
            <c:strLit>
              <c:ptCount val="1"/>
              <c:pt idx="0">
                <c:v>DT (ms)</c:v>
              </c:pt>
            </c:strLit>
          </c:cat>
          <c:val>
            <c:numRef>
              <c:f>'LV Function'!$AD$240</c:f>
              <c:numCache>
                <c:formatCode>0.00</c:formatCode>
                <c:ptCount val="1"/>
                <c:pt idx="0">
                  <c:v>25.833333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6-41AF-96D8-DD9A2A8B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6016"/>
        <c:axId val="-1448421664"/>
        <c:extLst/>
      </c:barChart>
      <c:catAx>
        <c:axId val="-14484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21664"/>
        <c:crosses val="autoZero"/>
        <c:auto val="1"/>
        <c:lblAlgn val="ctr"/>
        <c:lblOffset val="100"/>
        <c:noMultiLvlLbl val="0"/>
      </c:catAx>
      <c:valAx>
        <c:axId val="-1448421664"/>
        <c:scaling>
          <c:orientation val="minMax"/>
          <c:max val="45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26016"/>
        <c:crosses val="autoZero"/>
        <c:crossBetween val="between"/>
        <c:majorUnit val="15"/>
      </c:valAx>
    </c:plotArea>
    <c:legend>
      <c:legendPos val="b"/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870529516752"/>
          <c:y val="0.15305521187185689"/>
          <c:w val="0.37315179352580929"/>
          <c:h val="0.62795901731055093"/>
        </c:manualLayout>
      </c:layout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chemeClr val="bg1"/>
            </a:solidFill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Function'!$AC$220</c:f>
                <c:numCache>
                  <c:formatCode>General</c:formatCode>
                  <c:ptCount val="1"/>
                  <c:pt idx="0">
                    <c:v>8.3505125889770826E-2</c:v>
                  </c:pt>
                </c:numCache>
              </c:numRef>
            </c:plus>
            <c:minus>
              <c:numRef>
                <c:f>'LV Function'!$AC$220</c:f>
                <c:numCache>
                  <c:formatCode>General</c:formatCode>
                  <c:ptCount val="1"/>
                  <c:pt idx="0">
                    <c:v>8.3505125889770826E-2</c:v>
                  </c:pt>
                </c:numCache>
              </c:numRef>
            </c:minus>
            <c:spPr>
              <a:ln w="19050"/>
            </c:spPr>
          </c:errBars>
          <c:cat>
            <c:strLit>
              <c:ptCount val="1"/>
              <c:pt idx="0">
                <c:v>E/A Ratio (-)</c:v>
              </c:pt>
            </c:strLit>
          </c:cat>
          <c:val>
            <c:numRef>
              <c:f>'LV Function'!$AC$218</c:f>
              <c:numCache>
                <c:formatCode>0.00</c:formatCode>
                <c:ptCount val="1"/>
                <c:pt idx="0">
                  <c:v>1.6056080000000001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8-4E03-BCC9-92CE25932249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Function'!$AC$242</c:f>
                <c:numCache>
                  <c:formatCode>General</c:formatCode>
                  <c:ptCount val="1"/>
                  <c:pt idx="0">
                    <c:v>0.14097302745936968</c:v>
                  </c:pt>
                </c:numCache>
              </c:numRef>
            </c:plus>
            <c:minus>
              <c:numRef>
                <c:f>'LV Function'!$AC$242</c:f>
                <c:numCache>
                  <c:formatCode>General</c:formatCode>
                  <c:ptCount val="1"/>
                  <c:pt idx="0">
                    <c:v>0.14097302745936968</c:v>
                  </c:pt>
                </c:numCache>
              </c:numRef>
            </c:minus>
            <c:spPr>
              <a:ln w="19050"/>
            </c:spPr>
          </c:errBars>
          <c:cat>
            <c:strLit>
              <c:ptCount val="1"/>
              <c:pt idx="0">
                <c:v>E/A Ratio (-)</c:v>
              </c:pt>
            </c:strLit>
          </c:cat>
          <c:val>
            <c:numRef>
              <c:f>'LV Function'!$AC$240</c:f>
              <c:numCache>
                <c:formatCode>0.00</c:formatCode>
                <c:ptCount val="1"/>
                <c:pt idx="0">
                  <c:v>1.8118293999999999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B-4B0E-B9D5-3FACA9326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4720"/>
        <c:axId val="-1448432544"/>
        <c:extLst/>
      </c:barChart>
      <c:catAx>
        <c:axId val="-144843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32544"/>
        <c:crosses val="autoZero"/>
        <c:auto val="1"/>
        <c:lblAlgn val="ctr"/>
        <c:lblOffset val="100"/>
        <c:noMultiLvlLbl val="0"/>
      </c:catAx>
      <c:valAx>
        <c:axId val="-1448432544"/>
        <c:scaling>
          <c:orientation val="minMax"/>
          <c:max val="2.2000000000000002"/>
          <c:min val="1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34720"/>
        <c:crosses val="autoZero"/>
        <c:crossBetween val="between"/>
        <c:majorUnit val="0.4"/>
      </c:valAx>
    </c:plotArea>
    <c:legend>
      <c:legendPos val="b"/>
      <c:overlay val="0"/>
      <c:spPr>
        <a:solidFill>
          <a:schemeClr val="bg1"/>
        </a:solidFill>
      </c:spPr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r>
              <a:rPr lang="en-US" sz="16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8369592689802665"/>
          <c:y val="0.10271708223972004"/>
          <c:w val="0.47000777680567712"/>
          <c:h val="0.63222249562554689"/>
        </c:manualLayout>
      </c:layout>
      <c:barChart>
        <c:barDir val="col"/>
        <c:grouping val="clustered"/>
        <c:varyColors val="0"/>
        <c:ser>
          <c:idx val="4"/>
          <c:order val="0"/>
          <c:tx>
            <c:v>WT</c:v>
          </c:tx>
          <c:spPr>
            <a:noFill/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Function'!$Q$220,'LV Function'!$R$220,'LV Function'!$S$220,'LV Function'!$W$220)</c15:sqref>
                    </c15:fullRef>
                  </c:ext>
                </c:extLst>
                <c:f>('LV Function'!$Q$220,'LV Function'!$R$220)</c:f>
                <c:numCache>
                  <c:formatCode>General</c:formatCode>
                  <c:ptCount val="2"/>
                  <c:pt idx="0">
                    <c:v>1.8678160828048354</c:v>
                  </c:pt>
                  <c:pt idx="1">
                    <c:v>0.5598031191804268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Function'!$Q$220,'LV Function'!$R$220,'LV Function'!$S$220,'LV Function'!$W$220)</c15:sqref>
                    </c15:fullRef>
                  </c:ext>
                </c:extLst>
                <c:f>('LV Function'!$Q$220,'LV Function'!$R$220)</c:f>
                <c:numCache>
                  <c:formatCode>General</c:formatCode>
                  <c:ptCount val="2"/>
                  <c:pt idx="0">
                    <c:v>1.8678160828048354</c:v>
                  </c:pt>
                  <c:pt idx="1">
                    <c:v>0.5598031191804268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('LV Function'!$Q$4:$Q$5,'LV Function'!$R$4:$R$5,'LV Function'!$S$4:$S$5,'LV Function'!$W$4:$W$5)</c15:sqref>
                  </c15:fullRef>
                </c:ext>
              </c:extLst>
              <c:f>('LV Function'!$Q$4:$Q$5,'LV Function'!$S$4:$S$5,'LV Function'!$W$4:$W$5)</c:f>
              <c:strCache>
                <c:ptCount val="2"/>
                <c:pt idx="0">
                  <c:v>SV (μl)</c:v>
                </c:pt>
                <c:pt idx="1">
                  <c:v>CO (ml/min)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('LV Function'!$Q$218,'LV Function'!$R$218,'LV Function'!$S$218,'LV Function'!$W$218)</c15:sqref>
                  </c15:fullRef>
                </c:ext>
              </c:extLst>
              <c:f>('LV Function'!$Q$218,'LV Function'!$R$218)</c:f>
              <c:numCache>
                <c:formatCode>0.0</c:formatCode>
                <c:ptCount val="2"/>
                <c:pt idx="0">
                  <c:v>37.995591333333344</c:v>
                </c:pt>
                <c:pt idx="1">
                  <c:v>16.139896055555557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532-41A0-86D3-BF2DB1479AE0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Function'!$Q$242,'LV Function'!$R$242,'LV Function'!$S$242,'LV Function'!$W$242)</c15:sqref>
                    </c15:fullRef>
                  </c:ext>
                </c:extLst>
                <c:f>('LV Function'!$Q$242,'LV Function'!$R$242)</c:f>
                <c:numCache>
                  <c:formatCode>General</c:formatCode>
                  <c:ptCount val="2"/>
                  <c:pt idx="0">
                    <c:v>1.8463242451097104</c:v>
                  </c:pt>
                  <c:pt idx="1">
                    <c:v>0.59648216486677952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('LV Function'!$Q$242,'LV Function'!$R$242,'LV Function'!$S$242,'LV Function'!$W$242)</c15:sqref>
                    </c15:fullRef>
                  </c:ext>
                </c:extLst>
                <c:f>('LV Function'!$Q$242,'LV Function'!$R$242)</c:f>
                <c:numCache>
                  <c:formatCode>General</c:formatCode>
                  <c:ptCount val="2"/>
                  <c:pt idx="0">
                    <c:v>1.8463242451097104</c:v>
                  </c:pt>
                  <c:pt idx="1">
                    <c:v>0.59648216486677952</c:v>
                  </c:pt>
                </c:numCache>
              </c:numRef>
            </c:minus>
            <c:spPr>
              <a:ln w="19050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('LV Function'!$Q$4:$Q$5,'LV Function'!$R$4:$R$5,'LV Function'!$S$4:$S$5,'LV Function'!$W$4:$W$5)</c15:sqref>
                  </c15:fullRef>
                </c:ext>
              </c:extLst>
              <c:f>('LV Function'!$Q$4:$Q$5,'LV Function'!$S$4:$S$5,'LV Function'!$W$4:$W$5)</c:f>
              <c:strCache>
                <c:ptCount val="2"/>
                <c:pt idx="0">
                  <c:v>SV (μl)</c:v>
                </c:pt>
                <c:pt idx="1">
                  <c:v>CO (ml/min)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('LV Function'!$Q$240,'LV Function'!$R$240,'LV Function'!$S$240,'LV Function'!$W$240)</c15:sqref>
                  </c15:fullRef>
                </c:ext>
              </c:extLst>
              <c:f>('LV Function'!$Q$240,'LV Function'!$R$240)</c:f>
              <c:numCache>
                <c:formatCode>0.0</c:formatCode>
                <c:ptCount val="2"/>
                <c:pt idx="0">
                  <c:v>28.881275999999996</c:v>
                </c:pt>
                <c:pt idx="1">
                  <c:v>11.9119566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B-428B-BD75-3BB354CA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5472"/>
        <c:axId val="-1448422208"/>
        <c:extLst/>
      </c:barChart>
      <c:catAx>
        <c:axId val="-144842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22208"/>
        <c:crosses val="autoZero"/>
        <c:auto val="1"/>
        <c:lblAlgn val="ctr"/>
        <c:lblOffset val="100"/>
        <c:noMultiLvlLbl val="0"/>
      </c:catAx>
      <c:valAx>
        <c:axId val="-1448422208"/>
        <c:scaling>
          <c:orientation val="minMax"/>
          <c:max val="6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2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r>
              <a:rPr lang="en-US"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67123554000195"/>
          <c:y val="0.12874125109361331"/>
          <c:w val="0.84037814717604742"/>
          <c:h val="0.62852471566054247"/>
        </c:manualLayout>
      </c:layout>
      <c:barChart>
        <c:barDir val="col"/>
        <c:grouping val="clustered"/>
        <c:varyColors val="0"/>
        <c:ser>
          <c:idx val="0"/>
          <c:order val="0"/>
          <c:tx>
            <c:v>WT</c:v>
          </c:tx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Function'!$J$220,'LV Function'!$N$220)</c:f>
                <c:numCache>
                  <c:formatCode>General</c:formatCode>
                  <c:ptCount val="2"/>
                  <c:pt idx="0">
                    <c:v>0.1089472482196444</c:v>
                  </c:pt>
                  <c:pt idx="1">
                    <c:v>0.11373604745540333</c:v>
                  </c:pt>
                </c:numCache>
              </c:numRef>
            </c:plus>
            <c:minus>
              <c:numRef>
                <c:f>('LV Function'!$J$220,'LV Function'!$N$220)</c:f>
                <c:numCache>
                  <c:formatCode>General</c:formatCode>
                  <c:ptCount val="2"/>
                  <c:pt idx="0">
                    <c:v>0.1089472482196444</c:v>
                  </c:pt>
                  <c:pt idx="1">
                    <c:v>0.11373604745540333</c:v>
                  </c:pt>
                </c:numCache>
              </c:numRef>
            </c:minus>
            <c:spPr>
              <a:ln w="19050"/>
            </c:spPr>
          </c:errBars>
          <c:cat>
            <c:strRef>
              <c:f>('LV Function'!$L$196,'LV Function'!$N$196)</c:f>
              <c:strCache>
                <c:ptCount val="2"/>
                <c:pt idx="0">
                  <c:v>LV Di (mm)</c:v>
                </c:pt>
                <c:pt idx="1">
                  <c:v>LV WT (mm)</c:v>
                </c:pt>
              </c:strCache>
            </c:strRef>
          </c:cat>
          <c:val>
            <c:numRef>
              <c:f>('LV Function'!$J$218,'LV Function'!$N$218)</c:f>
              <c:numCache>
                <c:formatCode>0.00</c:formatCode>
                <c:ptCount val="2"/>
                <c:pt idx="0">
                  <c:v>2.2271087777777776</c:v>
                </c:pt>
                <c:pt idx="1">
                  <c:v>1.0513606666666666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2-41A0-86D3-BF2DB1479AE0}"/>
            </c:ext>
          </c:extLst>
        </c:ser>
        <c:ser>
          <c:idx val="5"/>
          <c:order val="1"/>
          <c:tx>
            <c:v>Lmna</c:v>
          </c:tx>
          <c:spPr>
            <a:solidFill>
              <a:schemeClr val="tx1"/>
            </a:solidFill>
            <a:ln w="19050"/>
          </c:spPr>
          <c:invertIfNegative val="0"/>
          <c:errBars>
            <c:errBarType val="both"/>
            <c:errValType val="cust"/>
            <c:noEndCap val="0"/>
            <c:plus>
              <c:numRef>
                <c:f>('LV Function'!$J$242,'LV Function'!$N$242)</c:f>
                <c:numCache>
                  <c:formatCode>General</c:formatCode>
                  <c:ptCount val="2"/>
                  <c:pt idx="0">
                    <c:v>9.9674363270903329E-2</c:v>
                  </c:pt>
                  <c:pt idx="1">
                    <c:v>5.825667763527264E-2</c:v>
                  </c:pt>
                </c:numCache>
              </c:numRef>
            </c:plus>
            <c:minus>
              <c:numRef>
                <c:f>('LV Function'!$J$242,'LV Function'!$N$242)</c:f>
                <c:numCache>
                  <c:formatCode>General</c:formatCode>
                  <c:ptCount val="2"/>
                  <c:pt idx="0">
                    <c:v>9.9674363270903329E-2</c:v>
                  </c:pt>
                  <c:pt idx="1">
                    <c:v>5.825667763527264E-2</c:v>
                  </c:pt>
                </c:numCache>
              </c:numRef>
            </c:minus>
            <c:spPr>
              <a:ln w="19050"/>
            </c:spPr>
          </c:errBars>
          <c:cat>
            <c:strRef>
              <c:f>('LV Function'!$L$196,'LV Function'!$N$196)</c:f>
              <c:strCache>
                <c:ptCount val="2"/>
                <c:pt idx="0">
                  <c:v>LV Di (mm)</c:v>
                </c:pt>
                <c:pt idx="1">
                  <c:v>LV WT (mm)</c:v>
                </c:pt>
              </c:strCache>
            </c:strRef>
          </c:cat>
          <c:val>
            <c:numRef>
              <c:f>('LV Function'!$J$240,'LV Function'!$N$240)</c:f>
              <c:numCache>
                <c:formatCode>0.00</c:formatCode>
                <c:ptCount val="2"/>
                <c:pt idx="0">
                  <c:v>2.0285245999999999</c:v>
                </c:pt>
                <c:pt idx="1">
                  <c:v>1.1153749999999998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9-4938-9876-DAAC1F5C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2000"/>
        <c:axId val="-1448442880"/>
        <c:extLst/>
      </c:barChart>
      <c:catAx>
        <c:axId val="-144843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42880"/>
        <c:crosses val="autoZero"/>
        <c:auto val="1"/>
        <c:lblAlgn val="ctr"/>
        <c:lblOffset val="100"/>
        <c:noMultiLvlLbl val="0"/>
      </c:catAx>
      <c:valAx>
        <c:axId val="-144844288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32000"/>
        <c:crosses val="autoZero"/>
        <c:crossBetween val="between"/>
        <c:majorUnit val="1"/>
      </c:valAx>
    </c:plotArea>
    <c:legend>
      <c:legendPos val="b"/>
      <c:legendEntry>
        <c:idx val="1"/>
        <c:txPr>
          <a:bodyPr/>
          <a:lstStyle/>
          <a:p>
            <a:pPr>
              <a:defRPr sz="1400" baseline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Pulse Transit Time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Doppler'!$AE$13,'PW Doppler'!$AE$24)</c:f>
                <c:numCache>
                  <c:formatCode>General</c:formatCode>
                  <c:ptCount val="2"/>
                  <c:pt idx="0">
                    <c:v>2.3932426123345247</c:v>
                  </c:pt>
                  <c:pt idx="1">
                    <c:v>0.94896585938026445</c:v>
                  </c:pt>
                </c:numCache>
              </c:numRef>
            </c:plus>
            <c:minus>
              <c:numRef>
                <c:f>('PW Doppler'!$AE$13,'PW Doppler'!$AE$24)</c:f>
                <c:numCache>
                  <c:formatCode>General</c:formatCode>
                  <c:ptCount val="2"/>
                  <c:pt idx="0">
                    <c:v>2.3932426123345247</c:v>
                  </c:pt>
                  <c:pt idx="1">
                    <c:v>0.94896585938026445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('PW Doppler'!$AE$11,'PW Doppler'!$AE$22)</c:f>
              <c:numCache>
                <c:formatCode>0.00</c:formatCode>
                <c:ptCount val="2"/>
                <c:pt idx="0">
                  <c:v>12.302581960254878</c:v>
                </c:pt>
                <c:pt idx="1">
                  <c:v>10.317704533912428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Doppler'!$AE$39,'PW Doppler'!$AE$49)</c:f>
                <c:numCache>
                  <c:formatCode>General</c:formatCode>
                  <c:ptCount val="2"/>
                  <c:pt idx="0">
                    <c:v>1.4528391033011427</c:v>
                  </c:pt>
                  <c:pt idx="1">
                    <c:v>0.76653678907033562</c:v>
                  </c:pt>
                </c:numCache>
              </c:numRef>
            </c:plus>
            <c:minus>
              <c:numRef>
                <c:f>('PW Doppler'!$AE$39,'PW Doppler'!$AE$49)</c:f>
                <c:numCache>
                  <c:formatCode>General</c:formatCode>
                  <c:ptCount val="2"/>
                  <c:pt idx="0">
                    <c:v>1.4528391033011427</c:v>
                  </c:pt>
                  <c:pt idx="1">
                    <c:v>0.76653678907033562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('PW Doppler'!$AE$37,'PW Doppler'!$AE$47)</c:f>
              <c:numCache>
                <c:formatCode>0.00</c:formatCode>
                <c:ptCount val="2"/>
                <c:pt idx="0">
                  <c:v>8.4362051365113349</c:v>
                </c:pt>
                <c:pt idx="1">
                  <c:v>10.670918989770437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1-4594-83A6-C2CD5E443EFA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Doppler'!$AE$64,'PW Doppler'!$AE$77)</c:f>
                <c:numCache>
                  <c:formatCode>General</c:formatCode>
                  <c:ptCount val="2"/>
                  <c:pt idx="0">
                    <c:v>2.1591567058963954</c:v>
                  </c:pt>
                  <c:pt idx="1">
                    <c:v>0.60667405177232736</c:v>
                  </c:pt>
                </c:numCache>
              </c:numRef>
            </c:plus>
            <c:minus>
              <c:numRef>
                <c:f>('PW Doppler'!$AE$64,'PW Doppler'!$AE$77)</c:f>
                <c:numCache>
                  <c:formatCode>General</c:formatCode>
                  <c:ptCount val="2"/>
                  <c:pt idx="0">
                    <c:v>2.1591567058963954</c:v>
                  </c:pt>
                  <c:pt idx="1">
                    <c:v>0.60667405177232736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('PW Doppler'!$AE$62,'PW Doppler'!$AE$75)</c:f>
              <c:numCache>
                <c:formatCode>0.00</c:formatCode>
                <c:ptCount val="2"/>
                <c:pt idx="0">
                  <c:v>7.7143994131503764</c:v>
                </c:pt>
                <c:pt idx="1">
                  <c:v>10.12804224364676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1-4594-83A6-C2CD5E443EFA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Doppler'!$AE$98,'PW Doppler'!$AE$111)</c:f>
                <c:numCache>
                  <c:formatCode>General</c:formatCode>
                  <c:ptCount val="2"/>
                  <c:pt idx="0">
                    <c:v>0.70555334950403104</c:v>
                  </c:pt>
                  <c:pt idx="1">
                    <c:v>1.2206754523545871</c:v>
                  </c:pt>
                </c:numCache>
              </c:numRef>
            </c:plus>
            <c:minus>
              <c:numRef>
                <c:f>('PW Doppler'!$AE$98,'PW Doppler'!$AE$111)</c:f>
                <c:numCache>
                  <c:formatCode>General</c:formatCode>
                  <c:ptCount val="2"/>
                  <c:pt idx="0">
                    <c:v>0.70555334950403104</c:v>
                  </c:pt>
                  <c:pt idx="1">
                    <c:v>1.2206754523545871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('PW Doppler'!$AE$96,'PW Doppler'!$AE$109)</c:f>
              <c:numCache>
                <c:formatCode>0.00</c:formatCode>
                <c:ptCount val="2"/>
                <c:pt idx="0">
                  <c:v>9.0112012672340249</c:v>
                </c:pt>
                <c:pt idx="1">
                  <c:v>11.644645181721909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1-4594-83A6-C2CD5E443EFA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Doppler'!$AE$125,'PW Doppler'!$AE$136)</c:f>
                <c:numCache>
                  <c:formatCode>General</c:formatCode>
                  <c:ptCount val="2"/>
                  <c:pt idx="0">
                    <c:v>0.78146585688504477</c:v>
                  </c:pt>
                  <c:pt idx="1">
                    <c:v>1.2092143520651624</c:v>
                  </c:pt>
                </c:numCache>
              </c:numRef>
            </c:plus>
            <c:minus>
              <c:numRef>
                <c:f>('PW Doppler'!$AE$125,'PW Doppler'!$AE$136)</c:f>
                <c:numCache>
                  <c:formatCode>General</c:formatCode>
                  <c:ptCount val="2"/>
                  <c:pt idx="0">
                    <c:v>0.78146585688504477</c:v>
                  </c:pt>
                  <c:pt idx="1">
                    <c:v>1.2092143520651624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('PW Doppler'!$AE$123,'PW Doppler'!$AE$134)</c:f>
              <c:numCache>
                <c:formatCode>0.00</c:formatCode>
                <c:ptCount val="2"/>
                <c:pt idx="0">
                  <c:v>10.040355893593265</c:v>
                </c:pt>
                <c:pt idx="1">
                  <c:v>10.968851658526638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D1-4594-83A6-C2CD5E443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8528"/>
        <c:axId val="-1448416768"/>
      </c:barChart>
      <c:catAx>
        <c:axId val="-144843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16768"/>
        <c:crosses val="autoZero"/>
        <c:auto val="1"/>
        <c:lblAlgn val="ctr"/>
        <c:lblOffset val="100"/>
        <c:noMultiLvlLbl val="0"/>
      </c:catAx>
      <c:valAx>
        <c:axId val="-144841676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PTT (ms)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8528"/>
        <c:crosses val="autoZero"/>
        <c:crossBetween val="between"/>
        <c:majorUnit val="5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Blood Velocity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Doppler'!$F$13,'PW Doppler'!$L$13,'PW Doppler'!$R$13,'PW Doppler'!$X$13)</c:f>
                <c:numCache>
                  <c:formatCode>General</c:formatCode>
                  <c:ptCount val="4"/>
                  <c:pt idx="0">
                    <c:v>12.523401735875224</c:v>
                  </c:pt>
                  <c:pt idx="1">
                    <c:v>0</c:v>
                  </c:pt>
                  <c:pt idx="2">
                    <c:v>4.989958891368115</c:v>
                  </c:pt>
                  <c:pt idx="3">
                    <c:v>1.364887352050651</c:v>
                  </c:pt>
                </c:numCache>
              </c:numRef>
            </c:plus>
            <c:minus>
              <c:numRef>
                <c:f>('PW Doppler'!$F$13,'PW Doppler'!$L$13,'PW Doppler'!$R$13,'PW Doppler'!$X$13)</c:f>
                <c:numCache>
                  <c:formatCode>General</c:formatCode>
                  <c:ptCount val="4"/>
                  <c:pt idx="0">
                    <c:v>12.523401735875224</c:v>
                  </c:pt>
                  <c:pt idx="1">
                    <c:v>0</c:v>
                  </c:pt>
                  <c:pt idx="2">
                    <c:v>4.989958891368115</c:v>
                  </c:pt>
                  <c:pt idx="3">
                    <c:v>1.364887352050651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Doppler'!$F$11,'PW Doppler'!$L$11,'PW Doppler'!$R$11,'PW Doppler'!$X$11)</c:f>
              <c:numCache>
                <c:formatCode>0.0</c:formatCode>
                <c:ptCount val="4"/>
                <c:pt idx="0">
                  <c:v>106.74308023050585</c:v>
                </c:pt>
                <c:pt idx="1">
                  <c:v>0</c:v>
                </c:pt>
                <c:pt idx="2">
                  <c:v>29.1166284231244</c:v>
                </c:pt>
                <c:pt idx="3">
                  <c:v>34.67773691037555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3-4041-946F-46241D560897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Doppler'!$F$39,'PW Doppler'!$L$39,'PW Doppler'!$R$39,'PW Doppler'!$X$39)</c:f>
                <c:numCache>
                  <c:formatCode>General</c:formatCode>
                  <c:ptCount val="4"/>
                  <c:pt idx="0">
                    <c:v>7.5814205106916512</c:v>
                  </c:pt>
                  <c:pt idx="1">
                    <c:v>0</c:v>
                  </c:pt>
                  <c:pt idx="2">
                    <c:v>6.0247252681479733</c:v>
                  </c:pt>
                  <c:pt idx="3">
                    <c:v>10.389962036871779</c:v>
                  </c:pt>
                </c:numCache>
              </c:numRef>
            </c:plus>
            <c:minus>
              <c:numRef>
                <c:f>('PW Doppler'!$F$39,'PW Doppler'!$L$39,'PW Doppler'!$R$39,'PW Doppler'!$X$39)</c:f>
                <c:numCache>
                  <c:formatCode>General</c:formatCode>
                  <c:ptCount val="4"/>
                  <c:pt idx="0">
                    <c:v>7.5814205106916512</c:v>
                  </c:pt>
                  <c:pt idx="1">
                    <c:v>0</c:v>
                  </c:pt>
                  <c:pt idx="2">
                    <c:v>6.0247252681479733</c:v>
                  </c:pt>
                  <c:pt idx="3">
                    <c:v>10.389962036871779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Doppler'!$F$37,'PW Doppler'!$L$37,'PW Doppler'!$R$37,'PW Doppler'!$X$37)</c:f>
              <c:numCache>
                <c:formatCode>0.0</c:formatCode>
                <c:ptCount val="4"/>
                <c:pt idx="0">
                  <c:v>114.12638995853145</c:v>
                </c:pt>
                <c:pt idx="1">
                  <c:v>0</c:v>
                </c:pt>
                <c:pt idx="2">
                  <c:v>37.63689000540807</c:v>
                </c:pt>
                <c:pt idx="3">
                  <c:v>38.287733210438745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3-4041-946F-46241D560897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Doppler'!$F$64,'PW Doppler'!$L$64,'PW Doppler'!$R$64,'PW Doppler'!$X$64)</c:f>
                <c:numCache>
                  <c:formatCode>General</c:formatCode>
                  <c:ptCount val="4"/>
                  <c:pt idx="0">
                    <c:v>10.986146709730541</c:v>
                  </c:pt>
                  <c:pt idx="1">
                    <c:v>11.215802410958631</c:v>
                  </c:pt>
                  <c:pt idx="2">
                    <c:v>7.3594905094990226</c:v>
                  </c:pt>
                  <c:pt idx="3">
                    <c:v>8.9152912974485918</c:v>
                  </c:pt>
                </c:numCache>
              </c:numRef>
            </c:plus>
            <c:minus>
              <c:numRef>
                <c:f>('PW Doppler'!$F$64,'PW Doppler'!$L$64,'PW Doppler'!$R$64,'PW Doppler'!$X$64)</c:f>
                <c:numCache>
                  <c:formatCode>General</c:formatCode>
                  <c:ptCount val="4"/>
                  <c:pt idx="0">
                    <c:v>10.986146709730541</c:v>
                  </c:pt>
                  <c:pt idx="1">
                    <c:v>11.215802410958631</c:v>
                  </c:pt>
                  <c:pt idx="2">
                    <c:v>7.3594905094990226</c:v>
                  </c:pt>
                  <c:pt idx="3">
                    <c:v>8.9152912974485918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Doppler'!$F$62,'PW Doppler'!$L$62,'PW Doppler'!$R$62,'PW Doppler'!$X$62)</c:f>
              <c:numCache>
                <c:formatCode>0.0</c:formatCode>
                <c:ptCount val="4"/>
                <c:pt idx="0">
                  <c:v>148.23049088909784</c:v>
                </c:pt>
                <c:pt idx="1">
                  <c:v>68.034782884397274</c:v>
                </c:pt>
                <c:pt idx="2">
                  <c:v>51.499552768374464</c:v>
                </c:pt>
                <c:pt idx="3">
                  <c:v>55.723465877347166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3-4041-946F-46241D560897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Doppler'!$F$98,'PW Doppler'!$L$98,'PW Doppler'!$R$98,'PW Doppler'!$X$98)</c:f>
                <c:numCache>
                  <c:formatCode>General</c:formatCode>
                  <c:ptCount val="4"/>
                  <c:pt idx="0">
                    <c:v>9.1672764403214142</c:v>
                  </c:pt>
                  <c:pt idx="1">
                    <c:v>4.312524041044056</c:v>
                  </c:pt>
                  <c:pt idx="2">
                    <c:v>3.7816641520949501</c:v>
                  </c:pt>
                  <c:pt idx="3">
                    <c:v>5.0585309538528742</c:v>
                  </c:pt>
                </c:numCache>
              </c:numRef>
            </c:plus>
            <c:minus>
              <c:numRef>
                <c:f>('PW Doppler'!$F$98,'PW Doppler'!$L$98,'PW Doppler'!$R$98,'PW Doppler'!$X$98)</c:f>
                <c:numCache>
                  <c:formatCode>General</c:formatCode>
                  <c:ptCount val="4"/>
                  <c:pt idx="0">
                    <c:v>9.1672764403214142</c:v>
                  </c:pt>
                  <c:pt idx="1">
                    <c:v>4.312524041044056</c:v>
                  </c:pt>
                  <c:pt idx="2">
                    <c:v>3.7816641520949501</c:v>
                  </c:pt>
                  <c:pt idx="3">
                    <c:v>5.0585309538528742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Doppler'!$F$96,'PW Doppler'!$L$96,'PW Doppler'!$R$96,'PW Doppler'!$X$96)</c:f>
              <c:numCache>
                <c:formatCode>0.0</c:formatCode>
                <c:ptCount val="4"/>
                <c:pt idx="0">
                  <c:v>117.78578116494964</c:v>
                </c:pt>
                <c:pt idx="1">
                  <c:v>44.227042998417545</c:v>
                </c:pt>
                <c:pt idx="2">
                  <c:v>36.222872945761011</c:v>
                </c:pt>
                <c:pt idx="3">
                  <c:v>36.698317796996669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3-4041-946F-46241D560897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Doppler'!$F$125,'PW Doppler'!$L$125,'PW Doppler'!$R$125,'PW Doppler'!$X$125)</c:f>
                <c:numCache>
                  <c:formatCode>General</c:formatCode>
                  <c:ptCount val="4"/>
                  <c:pt idx="0">
                    <c:v>29.079618177478153</c:v>
                  </c:pt>
                  <c:pt idx="1">
                    <c:v>0</c:v>
                  </c:pt>
                  <c:pt idx="2">
                    <c:v>11.200749411934316</c:v>
                  </c:pt>
                  <c:pt idx="3">
                    <c:v>7.5134937086733986</c:v>
                  </c:pt>
                </c:numCache>
              </c:numRef>
            </c:plus>
            <c:minus>
              <c:numRef>
                <c:f>('PW Doppler'!$F$125,'PW Doppler'!$L$125,'PW Doppler'!$R$125,'PW Doppler'!$X$125)</c:f>
                <c:numCache>
                  <c:formatCode>General</c:formatCode>
                  <c:ptCount val="4"/>
                  <c:pt idx="0">
                    <c:v>29.079618177478153</c:v>
                  </c:pt>
                  <c:pt idx="1">
                    <c:v>0</c:v>
                  </c:pt>
                  <c:pt idx="2">
                    <c:v>11.200749411934316</c:v>
                  </c:pt>
                  <c:pt idx="3">
                    <c:v>7.5134937086733986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Doppler'!$F$123,'PW Doppler'!$L$123,'PW Doppler'!$R$123,'PW Doppler'!$X$123)</c:f>
              <c:numCache>
                <c:formatCode>0.0</c:formatCode>
                <c:ptCount val="4"/>
                <c:pt idx="0">
                  <c:v>187.65645057734531</c:v>
                </c:pt>
                <c:pt idx="1">
                  <c:v>45.265973969034903</c:v>
                </c:pt>
                <c:pt idx="2">
                  <c:v>44.491730083936922</c:v>
                </c:pt>
                <c:pt idx="3">
                  <c:v>60.200294899296104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63-4041-946F-46241D560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6896"/>
        <c:axId val="-1448436352"/>
      </c:barChart>
      <c:catAx>
        <c:axId val="-144843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6352"/>
        <c:crosses val="autoZero"/>
        <c:auto val="1"/>
        <c:lblAlgn val="ctr"/>
        <c:lblOffset val="100"/>
        <c:noMultiLvlLbl val="0"/>
      </c:catAx>
      <c:valAx>
        <c:axId val="-144843635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Systolic Velocity (cm/s)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6896"/>
        <c:crosses val="autoZero"/>
        <c:crossBetween val="between"/>
        <c:majorUnit val="5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Blood Velocity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Doppler'!$F$24,'PW Doppler'!$L$24,'PW Doppler'!$R$24,'PW Doppler'!$X$24)</c:f>
                <c:numCache>
                  <c:formatCode>General</c:formatCode>
                  <c:ptCount val="4"/>
                  <c:pt idx="0">
                    <c:v>9.7439533587757321</c:v>
                  </c:pt>
                  <c:pt idx="1">
                    <c:v>0</c:v>
                  </c:pt>
                  <c:pt idx="2">
                    <c:v>4.8014526196858034</c:v>
                  </c:pt>
                  <c:pt idx="3">
                    <c:v>11.664498008092275</c:v>
                  </c:pt>
                </c:numCache>
              </c:numRef>
            </c:plus>
            <c:minus>
              <c:numRef>
                <c:f>('PW Doppler'!$F$24,'PW Doppler'!$L$24,'PW Doppler'!$R$24,'PW Doppler'!$X$24)</c:f>
                <c:numCache>
                  <c:formatCode>General</c:formatCode>
                  <c:ptCount val="4"/>
                  <c:pt idx="0">
                    <c:v>9.7439533587757321</c:v>
                  </c:pt>
                  <c:pt idx="1">
                    <c:v>0</c:v>
                  </c:pt>
                  <c:pt idx="2">
                    <c:v>4.8014526196858034</c:v>
                  </c:pt>
                  <c:pt idx="3">
                    <c:v>11.664498008092275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Doppler'!$F$22,'PW Doppler'!$L$22,'PW Doppler'!$R$22,'PW Doppler'!$X$22)</c:f>
              <c:numCache>
                <c:formatCode>0.0</c:formatCode>
                <c:ptCount val="4"/>
                <c:pt idx="0">
                  <c:v>106.42485415423191</c:v>
                </c:pt>
                <c:pt idx="1">
                  <c:v>0</c:v>
                </c:pt>
                <c:pt idx="2">
                  <c:v>35.613779312340156</c:v>
                </c:pt>
                <c:pt idx="3">
                  <c:v>49.746525800871218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4-4B0D-903C-8226C1407D1B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Doppler'!$F$49,'PW Doppler'!$L$49,'PW Doppler'!$R$49,'PW Doppler'!$X$49)</c:f>
                <c:numCache>
                  <c:formatCode>General</c:formatCode>
                  <c:ptCount val="4"/>
                  <c:pt idx="0">
                    <c:v>9.2490729778143663</c:v>
                  </c:pt>
                  <c:pt idx="1">
                    <c:v>0</c:v>
                  </c:pt>
                  <c:pt idx="2">
                    <c:v>9.4063243211545444</c:v>
                  </c:pt>
                  <c:pt idx="3">
                    <c:v>9.1567741561916289</c:v>
                  </c:pt>
                </c:numCache>
              </c:numRef>
            </c:plus>
            <c:minus>
              <c:numRef>
                <c:f>('PW Doppler'!$F$49,'PW Doppler'!$L$49,'PW Doppler'!$R$49,'PW Doppler'!$X$49)</c:f>
                <c:numCache>
                  <c:formatCode>General</c:formatCode>
                  <c:ptCount val="4"/>
                  <c:pt idx="0">
                    <c:v>9.2490729778143663</c:v>
                  </c:pt>
                  <c:pt idx="1">
                    <c:v>0</c:v>
                  </c:pt>
                  <c:pt idx="2">
                    <c:v>9.4063243211545444</c:v>
                  </c:pt>
                  <c:pt idx="3">
                    <c:v>9.1567741561916289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Doppler'!$F$47,'PW Doppler'!$L$47,'PW Doppler'!$R$47,'PW Doppler'!$X$47)</c:f>
              <c:numCache>
                <c:formatCode>0.0</c:formatCode>
                <c:ptCount val="4"/>
                <c:pt idx="0">
                  <c:v>117.33555924405655</c:v>
                </c:pt>
                <c:pt idx="1">
                  <c:v>75.181478838771298</c:v>
                </c:pt>
                <c:pt idx="2">
                  <c:v>43.993934088454637</c:v>
                </c:pt>
                <c:pt idx="3">
                  <c:v>73.447127063964246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4-4B0D-903C-8226C1407D1B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Doppler'!$F$77,'PW Doppler'!$L$77,'PW Doppler'!$R$77,'PW Doppler'!$X$77)</c:f>
                <c:numCache>
                  <c:formatCode>General</c:formatCode>
                  <c:ptCount val="4"/>
                  <c:pt idx="0">
                    <c:v>19.728271323456859</c:v>
                  </c:pt>
                  <c:pt idx="1">
                    <c:v>5.7783746988463349</c:v>
                  </c:pt>
                  <c:pt idx="2">
                    <c:v>12.40485108004364</c:v>
                  </c:pt>
                  <c:pt idx="3">
                    <c:v>4.3457389253887397</c:v>
                  </c:pt>
                </c:numCache>
              </c:numRef>
            </c:plus>
            <c:minus>
              <c:numRef>
                <c:f>('PW Doppler'!$F$77,'PW Doppler'!$L$77,'PW Doppler'!$R$77,'PW Doppler'!$X$77)</c:f>
                <c:numCache>
                  <c:formatCode>General</c:formatCode>
                  <c:ptCount val="4"/>
                  <c:pt idx="0">
                    <c:v>19.728271323456859</c:v>
                  </c:pt>
                  <c:pt idx="1">
                    <c:v>5.7783746988463349</c:v>
                  </c:pt>
                  <c:pt idx="2">
                    <c:v>12.40485108004364</c:v>
                  </c:pt>
                  <c:pt idx="3">
                    <c:v>4.3457389253887397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Doppler'!$F$75,'PW Doppler'!$L$75,'PW Doppler'!$R$75,'PW Doppler'!$X$75)</c:f>
              <c:numCache>
                <c:formatCode>0.0</c:formatCode>
                <c:ptCount val="4"/>
                <c:pt idx="0">
                  <c:v>161.20742422361252</c:v>
                </c:pt>
                <c:pt idx="1">
                  <c:v>43.721828621825061</c:v>
                </c:pt>
                <c:pt idx="2">
                  <c:v>60.851842009690166</c:v>
                </c:pt>
                <c:pt idx="3">
                  <c:v>65.21389409257192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4-4B0D-903C-8226C1407D1B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Doppler'!$F$111,'PW Doppler'!$L$111,'PW Doppler'!$R$111,'PW Doppler'!$X$111)</c:f>
                <c:numCache>
                  <c:formatCode>General</c:formatCode>
                  <c:ptCount val="4"/>
                  <c:pt idx="0">
                    <c:v>9.8481294749252601</c:v>
                  </c:pt>
                  <c:pt idx="1">
                    <c:v>2.9515132241494091</c:v>
                  </c:pt>
                  <c:pt idx="2">
                    <c:v>1.8936911617370331</c:v>
                  </c:pt>
                  <c:pt idx="3">
                    <c:v>10.1821968202528</c:v>
                  </c:pt>
                </c:numCache>
              </c:numRef>
            </c:plus>
            <c:minus>
              <c:numRef>
                <c:f>('PW Doppler'!$F$111,'PW Doppler'!$L$111,'PW Doppler'!$R$111,'PW Doppler'!$X$111)</c:f>
                <c:numCache>
                  <c:formatCode>General</c:formatCode>
                  <c:ptCount val="4"/>
                  <c:pt idx="0">
                    <c:v>9.8481294749252601</c:v>
                  </c:pt>
                  <c:pt idx="1">
                    <c:v>2.9515132241494091</c:v>
                  </c:pt>
                  <c:pt idx="2">
                    <c:v>1.8936911617370331</c:v>
                  </c:pt>
                  <c:pt idx="3">
                    <c:v>10.1821968202528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Doppler'!$F$109,'PW Doppler'!$L$109,'PW Doppler'!$R$109,'PW Doppler'!$X$109)</c:f>
              <c:numCache>
                <c:formatCode>0.0</c:formatCode>
                <c:ptCount val="4"/>
                <c:pt idx="0">
                  <c:v>120.36747596036909</c:v>
                </c:pt>
                <c:pt idx="1">
                  <c:v>37.102934911423084</c:v>
                </c:pt>
                <c:pt idx="2">
                  <c:v>29.227701233278015</c:v>
                </c:pt>
                <c:pt idx="3">
                  <c:v>55.462364741988345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4-4B0D-903C-8226C1407D1B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Doppler'!$F$136,'PW Doppler'!$L$136,'PW Doppler'!$R$136,'PW Doppler'!$X$136)</c:f>
                <c:numCache>
                  <c:formatCode>General</c:formatCode>
                  <c:ptCount val="4"/>
                  <c:pt idx="0">
                    <c:v>16.205104574256509</c:v>
                  </c:pt>
                  <c:pt idx="1">
                    <c:v>9.2168052707572397</c:v>
                  </c:pt>
                  <c:pt idx="2">
                    <c:v>7.6488111354480264</c:v>
                  </c:pt>
                  <c:pt idx="3">
                    <c:v>8.6668933599115956</c:v>
                  </c:pt>
                </c:numCache>
              </c:numRef>
            </c:plus>
            <c:minus>
              <c:numRef>
                <c:f>('PW Doppler'!$F$136,'PW Doppler'!$L$136,'PW Doppler'!$R$136,'PW Doppler'!$X$136)</c:f>
                <c:numCache>
                  <c:formatCode>General</c:formatCode>
                  <c:ptCount val="4"/>
                  <c:pt idx="0">
                    <c:v>16.205104574256509</c:v>
                  </c:pt>
                  <c:pt idx="1">
                    <c:v>9.2168052707572397</c:v>
                  </c:pt>
                  <c:pt idx="2">
                    <c:v>7.6488111354480264</c:v>
                  </c:pt>
                  <c:pt idx="3">
                    <c:v>8.6668933599115956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('PW Doppler'!$F$134,'PW Doppler'!$L$134,'PW Doppler'!$R$134,'PW Doppler'!$X$134)</c:f>
              <c:numCache>
                <c:formatCode>0.0</c:formatCode>
                <c:ptCount val="4"/>
                <c:pt idx="0">
                  <c:v>133.38208259363583</c:v>
                </c:pt>
                <c:pt idx="1">
                  <c:v>46.180311156556137</c:v>
                </c:pt>
                <c:pt idx="2">
                  <c:v>46.450228372991759</c:v>
                </c:pt>
                <c:pt idx="3">
                  <c:v>50.752071563012841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4-4B0D-903C-8226C1407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47232"/>
        <c:axId val="-1448441792"/>
      </c:barChart>
      <c:catAx>
        <c:axId val="-144844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41792"/>
        <c:crosses val="autoZero"/>
        <c:auto val="1"/>
        <c:lblAlgn val="ctr"/>
        <c:lblOffset val="100"/>
        <c:noMultiLvlLbl val="0"/>
      </c:catAx>
      <c:valAx>
        <c:axId val="-144844179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Systolic Velocity (cm/s)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47232"/>
        <c:crosses val="autoZero"/>
        <c:crossBetween val="between"/>
        <c:majorUnit val="5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Blood Velocity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Doppler'!$F$24,'PW Doppler'!$S$24)</c:f>
                <c:numCache>
                  <c:formatCode>General</c:formatCode>
                  <c:ptCount val="2"/>
                  <c:pt idx="0">
                    <c:v>9.7439533587757321</c:v>
                  </c:pt>
                  <c:pt idx="1">
                    <c:v>1.1522076209875649</c:v>
                  </c:pt>
                </c:numCache>
              </c:numRef>
            </c:plus>
            <c:minus>
              <c:numRef>
                <c:f>('PW Doppler'!$F$24,'PW Doppler'!$R$24)</c:f>
                <c:numCache>
                  <c:formatCode>General</c:formatCode>
                  <c:ptCount val="2"/>
                  <c:pt idx="0">
                    <c:v>9.7439533587757321</c:v>
                  </c:pt>
                  <c:pt idx="1">
                    <c:v>4.8014526196858034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('PW Doppler'!$F$22,'PW Doppler'!$R$22)</c:f>
              <c:numCache>
                <c:formatCode>0.0</c:formatCode>
                <c:ptCount val="2"/>
                <c:pt idx="0">
                  <c:v>106.42485415423191</c:v>
                </c:pt>
                <c:pt idx="1">
                  <c:v>35.613779312340156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4-4B0D-903C-8226C1407D1B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Doppler'!$F$248,'PW Doppler'!$R$248)</c:f>
                <c:numCache>
                  <c:formatCode>General</c:formatCode>
                  <c:ptCount val="2"/>
                  <c:pt idx="0">
                    <c:v>5.3643430921788733</c:v>
                  </c:pt>
                  <c:pt idx="1">
                    <c:v>4.877488312715518</c:v>
                  </c:pt>
                </c:numCache>
              </c:numRef>
            </c:plus>
            <c:minus>
              <c:numRef>
                <c:f>('PW Doppler'!$F$248,'PW Doppler'!$R$248)</c:f>
                <c:numCache>
                  <c:formatCode>General</c:formatCode>
                  <c:ptCount val="2"/>
                  <c:pt idx="0">
                    <c:v>5.3643430921788733</c:v>
                  </c:pt>
                  <c:pt idx="1">
                    <c:v>4.877488312715518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('PW Doppler'!$F$246,'PW Doppler'!$R$246)</c:f>
              <c:numCache>
                <c:formatCode>0.0</c:formatCode>
                <c:ptCount val="2"/>
                <c:pt idx="0">
                  <c:v>54.590457546527659</c:v>
                </c:pt>
                <c:pt idx="1">
                  <c:v>22.775333402500642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B-4D08-AB70-36894CF8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4384"/>
        <c:axId val="-144843798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Doppler'!$F$49,'PW Doppler'!$L$49,'PW Doppler'!$R$49,'PW Doppler'!$X$49)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9.2490729778143663</c:v>
                        </c:pt>
                        <c:pt idx="1">
                          <c:v>0</c:v>
                        </c:pt>
                        <c:pt idx="2">
                          <c:v>9.4063243211545444</c:v>
                        </c:pt>
                        <c:pt idx="3">
                          <c:v>9.1567741561916289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Doppler'!$F$49,'PW Doppler'!$L$49,'PW Doppler'!$R$49,'PW Doppler'!$X$49)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9.2490729778143663</c:v>
                        </c:pt>
                        <c:pt idx="1">
                          <c:v>0</c:v>
                        </c:pt>
                        <c:pt idx="2">
                          <c:v>9.4063243211545444</c:v>
                        </c:pt>
                        <c:pt idx="3">
                          <c:v>9.1567741561916289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('PW Doppler'!$F$47,'PW Doppler'!$L$47,'PW Doppler'!$R$47,'PW Doppler'!$X$47)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117.33555924405655</c:v>
                      </c:pt>
                      <c:pt idx="1">
                        <c:v>75.181478838771298</c:v>
                      </c:pt>
                      <c:pt idx="2">
                        <c:v>43.993934088454637</c:v>
                      </c:pt>
                      <c:pt idx="3">
                        <c:v>73.447127063964246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AF4-4B0D-903C-8226C1407D1B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Doppler'!$F$77,'PW Doppler'!$L$77,'PW Doppler'!$R$77,'PW Doppler'!$X$77)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19.728271323456859</c:v>
                        </c:pt>
                        <c:pt idx="1">
                          <c:v>5.7783746988463349</c:v>
                        </c:pt>
                        <c:pt idx="2">
                          <c:v>12.40485108004364</c:v>
                        </c:pt>
                        <c:pt idx="3">
                          <c:v>4.3457389253887397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Doppler'!$F$77,'PW Doppler'!$L$77,'PW Doppler'!$R$77,'PW Doppler'!$X$77)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19.728271323456859</c:v>
                        </c:pt>
                        <c:pt idx="1">
                          <c:v>5.7783746988463349</c:v>
                        </c:pt>
                        <c:pt idx="2">
                          <c:v>12.40485108004364</c:v>
                        </c:pt>
                        <c:pt idx="3">
                          <c:v>4.3457389253887397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Doppler'!$F$75,'PW Doppler'!$L$75,'PW Doppler'!$R$75,'PW Doppler'!$X$75)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161.20742422361252</c:v>
                      </c:pt>
                      <c:pt idx="1">
                        <c:v>43.721828621825061</c:v>
                      </c:pt>
                      <c:pt idx="2">
                        <c:v>60.851842009690166</c:v>
                      </c:pt>
                      <c:pt idx="3">
                        <c:v>65.21389409257192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AF4-4B0D-903C-8226C1407D1B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Doppler'!$F$111,'PW Doppler'!$L$111,'PW Doppler'!$R$111,'PW Doppler'!$X$111)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9.8481294749252601</c:v>
                        </c:pt>
                        <c:pt idx="1">
                          <c:v>2.9515132241494091</c:v>
                        </c:pt>
                        <c:pt idx="2">
                          <c:v>1.8936911617370331</c:v>
                        </c:pt>
                        <c:pt idx="3">
                          <c:v>10.1821968202528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Doppler'!$F$111,'PW Doppler'!$L$111,'PW Doppler'!$R$111,'PW Doppler'!$X$111)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9.8481294749252601</c:v>
                        </c:pt>
                        <c:pt idx="1">
                          <c:v>2.9515132241494091</c:v>
                        </c:pt>
                        <c:pt idx="2">
                          <c:v>1.8936911617370331</c:v>
                        </c:pt>
                        <c:pt idx="3">
                          <c:v>10.1821968202528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Doppler'!$F$109,'PW Doppler'!$L$109,'PW Doppler'!$R$109,'PW Doppler'!$X$109)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120.36747596036909</c:v>
                      </c:pt>
                      <c:pt idx="1">
                        <c:v>37.102934911423084</c:v>
                      </c:pt>
                      <c:pt idx="2">
                        <c:v>29.227701233278015</c:v>
                      </c:pt>
                      <c:pt idx="3">
                        <c:v>55.462364741988345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AF4-4B0D-903C-8226C1407D1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Doppler'!$F$136,'PW Doppler'!$L$136,'PW Doppler'!$R$136,'PW Doppler'!$X$136)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16.205104574256509</c:v>
                        </c:pt>
                        <c:pt idx="1">
                          <c:v>9.2168052707572397</c:v>
                        </c:pt>
                        <c:pt idx="2">
                          <c:v>7.6488111354480264</c:v>
                        </c:pt>
                        <c:pt idx="3">
                          <c:v>8.6668933599115956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Doppler'!$F$136,'PW Doppler'!$L$136,'PW Doppler'!$R$136,'PW Doppler'!$X$136)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16.205104574256509</c:v>
                        </c:pt>
                        <c:pt idx="1">
                          <c:v>9.2168052707572397</c:v>
                        </c:pt>
                        <c:pt idx="2">
                          <c:v>7.6488111354480264</c:v>
                        </c:pt>
                        <c:pt idx="3">
                          <c:v>8.6668933599115956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Doppler'!$F$134,'PW Doppler'!$L$134,'PW Doppler'!$R$134,'PW Doppler'!$X$134)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133.38208259363583</c:v>
                      </c:pt>
                      <c:pt idx="1">
                        <c:v>46.180311156556137</c:v>
                      </c:pt>
                      <c:pt idx="2">
                        <c:v>46.450228372991759</c:v>
                      </c:pt>
                      <c:pt idx="3">
                        <c:v>50.752071563012841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AF4-4B0D-903C-8226C1407D1B}"/>
                  </c:ext>
                </c:extLst>
              </c15:ser>
            </c15:filteredBarSeries>
          </c:ext>
        </c:extLst>
      </c:barChart>
      <c:catAx>
        <c:axId val="-144842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7984"/>
        <c:crosses val="autoZero"/>
        <c:auto val="1"/>
        <c:lblAlgn val="ctr"/>
        <c:lblOffset val="100"/>
        <c:noMultiLvlLbl val="0"/>
      </c:catAx>
      <c:valAx>
        <c:axId val="-1448437984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Systolic Velocity (cm/s)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24384"/>
        <c:crosses val="autoZero"/>
        <c:crossBetween val="between"/>
        <c:majorUnit val="4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Pulse Transit Time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 20WK Federica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Doppler'!$AE$237</c:f>
                <c:numCache>
                  <c:formatCode>General</c:formatCode>
                  <c:ptCount val="1"/>
                  <c:pt idx="0">
                    <c:v>1.9186221908210845</c:v>
                  </c:pt>
                </c:numCache>
              </c:numRef>
            </c:plus>
            <c:minus>
              <c:numRef>
                <c:f>'PW Doppler'!$AE$237</c:f>
                <c:numCache>
                  <c:formatCode>General</c:formatCode>
                  <c:ptCount val="1"/>
                  <c:pt idx="0">
                    <c:v>1.9186221908210845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Doppler'!$AE$235</c:f>
              <c:numCache>
                <c:formatCode>0.00</c:formatCode>
                <c:ptCount val="1"/>
                <c:pt idx="0">
                  <c:v>13.966666666666669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 20WK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plus>
            <c:min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Doppler'!$AE$246</c:f>
              <c:numCache>
                <c:formatCode>0.00</c:formatCode>
                <c:ptCount val="1"/>
                <c:pt idx="0">
                  <c:v>6.4421442511269529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4-45E1-B5F7-CD288BF5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37440"/>
        <c:axId val="-1448435808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843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5808"/>
        <c:crosses val="autoZero"/>
        <c:auto val="1"/>
        <c:lblAlgn val="ctr"/>
        <c:lblOffset val="100"/>
        <c:noMultiLvlLbl val="0"/>
      </c:catAx>
      <c:valAx>
        <c:axId val="-1448435808"/>
        <c:scaling>
          <c:orientation val="minMax"/>
          <c:max val="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PTT (ms)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37440"/>
        <c:crosses val="autoZero"/>
        <c:crossBetween val="between"/>
        <c:majorUnit val="5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Function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Function'!$Q$24:$T$24</c:f>
                <c:numCache>
                  <c:formatCode>General</c:formatCode>
                  <c:ptCount val="4"/>
                  <c:pt idx="0">
                    <c:v>1.8072631269076624</c:v>
                  </c:pt>
                  <c:pt idx="1">
                    <c:v>0.55853881329280908</c:v>
                  </c:pt>
                  <c:pt idx="2">
                    <c:v>3.1040365899585725</c:v>
                  </c:pt>
                  <c:pt idx="3">
                    <c:v>2.3746884078001651</c:v>
                  </c:pt>
                </c:numCache>
              </c:numRef>
            </c:plus>
            <c:minus>
              <c:numRef>
                <c:f>'LV Function'!$Q$24:$T$24</c:f>
                <c:numCache>
                  <c:formatCode>General</c:formatCode>
                  <c:ptCount val="4"/>
                  <c:pt idx="0">
                    <c:v>1.8072631269076624</c:v>
                  </c:pt>
                  <c:pt idx="1">
                    <c:v>0.55853881329280908</c:v>
                  </c:pt>
                  <c:pt idx="2">
                    <c:v>3.1040365899585725</c:v>
                  </c:pt>
                  <c:pt idx="3">
                    <c:v>2.3746884078001651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Function'!$Q$22:$T$22</c:f>
              <c:numCache>
                <c:formatCode>0.0</c:formatCode>
                <c:ptCount val="4"/>
                <c:pt idx="0">
                  <c:v>35.900371624999998</c:v>
                </c:pt>
                <c:pt idx="1">
                  <c:v>15.004932062500002</c:v>
                </c:pt>
                <c:pt idx="2" formatCode="0">
                  <c:v>67.811588874999998</c:v>
                </c:pt>
                <c:pt idx="3" formatCode="0">
                  <c:v>37.537512187499992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2-41A0-86D3-BF2DB1479AE0}"/>
            </c:ext>
          </c:extLst>
        </c:ser>
        <c:ser>
          <c:idx val="1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Function'!$Q$49:$T$49</c:f>
                <c:numCache>
                  <c:formatCode>General</c:formatCode>
                  <c:ptCount val="4"/>
                  <c:pt idx="0">
                    <c:v>3.2955157228391609</c:v>
                  </c:pt>
                  <c:pt idx="1">
                    <c:v>2.0465521471303725</c:v>
                  </c:pt>
                  <c:pt idx="2">
                    <c:v>3.2875938016803334</c:v>
                  </c:pt>
                  <c:pt idx="3">
                    <c:v>2.6542281144682218</c:v>
                  </c:pt>
                </c:numCache>
              </c:numRef>
            </c:plus>
            <c:minus>
              <c:numRef>
                <c:f>'LV Function'!$Q$49:$T$49</c:f>
                <c:numCache>
                  <c:formatCode>General</c:formatCode>
                  <c:ptCount val="4"/>
                  <c:pt idx="0">
                    <c:v>3.2955157228391609</c:v>
                  </c:pt>
                  <c:pt idx="1">
                    <c:v>2.0465521471303725</c:v>
                  </c:pt>
                  <c:pt idx="2">
                    <c:v>3.2875938016803334</c:v>
                  </c:pt>
                  <c:pt idx="3">
                    <c:v>2.6542281144682218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Function'!$Q$47:$T$47</c:f>
              <c:numCache>
                <c:formatCode>0.0</c:formatCode>
                <c:ptCount val="4"/>
                <c:pt idx="0">
                  <c:v>38.512063285714291</c:v>
                </c:pt>
                <c:pt idx="1">
                  <c:v>15.774242928571429</c:v>
                </c:pt>
                <c:pt idx="2" formatCode="0">
                  <c:v>66.950537428571437</c:v>
                </c:pt>
                <c:pt idx="3" formatCode="0">
                  <c:v>36.894818357142853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2-41A0-86D3-BF2DB1479AE0}"/>
            </c:ext>
          </c:extLst>
        </c:ser>
        <c:ser>
          <c:idx val="2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Function'!$Q$77:$T$77</c:f>
                <c:numCache>
                  <c:formatCode>General</c:formatCode>
                  <c:ptCount val="4"/>
                  <c:pt idx="0">
                    <c:v>3.7519533081866152</c:v>
                  </c:pt>
                  <c:pt idx="1">
                    <c:v>2.0625829738237802</c:v>
                  </c:pt>
                  <c:pt idx="2">
                    <c:v>4.8815574287750465</c:v>
                  </c:pt>
                  <c:pt idx="3">
                    <c:v>4.883692952973087</c:v>
                  </c:pt>
                </c:numCache>
              </c:numRef>
            </c:plus>
            <c:minus>
              <c:numRef>
                <c:f>'LV Function'!$Q$77:$T$77</c:f>
                <c:numCache>
                  <c:formatCode>General</c:formatCode>
                  <c:ptCount val="4"/>
                  <c:pt idx="0">
                    <c:v>3.7519533081866152</c:v>
                  </c:pt>
                  <c:pt idx="1">
                    <c:v>2.0625829738237802</c:v>
                  </c:pt>
                  <c:pt idx="2">
                    <c:v>4.8815574287750465</c:v>
                  </c:pt>
                  <c:pt idx="3">
                    <c:v>4.883692952973087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Function'!$Q$75:$T$75</c:f>
              <c:numCache>
                <c:formatCode>0.0</c:formatCode>
                <c:ptCount val="4"/>
                <c:pt idx="0">
                  <c:v>45.614733550000004</c:v>
                </c:pt>
                <c:pt idx="1">
                  <c:v>20.865006399999999</c:v>
                </c:pt>
                <c:pt idx="2" formatCode="0">
                  <c:v>64.342145750000014</c:v>
                </c:pt>
                <c:pt idx="3" formatCode="0">
                  <c:v>37.151030000000006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2-41A0-86D3-BF2DB1479AE0}"/>
            </c:ext>
          </c:extLst>
        </c:ser>
        <c:ser>
          <c:idx val="3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Function'!$Q$111:$T$111</c:f>
                <c:numCache>
                  <c:formatCode>General</c:formatCode>
                  <c:ptCount val="4"/>
                  <c:pt idx="0">
                    <c:v>2.1302572592951359</c:v>
                  </c:pt>
                  <c:pt idx="1">
                    <c:v>1.0460831592873032</c:v>
                  </c:pt>
                  <c:pt idx="2">
                    <c:v>3.3385248472667071</c:v>
                  </c:pt>
                  <c:pt idx="3">
                    <c:v>2.823623635482726</c:v>
                  </c:pt>
                </c:numCache>
              </c:numRef>
            </c:plus>
            <c:minus>
              <c:numRef>
                <c:f>'LV Function'!$Q$111:$T$111</c:f>
                <c:numCache>
                  <c:formatCode>General</c:formatCode>
                  <c:ptCount val="4"/>
                  <c:pt idx="0">
                    <c:v>2.1302572592951359</c:v>
                  </c:pt>
                  <c:pt idx="1">
                    <c:v>1.0460831592873032</c:v>
                  </c:pt>
                  <c:pt idx="2">
                    <c:v>3.3385248472667071</c:v>
                  </c:pt>
                  <c:pt idx="3">
                    <c:v>2.823623635482726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Function'!$Q$109:$T$109</c:f>
              <c:numCache>
                <c:formatCode>0.0</c:formatCode>
                <c:ptCount val="4"/>
                <c:pt idx="0">
                  <c:v>38.769764249999994</c:v>
                </c:pt>
                <c:pt idx="1">
                  <c:v>15.27517585</c:v>
                </c:pt>
                <c:pt idx="2" formatCode="0">
                  <c:v>66.994936600000003</c:v>
                </c:pt>
                <c:pt idx="3" formatCode="0">
                  <c:v>37.371454699999994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2-41A0-86D3-BF2DB1479AE0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'LV Function'!$Q$136:$T$136</c:f>
                <c:numCache>
                  <c:formatCode>General</c:formatCode>
                  <c:ptCount val="4"/>
                  <c:pt idx="0">
                    <c:v>1.7392703864694246</c:v>
                  </c:pt>
                  <c:pt idx="1">
                    <c:v>0.84719894296375076</c:v>
                  </c:pt>
                  <c:pt idx="2">
                    <c:v>2.8188641020269647</c:v>
                  </c:pt>
                  <c:pt idx="3">
                    <c:v>2.2164883228958359</c:v>
                  </c:pt>
                </c:numCache>
              </c:numRef>
            </c:plus>
            <c:minus>
              <c:numRef>
                <c:f>'LV Function'!$Q$136:$T$136</c:f>
                <c:numCache>
                  <c:formatCode>General</c:formatCode>
                  <c:ptCount val="4"/>
                  <c:pt idx="0">
                    <c:v>1.7392703864694246</c:v>
                  </c:pt>
                  <c:pt idx="1">
                    <c:v>0.84719894296375076</c:v>
                  </c:pt>
                  <c:pt idx="2">
                    <c:v>2.8188641020269647</c:v>
                  </c:pt>
                  <c:pt idx="3">
                    <c:v>2.2164883228958359</c:v>
                  </c:pt>
                </c:numCache>
              </c:numRef>
            </c:minus>
          </c:errBars>
          <c:cat>
            <c:strRef>
              <c:f>'LV Function'!$Q$116:$T$117</c:f>
              <c:strCache>
                <c:ptCount val="4"/>
                <c:pt idx="0">
                  <c:v>SV (μL)</c:v>
                </c:pt>
                <c:pt idx="1">
                  <c:v>CO (mL/min)</c:v>
                </c:pt>
                <c:pt idx="2">
                  <c:v>EF (%)</c:v>
                </c:pt>
                <c:pt idx="3">
                  <c:v>FS (%)</c:v>
                </c:pt>
              </c:strCache>
            </c:strRef>
          </c:cat>
          <c:val>
            <c:numRef>
              <c:f>'LV Function'!$Q$134:$T$134</c:f>
              <c:numCache>
                <c:formatCode>0.0</c:formatCode>
                <c:ptCount val="4"/>
                <c:pt idx="0">
                  <c:v>37.031518374999997</c:v>
                </c:pt>
                <c:pt idx="1">
                  <c:v>13.514579812499999</c:v>
                </c:pt>
                <c:pt idx="2" formatCode="0">
                  <c:v>69.105811250000002</c:v>
                </c:pt>
                <c:pt idx="3" formatCode="0">
                  <c:v>38.509890562499997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32-41A0-86D3-BF2DB147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7150064"/>
        <c:axId val="-1745600416"/>
      </c:barChart>
      <c:catAx>
        <c:axId val="-145715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745600416"/>
        <c:crosses val="autoZero"/>
        <c:auto val="1"/>
        <c:lblAlgn val="ctr"/>
        <c:lblOffset val="100"/>
        <c:noMultiLvlLbl val="0"/>
      </c:catAx>
      <c:valAx>
        <c:axId val="-1745600416"/>
        <c:scaling>
          <c:orientation val="minMax"/>
          <c:max val="8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7150064"/>
        <c:crosses val="autoZero"/>
        <c:crossBetween val="between"/>
        <c:majorUnit val="2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Pulse Wave</a:t>
            </a:r>
            <a:r>
              <a:rPr lang="en-US" sz="1600" i="1" baseline="0"/>
              <a:t> Velocity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 20WK Federica</c:v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8C6-4770-A2BE-8F672FA80E42}"/>
              </c:ext>
            </c:extLst>
          </c:dPt>
          <c:errBars>
            <c:errBarType val="both"/>
            <c:errValType val="cust"/>
            <c:noEndCap val="0"/>
            <c:plus>
              <c:numRef>
                <c:f>'PW Doppler'!$AG$237</c:f>
                <c:numCache>
                  <c:formatCode>General</c:formatCode>
                  <c:ptCount val="1"/>
                  <c:pt idx="0">
                    <c:v>0.29493789526052189</c:v>
                  </c:pt>
                </c:numCache>
              </c:numRef>
            </c:plus>
            <c:minus>
              <c:numRef>
                <c:f>'PW Doppler'!$AG$237</c:f>
                <c:numCache>
                  <c:formatCode>General</c:formatCode>
                  <c:ptCount val="1"/>
                  <c:pt idx="0">
                    <c:v>0.29493789526052189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Doppler'!$AG$235</c:f>
              <c:numCache>
                <c:formatCode>0.00</c:formatCode>
                <c:ptCount val="1"/>
                <c:pt idx="0">
                  <c:v>2.9689980600086781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 20WK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plus>
            <c:min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Doppler'!$AG$246</c:f>
              <c:numCache>
                <c:formatCode>0.00</c:formatCode>
                <c:ptCount val="1"/>
                <c:pt idx="0">
                  <c:v>6.15722271142692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6-4770-A2BE-8F672FA80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3840"/>
        <c:axId val="-144842982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842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29824"/>
        <c:crosses val="autoZero"/>
        <c:auto val="1"/>
        <c:lblAlgn val="ctr"/>
        <c:lblOffset val="100"/>
        <c:noMultiLvlLbl val="0"/>
      </c:catAx>
      <c:valAx>
        <c:axId val="-1448429824"/>
        <c:scaling>
          <c:orientation val="minMax"/>
          <c:max val="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PWV (m/s)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23840"/>
        <c:crosses val="autoZero"/>
        <c:crossBetween val="between"/>
        <c:majorUnit val="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ATA - IAA bifurcation distance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 20WK Federica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Doppler'!$AF$237</c:f>
                <c:numCache>
                  <c:formatCode>General</c:formatCode>
                  <c:ptCount val="1"/>
                  <c:pt idx="0">
                    <c:v>1.1752261077956212</c:v>
                  </c:pt>
                </c:numCache>
              </c:numRef>
            </c:plus>
            <c:minus>
              <c:numRef>
                <c:f>'PW Doppler'!$AF$237</c:f>
                <c:numCache>
                  <c:formatCode>General</c:formatCode>
                  <c:ptCount val="1"/>
                  <c:pt idx="0">
                    <c:v>1.1752261077956212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Doppler'!$AF$235</c:f>
              <c:numCache>
                <c:formatCode>0.00</c:formatCode>
                <c:ptCount val="1"/>
                <c:pt idx="0">
                  <c:v>40.348166666666664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 20WK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Doppler'!$AF$248</c:f>
                <c:numCache>
                  <c:formatCode>General</c:formatCode>
                  <c:ptCount val="1"/>
                  <c:pt idx="0">
                    <c:v>0.43094626579191997</c:v>
                  </c:pt>
                </c:numCache>
              </c:numRef>
            </c:plus>
            <c:minus>
              <c:numRef>
                <c:f>'PW Doppler'!$AF$248</c:f>
                <c:numCache>
                  <c:formatCode>General</c:formatCode>
                  <c:ptCount val="1"/>
                  <c:pt idx="0">
                    <c:v>0.43094626579191997</c:v>
                  </c:pt>
                </c:numCache>
              </c:numRef>
            </c:minus>
          </c:errBars>
          <c:cat>
            <c:strLit>
              <c:ptCount val="1"/>
              <c:pt idx="0">
                <c:v>Females</c:v>
              </c:pt>
            </c:strLit>
          </c:cat>
          <c:val>
            <c:numRef>
              <c:f>'PW Doppler'!$AF$246</c:f>
              <c:numCache>
                <c:formatCode>0.00</c:formatCode>
                <c:ptCount val="1"/>
                <c:pt idx="0">
                  <c:v>37.543500000000002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A-41AC-B11A-C60EC8B5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28736"/>
        <c:axId val="-1448422752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Females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842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22752"/>
        <c:crosses val="autoZero"/>
        <c:auto val="1"/>
        <c:lblAlgn val="ctr"/>
        <c:lblOffset val="100"/>
        <c:noMultiLvlLbl val="0"/>
      </c:catAx>
      <c:valAx>
        <c:axId val="-1448422752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Aorta length (mm)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8428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r>
              <a:rPr lang="en-US" sz="1800" i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rPr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03-45EF-A1CC-47E060B87ACD}"/>
              </c:ext>
            </c:extLst>
          </c:dPt>
          <c:errBars>
            <c:errBarType val="both"/>
            <c:errValType val="cust"/>
            <c:noEndCap val="0"/>
            <c:plus>
              <c:numRef>
                <c:f>'PW Doppler'!$AG$237</c:f>
                <c:numCache>
                  <c:formatCode>General</c:formatCode>
                  <c:ptCount val="1"/>
                  <c:pt idx="0">
                    <c:v>0.29493789526052189</c:v>
                  </c:pt>
                </c:numCache>
              </c:numRef>
            </c:plus>
            <c:minus>
              <c:numRef>
                <c:f>'PW Doppler'!$AG$237</c:f>
                <c:numCache>
                  <c:formatCode>General</c:formatCode>
                  <c:ptCount val="1"/>
                  <c:pt idx="0">
                    <c:v>0.29493789526052189</c:v>
                  </c:pt>
                </c:numCache>
              </c:numRef>
            </c:minus>
          </c:errBars>
          <c:cat>
            <c:strLit>
              <c:ptCount val="1"/>
              <c:pt idx="0">
                <c:v> </c:v>
              </c:pt>
            </c:strLit>
          </c:cat>
          <c:val>
            <c:numRef>
              <c:f>'PW Doppler'!$AG$235</c:f>
              <c:numCache>
                <c:formatCode>0.00</c:formatCode>
                <c:ptCount val="1"/>
                <c:pt idx="0">
                  <c:v>2.9689980600086781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plus>
            <c:minus>
              <c:numRef>
                <c:f>'PW Doppler'!$AE$248</c:f>
                <c:numCache>
                  <c:formatCode>General</c:formatCode>
                  <c:ptCount val="1"/>
                  <c:pt idx="0">
                    <c:v>0.68055294072140293</c:v>
                  </c:pt>
                </c:numCache>
              </c:numRef>
            </c:minus>
          </c:errBars>
          <c:cat>
            <c:strLit>
              <c:ptCount val="1"/>
              <c:pt idx="0">
                <c:v> </c:v>
              </c:pt>
            </c:strLit>
          </c:cat>
          <c:val>
            <c:numRef>
              <c:f>'PW Doppler'!$AG$246</c:f>
              <c:numCache>
                <c:formatCode>0.00</c:formatCode>
                <c:ptCount val="1"/>
                <c:pt idx="0">
                  <c:v>6.15722271142692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3-45EF-A1CC-47E060B8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8446688"/>
        <c:axId val="-144844614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 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 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 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Lit>
                    <c:ptCount val="1"/>
                    <c:pt idx="0">
                      <c:v> 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844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-1448446144"/>
        <c:crosses val="autoZero"/>
        <c:auto val="1"/>
        <c:lblAlgn val="ctr"/>
        <c:lblOffset val="100"/>
        <c:noMultiLvlLbl val="0"/>
      </c:catAx>
      <c:valAx>
        <c:axId val="-1448446144"/>
        <c:scaling>
          <c:orientation val="minMax"/>
          <c:max val="9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>
                    <a:latin typeface="Arial Unicode MS" panose="020B0604020202020204" pitchFamily="34" charset="-128"/>
                    <a:ea typeface="Arial Unicode MS" panose="020B0604020202020204" pitchFamily="34" charset="-128"/>
                    <a:cs typeface="Arial Unicode MS" panose="020B0604020202020204" pitchFamily="34" charset="-128"/>
                  </a:defRPr>
                </a:pPr>
                <a:r>
                  <a:rPr lang="en-US" sz="1600" b="0" i="0" baseline="0">
                    <a:effectLst/>
                    <a:latin typeface="Arial Unicode MS" panose="020B0604020202020204" pitchFamily="34" charset="-128"/>
                    <a:ea typeface="Arial Unicode MS" panose="020B0604020202020204" pitchFamily="34" charset="-128"/>
                    <a:cs typeface="Arial Unicode MS" panose="020B0604020202020204" pitchFamily="34" charset="-128"/>
                  </a:rPr>
                  <a:t>PWV (m/s)</a:t>
                </a:r>
                <a:endParaRPr lang="en-US" sz="1600" b="0" i="0">
                  <a:effectLst/>
                  <a:latin typeface="Arial Unicode MS" panose="020B0604020202020204" pitchFamily="34" charset="-128"/>
                  <a:ea typeface="Arial Unicode MS" panose="020B0604020202020204" pitchFamily="34" charset="-128"/>
                  <a:cs typeface="Arial Unicode MS" panose="020B0604020202020204" pitchFamily="34" charset="-128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31750">
            <a:solidFill>
              <a:schemeClr val="tx1"/>
            </a:solidFill>
          </a:ln>
        </c:spPr>
        <c:txPr>
          <a:bodyPr/>
          <a:lstStyle/>
          <a:p>
            <a:pPr>
              <a:defRPr sz="1600" b="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8446688"/>
        <c:crosses val="autoZero"/>
        <c:crossBetween val="between"/>
        <c:majorUnit val="3"/>
      </c:valAx>
    </c:plotArea>
    <c:legend>
      <c:legendPos val="b"/>
      <c:overlay val="0"/>
      <c:txPr>
        <a:bodyPr/>
        <a:lstStyle/>
        <a:p>
          <a:pPr>
            <a:defRPr sz="1400" b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 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55468358121901429"/>
          <c:y val="0.14894958442694664"/>
          <c:w val="0.41136580149703506"/>
          <c:h val="0.60831638232720908"/>
        </c:manualLayout>
      </c:layout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Doppler'!$AE$237,'PW Doppler'!$AG$237)</c:f>
                <c:numCache>
                  <c:formatCode>General</c:formatCode>
                  <c:ptCount val="2"/>
                  <c:pt idx="0">
                    <c:v>1.9186221908210845</c:v>
                  </c:pt>
                  <c:pt idx="1">
                    <c:v>0.29493789526052189</c:v>
                  </c:pt>
                </c:numCache>
              </c:numRef>
            </c:plus>
            <c:minus>
              <c:numRef>
                <c:f>('PW Doppler'!$AE$237,'PW Doppler'!$AG$237)</c:f>
                <c:numCache>
                  <c:formatCode>General</c:formatCode>
                  <c:ptCount val="2"/>
                  <c:pt idx="0">
                    <c:v>1.9186221908210845</c:v>
                  </c:pt>
                  <c:pt idx="1">
                    <c:v>0.29493789526052189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('PW Doppler'!$AE$228:$AE$229,'PW Doppler'!$AG$228:$AG$229)</c:f>
              <c:strCache>
                <c:ptCount val="2"/>
                <c:pt idx="0">
                  <c:v>PTT (ms)</c:v>
                </c:pt>
                <c:pt idx="1">
                  <c:v>PWV (m/s)</c:v>
                </c:pt>
              </c:strCache>
            </c:strRef>
          </c:cat>
          <c:val>
            <c:numRef>
              <c:f>('PW Doppler'!$AE$235,'PW Doppler'!$AG$235)</c:f>
              <c:numCache>
                <c:formatCode>0.00</c:formatCode>
                <c:ptCount val="2"/>
                <c:pt idx="0">
                  <c:v>13.966666666666669</c:v>
                </c:pt>
                <c:pt idx="1">
                  <c:v>2.9689980600086781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</c:v>
          </c:tx>
          <c:spPr>
            <a:solidFill>
              <a:schemeClr val="tx1"/>
            </a:solidFill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('PW Doppler'!$AE$248,'PW Doppler'!$AG$248)</c:f>
                <c:numCache>
                  <c:formatCode>General</c:formatCode>
                  <c:ptCount val="2"/>
                  <c:pt idx="0">
                    <c:v>0.68055294072140293</c:v>
                  </c:pt>
                  <c:pt idx="1">
                    <c:v>0.80034229722518668</c:v>
                  </c:pt>
                </c:numCache>
              </c:numRef>
            </c:plus>
            <c:minus>
              <c:numRef>
                <c:f>('PW Doppler'!$AE$248,'PW Doppler'!$AG$248)</c:f>
                <c:numCache>
                  <c:formatCode>General</c:formatCode>
                  <c:ptCount val="2"/>
                  <c:pt idx="0">
                    <c:v>0.68055294072140293</c:v>
                  </c:pt>
                  <c:pt idx="1">
                    <c:v>0.80034229722518668</c:v>
                  </c:pt>
                </c:numCache>
              </c:numRef>
            </c:minus>
            <c:spPr>
              <a:ln w="19050"/>
            </c:spPr>
          </c:errBars>
          <c:cat>
            <c:strRef>
              <c:f>('PW Doppler'!$AE$228:$AE$229,'PW Doppler'!$AG$228:$AG$229)</c:f>
              <c:strCache>
                <c:ptCount val="2"/>
                <c:pt idx="0">
                  <c:v>PTT (ms)</c:v>
                </c:pt>
                <c:pt idx="1">
                  <c:v>PWV (m/s)</c:v>
                </c:pt>
              </c:strCache>
            </c:strRef>
          </c:cat>
          <c:val>
            <c:numRef>
              <c:f>('PW Doppler'!$AE$246,'PW Doppler'!$AG$246)</c:f>
              <c:numCache>
                <c:formatCode>0.00</c:formatCode>
                <c:ptCount val="2"/>
                <c:pt idx="0">
                  <c:v>6.4421442511269529</c:v>
                </c:pt>
                <c:pt idx="1">
                  <c:v>6.15722271142692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F-4F40-82DA-6F832EE3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81840"/>
        <c:axId val="-1445805776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ormulaRef>
                          <c15:sqref>('PW Doppler'!$AE$228:$AE$229,'PW Doppler'!$AG$228:$AG$229)</c15:sqref>
                        </c15:formulaRef>
                      </c:ext>
                    </c:extLst>
                    <c:strCache>
                      <c:ptCount val="2"/>
                      <c:pt idx="0">
                        <c:v>PTT (ms)</c:v>
                      </c:pt>
                      <c:pt idx="1">
                        <c:v>PWV (m/s)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Doppler'!$AE$228:$AE$229,'PW Doppler'!$AG$228:$AG$229)</c15:sqref>
                        </c15:formulaRef>
                      </c:ext>
                    </c:extLst>
                    <c:strCache>
                      <c:ptCount val="2"/>
                      <c:pt idx="0">
                        <c:v>PTT (ms)</c:v>
                      </c:pt>
                      <c:pt idx="1">
                        <c:v>PWV (m/s)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Doppler'!$AE$228:$AE$229,'PW Doppler'!$AG$228:$AG$229)</c15:sqref>
                        </c15:formulaRef>
                      </c:ext>
                    </c:extLst>
                    <c:strCache>
                      <c:ptCount val="2"/>
                      <c:pt idx="0">
                        <c:v>PTT (ms)</c:v>
                      </c:pt>
                      <c:pt idx="1">
                        <c:v>PWV (m/s)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Doppler'!$AE$228:$AE$229,'PW Doppler'!$AG$228:$AG$229)</c15:sqref>
                        </c15:formulaRef>
                      </c:ext>
                    </c:extLst>
                    <c:strCache>
                      <c:ptCount val="2"/>
                      <c:pt idx="0">
                        <c:v>PTT (ms)</c:v>
                      </c:pt>
                      <c:pt idx="1">
                        <c:v>PWV (m/s)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578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5805776"/>
        <c:crosses val="autoZero"/>
        <c:auto val="1"/>
        <c:lblAlgn val="ctr"/>
        <c:lblOffset val="100"/>
        <c:noMultiLvlLbl val="0"/>
      </c:catAx>
      <c:valAx>
        <c:axId val="-1445805776"/>
        <c:scaling>
          <c:orientation val="minMax"/>
          <c:max val="21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5781840"/>
        <c:crosses val="autoZero"/>
        <c:crossBetween val="between"/>
        <c:majorUnit val="7"/>
      </c:valAx>
    </c:plotArea>
    <c:legend>
      <c:legendPos val="b"/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 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4604841061537"/>
          <c:y val="0.14894958442694664"/>
          <c:w val="0.28523913677456986"/>
          <c:h val="0.6043695319335084"/>
        </c:manualLayout>
      </c:layout>
      <c:barChart>
        <c:barDir val="col"/>
        <c:grouping val="clustered"/>
        <c:varyColors val="0"/>
        <c:ser>
          <c:idx val="2"/>
          <c:order val="0"/>
          <c:tx>
            <c:v>WT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Doppler'!$AF$237</c:f>
                <c:numCache>
                  <c:formatCode>General</c:formatCode>
                  <c:ptCount val="1"/>
                  <c:pt idx="0">
                    <c:v>1.1752261077956212</c:v>
                  </c:pt>
                </c:numCache>
              </c:numRef>
            </c:plus>
            <c:minus>
              <c:numRef>
                <c:f>'PW Doppler'!$AF$237</c:f>
                <c:numCache>
                  <c:formatCode>General</c:formatCode>
                  <c:ptCount val="1"/>
                  <c:pt idx="0">
                    <c:v>1.1752261077956212</c:v>
                  </c:pt>
                </c:numCache>
              </c:numRef>
            </c:minus>
            <c:spPr>
              <a:ln w="19050"/>
            </c:spPr>
          </c:errBars>
          <c:cat>
            <c:strRef>
              <c:f>'PW Doppler'!$AF$228:$AF$229</c:f>
              <c:strCache>
                <c:ptCount val="1"/>
                <c:pt idx="0">
                  <c:v>AL (mm)</c:v>
                </c:pt>
              </c:strCache>
            </c:strRef>
          </c:cat>
          <c:val>
            <c:numRef>
              <c:f>'PW Doppler'!$AF$235</c:f>
              <c:numCache>
                <c:formatCode>0.00</c:formatCode>
                <c:ptCount val="1"/>
                <c:pt idx="0">
                  <c:v>40.348166666666664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594-83A6-C2CD5E443EFA}"/>
            </c:ext>
          </c:extLst>
        </c:ser>
        <c:ser>
          <c:idx val="5"/>
          <c:order val="5"/>
          <c:tx>
            <c:v>Lmna</c:v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'PW Doppler'!$AF$248</c:f>
                <c:numCache>
                  <c:formatCode>General</c:formatCode>
                  <c:ptCount val="1"/>
                  <c:pt idx="0">
                    <c:v>0.43094626579191997</c:v>
                  </c:pt>
                </c:numCache>
              </c:numRef>
            </c:plus>
            <c:minus>
              <c:numRef>
                <c:f>'PW Doppler'!$AF$248</c:f>
                <c:numCache>
                  <c:formatCode>General</c:formatCode>
                  <c:ptCount val="1"/>
                  <c:pt idx="0">
                    <c:v>0.43094626579191997</c:v>
                  </c:pt>
                </c:numCache>
              </c:numRef>
            </c:minus>
            <c:spPr>
              <a:ln w="19050"/>
            </c:spPr>
          </c:errBars>
          <c:cat>
            <c:strRef>
              <c:f>'PW Doppler'!$AF$228:$AF$229</c:f>
              <c:strCache>
                <c:ptCount val="1"/>
                <c:pt idx="0">
                  <c:v>AL (mm)</c:v>
                </c:pt>
              </c:strCache>
            </c:strRef>
          </c:cat>
          <c:val>
            <c:numRef>
              <c:f>'PW Doppler'!$AF$246</c:f>
              <c:numCache>
                <c:formatCode>0.00</c:formatCode>
                <c:ptCount val="1"/>
                <c:pt idx="0">
                  <c:v>37.543500000000002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1-4FFE-B5C7-22F0C139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79120"/>
        <c:axId val="-1445786192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('PW Doppler'!$AE$39,'PW Doppler'!$AE$49)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1.4528391033011427</c:v>
                        </c:pt>
                        <c:pt idx="1">
                          <c:v>0.76653678907033562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ormulaRef>
                          <c15:sqref>'PW Doppler'!$AF$228:$AF$229</c15:sqref>
                        </c15:formulaRef>
                      </c:ext>
                    </c:extLst>
                    <c:strCache>
                      <c:ptCount val="1"/>
                      <c:pt idx="0">
                        <c:v>AL (mm)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('PW Doppler'!$AE$37,'PW Doppler'!$AE$47)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8.4362051365113349</c:v>
                      </c:pt>
                      <c:pt idx="1">
                        <c:v>10.670918989770437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D1-4594-83A6-C2CD5E443EF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Doppler'!$AE$64,'PW Doppler'!$AE$77)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2.1591567058963954</c:v>
                        </c:pt>
                        <c:pt idx="1">
                          <c:v>0.60667405177232736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'PW Doppler'!$AF$228:$AF$229</c15:sqref>
                        </c15:formulaRef>
                      </c:ext>
                    </c:extLst>
                    <c:strCache>
                      <c:ptCount val="1"/>
                      <c:pt idx="0">
                        <c:v>AL (mm)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Doppler'!$AE$62,'PW Doppler'!$AE$75)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7.7143994131503764</c:v>
                      </c:pt>
                      <c:pt idx="1">
                        <c:v>10.12804224364676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D1-4594-83A6-C2CD5E443E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Doppler'!$AE$98,'PW Doppler'!$AE$111)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0.70555334950403104</c:v>
                        </c:pt>
                        <c:pt idx="1">
                          <c:v>1.2206754523545871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'PW Doppler'!$AF$228:$AF$229</c15:sqref>
                        </c15:formulaRef>
                      </c:ext>
                    </c:extLst>
                    <c:strCache>
                      <c:ptCount val="1"/>
                      <c:pt idx="0">
                        <c:v>AL (mm)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Doppler'!$AE$96,'PW Doppler'!$AE$109)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9.0112012672340249</c:v>
                      </c:pt>
                      <c:pt idx="1">
                        <c:v>11.644645181721909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D1-4594-83A6-C2CD5E443E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('PW Doppler'!$AE$125,'PW Doppler'!$AE$136)</c15:sqref>
                          </c15:formulaRef>
                        </c:ext>
                      </c:extLst>
                      <c:numCache>
                        <c:formatCode>General</c:formatCode>
                        <c:ptCount val="2"/>
                        <c:pt idx="0">
                          <c:v>0.78146585688504477</c:v>
                        </c:pt>
                        <c:pt idx="1">
                          <c:v>1.2092143520651624</c:v>
                        </c:pt>
                      </c:numCache>
                    </c:numRef>
                  </c:minus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'PW Doppler'!$AF$228:$AF$229</c15:sqref>
                        </c15:formulaRef>
                      </c:ext>
                    </c:extLst>
                    <c:strCache>
                      <c:ptCount val="1"/>
                      <c:pt idx="0">
                        <c:v>AL (mm)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('PW Doppler'!$AE$123,'PW Doppler'!$AE$134)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10.040355893593265</c:v>
                      </c:pt>
                      <c:pt idx="1">
                        <c:v>10.968851658526638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D1-4594-83A6-C2CD5E443EFA}"/>
                  </c:ext>
                </c:extLst>
              </c15:ser>
            </c15:filteredBarSeries>
          </c:ext>
        </c:extLst>
      </c:barChart>
      <c:catAx>
        <c:axId val="-144577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5786192"/>
        <c:crosses val="autoZero"/>
        <c:auto val="1"/>
        <c:lblAlgn val="ctr"/>
        <c:lblOffset val="100"/>
        <c:noMultiLvlLbl val="0"/>
      </c:catAx>
      <c:valAx>
        <c:axId val="-1445786192"/>
        <c:scaling>
          <c:orientation val="minMax"/>
          <c:max val="45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n-US"/>
          </a:p>
        </c:txPr>
        <c:crossAx val="-1445779120"/>
        <c:crosses val="autoZero"/>
        <c:crossBetween val="between"/>
        <c:majorUnit val="15"/>
      </c:valAx>
    </c:plotArea>
    <c:legend>
      <c:legendPos val="b"/>
      <c:overlay val="0"/>
      <c:txPr>
        <a:bodyPr/>
        <a:lstStyle/>
        <a:p>
          <a:pPr>
            <a:defRPr sz="14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Peripheral</a:t>
            </a:r>
            <a:r>
              <a:rPr lang="en-US" sz="1600" i="1" baseline="0"/>
              <a:t> Blood</a:t>
            </a:r>
            <a:r>
              <a:rPr lang="en-US" sz="1600" i="1"/>
              <a:t> Pressure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Pressure'!$G$17:$K$17</c15:sqref>
                    </c15:fullRef>
                  </c:ext>
                </c:extLst>
                <c:f>'Tail-Cuff Pressure'!$G$17:$J$17</c:f>
                <c:numCache>
                  <c:formatCode>General</c:formatCode>
                  <c:ptCount val="4"/>
                  <c:pt idx="0">
                    <c:v>6.6311673203313521</c:v>
                  </c:pt>
                  <c:pt idx="1">
                    <c:v>7.756536633046375</c:v>
                  </c:pt>
                  <c:pt idx="2">
                    <c:v>6.9340386040543764</c:v>
                  </c:pt>
                  <c:pt idx="3">
                    <c:v>1.3969139534271262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Pressure'!$G$17:$K$17</c15:sqref>
                    </c15:fullRef>
                  </c:ext>
                </c:extLst>
                <c:f>'Tail-Cuff Pressure'!$G$17:$J$17</c:f>
                <c:numCache>
                  <c:formatCode>General</c:formatCode>
                  <c:ptCount val="4"/>
                  <c:pt idx="0">
                    <c:v>6.6311673203313521</c:v>
                  </c:pt>
                  <c:pt idx="1">
                    <c:v>7.756536633046375</c:v>
                  </c:pt>
                  <c:pt idx="2">
                    <c:v>6.9340386040543764</c:v>
                  </c:pt>
                  <c:pt idx="3">
                    <c:v>1.3969139534271262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Pressure'!$G$15:$K$15</c15:sqref>
                  </c15:fullRef>
                </c:ext>
              </c:extLst>
              <c:f>'Tail-Cuff Pressure'!$G$15:$J$15</c:f>
              <c:numCache>
                <c:formatCode>0</c:formatCode>
                <c:ptCount val="4"/>
                <c:pt idx="0">
                  <c:v>91.192589498935817</c:v>
                </c:pt>
                <c:pt idx="1">
                  <c:v>126.48948412698419</c:v>
                </c:pt>
                <c:pt idx="2">
                  <c:v>102.86081839202465</c:v>
                </c:pt>
                <c:pt idx="3">
                  <c:v>35.296894628048321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A-4489-BB22-EF1F57D82721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Pressure'!$G$49:$K$49</c15:sqref>
                    </c15:fullRef>
                  </c:ext>
                </c:extLst>
                <c:f>'Tail-Cuff Pressure'!$G$49:$J$49</c:f>
                <c:numCache>
                  <c:formatCode>General</c:formatCode>
                  <c:ptCount val="4"/>
                  <c:pt idx="0">
                    <c:v>7.0644133000707505</c:v>
                  </c:pt>
                  <c:pt idx="1">
                    <c:v>6.6896197706976332</c:v>
                  </c:pt>
                  <c:pt idx="2">
                    <c:v>6.8733548402954669</c:v>
                  </c:pt>
                  <c:pt idx="3">
                    <c:v>2.3449782516715385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Pressure'!$G$49:$K$49</c15:sqref>
                    </c15:fullRef>
                  </c:ext>
                </c:extLst>
                <c:f>'Tail-Cuff Pressure'!$G$49:$J$49</c:f>
                <c:numCache>
                  <c:formatCode>General</c:formatCode>
                  <c:ptCount val="4"/>
                  <c:pt idx="0">
                    <c:v>7.0644133000707505</c:v>
                  </c:pt>
                  <c:pt idx="1">
                    <c:v>6.6896197706976332</c:v>
                  </c:pt>
                  <c:pt idx="2">
                    <c:v>6.8733548402954669</c:v>
                  </c:pt>
                  <c:pt idx="3">
                    <c:v>2.3449782516715385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Pressure'!$G$47:$K$47</c15:sqref>
                  </c15:fullRef>
                </c:ext>
              </c:extLst>
              <c:f>'Tail-Cuff Pressure'!$G$47:$J$47</c:f>
              <c:numCache>
                <c:formatCode>0</c:formatCode>
                <c:ptCount val="4"/>
                <c:pt idx="0">
                  <c:v>85.093706821913642</c:v>
                </c:pt>
                <c:pt idx="1">
                  <c:v>120.65651953944868</c:v>
                </c:pt>
                <c:pt idx="2">
                  <c:v>96.633589032234312</c:v>
                </c:pt>
                <c:pt idx="3">
                  <c:v>35.492525566777232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A-4489-BB22-EF1F57D82721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Pressure'!$G$77:$K$77</c15:sqref>
                    </c15:fullRef>
                  </c:ext>
                </c:extLst>
                <c:f>'Tail-Cuff Pressure'!$G$77:$J$77</c:f>
                <c:numCache>
                  <c:formatCode>General</c:formatCode>
                  <c:ptCount val="4"/>
                  <c:pt idx="0">
                    <c:v>5.0007436518312751</c:v>
                  </c:pt>
                  <c:pt idx="1">
                    <c:v>5.713099589174961</c:v>
                  </c:pt>
                  <c:pt idx="2">
                    <c:v>5.1004560241868662</c:v>
                  </c:pt>
                  <c:pt idx="3">
                    <c:v>2.6359868702956852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Pressure'!$G$77:$K$77</c15:sqref>
                    </c15:fullRef>
                  </c:ext>
                </c:extLst>
                <c:f>'Tail-Cuff Pressure'!$G$77:$J$77</c:f>
                <c:numCache>
                  <c:formatCode>General</c:formatCode>
                  <c:ptCount val="4"/>
                  <c:pt idx="0">
                    <c:v>5.0007436518312751</c:v>
                  </c:pt>
                  <c:pt idx="1">
                    <c:v>5.713099589174961</c:v>
                  </c:pt>
                  <c:pt idx="2">
                    <c:v>5.1004560241868662</c:v>
                  </c:pt>
                  <c:pt idx="3">
                    <c:v>2.6359868702956852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Pressure'!$G$75:$K$75</c15:sqref>
                  </c15:fullRef>
                </c:ext>
              </c:extLst>
              <c:f>'Tail-Cuff Pressure'!$G$75:$J$75</c:f>
              <c:numCache>
                <c:formatCode>0</c:formatCode>
                <c:ptCount val="4"/>
                <c:pt idx="0">
                  <c:v>64.460185185185182</c:v>
                </c:pt>
                <c:pt idx="1">
                  <c:v>106.78201388888881</c:v>
                </c:pt>
                <c:pt idx="2">
                  <c:v>78.201759259259248</c:v>
                </c:pt>
                <c:pt idx="3">
                  <c:v>42.321828703703702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489-BB22-EF1F57D82721}"/>
            </c:ext>
          </c:extLst>
        </c:ser>
        <c:ser>
          <c:idx val="1"/>
          <c:order val="3"/>
          <c:tx>
            <c:v>Tr-HT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Pressure'!$G$107:$K$107</c15:sqref>
                    </c15:fullRef>
                  </c:ext>
                </c:extLst>
                <c:f>'Tail-Cuff Pressure'!$G$107:$J$107</c:f>
                <c:numCache>
                  <c:formatCode>General</c:formatCode>
                  <c:ptCount val="4"/>
                  <c:pt idx="0">
                    <c:v>3.6208394023970323</c:v>
                  </c:pt>
                  <c:pt idx="1">
                    <c:v>3.5202688583387403</c:v>
                  </c:pt>
                  <c:pt idx="2">
                    <c:v>3.5629000356909311</c:v>
                  </c:pt>
                  <c:pt idx="3">
                    <c:v>1.0846684508013422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Pressure'!$G$107:$K$107</c15:sqref>
                    </c15:fullRef>
                  </c:ext>
                </c:extLst>
                <c:f>'Tail-Cuff Pressure'!$G$107:$J$107</c:f>
                <c:numCache>
                  <c:formatCode>General</c:formatCode>
                  <c:ptCount val="4"/>
                  <c:pt idx="0">
                    <c:v>3.6208394023970323</c:v>
                  </c:pt>
                  <c:pt idx="1">
                    <c:v>3.5202688583387403</c:v>
                  </c:pt>
                  <c:pt idx="2">
                    <c:v>3.5629000356909311</c:v>
                  </c:pt>
                  <c:pt idx="3">
                    <c:v>1.0846684508013422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Pressure'!$G$105:$K$105</c15:sqref>
                  </c15:fullRef>
                </c:ext>
              </c:extLst>
              <c:f>'Tail-Cuff Pressure'!$G$105:$J$105</c:f>
              <c:numCache>
                <c:formatCode>0</c:formatCode>
                <c:ptCount val="4"/>
                <c:pt idx="0">
                  <c:v>118.09147081676475</c:v>
                </c:pt>
                <c:pt idx="1">
                  <c:v>157.26113395693363</c:v>
                </c:pt>
                <c:pt idx="2">
                  <c:v>130.8190037036085</c:v>
                </c:pt>
                <c:pt idx="3">
                  <c:v>39.169663140168652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489-BB22-EF1F57D82721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Pressure'!$G$134:$K$134</c15:sqref>
                    </c15:fullRef>
                  </c:ext>
                </c:extLst>
                <c:f>'Tail-Cuff Pressure'!$G$134:$J$134</c:f>
                <c:numCache>
                  <c:formatCode>General</c:formatCode>
                  <c:ptCount val="4"/>
                  <c:pt idx="0">
                    <c:v>11.167392727645595</c:v>
                  </c:pt>
                  <c:pt idx="1">
                    <c:v>13.11556424928861</c:v>
                  </c:pt>
                  <c:pt idx="2">
                    <c:v>11.808041686990435</c:v>
                  </c:pt>
                  <c:pt idx="3">
                    <c:v>2.5453894996364537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Pressure'!$G$134:$K$134</c15:sqref>
                    </c15:fullRef>
                  </c:ext>
                </c:extLst>
                <c:f>'Tail-Cuff Pressure'!$G$134:$J$134</c:f>
                <c:numCache>
                  <c:formatCode>General</c:formatCode>
                  <c:ptCount val="4"/>
                  <c:pt idx="0">
                    <c:v>11.167392727645595</c:v>
                  </c:pt>
                  <c:pt idx="1">
                    <c:v>13.11556424928861</c:v>
                  </c:pt>
                  <c:pt idx="2">
                    <c:v>11.808041686990435</c:v>
                  </c:pt>
                  <c:pt idx="3">
                    <c:v>2.5453894996364537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Pressure'!$G$132:$K$132</c15:sqref>
                  </c15:fullRef>
                </c:ext>
              </c:extLst>
              <c:f>'Tail-Cuff Pressure'!$G$132:$J$132</c:f>
              <c:numCache>
                <c:formatCode>0</c:formatCode>
                <c:ptCount val="4"/>
                <c:pt idx="0">
                  <c:v>110.10294050123542</c:v>
                </c:pt>
                <c:pt idx="1">
                  <c:v>151.50278000400726</c:v>
                </c:pt>
                <c:pt idx="2">
                  <c:v>123.52645699759563</c:v>
                </c:pt>
                <c:pt idx="3">
                  <c:v>41.399839502771677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4A-4489-BB22-EF1F57D8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6528"/>
        <c:axId val="-1445793808"/>
      </c:barChart>
      <c:catAx>
        <c:axId val="-144579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3808"/>
        <c:crosses val="autoZero"/>
        <c:auto val="1"/>
        <c:lblAlgn val="ctr"/>
        <c:lblOffset val="100"/>
        <c:noMultiLvlLbl val="0"/>
      </c:catAx>
      <c:valAx>
        <c:axId val="-1445793808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6528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Body Mass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Pressure'!$F$17,'Tail-Cuff Pressure'!$F$30)</c:f>
                <c:numCache>
                  <c:formatCode>General</c:formatCode>
                  <c:ptCount val="2"/>
                  <c:pt idx="0">
                    <c:v>2.0995264016227768</c:v>
                  </c:pt>
                  <c:pt idx="1">
                    <c:v>0.91966781442479528</c:v>
                  </c:pt>
                </c:numCache>
              </c:numRef>
            </c:plus>
            <c:minus>
              <c:numRef>
                <c:f>('Tail-Cuff Pressure'!$F$17,'Tail-Cuff Pressure'!$F$30)</c:f>
                <c:numCache>
                  <c:formatCode>General</c:formatCode>
                  <c:ptCount val="2"/>
                  <c:pt idx="0">
                    <c:v>2.0995264016227768</c:v>
                  </c:pt>
                  <c:pt idx="1">
                    <c:v>0.91966781442479528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Pressure'!$F$15,'Tail-Cuff Pressure'!$F$28)</c:f>
              <c:numCache>
                <c:formatCode>0</c:formatCode>
                <c:ptCount val="2"/>
                <c:pt idx="0">
                  <c:v>29.770000000000003</c:v>
                </c:pt>
                <c:pt idx="1">
                  <c:v>23.830000000000002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B-4A4D-8C75-51CBFF4B0557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Pressure'!$F$49,'Tail-Cuff Pressure'!$F$62)</c:f>
                <c:numCache>
                  <c:formatCode>General</c:formatCode>
                  <c:ptCount val="2"/>
                  <c:pt idx="0">
                    <c:v>1.703577934166147</c:v>
                  </c:pt>
                  <c:pt idx="1">
                    <c:v>1.0762331428541803</c:v>
                  </c:pt>
                </c:numCache>
              </c:numRef>
            </c:plus>
            <c:minus>
              <c:numRef>
                <c:f>('Tail-Cuff Pressure'!$F$49,'Tail-Cuff Pressure'!$F$62)</c:f>
                <c:numCache>
                  <c:formatCode>General</c:formatCode>
                  <c:ptCount val="2"/>
                  <c:pt idx="0">
                    <c:v>1.703577934166147</c:v>
                  </c:pt>
                  <c:pt idx="1">
                    <c:v>1.0762331428541803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Pressure'!$F$47,'Tail-Cuff Pressure'!$F$60)</c:f>
              <c:numCache>
                <c:formatCode>0</c:formatCode>
                <c:ptCount val="2"/>
                <c:pt idx="0">
                  <c:v>30.119999999999997</c:v>
                </c:pt>
                <c:pt idx="1">
                  <c:v>27.45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B-4A4D-8C75-51CBFF4B0557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Pressure'!$F$77,'Tail-Cuff Pressure'!$F$90)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plus>
            <c:minus>
              <c:numRef>
                <c:f>('Tail-Cuff Pressure'!$F$77,'Tail-Cuff Pressure'!$F$90)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Pressure'!$F$75,'Tail-Cuff Pressure'!$F$88)</c:f>
              <c:numCache>
                <c:formatCode>0</c:formatCode>
                <c:ptCount val="2"/>
                <c:pt idx="0">
                  <c:v>29.683333333333326</c:v>
                </c:pt>
                <c:pt idx="1">
                  <c:v>33.410000000000004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B-4A4D-8C75-51CBFF4B0557}"/>
            </c:ext>
          </c:extLst>
        </c:ser>
        <c:ser>
          <c:idx val="1"/>
          <c:order val="3"/>
          <c:tx>
            <c:v>Tr-HT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Pressure'!$F$107,'Tail-Cuff Pressure'!$F$120)</c:f>
                <c:numCache>
                  <c:formatCode>General</c:formatCode>
                  <c:ptCount val="2"/>
                  <c:pt idx="0">
                    <c:v>0.65294661781365049</c:v>
                  </c:pt>
                  <c:pt idx="1">
                    <c:v>0.66840606420548476</c:v>
                  </c:pt>
                </c:numCache>
              </c:numRef>
            </c:plus>
            <c:minus>
              <c:numRef>
                <c:f>('Tail-Cuff Pressure'!$F$107,'Tail-Cuff Pressure'!$F$120)</c:f>
                <c:numCache>
                  <c:formatCode>General</c:formatCode>
                  <c:ptCount val="2"/>
                  <c:pt idx="0">
                    <c:v>0.65294661781365049</c:v>
                  </c:pt>
                  <c:pt idx="1">
                    <c:v>0.66840606420548476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Pressure'!$F$105,'Tail-Cuff Pressure'!$F$118)</c:f>
              <c:numCache>
                <c:formatCode>0</c:formatCode>
                <c:ptCount val="2"/>
                <c:pt idx="0">
                  <c:v>24.324999999999999</c:v>
                </c:pt>
                <c:pt idx="1">
                  <c:v>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B-4A4D-8C75-51CBFF4B0557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Pressure'!$F$134,'Tail-Cuff Pressure'!$F$145)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plus>
            <c:minus>
              <c:numRef>
                <c:f>('Tail-Cuff Pressure'!$F$134,'Tail-Cuff Pressure'!$F$145)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Pressure'!$F$132,'Tail-Cuff Pressure'!$F$143)</c:f>
              <c:numCache>
                <c:formatCode>0</c:formatCode>
                <c:ptCount val="2"/>
                <c:pt idx="0">
                  <c:v>26.274999999999999</c:v>
                </c:pt>
                <c:pt idx="1">
                  <c:v>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B-4A4D-8C75-51CBFF4B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2720"/>
        <c:axId val="-1445792176"/>
      </c:barChart>
      <c:catAx>
        <c:axId val="-144579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2176"/>
        <c:crosses val="autoZero"/>
        <c:auto val="1"/>
        <c:lblAlgn val="ctr"/>
        <c:lblOffset val="100"/>
        <c:noMultiLvlLbl val="0"/>
      </c:catAx>
      <c:valAx>
        <c:axId val="-1445792176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Body Mass (g)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2720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Peripheral Blood Pressure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Pressure'!$G$30:$K$30</c15:sqref>
                    </c15:fullRef>
                  </c:ext>
                </c:extLst>
                <c:f>'Tail-Cuff Pressure'!$G$30:$J$30</c:f>
                <c:numCache>
                  <c:formatCode>General</c:formatCode>
                  <c:ptCount val="4"/>
                  <c:pt idx="0">
                    <c:v>3.3439075178952611</c:v>
                  </c:pt>
                  <c:pt idx="1">
                    <c:v>3.6891378853546004</c:v>
                  </c:pt>
                  <c:pt idx="2">
                    <c:v>3.3580915067086727</c:v>
                  </c:pt>
                  <c:pt idx="3">
                    <c:v>1.597622311659344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Pressure'!$G$30:$K$30</c15:sqref>
                    </c15:fullRef>
                  </c:ext>
                </c:extLst>
                <c:f>'Tail-Cuff Pressure'!$G$30:$J$30</c:f>
                <c:numCache>
                  <c:formatCode>General</c:formatCode>
                  <c:ptCount val="4"/>
                  <c:pt idx="0">
                    <c:v>3.3439075178952611</c:v>
                  </c:pt>
                  <c:pt idx="1">
                    <c:v>3.6891378853546004</c:v>
                  </c:pt>
                  <c:pt idx="2">
                    <c:v>3.3580915067086727</c:v>
                  </c:pt>
                  <c:pt idx="3">
                    <c:v>1.597622311659344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Pressure'!$G$28:$K$28</c15:sqref>
                  </c15:fullRef>
                </c:ext>
              </c:extLst>
              <c:f>'Tail-Cuff Pressure'!$G$28:$J$28</c:f>
              <c:numCache>
                <c:formatCode>0</c:formatCode>
                <c:ptCount val="4"/>
                <c:pt idx="0">
                  <c:v>85.733193578809249</c:v>
                </c:pt>
                <c:pt idx="1">
                  <c:v>120.86877465986399</c:v>
                </c:pt>
                <c:pt idx="2">
                  <c:v>97.22851152046249</c:v>
                </c:pt>
                <c:pt idx="3">
                  <c:v>35.099080291732022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2-4C41-9BF8-22FBB752AA50}"/>
            </c:ext>
          </c:extLst>
        </c:ser>
        <c:ser>
          <c:idx val="1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Pressure'!$G$62:$K$62</c15:sqref>
                    </c15:fullRef>
                  </c:ext>
                </c:extLst>
                <c:f>'Tail-Cuff Pressure'!$G$62:$J$62</c:f>
                <c:numCache>
                  <c:formatCode>General</c:formatCode>
                  <c:ptCount val="4"/>
                  <c:pt idx="0">
                    <c:v>5.0788096669507592</c:v>
                  </c:pt>
                  <c:pt idx="1">
                    <c:v>4.8780927043900171</c:v>
                  </c:pt>
                  <c:pt idx="2">
                    <c:v>4.8737225907752748</c:v>
                  </c:pt>
                  <c:pt idx="3">
                    <c:v>2.542886416539849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Pressure'!$G$62:$K$62</c15:sqref>
                    </c15:fullRef>
                  </c:ext>
                </c:extLst>
                <c:f>'Tail-Cuff Pressure'!$G$62:$J$62</c:f>
                <c:numCache>
                  <c:formatCode>General</c:formatCode>
                  <c:ptCount val="4"/>
                  <c:pt idx="0">
                    <c:v>5.0788096669507592</c:v>
                  </c:pt>
                  <c:pt idx="1">
                    <c:v>4.8780927043900171</c:v>
                  </c:pt>
                  <c:pt idx="2">
                    <c:v>4.8737225907752748</c:v>
                  </c:pt>
                  <c:pt idx="3">
                    <c:v>2.542886416539849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Pressure'!$G$60:$K$60</c15:sqref>
                  </c15:fullRef>
                </c:ext>
              </c:extLst>
              <c:f>'Tail-Cuff Pressure'!$G$60:$J$60</c:f>
              <c:numCache>
                <c:formatCode>0</c:formatCode>
                <c:ptCount val="4"/>
                <c:pt idx="0">
                  <c:v>85.351288396965558</c:v>
                </c:pt>
                <c:pt idx="1">
                  <c:v>122.73061200237662</c:v>
                </c:pt>
                <c:pt idx="2">
                  <c:v>97.468683621440078</c:v>
                </c:pt>
                <c:pt idx="3">
                  <c:v>37.379323605411038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2-4C41-9BF8-22FBB752AA50}"/>
            </c:ext>
          </c:extLst>
        </c:ser>
        <c:ser>
          <c:idx val="2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Pressure'!$G$90:$K$90</c15:sqref>
                    </c15:fullRef>
                  </c:ext>
                </c:extLst>
                <c:f>'Tail-Cuff Pressure'!$G$90:$J$90</c:f>
                <c:numCache>
                  <c:formatCode>General</c:formatCode>
                  <c:ptCount val="4"/>
                  <c:pt idx="0">
                    <c:v>4.1024897491281358</c:v>
                  </c:pt>
                  <c:pt idx="1">
                    <c:v>3.6355367264796463</c:v>
                  </c:pt>
                  <c:pt idx="2">
                    <c:v>3.9073872430513616</c:v>
                  </c:pt>
                  <c:pt idx="3">
                    <c:v>1.3080094834317306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Pressure'!$G$90:$K$90</c15:sqref>
                    </c15:fullRef>
                  </c:ext>
                </c:extLst>
                <c:f>'Tail-Cuff Pressure'!$G$90:$J$90</c:f>
                <c:numCache>
                  <c:formatCode>General</c:formatCode>
                  <c:ptCount val="4"/>
                  <c:pt idx="0">
                    <c:v>4.1024897491281358</c:v>
                  </c:pt>
                  <c:pt idx="1">
                    <c:v>3.6355367264796463</c:v>
                  </c:pt>
                  <c:pt idx="2">
                    <c:v>3.9073872430513616</c:v>
                  </c:pt>
                  <c:pt idx="3">
                    <c:v>1.3080094834317306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Pressure'!$G$88:$K$88</c15:sqref>
                  </c15:fullRef>
                </c:ext>
              </c:extLst>
              <c:f>'Tail-Cuff Pressure'!$G$88:$J$88</c:f>
              <c:numCache>
                <c:formatCode>0</c:formatCode>
                <c:ptCount val="4"/>
                <c:pt idx="0">
                  <c:v>77.301463652892238</c:v>
                </c:pt>
                <c:pt idx="1">
                  <c:v>114.98451218197116</c:v>
                </c:pt>
                <c:pt idx="2">
                  <c:v>89.501168555793896</c:v>
                </c:pt>
                <c:pt idx="3">
                  <c:v>37.683048529078981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2-4C41-9BF8-22FBB752AA50}"/>
            </c:ext>
          </c:extLst>
        </c:ser>
        <c:ser>
          <c:idx val="3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Pressure'!$G$120:$K$120</c15:sqref>
                    </c15:fullRef>
                  </c:ext>
                </c:extLst>
                <c:f>'Tail-Cuff Pressure'!$G$120:$J$120</c:f>
                <c:numCache>
                  <c:formatCode>General</c:formatCode>
                  <c:ptCount val="4"/>
                  <c:pt idx="0">
                    <c:v>7.5591688983421834</c:v>
                  </c:pt>
                  <c:pt idx="1">
                    <c:v>7.0142481177626328</c:v>
                  </c:pt>
                  <c:pt idx="2">
                    <c:v>7.3591039740208535</c:v>
                  </c:pt>
                  <c:pt idx="3">
                    <c:v>1.2041396889264322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Pressure'!$G$120:$K$120</c15:sqref>
                    </c15:fullRef>
                  </c:ext>
                </c:extLst>
                <c:f>'Tail-Cuff Pressure'!$G$120:$J$120</c:f>
                <c:numCache>
                  <c:formatCode>General</c:formatCode>
                  <c:ptCount val="4"/>
                  <c:pt idx="0">
                    <c:v>7.5591688983421834</c:v>
                  </c:pt>
                  <c:pt idx="1">
                    <c:v>7.0142481177626328</c:v>
                  </c:pt>
                  <c:pt idx="2">
                    <c:v>7.3591039740208535</c:v>
                  </c:pt>
                  <c:pt idx="3">
                    <c:v>1.2041396889264322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Pressure'!$G$118:$K$118</c15:sqref>
                  </c15:fullRef>
                </c:ext>
              </c:extLst>
              <c:f>'Tail-Cuff Pressure'!$G$118:$J$118</c:f>
              <c:numCache>
                <c:formatCode>0</c:formatCode>
                <c:ptCount val="4"/>
                <c:pt idx="0">
                  <c:v>130.79076547790839</c:v>
                </c:pt>
                <c:pt idx="1">
                  <c:v>170.61598441902021</c:v>
                </c:pt>
                <c:pt idx="2">
                  <c:v>143.7297367381297</c:v>
                </c:pt>
                <c:pt idx="3">
                  <c:v>39.825218941111785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32-4C41-9BF8-22FBB752AA50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Pressure'!$G$145:$K$145</c15:sqref>
                    </c15:fullRef>
                  </c:ext>
                </c:extLst>
                <c:f>'Tail-Cuff Pressure'!$G$145:$J$145</c:f>
                <c:numCache>
                  <c:formatCode>General</c:formatCode>
                  <c:ptCount val="4"/>
                  <c:pt idx="0">
                    <c:v>7.4568822790415039</c:v>
                  </c:pt>
                  <c:pt idx="1">
                    <c:v>8.415184671349996</c:v>
                  </c:pt>
                  <c:pt idx="2">
                    <c:v>7.7492248527083643</c:v>
                  </c:pt>
                  <c:pt idx="3">
                    <c:v>1.4878537516910628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Pressure'!$G$145:$K$145</c15:sqref>
                    </c15:fullRef>
                  </c:ext>
                </c:extLst>
                <c:f>'Tail-Cuff Pressure'!$G$145:$J$145</c:f>
                <c:numCache>
                  <c:formatCode>General</c:formatCode>
                  <c:ptCount val="4"/>
                  <c:pt idx="0">
                    <c:v>7.4568822790415039</c:v>
                  </c:pt>
                  <c:pt idx="1">
                    <c:v>8.415184671349996</c:v>
                  </c:pt>
                  <c:pt idx="2">
                    <c:v>7.7492248527083643</c:v>
                  </c:pt>
                  <c:pt idx="3">
                    <c:v>1.4878537516910628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Pressure'!$G$143:$K$143</c15:sqref>
                  </c15:fullRef>
                </c:ext>
              </c:extLst>
              <c:f>'Tail-Cuff Pressure'!$G$143:$J$143</c:f>
              <c:numCache>
                <c:formatCode>0</c:formatCode>
                <c:ptCount val="4"/>
                <c:pt idx="0">
                  <c:v>132.90584096298113</c:v>
                </c:pt>
                <c:pt idx="1">
                  <c:v>174.21398445312951</c:v>
                </c:pt>
                <c:pt idx="2">
                  <c:v>146.34134633103275</c:v>
                </c:pt>
                <c:pt idx="3">
                  <c:v>41.308143490148112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2-4C41-9BF8-22FBB752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800880"/>
        <c:axId val="-1445805232"/>
      </c:barChart>
      <c:catAx>
        <c:axId val="-144580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805232"/>
        <c:crosses val="autoZero"/>
        <c:auto val="1"/>
        <c:lblAlgn val="ctr"/>
        <c:lblOffset val="100"/>
        <c:noMultiLvlLbl val="0"/>
      </c:catAx>
      <c:valAx>
        <c:axId val="-1445805232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800880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Peripheral Blood Pressure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WT 20WK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Pressure'!$G$30:$K$30</c15:sqref>
                    </c15:fullRef>
                  </c:ext>
                </c:extLst>
                <c:f>'Tail-Cuff Pressure'!$G$30:$J$30</c:f>
                <c:numCache>
                  <c:formatCode>General</c:formatCode>
                  <c:ptCount val="4"/>
                  <c:pt idx="0">
                    <c:v>3.3439075178952611</c:v>
                  </c:pt>
                  <c:pt idx="1">
                    <c:v>3.6891378853546004</c:v>
                  </c:pt>
                  <c:pt idx="2">
                    <c:v>3.3580915067086727</c:v>
                  </c:pt>
                  <c:pt idx="3">
                    <c:v>1.597622311659344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Pressure'!$G$30:$K$30</c15:sqref>
                    </c15:fullRef>
                  </c:ext>
                </c:extLst>
                <c:f>'Tail-Cuff Pressure'!$G$30:$J$30</c:f>
                <c:numCache>
                  <c:formatCode>General</c:formatCode>
                  <c:ptCount val="4"/>
                  <c:pt idx="0">
                    <c:v>3.3439075178952611</c:v>
                  </c:pt>
                  <c:pt idx="1">
                    <c:v>3.6891378853546004</c:v>
                  </c:pt>
                  <c:pt idx="2">
                    <c:v>3.3580915067086727</c:v>
                  </c:pt>
                  <c:pt idx="3">
                    <c:v>1.597622311659344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Pressure'!$G$28:$K$28</c15:sqref>
                  </c15:fullRef>
                </c:ext>
              </c:extLst>
              <c:f>'Tail-Cuff Pressure'!$G$28:$J$28</c:f>
              <c:numCache>
                <c:formatCode>0</c:formatCode>
                <c:ptCount val="4"/>
                <c:pt idx="0">
                  <c:v>85.733193578809249</c:v>
                </c:pt>
                <c:pt idx="1">
                  <c:v>120.86877465986399</c:v>
                </c:pt>
                <c:pt idx="2">
                  <c:v>97.22851152046249</c:v>
                </c:pt>
                <c:pt idx="3">
                  <c:v>35.099080291732022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2-4C41-9BF8-22FBB752AA50}"/>
            </c:ext>
          </c:extLst>
        </c:ser>
        <c:ser>
          <c:idx val="2"/>
          <c:order val="1"/>
          <c:tx>
            <c:v>WT 100WK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Pressure'!$G$90:$K$90</c15:sqref>
                    </c15:fullRef>
                  </c:ext>
                </c:extLst>
                <c:f>'Tail-Cuff Pressure'!$G$90:$J$90</c:f>
                <c:numCache>
                  <c:formatCode>General</c:formatCode>
                  <c:ptCount val="4"/>
                  <c:pt idx="0">
                    <c:v>4.1024897491281358</c:v>
                  </c:pt>
                  <c:pt idx="1">
                    <c:v>3.6355367264796463</c:v>
                  </c:pt>
                  <c:pt idx="2">
                    <c:v>3.9073872430513616</c:v>
                  </c:pt>
                  <c:pt idx="3">
                    <c:v>1.3080094834317306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Pressure'!$G$90:$K$90</c15:sqref>
                    </c15:fullRef>
                  </c:ext>
                </c:extLst>
                <c:f>'Tail-Cuff Pressure'!$G$90:$J$90</c:f>
                <c:numCache>
                  <c:formatCode>General</c:formatCode>
                  <c:ptCount val="4"/>
                  <c:pt idx="0">
                    <c:v>4.1024897491281358</c:v>
                  </c:pt>
                  <c:pt idx="1">
                    <c:v>3.6355367264796463</c:v>
                  </c:pt>
                  <c:pt idx="2">
                    <c:v>3.9073872430513616</c:v>
                  </c:pt>
                  <c:pt idx="3">
                    <c:v>1.3080094834317306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Pressure'!$G$88:$K$88</c15:sqref>
                  </c15:fullRef>
                </c:ext>
              </c:extLst>
              <c:f>'Tail-Cuff Pressure'!$G$88:$J$88</c:f>
              <c:numCache>
                <c:formatCode>0</c:formatCode>
                <c:ptCount val="4"/>
                <c:pt idx="0">
                  <c:v>77.301463652892238</c:v>
                </c:pt>
                <c:pt idx="1">
                  <c:v>114.98451218197116</c:v>
                </c:pt>
                <c:pt idx="2">
                  <c:v>89.501168555793896</c:v>
                </c:pt>
                <c:pt idx="3">
                  <c:v>37.683048529078981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2F32-4C41-9BF8-22FBB752AA50}"/>
            </c:ext>
          </c:extLst>
        </c:ser>
        <c:ser>
          <c:idx val="1"/>
          <c:order val="2"/>
          <c:tx>
            <c:v>FIB5 20WK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Pressure'!$G$62:$K$62</c15:sqref>
                    </c15:fullRef>
                  </c:ext>
                </c:extLst>
                <c:f>'Tail-Cuff Pressure'!$G$62:$J$62</c:f>
                <c:numCache>
                  <c:formatCode>General</c:formatCode>
                  <c:ptCount val="4"/>
                  <c:pt idx="0">
                    <c:v>5.0788096669507592</c:v>
                  </c:pt>
                  <c:pt idx="1">
                    <c:v>4.8780927043900171</c:v>
                  </c:pt>
                  <c:pt idx="2">
                    <c:v>4.8737225907752748</c:v>
                  </c:pt>
                  <c:pt idx="3">
                    <c:v>2.542886416539849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Pressure'!$G$62:$K$62</c15:sqref>
                    </c15:fullRef>
                  </c:ext>
                </c:extLst>
                <c:f>'Tail-Cuff Pressure'!$G$62:$J$62</c:f>
                <c:numCache>
                  <c:formatCode>General</c:formatCode>
                  <c:ptCount val="4"/>
                  <c:pt idx="0">
                    <c:v>5.0788096669507592</c:v>
                  </c:pt>
                  <c:pt idx="1">
                    <c:v>4.8780927043900171</c:v>
                  </c:pt>
                  <c:pt idx="2">
                    <c:v>4.8737225907752748</c:v>
                  </c:pt>
                  <c:pt idx="3">
                    <c:v>2.542886416539849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Pressure'!$G$60:$K$60</c15:sqref>
                  </c15:fullRef>
                </c:ext>
              </c:extLst>
              <c:f>'Tail-Cuff Pressure'!$G$60:$J$60</c:f>
              <c:numCache>
                <c:formatCode>0</c:formatCode>
                <c:ptCount val="4"/>
                <c:pt idx="0">
                  <c:v>85.351288396965558</c:v>
                </c:pt>
                <c:pt idx="1">
                  <c:v>122.73061200237662</c:v>
                </c:pt>
                <c:pt idx="2">
                  <c:v>97.468683621440078</c:v>
                </c:pt>
                <c:pt idx="3">
                  <c:v>37.379323605411038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F32-4C41-9BF8-22FBB752AA50}"/>
            </c:ext>
          </c:extLst>
        </c:ser>
        <c:ser>
          <c:idx val="6"/>
          <c:order val="5"/>
          <c:tx>
            <c:v>WT Lmna 20WK</c:v>
          </c:tx>
          <c:spPr>
            <a:solidFill>
              <a:schemeClr val="bg2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Pressure'!$G$173:$J$173</c15:sqref>
                    </c15:fullRef>
                  </c:ext>
                </c:extLst>
                <c:f>'Tail-Cuff Pressure'!$G$173:$J$173</c:f>
                <c:numCache>
                  <c:formatCode>General</c:formatCode>
                  <c:ptCount val="4"/>
                  <c:pt idx="0">
                    <c:v>3.5812581978704556</c:v>
                  </c:pt>
                  <c:pt idx="1">
                    <c:v>4.0586912163426119</c:v>
                  </c:pt>
                  <c:pt idx="2">
                    <c:v>3.5968909864048317</c:v>
                  </c:pt>
                  <c:pt idx="3">
                    <c:v>1.4706815709018086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Pressure'!$G$173:$J$173</c15:sqref>
                    </c15:fullRef>
                  </c:ext>
                </c:extLst>
                <c:f>'Tail-Cuff Pressure'!$G$173:$J$173</c:f>
                <c:numCache>
                  <c:formatCode>General</c:formatCode>
                  <c:ptCount val="4"/>
                  <c:pt idx="0">
                    <c:v>3.5812581978704556</c:v>
                  </c:pt>
                  <c:pt idx="1">
                    <c:v>4.0586912163426119</c:v>
                  </c:pt>
                  <c:pt idx="2">
                    <c:v>3.5968909864048317</c:v>
                  </c:pt>
                  <c:pt idx="3">
                    <c:v>1.4706815709018086</c:v>
                  </c:pt>
                </c:numCache>
              </c:numRef>
            </c:minus>
          </c:errBars>
          <c:cat>
            <c:strLit>
              <c:ptCount val="4"/>
              <c:pt idx="0">
                <c:v>Pdias</c:v>
              </c:pt>
              <c:pt idx="1">
                <c:v>Psys</c:v>
              </c:pt>
              <c:pt idx="2">
                <c:v>Pmean</c:v>
              </c:pt>
              <c:pt idx="3">
                <c:v>PP</c:v>
              </c:pt>
              <c:pt idx="4">
                <c:v>HR (bpm)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Pressure'!$G$171:$J$171</c15:sqref>
                  </c15:fullRef>
                </c:ext>
              </c:extLst>
              <c:f>'Tail-Cuff Pressure'!$G$171:$J$171</c:f>
              <c:numCache>
                <c:formatCode>0.0</c:formatCode>
                <c:ptCount val="4"/>
                <c:pt idx="0">
                  <c:v>94.106064112517899</c:v>
                </c:pt>
                <c:pt idx="1">
                  <c:v>125.79108906459743</c:v>
                </c:pt>
                <c:pt idx="2">
                  <c:v>104.49678398077077</c:v>
                </c:pt>
                <c:pt idx="3">
                  <c:v>31.643358285412763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4-4AC4-AF26-63237992AB4D}"/>
            </c:ext>
          </c:extLst>
        </c:ser>
        <c:ser>
          <c:idx val="5"/>
          <c:order val="6"/>
          <c:tx>
            <c:v>Lmna 20WK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Pressure'!$G$184:$J$184</c15:sqref>
                    </c15:fullRef>
                  </c:ext>
                </c:extLst>
                <c:f>'Tail-Cuff Pressure'!$G$184:$J$184</c:f>
                <c:numCache>
                  <c:formatCode>General</c:formatCode>
                  <c:ptCount val="4"/>
                  <c:pt idx="0">
                    <c:v>6.2296995758222629</c:v>
                  </c:pt>
                  <c:pt idx="1">
                    <c:v>5.5460839845749144</c:v>
                  </c:pt>
                  <c:pt idx="2">
                    <c:v>5.9073696058926828</c:v>
                  </c:pt>
                  <c:pt idx="3">
                    <c:v>2.4206127943146871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Pressure'!$G$184:$J$184</c15:sqref>
                    </c15:fullRef>
                  </c:ext>
                </c:extLst>
                <c:f>'Tail-Cuff Pressure'!$G$184:$J$184</c:f>
                <c:numCache>
                  <c:formatCode>General</c:formatCode>
                  <c:ptCount val="4"/>
                  <c:pt idx="0">
                    <c:v>6.2296995758222629</c:v>
                  </c:pt>
                  <c:pt idx="1">
                    <c:v>5.5460839845749144</c:v>
                  </c:pt>
                  <c:pt idx="2">
                    <c:v>5.9073696058926828</c:v>
                  </c:pt>
                  <c:pt idx="3">
                    <c:v>2.4206127943146871</c:v>
                  </c:pt>
                </c:numCache>
              </c:numRef>
            </c:minus>
          </c:errBars>
          <c:cat>
            <c:strLit>
              <c:ptCount val="4"/>
              <c:pt idx="0">
                <c:v>Pdias</c:v>
              </c:pt>
              <c:pt idx="1">
                <c:v>Psys</c:v>
              </c:pt>
              <c:pt idx="2">
                <c:v>Pmean</c:v>
              </c:pt>
              <c:pt idx="3">
                <c:v>PP</c:v>
              </c:pt>
              <c:pt idx="4">
                <c:v>HR (bpm)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Pressure'!$G$182:$J$182</c15:sqref>
                  </c15:fullRef>
                </c:ext>
              </c:extLst>
              <c:f>'Tail-Cuff Pressure'!$G$182:$J$182</c:f>
              <c:numCache>
                <c:formatCode>0.0</c:formatCode>
                <c:ptCount val="4"/>
                <c:pt idx="0">
                  <c:v>73.2577</c:v>
                </c:pt>
                <c:pt idx="1">
                  <c:v>100.88787499999999</c:v>
                </c:pt>
                <c:pt idx="2">
                  <c:v>82.125275000000002</c:v>
                </c:pt>
                <c:pt idx="3">
                  <c:v>27.630200000000002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4-4AC4-AF26-63237992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9248"/>
        <c:axId val="-14457889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'Tail-Cuff Pressure'!$G$120:$K$120</c15:sqref>
                          </c15:fullRef>
                          <c15:formulaRef>
                            <c15:sqref>'Tail-Cuff Pressure'!$G$120:$J$120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7.5591688983421834</c:v>
                        </c:pt>
                        <c:pt idx="1">
                          <c:v>7.0142481177626328</c:v>
                        </c:pt>
                        <c:pt idx="2">
                          <c:v>7.3591039740208535</c:v>
                        </c:pt>
                        <c:pt idx="3">
                          <c:v>1.2041396889264322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'Tail-Cuff Pressure'!$G$120:$K$120</c15:sqref>
                          </c15:fullRef>
                          <c15:formulaRef>
                            <c15:sqref>'Tail-Cuff Pressure'!$G$120:$J$120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7.5591688983421834</c:v>
                        </c:pt>
                        <c:pt idx="1">
                          <c:v>7.0142481177626328</c:v>
                        </c:pt>
                        <c:pt idx="2">
                          <c:v>7.3591039740208535</c:v>
                        </c:pt>
                        <c:pt idx="3">
                          <c:v>1.2041396889264322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ullRef>
                          <c15:sqref>'Tail-Cuff Pressure'!$G$126:$K$126</c15:sqref>
                        </c15:fullRef>
                        <c15:formulaRef>
                          <c15:sqref>'Tail-Cuff Pressure'!$G$126:$J$126</c15:sqref>
                        </c15:formulaRef>
                      </c:ext>
                    </c:extLst>
                    <c:strCache>
                      <c:ptCount val="4"/>
                      <c:pt idx="0">
                        <c:v>Pdias</c:v>
                      </c:pt>
                      <c:pt idx="1">
                        <c:v>Psys</c:v>
                      </c:pt>
                      <c:pt idx="2">
                        <c:v>Pmean</c:v>
                      </c:pt>
                      <c:pt idx="3">
                        <c:v>PP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'Tail-Cuff Pressure'!$G$118:$K$118</c15:sqref>
                        </c15:fullRef>
                        <c15:formulaRef>
                          <c15:sqref>'Tail-Cuff Pressure'!$G$118:$J$118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130.79076547790839</c:v>
                      </c:pt>
                      <c:pt idx="1">
                        <c:v>170.61598441902021</c:v>
                      </c:pt>
                      <c:pt idx="2">
                        <c:v>143.7297367381297</c:v>
                      </c:pt>
                      <c:pt idx="3">
                        <c:v>39.825218941111785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F32-4C41-9BF8-22FBB752AA5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'Tail-Cuff Pressure'!$G$145:$K$145</c15:sqref>
                          </c15:fullRef>
                          <c15:formulaRef>
                            <c15:sqref>'Tail-Cuff Pressure'!$G$145:$J$145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7.4568822790415039</c:v>
                        </c:pt>
                        <c:pt idx="1">
                          <c:v>8.415184671349996</c:v>
                        </c:pt>
                        <c:pt idx="2">
                          <c:v>7.7492248527083643</c:v>
                        </c:pt>
                        <c:pt idx="3">
                          <c:v>1.4878537516910628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'Tail-Cuff Pressure'!$G$145:$K$145</c15:sqref>
                          </c15:fullRef>
                          <c15:formulaRef>
                            <c15:sqref>'Tail-Cuff Pressure'!$G$145:$J$145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7.4568822790415039</c:v>
                        </c:pt>
                        <c:pt idx="1">
                          <c:v>8.415184671349996</c:v>
                        </c:pt>
                        <c:pt idx="2">
                          <c:v>7.7492248527083643</c:v>
                        </c:pt>
                        <c:pt idx="3">
                          <c:v>1.4878537516910628</c:v>
                        </c:pt>
                      </c:numCache>
                    </c:numRef>
                  </c:minus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'Tail-Cuff Pressure'!$G$126:$K$126</c15:sqref>
                        </c15:fullRef>
                        <c15:formulaRef>
                          <c15:sqref>'Tail-Cuff Pressure'!$G$126:$J$126</c15:sqref>
                        </c15:formulaRef>
                      </c:ext>
                    </c:extLst>
                    <c:strCache>
                      <c:ptCount val="4"/>
                      <c:pt idx="0">
                        <c:v>Pdias</c:v>
                      </c:pt>
                      <c:pt idx="1">
                        <c:v>Psys</c:v>
                      </c:pt>
                      <c:pt idx="2">
                        <c:v>Pmean</c:v>
                      </c:pt>
                      <c:pt idx="3">
                        <c:v>PP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'Tail-Cuff Pressure'!$G$143:$K$143</c15:sqref>
                        </c15:fullRef>
                        <c15:formulaRef>
                          <c15:sqref>'Tail-Cuff Pressure'!$G$143:$J$143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132.90584096298113</c:v>
                      </c:pt>
                      <c:pt idx="1">
                        <c:v>174.21398445312951</c:v>
                      </c:pt>
                      <c:pt idx="2">
                        <c:v>146.34134633103275</c:v>
                      </c:pt>
                      <c:pt idx="3">
                        <c:v>41.308143490148112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F32-4C41-9BF8-22FBB752AA50}"/>
                  </c:ext>
                </c:extLst>
              </c15:ser>
            </c15:filteredBarSeries>
          </c:ext>
        </c:extLst>
      </c:barChart>
      <c:catAx>
        <c:axId val="-144579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8912"/>
        <c:crosses val="autoZero"/>
        <c:auto val="1"/>
        <c:lblAlgn val="ctr"/>
        <c:lblOffset val="100"/>
        <c:noMultiLvlLbl val="0"/>
      </c:catAx>
      <c:valAx>
        <c:axId val="-1445788912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9248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Peripheral</a:t>
            </a:r>
            <a:r>
              <a:rPr lang="en-US" sz="1600" i="1" baseline="0"/>
              <a:t> Blood</a:t>
            </a:r>
            <a:r>
              <a:rPr lang="en-US" sz="1600" i="1"/>
              <a:t> Pressure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WT 20WK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Pressure'!$G$17:$K$17</c15:sqref>
                    </c15:fullRef>
                  </c:ext>
                </c:extLst>
                <c:f>'Tail-Cuff Pressure'!$G$17:$J$17</c:f>
                <c:numCache>
                  <c:formatCode>General</c:formatCode>
                  <c:ptCount val="4"/>
                  <c:pt idx="0">
                    <c:v>6.6311673203313521</c:v>
                  </c:pt>
                  <c:pt idx="1">
                    <c:v>7.756536633046375</c:v>
                  </c:pt>
                  <c:pt idx="2">
                    <c:v>6.9340386040543764</c:v>
                  </c:pt>
                  <c:pt idx="3">
                    <c:v>1.3969139534271262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Pressure'!$G$17:$K$17</c15:sqref>
                    </c15:fullRef>
                  </c:ext>
                </c:extLst>
                <c:f>'Tail-Cuff Pressure'!$G$17:$J$17</c:f>
                <c:numCache>
                  <c:formatCode>General</c:formatCode>
                  <c:ptCount val="4"/>
                  <c:pt idx="0">
                    <c:v>6.6311673203313521</c:v>
                  </c:pt>
                  <c:pt idx="1">
                    <c:v>7.756536633046375</c:v>
                  </c:pt>
                  <c:pt idx="2">
                    <c:v>6.9340386040543764</c:v>
                  </c:pt>
                  <c:pt idx="3">
                    <c:v>1.3969139534271262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Pressure'!$G$15:$K$15</c15:sqref>
                  </c15:fullRef>
                </c:ext>
              </c:extLst>
              <c:f>'Tail-Cuff Pressure'!$G$15:$J$15</c:f>
              <c:numCache>
                <c:formatCode>0</c:formatCode>
                <c:ptCount val="4"/>
                <c:pt idx="0">
                  <c:v>91.192589498935817</c:v>
                </c:pt>
                <c:pt idx="1">
                  <c:v>126.48948412698419</c:v>
                </c:pt>
                <c:pt idx="2">
                  <c:v>102.86081839202465</c:v>
                </c:pt>
                <c:pt idx="3">
                  <c:v>35.296894628048321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A-4489-BB22-EF1F57D82721}"/>
            </c:ext>
          </c:extLst>
        </c:ser>
        <c:ser>
          <c:idx val="0"/>
          <c:order val="1"/>
          <c:tx>
            <c:v>WT 100WK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Pressure'!$G$77:$K$77</c15:sqref>
                    </c15:fullRef>
                  </c:ext>
                </c:extLst>
                <c:f>'Tail-Cuff Pressure'!$G$77:$J$77</c:f>
                <c:numCache>
                  <c:formatCode>General</c:formatCode>
                  <c:ptCount val="4"/>
                  <c:pt idx="0">
                    <c:v>5.0007436518312751</c:v>
                  </c:pt>
                  <c:pt idx="1">
                    <c:v>5.713099589174961</c:v>
                  </c:pt>
                  <c:pt idx="2">
                    <c:v>5.1004560241868662</c:v>
                  </c:pt>
                  <c:pt idx="3">
                    <c:v>2.6359868702956852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Pressure'!$G$77:$K$77</c15:sqref>
                    </c15:fullRef>
                  </c:ext>
                </c:extLst>
                <c:f>'Tail-Cuff Pressure'!$G$77:$J$77</c:f>
                <c:numCache>
                  <c:formatCode>General</c:formatCode>
                  <c:ptCount val="4"/>
                  <c:pt idx="0">
                    <c:v>5.0007436518312751</c:v>
                  </c:pt>
                  <c:pt idx="1">
                    <c:v>5.713099589174961</c:v>
                  </c:pt>
                  <c:pt idx="2">
                    <c:v>5.1004560241868662</c:v>
                  </c:pt>
                  <c:pt idx="3">
                    <c:v>2.6359868702956852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Pressure'!$G$75:$K$75</c15:sqref>
                  </c15:fullRef>
                </c:ext>
              </c:extLst>
              <c:f>'Tail-Cuff Pressure'!$G$75:$J$75</c:f>
              <c:numCache>
                <c:formatCode>0</c:formatCode>
                <c:ptCount val="4"/>
                <c:pt idx="0">
                  <c:v>64.460185185185182</c:v>
                </c:pt>
                <c:pt idx="1">
                  <c:v>106.78201388888881</c:v>
                </c:pt>
                <c:pt idx="2">
                  <c:v>78.201759259259248</c:v>
                </c:pt>
                <c:pt idx="3">
                  <c:v>42.321828703703702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489-BB22-EF1F57D82721}"/>
            </c:ext>
          </c:extLst>
        </c:ser>
        <c:ser>
          <c:idx val="3"/>
          <c:order val="2"/>
          <c:tx>
            <c:v>FIB5 20WK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Pressure'!$G$49:$K$49</c15:sqref>
                    </c15:fullRef>
                  </c:ext>
                </c:extLst>
                <c:f>'Tail-Cuff Pressure'!$G$49:$J$49</c:f>
                <c:numCache>
                  <c:formatCode>General</c:formatCode>
                  <c:ptCount val="4"/>
                  <c:pt idx="0">
                    <c:v>7.0644133000707505</c:v>
                  </c:pt>
                  <c:pt idx="1">
                    <c:v>6.6896197706976332</c:v>
                  </c:pt>
                  <c:pt idx="2">
                    <c:v>6.8733548402954669</c:v>
                  </c:pt>
                  <c:pt idx="3">
                    <c:v>2.3449782516715385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Pressure'!$G$49:$K$49</c15:sqref>
                    </c15:fullRef>
                  </c:ext>
                </c:extLst>
                <c:f>'Tail-Cuff Pressure'!$G$49:$J$49</c:f>
                <c:numCache>
                  <c:formatCode>General</c:formatCode>
                  <c:ptCount val="4"/>
                  <c:pt idx="0">
                    <c:v>7.0644133000707505</c:v>
                  </c:pt>
                  <c:pt idx="1">
                    <c:v>6.6896197706976332</c:v>
                  </c:pt>
                  <c:pt idx="2">
                    <c:v>6.8733548402954669</c:v>
                  </c:pt>
                  <c:pt idx="3">
                    <c:v>2.3449782516715385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'Tail-Cuff Pressure'!$G$126:$K$126</c15:sqref>
                  </c15:fullRef>
                </c:ext>
              </c:extLst>
              <c:f>'Tail-Cuff Pressure'!$G$126:$J$126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Pressure'!$G$47:$K$47</c15:sqref>
                  </c15:fullRef>
                </c:ext>
              </c:extLst>
              <c:f>'Tail-Cuff Pressure'!$G$47:$J$47</c:f>
              <c:numCache>
                <c:formatCode>0</c:formatCode>
                <c:ptCount val="4"/>
                <c:pt idx="0">
                  <c:v>85.093706821913642</c:v>
                </c:pt>
                <c:pt idx="1">
                  <c:v>120.65651953944868</c:v>
                </c:pt>
                <c:pt idx="2">
                  <c:v>96.633589032234312</c:v>
                </c:pt>
                <c:pt idx="3">
                  <c:v>35.492525566777232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A-4489-BB22-EF1F57D82721}"/>
            </c:ext>
          </c:extLst>
        </c:ser>
        <c:ser>
          <c:idx val="5"/>
          <c:order val="5"/>
          <c:tx>
            <c:v>Lmna 20WK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Pressure'!$G$184:$J$184</c15:sqref>
                    </c15:fullRef>
                  </c:ext>
                </c:extLst>
                <c:f>'Tail-Cuff Pressure'!$G$184:$J$184</c:f>
                <c:numCache>
                  <c:formatCode>General</c:formatCode>
                  <c:ptCount val="4"/>
                  <c:pt idx="0">
                    <c:v>6.2296995758222629</c:v>
                  </c:pt>
                  <c:pt idx="1">
                    <c:v>5.5460839845749144</c:v>
                  </c:pt>
                  <c:pt idx="2">
                    <c:v>5.9073696058926828</c:v>
                  </c:pt>
                  <c:pt idx="3">
                    <c:v>2.4206127943146871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'Tail-Cuff Pressure'!$G$184:$J$184</c15:sqref>
                    </c15:fullRef>
                  </c:ext>
                </c:extLst>
                <c:f>'Tail-Cuff Pressure'!$G$184:$J$184</c:f>
                <c:numCache>
                  <c:formatCode>General</c:formatCode>
                  <c:ptCount val="4"/>
                  <c:pt idx="0">
                    <c:v>6.2296995758222629</c:v>
                  </c:pt>
                  <c:pt idx="1">
                    <c:v>5.5460839845749144</c:v>
                  </c:pt>
                  <c:pt idx="2">
                    <c:v>5.9073696058926828</c:v>
                  </c:pt>
                  <c:pt idx="3">
                    <c:v>2.4206127943146871</c:v>
                  </c:pt>
                </c:numCache>
              </c:numRef>
            </c:minus>
          </c:errBars>
          <c:cat>
            <c:strLit>
              <c:ptCount val="4"/>
              <c:pt idx="0">
                <c:v>Pdias</c:v>
              </c:pt>
              <c:pt idx="1">
                <c:v>Psys</c:v>
              </c:pt>
              <c:pt idx="2">
                <c:v>Pmean</c:v>
              </c:pt>
              <c:pt idx="3">
                <c:v>PP</c:v>
              </c:pt>
              <c:pt idx="4">
                <c:v>HR (bpm)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'Tail-Cuff Pressure'!$G$182:$J$182</c15:sqref>
                  </c15:fullRef>
                </c:ext>
              </c:extLst>
              <c:f>'Tail-Cuff Pressure'!$G$182:$J$182</c:f>
              <c:numCache>
                <c:formatCode>0.0</c:formatCode>
                <c:ptCount val="4"/>
                <c:pt idx="0">
                  <c:v>73.2577</c:v>
                </c:pt>
                <c:pt idx="1">
                  <c:v>100.88787499999999</c:v>
                </c:pt>
                <c:pt idx="2">
                  <c:v>82.125275000000002</c:v>
                </c:pt>
                <c:pt idx="3">
                  <c:v>27.630200000000002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A-4C53-92C1-FF87A25B0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85648"/>
        <c:axId val="-1445803600"/>
        <c:extLst>
          <c:ext xmlns:c15="http://schemas.microsoft.com/office/drawing/2012/chart" uri="{02D57815-91ED-43cb-92C2-25804820EDAC}">
            <c15:filteredBarSeries>
              <c15:ser>
                <c:idx val="1"/>
                <c:order val="3"/>
                <c:tx>
                  <c:v>Tr-HT</c:v>
                </c:tx>
                <c:spPr>
                  <a:pattFill prst="ltUpDiag">
                    <a:fgClr>
                      <a:schemeClr val="tx1"/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'Tail-Cuff Pressure'!$G$107:$K$107</c15:sqref>
                          </c15:fullRef>
                          <c15:formulaRef>
                            <c15:sqref>'Tail-Cuff Pressure'!$G$107:$J$107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3.6208394023970323</c:v>
                        </c:pt>
                        <c:pt idx="1">
                          <c:v>3.5202688583387403</c:v>
                        </c:pt>
                        <c:pt idx="2">
                          <c:v>3.5629000356909311</c:v>
                        </c:pt>
                        <c:pt idx="3">
                          <c:v>1.0846684508013422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'Tail-Cuff Pressure'!$G$107:$K$107</c15:sqref>
                          </c15:fullRef>
                          <c15:formulaRef>
                            <c15:sqref>'Tail-Cuff Pressure'!$G$107:$J$107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3.6208394023970323</c:v>
                        </c:pt>
                        <c:pt idx="1">
                          <c:v>3.5202688583387403</c:v>
                        </c:pt>
                        <c:pt idx="2">
                          <c:v>3.5629000356909311</c:v>
                        </c:pt>
                        <c:pt idx="3">
                          <c:v>1.0846684508013422</c:v>
                        </c:pt>
                      </c:numCache>
                    </c:numRef>
                  </c:minus>
                </c:errBars>
                <c:cat>
                  <c:strRef>
                    <c:extLst>
                      <c:ext uri="{02D57815-91ED-43cb-92C2-25804820EDAC}">
                        <c15:fullRef>
                          <c15:sqref>'Tail-Cuff Pressure'!$G$126:$K$126</c15:sqref>
                        </c15:fullRef>
                        <c15:formulaRef>
                          <c15:sqref>'Tail-Cuff Pressure'!$G$126:$J$126</c15:sqref>
                        </c15:formulaRef>
                      </c:ext>
                    </c:extLst>
                    <c:strCache>
                      <c:ptCount val="4"/>
                      <c:pt idx="0">
                        <c:v>Pdias</c:v>
                      </c:pt>
                      <c:pt idx="1">
                        <c:v>Psys</c:v>
                      </c:pt>
                      <c:pt idx="2">
                        <c:v>Pmean</c:v>
                      </c:pt>
                      <c:pt idx="3">
                        <c:v>PP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'Tail-Cuff Pressure'!$G$105:$K$105</c15:sqref>
                        </c15:fullRef>
                        <c15:formulaRef>
                          <c15:sqref>'Tail-Cuff Pressure'!$G$105:$J$105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118.09147081676475</c:v>
                      </c:pt>
                      <c:pt idx="1">
                        <c:v>157.26113395693363</c:v>
                      </c:pt>
                      <c:pt idx="2">
                        <c:v>130.8190037036085</c:v>
                      </c:pt>
                      <c:pt idx="3">
                        <c:v>39.169663140168652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C4A-4489-BB22-EF1F57D8272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tx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'Tail-Cuff Pressure'!$G$134:$K$134</c15:sqref>
                          </c15:fullRef>
                          <c15:formulaRef>
                            <c15:sqref>'Tail-Cuff Pressure'!$G$134:$J$134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11.167392727645595</c:v>
                        </c:pt>
                        <c:pt idx="1">
                          <c:v>13.11556424928861</c:v>
                        </c:pt>
                        <c:pt idx="2">
                          <c:v>11.808041686990435</c:v>
                        </c:pt>
                        <c:pt idx="3">
                          <c:v>2.5453894996364537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ullRef>
                            <c15:sqref>'Tail-Cuff Pressure'!$G$134:$K$134</c15:sqref>
                          </c15:fullRef>
                          <c15:formulaRef>
                            <c15:sqref>'Tail-Cuff Pressure'!$G$134:$J$134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11.167392727645595</c:v>
                        </c:pt>
                        <c:pt idx="1">
                          <c:v>13.11556424928861</c:v>
                        </c:pt>
                        <c:pt idx="2">
                          <c:v>11.808041686990435</c:v>
                        </c:pt>
                        <c:pt idx="3">
                          <c:v>2.5453894996364537</c:v>
                        </c:pt>
                      </c:numCache>
                    </c:numRef>
                  </c:minus>
                </c:errBar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'Tail-Cuff Pressure'!$G$126:$K$126</c15:sqref>
                        </c15:fullRef>
                        <c15:formulaRef>
                          <c15:sqref>'Tail-Cuff Pressure'!$G$126:$J$126</c15:sqref>
                        </c15:formulaRef>
                      </c:ext>
                    </c:extLst>
                    <c:strCache>
                      <c:ptCount val="4"/>
                      <c:pt idx="0">
                        <c:v>Pdias</c:v>
                      </c:pt>
                      <c:pt idx="1">
                        <c:v>Psys</c:v>
                      </c:pt>
                      <c:pt idx="2">
                        <c:v>Pmean</c:v>
                      </c:pt>
                      <c:pt idx="3">
                        <c:v>PP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'Tail-Cuff Pressure'!$G$132:$K$132</c15:sqref>
                        </c15:fullRef>
                        <c15:formulaRef>
                          <c15:sqref>'Tail-Cuff Pressure'!$G$132:$J$132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110.10294050123542</c:v>
                      </c:pt>
                      <c:pt idx="1">
                        <c:v>151.50278000400726</c:v>
                      </c:pt>
                      <c:pt idx="2">
                        <c:v>123.52645699759563</c:v>
                      </c:pt>
                      <c:pt idx="3">
                        <c:v>41.399839502771677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4A-4489-BB22-EF1F57D82721}"/>
                  </c:ext>
                </c:extLst>
              </c15:ser>
            </c15:filteredBarSeries>
          </c:ext>
        </c:extLst>
      </c:barChart>
      <c:catAx>
        <c:axId val="-144578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803600"/>
        <c:crosses val="autoZero"/>
        <c:auto val="1"/>
        <c:lblAlgn val="ctr"/>
        <c:lblOffset val="100"/>
        <c:noMultiLvlLbl val="0"/>
      </c:catAx>
      <c:valAx>
        <c:axId val="-1445803600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5648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Deceleration Time (ms)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Function'!$AD$13,'LV Function'!$AD$24)</c:f>
                <c:numCache>
                  <c:formatCode>General</c:formatCode>
                  <c:ptCount val="2"/>
                  <c:pt idx="0">
                    <c:v>1.6251582706241967</c:v>
                  </c:pt>
                  <c:pt idx="1">
                    <c:v>2.3250515244523271</c:v>
                  </c:pt>
                </c:numCache>
              </c:numRef>
            </c:plus>
            <c:minus>
              <c:numRef>
                <c:f>('LV Function'!$AD$13,'LV Function'!$AD$24)</c:f>
                <c:numCache>
                  <c:formatCode>General</c:formatCode>
                  <c:ptCount val="2"/>
                  <c:pt idx="0">
                    <c:v>1.6251582706241967</c:v>
                  </c:pt>
                  <c:pt idx="1">
                    <c:v>2.3250515244523271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Function'!$AD$11,'LV Function'!$AD$22)</c:f>
              <c:numCache>
                <c:formatCode>0.00</c:formatCode>
                <c:ptCount val="2"/>
                <c:pt idx="0">
                  <c:v>29.791666749999997</c:v>
                </c:pt>
                <c:pt idx="1">
                  <c:v>26.777777799999996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6-4BCE-ABFE-46FD193E61E4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Function'!$AD$39,'LV Function'!$AD$49)</c:f>
                <c:numCache>
                  <c:formatCode>General</c:formatCode>
                  <c:ptCount val="2"/>
                  <c:pt idx="0">
                    <c:v>1.7387556976679786</c:v>
                  </c:pt>
                  <c:pt idx="1">
                    <c:v>1.5330716252102181</c:v>
                  </c:pt>
                </c:numCache>
              </c:numRef>
            </c:plus>
            <c:minus>
              <c:numRef>
                <c:f>('LV Function'!$AD$39,'LV Function'!$AD$49)</c:f>
                <c:numCache>
                  <c:formatCode>General</c:formatCode>
                  <c:ptCount val="2"/>
                  <c:pt idx="0">
                    <c:v>1.7387556976679786</c:v>
                  </c:pt>
                  <c:pt idx="1">
                    <c:v>1.5330716252102181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Function'!$AD$37,'LV Function'!$AD$47)</c:f>
              <c:numCache>
                <c:formatCode>0.00</c:formatCode>
                <c:ptCount val="2"/>
                <c:pt idx="0">
                  <c:v>37.766666600000001</c:v>
                </c:pt>
                <c:pt idx="1">
                  <c:v>32.388888999999999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6-4BCE-ABFE-46FD193E61E4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Function'!$AD$64,'LV Function'!$AD$77)</c:f>
                <c:numCache>
                  <c:formatCode>General</c:formatCode>
                  <c:ptCount val="2"/>
                  <c:pt idx="0">
                    <c:v>0.77447138076858613</c:v>
                  </c:pt>
                  <c:pt idx="1">
                    <c:v>2.1357400237642161</c:v>
                  </c:pt>
                </c:numCache>
              </c:numRef>
            </c:plus>
            <c:minus>
              <c:numRef>
                <c:f>('LV Function'!$AD$64,'LV Function'!$AD$77)</c:f>
                <c:numCache>
                  <c:formatCode>General</c:formatCode>
                  <c:ptCount val="2"/>
                  <c:pt idx="0">
                    <c:v>0.77447138076858613</c:v>
                  </c:pt>
                  <c:pt idx="1">
                    <c:v>2.1357400237642161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Function'!$AD$62,'LV Function'!$AD$75)</c:f>
              <c:numCache>
                <c:formatCode>0.00</c:formatCode>
                <c:ptCount val="2"/>
                <c:pt idx="0">
                  <c:v>32.292885000000005</c:v>
                </c:pt>
                <c:pt idx="1">
                  <c:v>33.222222299999999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6-4BCE-ABFE-46FD193E61E4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Function'!$AD$98,'LV Function'!$AD$111)</c:f>
                <c:numCache>
                  <c:formatCode>General</c:formatCode>
                  <c:ptCount val="2"/>
                  <c:pt idx="0">
                    <c:v>1.4213894880419826</c:v>
                  </c:pt>
                  <c:pt idx="1">
                    <c:v>1.8532633192247945</c:v>
                  </c:pt>
                </c:numCache>
              </c:numRef>
            </c:plus>
            <c:minus>
              <c:numRef>
                <c:f>('LV Function'!$AD$98,'LV Function'!$AD$111)</c:f>
                <c:numCache>
                  <c:formatCode>General</c:formatCode>
                  <c:ptCount val="2"/>
                  <c:pt idx="0">
                    <c:v>1.4213894880419826</c:v>
                  </c:pt>
                  <c:pt idx="1">
                    <c:v>1.8532633192247945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Function'!$AD$96,'LV Function'!$AD$109)</c:f>
              <c:numCache>
                <c:formatCode>0.00</c:formatCode>
                <c:ptCount val="2"/>
                <c:pt idx="0">
                  <c:v>29.652777749999998</c:v>
                </c:pt>
                <c:pt idx="1">
                  <c:v>27.694444499999996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6-4BCE-ABFE-46FD193E61E4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Function'!$AD$125,'LV Function'!$AD$136)</c:f>
                <c:numCache>
                  <c:formatCode>General</c:formatCode>
                  <c:ptCount val="2"/>
                  <c:pt idx="0">
                    <c:v>3.9201781927301647</c:v>
                  </c:pt>
                  <c:pt idx="1">
                    <c:v>1.7979081089203848</c:v>
                  </c:pt>
                </c:numCache>
              </c:numRef>
            </c:plus>
            <c:minus>
              <c:numRef>
                <c:f>('LV Function'!$AD$125,'LV Function'!$AD$136)</c:f>
                <c:numCache>
                  <c:formatCode>General</c:formatCode>
                  <c:ptCount val="2"/>
                  <c:pt idx="0">
                    <c:v>3.9201781927301647</c:v>
                  </c:pt>
                  <c:pt idx="1">
                    <c:v>1.7979081089203848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Function'!$AD$123,'LV Function'!$AD$134)</c:f>
              <c:numCache>
                <c:formatCode>0.00</c:formatCode>
                <c:ptCount val="2"/>
                <c:pt idx="0">
                  <c:v>39.722222250000002</c:v>
                </c:pt>
                <c:pt idx="1">
                  <c:v>34.444444250000004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D6-4BCE-ABFE-46FD193E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10160"/>
        <c:axId val="-1450002000"/>
      </c:barChart>
      <c:catAx>
        <c:axId val="-145001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2000"/>
        <c:crosses val="autoZero"/>
        <c:auto val="1"/>
        <c:lblAlgn val="ctr"/>
        <c:lblOffset val="100"/>
        <c:noMultiLvlLbl val="0"/>
      </c:catAx>
      <c:valAx>
        <c:axId val="-1450002000"/>
        <c:scaling>
          <c:orientation val="minMax"/>
          <c:max val="45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10160"/>
        <c:crosses val="autoZero"/>
        <c:crossBetween val="between"/>
        <c:majorUnit val="15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Body Mass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Pressure'!$F$17,'Tail-Cuff Pressure'!$F$30)</c:f>
                <c:numCache>
                  <c:formatCode>General</c:formatCode>
                  <c:ptCount val="2"/>
                  <c:pt idx="0">
                    <c:v>2.0995264016227768</c:v>
                  </c:pt>
                  <c:pt idx="1">
                    <c:v>0.91966781442479528</c:v>
                  </c:pt>
                </c:numCache>
              </c:numRef>
            </c:plus>
            <c:minus>
              <c:numRef>
                <c:f>('Tail-Cuff Pressure'!$F$17,'Tail-Cuff Pressure'!$F$30)</c:f>
                <c:numCache>
                  <c:formatCode>General</c:formatCode>
                  <c:ptCount val="2"/>
                  <c:pt idx="0">
                    <c:v>2.0995264016227768</c:v>
                  </c:pt>
                  <c:pt idx="1">
                    <c:v>0.91966781442479528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Pressure'!$F$15,'Tail-Cuff Pressure'!$F$28)</c:f>
              <c:numCache>
                <c:formatCode>0</c:formatCode>
                <c:ptCount val="2"/>
                <c:pt idx="0">
                  <c:v>29.770000000000003</c:v>
                </c:pt>
                <c:pt idx="1">
                  <c:v>23.830000000000002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B-4A4D-8C75-51CBFF4B0557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Pressure'!$F$49,'Tail-Cuff Pressure'!$F$62)</c:f>
                <c:numCache>
                  <c:formatCode>General</c:formatCode>
                  <c:ptCount val="2"/>
                  <c:pt idx="0">
                    <c:v>1.703577934166147</c:v>
                  </c:pt>
                  <c:pt idx="1">
                    <c:v>1.0762331428541803</c:v>
                  </c:pt>
                </c:numCache>
              </c:numRef>
            </c:plus>
            <c:minus>
              <c:numRef>
                <c:f>('Tail-Cuff Pressure'!$F$49,'Tail-Cuff Pressure'!$F$62)</c:f>
                <c:numCache>
                  <c:formatCode>General</c:formatCode>
                  <c:ptCount val="2"/>
                  <c:pt idx="0">
                    <c:v>1.703577934166147</c:v>
                  </c:pt>
                  <c:pt idx="1">
                    <c:v>1.0762331428541803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Pressure'!$F$47,'Tail-Cuff Pressure'!$F$60)</c:f>
              <c:numCache>
                <c:formatCode>0</c:formatCode>
                <c:ptCount val="2"/>
                <c:pt idx="0">
                  <c:v>30.119999999999997</c:v>
                </c:pt>
                <c:pt idx="1">
                  <c:v>27.45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B-4A4D-8C75-51CBFF4B0557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Pressure'!$F$77,'Tail-Cuff Pressure'!$F$90)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plus>
            <c:minus>
              <c:numRef>
                <c:f>('Tail-Cuff Pressure'!$F$77,'Tail-Cuff Pressure'!$F$90)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Pressure'!$F$75,'Tail-Cuff Pressure'!$F$88)</c:f>
              <c:numCache>
                <c:formatCode>0</c:formatCode>
                <c:ptCount val="2"/>
                <c:pt idx="0">
                  <c:v>29.683333333333326</c:v>
                </c:pt>
                <c:pt idx="1">
                  <c:v>33.410000000000004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B-4A4D-8C75-51CBFF4B0557}"/>
            </c:ext>
          </c:extLst>
        </c:ser>
        <c:ser>
          <c:idx val="1"/>
          <c:order val="3"/>
          <c:tx>
            <c:v>Tr-HT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Pressure'!$F$107,'Tail-Cuff Pressure'!$F$120)</c:f>
                <c:numCache>
                  <c:formatCode>General</c:formatCode>
                  <c:ptCount val="2"/>
                  <c:pt idx="0">
                    <c:v>0.65294661781365049</c:v>
                  </c:pt>
                  <c:pt idx="1">
                    <c:v>0.66840606420548476</c:v>
                  </c:pt>
                </c:numCache>
              </c:numRef>
            </c:plus>
            <c:minus>
              <c:numRef>
                <c:f>('Tail-Cuff Pressure'!$F$107,'Tail-Cuff Pressure'!$F$120)</c:f>
                <c:numCache>
                  <c:formatCode>General</c:formatCode>
                  <c:ptCount val="2"/>
                  <c:pt idx="0">
                    <c:v>0.65294661781365049</c:v>
                  </c:pt>
                  <c:pt idx="1">
                    <c:v>0.66840606420548476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Pressure'!$F$105,'Tail-Cuff Pressure'!$F$118)</c:f>
              <c:numCache>
                <c:formatCode>0</c:formatCode>
                <c:ptCount val="2"/>
                <c:pt idx="0">
                  <c:v>24.324999999999999</c:v>
                </c:pt>
                <c:pt idx="1">
                  <c:v>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B-4A4D-8C75-51CBFF4B0557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('Tail-Cuff Pressure'!$F$134,'Tail-Cuff Pressure'!$F$145)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plus>
            <c:minus>
              <c:numRef>
                <c:f>('Tail-Cuff Pressure'!$F$134,'Tail-Cuff Pressure'!$F$145)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('Tail-Cuff Pressure'!$F$132,'Tail-Cuff Pressure'!$F$143)</c:f>
              <c:numCache>
                <c:formatCode>0</c:formatCode>
                <c:ptCount val="2"/>
                <c:pt idx="0">
                  <c:v>26.274999999999999</c:v>
                </c:pt>
                <c:pt idx="1">
                  <c:v>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B-4A4D-8C75-51CBFF4B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78032"/>
        <c:axId val="-1445799792"/>
      </c:barChart>
      <c:catAx>
        <c:axId val="-144577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9792"/>
        <c:crosses val="autoZero"/>
        <c:auto val="1"/>
        <c:lblAlgn val="ctr"/>
        <c:lblOffset val="100"/>
        <c:noMultiLvlLbl val="0"/>
      </c:catAx>
      <c:valAx>
        <c:axId val="-1445799792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Body Mass (g)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78032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SAX'!$F$13,'M-Mode SAX'!$K$13,'M-Mode SAX'!$P$13,'M-Mode SAX'!$U$13)</c:f>
                <c:numCache>
                  <c:formatCode>General</c:formatCode>
                  <c:ptCount val="4"/>
                  <c:pt idx="0">
                    <c:v>25.888585521154795</c:v>
                  </c:pt>
                  <c:pt idx="1">
                    <c:v>31.163452028558357</c:v>
                  </c:pt>
                  <c:pt idx="2">
                    <c:v>32.210954494760642</c:v>
                  </c:pt>
                  <c:pt idx="3">
                    <c:v>33.843416076982535</c:v>
                  </c:pt>
                </c:numCache>
              </c:numRef>
            </c:plus>
            <c:minus>
              <c:numRef>
                <c:f>('M-Mode SAX'!$F$13,'M-Mode SAX'!$K$13,'M-Mode SAX'!$P$13,'M-Mode SAX'!$U$13)</c:f>
                <c:numCache>
                  <c:formatCode>General</c:formatCode>
                  <c:ptCount val="4"/>
                  <c:pt idx="0">
                    <c:v>25.888585521154795</c:v>
                  </c:pt>
                  <c:pt idx="1">
                    <c:v>31.163452028558357</c:v>
                  </c:pt>
                  <c:pt idx="2">
                    <c:v>32.210954494760642</c:v>
                  </c:pt>
                  <c:pt idx="3">
                    <c:v>33.843416076982535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SAX'!$F$11,'M-Mode SAX'!$K$11,'M-Mode SAX'!$P$11,'M-Mode SAX'!$U$11)</c:f>
              <c:numCache>
                <c:formatCode>0</c:formatCode>
                <c:ptCount val="4"/>
                <c:pt idx="0">
                  <c:v>1474.768326073005</c:v>
                </c:pt>
                <c:pt idx="1">
                  <c:v>1086.3186275174526</c:v>
                </c:pt>
                <c:pt idx="2">
                  <c:v>671.04352059246935</c:v>
                </c:pt>
                <c:pt idx="3">
                  <c:v>452.78333061607429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9-420A-A7FA-574EAD9A87BF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SAX'!$F$39,'M-Mode SAX'!$K$39,'M-Mode SAX'!$P$39,'M-Mode SAX'!$U$39)</c:f>
                <c:numCache>
                  <c:formatCode>General</c:formatCode>
                  <c:ptCount val="4"/>
                  <c:pt idx="0">
                    <c:v>18.079840176829315</c:v>
                  </c:pt>
                  <c:pt idx="1">
                    <c:v>17.465539780680771</c:v>
                  </c:pt>
                  <c:pt idx="2">
                    <c:v>31.534302585245907</c:v>
                  </c:pt>
                  <c:pt idx="3">
                    <c:v>12.275774934478035</c:v>
                  </c:pt>
                </c:numCache>
              </c:numRef>
            </c:plus>
            <c:minus>
              <c:numRef>
                <c:f>('M-Mode SAX'!$F$39,'M-Mode SAX'!$K$39,'M-Mode SAX'!$P$39,'M-Mode SAX'!$U$39)</c:f>
                <c:numCache>
                  <c:formatCode>General</c:formatCode>
                  <c:ptCount val="4"/>
                  <c:pt idx="0">
                    <c:v>18.079840176829315</c:v>
                  </c:pt>
                  <c:pt idx="1">
                    <c:v>17.465539780680771</c:v>
                  </c:pt>
                  <c:pt idx="2">
                    <c:v>31.534302585245907</c:v>
                  </c:pt>
                  <c:pt idx="3">
                    <c:v>12.275774934478035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SAX'!$F$37,'M-Mode SAX'!$K$37,'M-Mode SAX'!$P$37,'M-Mode SAX'!$U$37)</c:f>
              <c:numCache>
                <c:formatCode>0</c:formatCode>
                <c:ptCount val="4"/>
                <c:pt idx="0">
                  <c:v>1338.5530933800721</c:v>
                </c:pt>
                <c:pt idx="1">
                  <c:v>942.45381783292555</c:v>
                </c:pt>
                <c:pt idx="2">
                  <c:v>640.99172302655256</c:v>
                </c:pt>
                <c:pt idx="3">
                  <c:v>396.85936983083303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9-420A-A7FA-574EAD9A87BF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LAX'!$F$64,'M-Mode LAX'!$K$64,'M-Mode LAX'!$P$64,'M-Mode LAX'!$U$64)</c:f>
                <c:numCache>
                  <c:formatCode>General</c:formatCode>
                  <c:ptCount val="4"/>
                  <c:pt idx="0">
                    <c:v>39.337211467958937</c:v>
                  </c:pt>
                  <c:pt idx="1">
                    <c:v>45.099335001009742</c:v>
                  </c:pt>
                  <c:pt idx="2">
                    <c:v>31.832011709497007</c:v>
                  </c:pt>
                  <c:pt idx="3">
                    <c:v>14.399433972065781</c:v>
                  </c:pt>
                </c:numCache>
              </c:numRef>
            </c:plus>
            <c:minus>
              <c:numRef>
                <c:f>('M-Mode LAX'!$F$64,'M-Mode LAX'!$K$64,'M-Mode LAX'!$P$64,'M-Mode LAX'!$U$64)</c:f>
                <c:numCache>
                  <c:formatCode>General</c:formatCode>
                  <c:ptCount val="4"/>
                  <c:pt idx="0">
                    <c:v>39.337211467958937</c:v>
                  </c:pt>
                  <c:pt idx="1">
                    <c:v>45.099335001009742</c:v>
                  </c:pt>
                  <c:pt idx="2">
                    <c:v>31.832011709497007</c:v>
                  </c:pt>
                  <c:pt idx="3">
                    <c:v>14.399433972065781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SAX'!$F$62,'M-Mode SAX'!$K$62,'M-Mode SAX'!$P$62,'M-Mode SAX'!$U$62)</c:f>
              <c:numCache>
                <c:formatCode>0</c:formatCode>
                <c:ptCount val="4"/>
                <c:pt idx="0">
                  <c:v>1542.4376178305099</c:v>
                </c:pt>
                <c:pt idx="1">
                  <c:v>1137.8680727044593</c:v>
                </c:pt>
                <c:pt idx="2">
                  <c:v>735.86064018650029</c:v>
                </c:pt>
                <c:pt idx="3">
                  <c:v>464.51649759554249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E9-420A-A7FA-574EAD9A87BF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SAX'!$F$98,'M-Mode SAX'!$K$98,'M-Mode SAX'!$P$98,'M-Mode SAX'!$U$98)</c:f>
                <c:numCache>
                  <c:formatCode>General</c:formatCode>
                  <c:ptCount val="4"/>
                  <c:pt idx="0">
                    <c:v>23.662539765010084</c:v>
                  </c:pt>
                  <c:pt idx="1">
                    <c:v>22.991678355765142</c:v>
                  </c:pt>
                  <c:pt idx="2">
                    <c:v>32.098373564430688</c:v>
                  </c:pt>
                  <c:pt idx="3">
                    <c:v>14.840672446683186</c:v>
                  </c:pt>
                </c:numCache>
              </c:numRef>
            </c:plus>
            <c:minus>
              <c:numRef>
                <c:f>('M-Mode SAX'!$F$98,'M-Mode SAX'!$K$98,'M-Mode SAX'!$P$98,'M-Mode SAX'!$U$98)</c:f>
                <c:numCache>
                  <c:formatCode>General</c:formatCode>
                  <c:ptCount val="4"/>
                  <c:pt idx="0">
                    <c:v>23.662539765010084</c:v>
                  </c:pt>
                  <c:pt idx="1">
                    <c:v>22.991678355765142</c:v>
                  </c:pt>
                  <c:pt idx="2">
                    <c:v>32.098373564430688</c:v>
                  </c:pt>
                  <c:pt idx="3">
                    <c:v>14.840672446683186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SAX'!$F$96,'M-Mode SAX'!$K$96,'M-Mode SAX'!$P$96,'M-Mode SAX'!$U$96)</c:f>
              <c:numCache>
                <c:formatCode>0</c:formatCode>
                <c:ptCount val="4"/>
                <c:pt idx="0">
                  <c:v>1398.5584309291789</c:v>
                </c:pt>
                <c:pt idx="1">
                  <c:v>1073.6082667222522</c:v>
                </c:pt>
                <c:pt idx="2">
                  <c:v>619.70819042596997</c:v>
                </c:pt>
                <c:pt idx="3">
                  <c:v>452.62235759450743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E9-420A-A7FA-574EAD9A87BF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SAX'!$F$125,'M-Mode SAX'!$K$125,'M-Mode SAX'!$P$125,'M-Mode SAX'!$U$125)</c:f>
                <c:numCache>
                  <c:formatCode>General</c:formatCode>
                  <c:ptCount val="4"/>
                  <c:pt idx="0">
                    <c:v>47.759975117756738</c:v>
                  </c:pt>
                  <c:pt idx="1">
                    <c:v>18.261673048986339</c:v>
                  </c:pt>
                  <c:pt idx="2">
                    <c:v>43.078836729232108</c:v>
                  </c:pt>
                  <c:pt idx="3">
                    <c:v>31.108306873676845</c:v>
                  </c:pt>
                </c:numCache>
              </c:numRef>
            </c:plus>
            <c:minus>
              <c:numRef>
                <c:f>('M-Mode SAX'!$F$125,'M-Mode SAX'!$K$125,'M-Mode SAX'!$P$125,'M-Mode SAX'!$U$125)</c:f>
                <c:numCache>
                  <c:formatCode>General</c:formatCode>
                  <c:ptCount val="4"/>
                  <c:pt idx="0">
                    <c:v>47.759975117756738</c:v>
                  </c:pt>
                  <c:pt idx="1">
                    <c:v>18.261673048986339</c:v>
                  </c:pt>
                  <c:pt idx="2">
                    <c:v>43.078836729232108</c:v>
                  </c:pt>
                  <c:pt idx="3">
                    <c:v>31.108306873676845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SAX'!$F$123,'M-Mode SAX'!$K$123,'M-Mode SAX'!$P$123,'M-Mode SAX'!$U$123)</c:f>
              <c:numCache>
                <c:formatCode>0</c:formatCode>
                <c:ptCount val="4"/>
                <c:pt idx="0">
                  <c:v>1127.1723882696349</c:v>
                </c:pt>
                <c:pt idx="1">
                  <c:v>919.86626783683164</c:v>
                </c:pt>
                <c:pt idx="2">
                  <c:v>602.42093722162224</c:v>
                </c:pt>
                <c:pt idx="3">
                  <c:v>397.81094285817301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E9-420A-A7FA-574EAD9A8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86736"/>
        <c:axId val="-1445797072"/>
      </c:barChart>
      <c:catAx>
        <c:axId val="-144578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7072"/>
        <c:crosses val="autoZero"/>
        <c:auto val="1"/>
        <c:lblAlgn val="ctr"/>
        <c:lblOffset val="100"/>
        <c:noMultiLvlLbl val="0"/>
      </c:catAx>
      <c:valAx>
        <c:axId val="-1445797072"/>
        <c:scaling>
          <c:orientation val="minMax"/>
          <c:max val="16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6736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SAX'!$F$24,'M-Mode SAX'!$K$24,'M-Mode SAX'!$P$24,'M-Mode SAX'!$U$24)</c:f>
                <c:numCache>
                  <c:formatCode>General</c:formatCode>
                  <c:ptCount val="4"/>
                  <c:pt idx="0">
                    <c:v>40.502608587125536</c:v>
                  </c:pt>
                  <c:pt idx="1">
                    <c:v>38.057566887184073</c:v>
                  </c:pt>
                  <c:pt idx="2">
                    <c:v>19.042085371326756</c:v>
                  </c:pt>
                  <c:pt idx="3">
                    <c:v>16.340640682953072</c:v>
                  </c:pt>
                </c:numCache>
              </c:numRef>
            </c:plus>
            <c:minus>
              <c:numRef>
                <c:f>('M-Mode SAX'!$F$24,'M-Mode SAX'!$K$24,'M-Mode SAX'!$P$24,'M-Mode SAX'!$U$24)</c:f>
                <c:numCache>
                  <c:formatCode>General</c:formatCode>
                  <c:ptCount val="4"/>
                  <c:pt idx="0">
                    <c:v>40.502608587125536</c:v>
                  </c:pt>
                  <c:pt idx="1">
                    <c:v>38.057566887184073</c:v>
                  </c:pt>
                  <c:pt idx="2">
                    <c:v>19.042085371326756</c:v>
                  </c:pt>
                  <c:pt idx="3">
                    <c:v>16.340640682953072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SAX'!$F$22,'M-Mode SAX'!$K$22,'M-Mode SAX'!$P$22,'M-Mode SAX'!$U$22)</c:f>
              <c:numCache>
                <c:formatCode>0</c:formatCode>
                <c:ptCount val="4"/>
                <c:pt idx="0">
                  <c:v>1395.165590121552</c:v>
                </c:pt>
                <c:pt idx="1">
                  <c:v>1011.5123210931825</c:v>
                </c:pt>
                <c:pt idx="2">
                  <c:v>631.79000125298603</c:v>
                </c:pt>
                <c:pt idx="3">
                  <c:v>454.65852702646197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2-4EE2-83C8-2642DAE0E45F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SAX'!$F$49,'M-Mode SAX'!$K$49,'M-Mode SAX'!$P$49,'M-Mode SAX'!$U$49)</c:f>
                <c:numCache>
                  <c:formatCode>General</c:formatCode>
                  <c:ptCount val="4"/>
                  <c:pt idx="0">
                    <c:v>49.860787593944089</c:v>
                  </c:pt>
                  <c:pt idx="1">
                    <c:v>31.843116363689468</c:v>
                  </c:pt>
                  <c:pt idx="2">
                    <c:v>29.559322904358321</c:v>
                  </c:pt>
                  <c:pt idx="3">
                    <c:v>17.994480611567372</c:v>
                  </c:pt>
                </c:numCache>
              </c:numRef>
            </c:plus>
            <c:minus>
              <c:numRef>
                <c:f>('M-Mode SAX'!$F$49,'M-Mode SAX'!$K$49,'M-Mode SAX'!$P$49,'M-Mode SAX'!$U$49)</c:f>
                <c:numCache>
                  <c:formatCode>General</c:formatCode>
                  <c:ptCount val="4"/>
                  <c:pt idx="0">
                    <c:v>49.860787593944089</c:v>
                  </c:pt>
                  <c:pt idx="1">
                    <c:v>31.843116363689468</c:v>
                  </c:pt>
                  <c:pt idx="2">
                    <c:v>29.559322904358321</c:v>
                  </c:pt>
                  <c:pt idx="3">
                    <c:v>17.994480611567372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SAX'!$F$47,'M-Mode SAX'!$K$47,'M-Mode SAX'!$P$47,'M-Mode SAX'!$U$47)</c:f>
              <c:numCache>
                <c:formatCode>0</c:formatCode>
                <c:ptCount val="4"/>
                <c:pt idx="0">
                  <c:v>1128.1338248069301</c:v>
                </c:pt>
                <c:pt idx="1">
                  <c:v>964.70015302951072</c:v>
                </c:pt>
                <c:pt idx="2">
                  <c:v>605.03370279390799</c:v>
                </c:pt>
                <c:pt idx="3">
                  <c:v>418.02026072690944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2-4EE2-83C8-2642DAE0E45F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SAX'!$F$77,'M-Mode SAX'!$K$77,'M-Mode SAX'!$P$77,'M-Mode SAX'!$U$77)</c:f>
                <c:numCache>
                  <c:formatCode>General</c:formatCode>
                  <c:ptCount val="4"/>
                  <c:pt idx="0">
                    <c:v>49.587722275658876</c:v>
                  </c:pt>
                  <c:pt idx="1">
                    <c:v>32.889610449370451</c:v>
                  </c:pt>
                  <c:pt idx="2">
                    <c:v>34.835938689187721</c:v>
                  </c:pt>
                  <c:pt idx="3">
                    <c:v>29.492665185146997</c:v>
                  </c:pt>
                </c:numCache>
              </c:numRef>
            </c:plus>
            <c:minus>
              <c:numRef>
                <c:f>('M-Mode SAX'!$F$77,'M-Mode SAX'!$K$77,'M-Mode SAX'!$P$77,'M-Mode SAX'!$U$77)</c:f>
                <c:numCache>
                  <c:formatCode>General</c:formatCode>
                  <c:ptCount val="4"/>
                  <c:pt idx="0">
                    <c:v>49.587722275658876</c:v>
                  </c:pt>
                  <c:pt idx="1">
                    <c:v>32.889610449370451</c:v>
                  </c:pt>
                  <c:pt idx="2">
                    <c:v>34.835938689187721</c:v>
                  </c:pt>
                  <c:pt idx="3">
                    <c:v>29.492665185146997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SAX'!$F$75,'M-Mode SAX'!$K$75,'M-Mode SAX'!$P$75,'M-Mode SAX'!$U$75)</c:f>
              <c:numCache>
                <c:formatCode>0</c:formatCode>
                <c:ptCount val="4"/>
                <c:pt idx="0">
                  <c:v>1542.1477370136429</c:v>
                </c:pt>
                <c:pt idx="1">
                  <c:v>1149.6603144025773</c:v>
                </c:pt>
                <c:pt idx="2">
                  <c:v>661.46919046340179</c:v>
                </c:pt>
                <c:pt idx="3">
                  <c:v>580.94293328281208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2-4EE2-83C8-2642DAE0E45F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SAX'!$F$111,'M-Mode SAX'!$K$111,'M-Mode SAX'!$P$111,'M-Mode SAX'!$U$111)</c:f>
                <c:numCache>
                  <c:formatCode>General</c:formatCode>
                  <c:ptCount val="4"/>
                  <c:pt idx="0">
                    <c:v>33.313968274703385</c:v>
                  </c:pt>
                  <c:pt idx="1">
                    <c:v>19.973344292014669</c:v>
                  </c:pt>
                  <c:pt idx="2">
                    <c:v>24.701348353445123</c:v>
                  </c:pt>
                  <c:pt idx="3">
                    <c:v>14.066775316969704</c:v>
                  </c:pt>
                </c:numCache>
              </c:numRef>
            </c:plus>
            <c:minus>
              <c:numRef>
                <c:f>('M-Mode SAX'!$F$111,'M-Mode SAX'!$K$111,'M-Mode SAX'!$P$111,'M-Mode SAX'!$U$111)</c:f>
                <c:numCache>
                  <c:formatCode>General</c:formatCode>
                  <c:ptCount val="4"/>
                  <c:pt idx="0">
                    <c:v>33.313968274703385</c:v>
                  </c:pt>
                  <c:pt idx="1">
                    <c:v>19.973344292014669</c:v>
                  </c:pt>
                  <c:pt idx="2">
                    <c:v>24.701348353445123</c:v>
                  </c:pt>
                  <c:pt idx="3">
                    <c:v>14.066775316969704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SAX'!$F$109,'M-Mode SAX'!$K$109,'M-Mode SAX'!$P$109,'M-Mode SAX'!$U$109)</c:f>
              <c:numCache>
                <c:formatCode>0</c:formatCode>
                <c:ptCount val="4"/>
                <c:pt idx="0">
                  <c:v>1370.2145124287863</c:v>
                </c:pt>
                <c:pt idx="1">
                  <c:v>1033.4415992702275</c:v>
                </c:pt>
                <c:pt idx="2">
                  <c:v>601.08231558046703</c:v>
                </c:pt>
                <c:pt idx="3">
                  <c:v>417.98453668444057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2-4EE2-83C8-2642DAE0E45F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SAX'!$F$136,'M-Mode SAX'!$K$136,'M-Mode SAX'!$P$136,'M-Mode SAX'!$U$136)</c:f>
                <c:numCache>
                  <c:formatCode>General</c:formatCode>
                  <c:ptCount val="4"/>
                  <c:pt idx="0">
                    <c:v>44.875358998413446</c:v>
                  </c:pt>
                  <c:pt idx="1">
                    <c:v>25.705336737012324</c:v>
                  </c:pt>
                  <c:pt idx="2">
                    <c:v>43.213517727490213</c:v>
                  </c:pt>
                  <c:pt idx="3">
                    <c:v>8.6144885000751668</c:v>
                  </c:pt>
                </c:numCache>
              </c:numRef>
            </c:plus>
            <c:minus>
              <c:numRef>
                <c:f>('M-Mode SAX'!$F$136,'M-Mode SAX'!$K$136,'M-Mode SAX'!$P$136,'M-Mode SAX'!$U$136)</c:f>
                <c:numCache>
                  <c:formatCode>General</c:formatCode>
                  <c:ptCount val="4"/>
                  <c:pt idx="0">
                    <c:v>44.875358998413446</c:v>
                  </c:pt>
                  <c:pt idx="1">
                    <c:v>25.705336737012324</c:v>
                  </c:pt>
                  <c:pt idx="2">
                    <c:v>43.213517727490213</c:v>
                  </c:pt>
                  <c:pt idx="3">
                    <c:v>8.6144885000751668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SAX'!$F$134,'M-Mode SAX'!$K$134,'M-Mode SAX'!$P$134,'M-Mode SAX'!$U$134)</c:f>
              <c:numCache>
                <c:formatCode>0</c:formatCode>
                <c:ptCount val="4"/>
                <c:pt idx="0">
                  <c:v>1194.3392086075951</c:v>
                </c:pt>
                <c:pt idx="1">
                  <c:v>866.23296303357142</c:v>
                </c:pt>
                <c:pt idx="2">
                  <c:v>552.37964560299918</c:v>
                </c:pt>
                <c:pt idx="3">
                  <c:v>406.54520029135386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52-4EE2-83C8-2642DAE0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3264"/>
        <c:axId val="-1445787824"/>
      </c:barChart>
      <c:catAx>
        <c:axId val="-144579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7824"/>
        <c:crosses val="autoZero"/>
        <c:auto val="1"/>
        <c:lblAlgn val="ctr"/>
        <c:lblOffset val="100"/>
        <c:noMultiLvlLbl val="0"/>
      </c:catAx>
      <c:valAx>
        <c:axId val="-1445787824"/>
        <c:scaling>
          <c:orientation val="minMax"/>
          <c:max val="16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3264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SAX'!$AK$13,'M-Mode SAX'!$AM$13,'M-Mode SAX'!$AO$13,'M-Mode SAX'!$AQ$13)</c:f>
                <c:numCache>
                  <c:formatCode>General</c:formatCode>
                  <c:ptCount val="4"/>
                  <c:pt idx="0">
                    <c:v>2.1311697453025288E-2</c:v>
                  </c:pt>
                  <c:pt idx="1">
                    <c:v>4.1045516344380813E-2</c:v>
                  </c:pt>
                  <c:pt idx="2">
                    <c:v>1.6131038973932178E-2</c:v>
                  </c:pt>
                  <c:pt idx="3">
                    <c:v>2.8305792829508875E-2</c:v>
                  </c:pt>
                </c:numCache>
              </c:numRef>
            </c:plus>
            <c:minus>
              <c:numRef>
                <c:f>('M-Mode SAX'!$AK$13,'M-Mode SAX'!$AM$13,'M-Mode SAX'!$AO$13,'M-Mode SAX'!$AQ$13)</c:f>
                <c:numCache>
                  <c:formatCode>General</c:formatCode>
                  <c:ptCount val="4"/>
                  <c:pt idx="0">
                    <c:v>2.1311697453025288E-2</c:v>
                  </c:pt>
                  <c:pt idx="1">
                    <c:v>4.1045516344380813E-2</c:v>
                  </c:pt>
                  <c:pt idx="2">
                    <c:v>1.6131038973932178E-2</c:v>
                  </c:pt>
                  <c:pt idx="3">
                    <c:v>2.8305792829508875E-2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SAX'!$AK$11,'M-Mode SAX'!$AM$11,'M-Mode SAX'!$AO$11,'M-Mode SAX'!$AQ$11)</c:f>
              <c:numCache>
                <c:formatCode>0.00</c:formatCode>
                <c:ptCount val="4"/>
                <c:pt idx="0">
                  <c:v>0.24292061211872548</c:v>
                </c:pt>
                <c:pt idx="1">
                  <c:v>0.18839753014550692</c:v>
                </c:pt>
                <c:pt idx="2">
                  <c:v>0.18153223995614484</c:v>
                </c:pt>
                <c:pt idx="3">
                  <c:v>0.18529466320033489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2-401A-87E7-8302D7BC443E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SAX'!$AK$39,'M-Mode SAX'!$AM$39,'M-Mode SAX'!$AO$39,'M-Mode SAX'!$AQ$39)</c:f>
                <c:numCache>
                  <c:formatCode>General</c:formatCode>
                  <c:ptCount val="4"/>
                  <c:pt idx="0">
                    <c:v>3.9636782029386447E-2</c:v>
                  </c:pt>
                  <c:pt idx="1">
                    <c:v>3.8981770640543298E-2</c:v>
                  </c:pt>
                  <c:pt idx="2">
                    <c:v>2.3374573293529471E-2</c:v>
                  </c:pt>
                  <c:pt idx="3">
                    <c:v>1.9902781670250811E-2</c:v>
                  </c:pt>
                </c:numCache>
              </c:numRef>
            </c:plus>
            <c:minus>
              <c:numRef>
                <c:f>('M-Mode SAX'!$AK$39,'M-Mode SAX'!$AM$39,'M-Mode SAX'!$AO$39,'M-Mode SAX'!$AQ$39)</c:f>
                <c:numCache>
                  <c:formatCode>General</c:formatCode>
                  <c:ptCount val="4"/>
                  <c:pt idx="0">
                    <c:v>3.9636782029386447E-2</c:v>
                  </c:pt>
                  <c:pt idx="1">
                    <c:v>3.8981770640543298E-2</c:v>
                  </c:pt>
                  <c:pt idx="2">
                    <c:v>2.3374573293529471E-2</c:v>
                  </c:pt>
                  <c:pt idx="3">
                    <c:v>1.9902781670250811E-2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SAX'!$AK$37,'M-Mode SAX'!$AM$37,'M-Mode SAX'!$AO$37,'M-Mode SAX'!$AQ$37)</c:f>
              <c:numCache>
                <c:formatCode>0.00</c:formatCode>
                <c:ptCount val="4"/>
                <c:pt idx="0">
                  <c:v>0.18896032384031891</c:v>
                </c:pt>
                <c:pt idx="1">
                  <c:v>0.22334578083975823</c:v>
                </c:pt>
                <c:pt idx="2">
                  <c:v>0.1861039643914498</c:v>
                </c:pt>
                <c:pt idx="3">
                  <c:v>0.18316378872052277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2-401A-87E7-8302D7BC443E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SAX'!$AK$64,'M-Mode SAX'!$AM$64,'M-Mode SAX'!$AO$64,'M-Mode SAX'!$AQ$64)</c:f>
                <c:numCache>
                  <c:formatCode>General</c:formatCode>
                  <c:ptCount val="4"/>
                  <c:pt idx="0">
                    <c:v>2.73531053311677E-2</c:v>
                  </c:pt>
                  <c:pt idx="1">
                    <c:v>2.9037872360422629E-2</c:v>
                  </c:pt>
                  <c:pt idx="2">
                    <c:v>2.410059127227742E-2</c:v>
                  </c:pt>
                  <c:pt idx="3">
                    <c:v>2.621416421283531E-2</c:v>
                  </c:pt>
                </c:numCache>
              </c:numRef>
            </c:plus>
            <c:minus>
              <c:numRef>
                <c:f>('M-Mode SAX'!$AK$64,'M-Mode SAX'!$AM$64,'M-Mode SAX'!$AO$64,'M-Mode SAX'!$AQ$64)</c:f>
                <c:numCache>
                  <c:formatCode>General</c:formatCode>
                  <c:ptCount val="4"/>
                  <c:pt idx="0">
                    <c:v>2.73531053311677E-2</c:v>
                  </c:pt>
                  <c:pt idx="1">
                    <c:v>2.9037872360422629E-2</c:v>
                  </c:pt>
                  <c:pt idx="2">
                    <c:v>2.410059127227742E-2</c:v>
                  </c:pt>
                  <c:pt idx="3">
                    <c:v>2.621416421283531E-2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SAX'!$AK$62,'M-Mode SAX'!$AM$62,'M-Mode SAX'!$AO$62,'M-Mode SAX'!$AQ$62)</c:f>
              <c:numCache>
                <c:formatCode>0.00</c:formatCode>
                <c:ptCount val="4"/>
                <c:pt idx="0">
                  <c:v>0.12092273843509177</c:v>
                </c:pt>
                <c:pt idx="1">
                  <c:v>0.18798399996666745</c:v>
                </c:pt>
                <c:pt idx="2">
                  <c:v>0.19693528937733987</c:v>
                </c:pt>
                <c:pt idx="3">
                  <c:v>0.21062203074392735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32-401A-87E7-8302D7BC443E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SAX'!$AK$98,'M-Mode SAX'!$AM$98,'M-Mode SAX'!$AO$98,'M-Mode SAX'!$AQ$98)</c:f>
                <c:numCache>
                  <c:formatCode>General</c:formatCode>
                  <c:ptCount val="4"/>
                  <c:pt idx="0">
                    <c:v>2.5705598796963981E-2</c:v>
                  </c:pt>
                  <c:pt idx="1">
                    <c:v>2.5334023720219655E-2</c:v>
                  </c:pt>
                  <c:pt idx="2">
                    <c:v>1.4598793311660143E-2</c:v>
                  </c:pt>
                  <c:pt idx="3">
                    <c:v>2.3249379780086191E-2</c:v>
                  </c:pt>
                </c:numCache>
              </c:numRef>
            </c:plus>
            <c:minus>
              <c:numRef>
                <c:f>('M-Mode SAX'!$AK$98,'M-Mode SAX'!$AM$98,'M-Mode SAX'!$AO$98,'M-Mode SAX'!$AQ$98)</c:f>
                <c:numCache>
                  <c:formatCode>General</c:formatCode>
                  <c:ptCount val="4"/>
                  <c:pt idx="0">
                    <c:v>2.5705598796963981E-2</c:v>
                  </c:pt>
                  <c:pt idx="1">
                    <c:v>2.5334023720219655E-2</c:v>
                  </c:pt>
                  <c:pt idx="2">
                    <c:v>1.4598793311660143E-2</c:v>
                  </c:pt>
                  <c:pt idx="3">
                    <c:v>2.3249379780086191E-2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SAX'!$AK$96,'M-Mode SAX'!$AM$96,'M-Mode SAX'!$AO$96,'M-Mode SAX'!$AQ$96)</c:f>
              <c:numCache>
                <c:formatCode>0.00</c:formatCode>
                <c:ptCount val="4"/>
                <c:pt idx="0">
                  <c:v>0.22228878006203504</c:v>
                </c:pt>
                <c:pt idx="1">
                  <c:v>0.22730092474235475</c:v>
                </c:pt>
                <c:pt idx="2">
                  <c:v>0.20438722333551579</c:v>
                </c:pt>
                <c:pt idx="3">
                  <c:v>0.22556528966368444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32-401A-87E7-8302D7BC443E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SAX'!$AK$125,'M-Mode SAX'!$AM$125,'M-Mode SAX'!$AO$125,'M-Mode SAX'!$AQ$125)</c:f>
                <c:numCache>
                  <c:formatCode>General</c:formatCode>
                  <c:ptCount val="4"/>
                  <c:pt idx="0">
                    <c:v>4.7113761229113656E-2</c:v>
                  </c:pt>
                  <c:pt idx="1">
                    <c:v>1.4889312133289633E-2</c:v>
                  </c:pt>
                  <c:pt idx="2">
                    <c:v>7.3299342706574802E-2</c:v>
                  </c:pt>
                  <c:pt idx="3">
                    <c:v>5.4328194806219837E-2</c:v>
                  </c:pt>
                </c:numCache>
              </c:numRef>
            </c:plus>
            <c:minus>
              <c:numRef>
                <c:f>('M-Mode SAX'!$AK$125,'M-Mode SAX'!$AM$125,'M-Mode SAX'!$AO$125,'M-Mode SAX'!$AQ$125)</c:f>
                <c:numCache>
                  <c:formatCode>General</c:formatCode>
                  <c:ptCount val="4"/>
                  <c:pt idx="0">
                    <c:v>4.7113761229113656E-2</c:v>
                  </c:pt>
                  <c:pt idx="1">
                    <c:v>1.4889312133289633E-2</c:v>
                  </c:pt>
                  <c:pt idx="2">
                    <c:v>7.3299342706574802E-2</c:v>
                  </c:pt>
                  <c:pt idx="3">
                    <c:v>5.4328194806219837E-2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SAX'!$AK$123,'M-Mode SAX'!$AM$123,'M-Mode SAX'!$AO$123,'M-Mode SAX'!$AQ$123)</c:f>
              <c:numCache>
                <c:formatCode>0.00</c:formatCode>
                <c:ptCount val="4"/>
                <c:pt idx="0">
                  <c:v>0.20462360694384041</c:v>
                </c:pt>
                <c:pt idx="1">
                  <c:v>0.15688769594986746</c:v>
                </c:pt>
                <c:pt idx="2">
                  <c:v>0.28808831589690082</c:v>
                </c:pt>
                <c:pt idx="3">
                  <c:v>0.29562305826848501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32-401A-87E7-8302D7BC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0000"/>
        <c:axId val="-1445776400"/>
      </c:barChart>
      <c:catAx>
        <c:axId val="-144579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76400"/>
        <c:crosses val="autoZero"/>
        <c:auto val="1"/>
        <c:lblAlgn val="ctr"/>
        <c:lblOffset val="100"/>
        <c:noMultiLvlLbl val="0"/>
      </c:catAx>
      <c:valAx>
        <c:axId val="-1445776400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</a:t>
                </a:r>
                <a:r>
                  <a:rPr lang="el-GR" sz="1800" b="0" i="1" u="none" strike="noStrike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0000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SAX'!$AB$13,'M-Mode SAX'!$AD$13,'M-Mode SAX'!$AF$13,'M-Mode SAX'!$AH$13)</c:f>
                <c:numCache>
                  <c:formatCode>General</c:formatCode>
                  <c:ptCount val="4"/>
                  <c:pt idx="0">
                    <c:v>1.7599688392853356E-2</c:v>
                  </c:pt>
                  <c:pt idx="1">
                    <c:v>3.5078749779410577E-2</c:v>
                  </c:pt>
                  <c:pt idx="2">
                    <c:v>1.3753259253021895E-2</c:v>
                  </c:pt>
                  <c:pt idx="3">
                    <c:v>2.3834002891638801E-2</c:v>
                  </c:pt>
                </c:numCache>
              </c:numRef>
            </c:plus>
            <c:minus>
              <c:numRef>
                <c:f>('M-Mode SAX'!$AB$13,'M-Mode SAX'!$AD$13,'M-Mode SAX'!$AF$13,'M-Mode SAX'!$AH$13)</c:f>
                <c:numCache>
                  <c:formatCode>General</c:formatCode>
                  <c:ptCount val="4"/>
                  <c:pt idx="0">
                    <c:v>1.7599688392853356E-2</c:v>
                  </c:pt>
                  <c:pt idx="1">
                    <c:v>3.5078749779410577E-2</c:v>
                  </c:pt>
                  <c:pt idx="2">
                    <c:v>1.3753259253021895E-2</c:v>
                  </c:pt>
                  <c:pt idx="3">
                    <c:v>2.3834002891638801E-2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SAX'!$AB$11,'M-Mode SAX'!$AD$11,'M-Mode SAX'!$AF$11,'M-Mode SAX'!$AH$11)</c:f>
              <c:numCache>
                <c:formatCode>0.00</c:formatCode>
                <c:ptCount val="4"/>
                <c:pt idx="0">
                  <c:v>0.21856964394443798</c:v>
                </c:pt>
                <c:pt idx="1">
                  <c:v>0.17179499240812354</c:v>
                </c:pt>
                <c:pt idx="2">
                  <c:v>0.16717945122074798</c:v>
                </c:pt>
                <c:pt idx="3">
                  <c:v>0.16999365268327588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A-4784-8070-15AF24171116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SAX'!$AB$39,'M-Mode SAX'!$AD$39,'M-Mode SAX'!$AF$39,'M-Mode SAX'!$AH$39)</c:f>
                <c:numCache>
                  <c:formatCode>General</c:formatCode>
                  <c:ptCount val="4"/>
                  <c:pt idx="0">
                    <c:v>3.3751074646000356E-2</c:v>
                  </c:pt>
                  <c:pt idx="1">
                    <c:v>3.2768456452734386E-2</c:v>
                  </c:pt>
                  <c:pt idx="2">
                    <c:v>1.9987808671019475E-2</c:v>
                  </c:pt>
                  <c:pt idx="3">
                    <c:v>1.7014865972843251E-2</c:v>
                  </c:pt>
                </c:numCache>
              </c:numRef>
            </c:plus>
            <c:minus>
              <c:numRef>
                <c:f>('M-Mode SAX'!$AB$39,'M-Mode SAX'!$AD$39,'M-Mode SAX'!$AF$39,'M-Mode SAX'!$AH$39)</c:f>
                <c:numCache>
                  <c:formatCode>General</c:formatCode>
                  <c:ptCount val="4"/>
                  <c:pt idx="0">
                    <c:v>3.3751074646000356E-2</c:v>
                  </c:pt>
                  <c:pt idx="1">
                    <c:v>3.2768456452734386E-2</c:v>
                  </c:pt>
                  <c:pt idx="2">
                    <c:v>1.9987808671019475E-2</c:v>
                  </c:pt>
                  <c:pt idx="3">
                    <c:v>1.7014865972843251E-2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SAX'!$AB$37,'M-Mode SAX'!$AD$37,'M-Mode SAX'!$AF$37,'M-Mode SAX'!$AH$37)</c:f>
              <c:numCache>
                <c:formatCode>0.00</c:formatCode>
                <c:ptCount val="4"/>
                <c:pt idx="0">
                  <c:v>0.1719061854609345</c:v>
                </c:pt>
                <c:pt idx="1">
                  <c:v>0.20099811603779694</c:v>
                </c:pt>
                <c:pt idx="2">
                  <c:v>0.17073048939583976</c:v>
                </c:pt>
                <c:pt idx="3">
                  <c:v>0.16840470505075861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A-4784-8070-15AF24171116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SAX'!$AB$64,'M-Mode SAX'!$AD$64,'M-Mode SAX'!$AF$64,'M-Mode SAX'!$AH$64)</c:f>
                <c:numCache>
                  <c:formatCode>General</c:formatCode>
                  <c:ptCount val="4"/>
                  <c:pt idx="0">
                    <c:v>2.4351459533564181E-2</c:v>
                  </c:pt>
                  <c:pt idx="1">
                    <c:v>2.4761567057835967E-2</c:v>
                  </c:pt>
                  <c:pt idx="2">
                    <c:v>2.0172102308779322E-2</c:v>
                  </c:pt>
                  <c:pt idx="3">
                    <c:v>2.2029831368526154E-2</c:v>
                  </c:pt>
                </c:numCache>
              </c:numRef>
            </c:plus>
            <c:minus>
              <c:numRef>
                <c:f>('M-Mode SAX'!$AB$64,'M-Mode SAX'!$AD$64,'M-Mode SAX'!$AF$64,'M-Mode SAX'!$AH$64)</c:f>
                <c:numCache>
                  <c:formatCode>General</c:formatCode>
                  <c:ptCount val="4"/>
                  <c:pt idx="0">
                    <c:v>2.4351459533564181E-2</c:v>
                  </c:pt>
                  <c:pt idx="1">
                    <c:v>2.4761567057835967E-2</c:v>
                  </c:pt>
                  <c:pt idx="2">
                    <c:v>2.0172102308779322E-2</c:v>
                  </c:pt>
                  <c:pt idx="3">
                    <c:v>2.2029831368526154E-2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SAX'!$AB$62,'M-Mode SAX'!$AD$62,'M-Mode SAX'!$AF$62,'M-Mode SAX'!$AH$62)</c:f>
              <c:numCache>
                <c:formatCode>0.00</c:formatCode>
                <c:ptCount val="4"/>
                <c:pt idx="0">
                  <c:v>0.11358272980768658</c:v>
                </c:pt>
                <c:pt idx="1">
                  <c:v>0.17223231243804901</c:v>
                </c:pt>
                <c:pt idx="2">
                  <c:v>0.1801058586499823</c:v>
                </c:pt>
                <c:pt idx="3">
                  <c:v>0.1911412570040659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A-4784-8070-15AF24171116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SAX'!$AB$98,'M-Mode SAX'!$AD$98,'M-Mode SAX'!$AF$98,'M-Mode SAX'!$AH$98)</c:f>
                <c:numCache>
                  <c:formatCode>General</c:formatCode>
                  <c:ptCount val="4"/>
                  <c:pt idx="0">
                    <c:v>2.1128119493391006E-2</c:v>
                  </c:pt>
                  <c:pt idx="1">
                    <c:v>2.0569312415047825E-2</c:v>
                  </c:pt>
                  <c:pt idx="2">
                    <c:v>1.2312295863691801E-2</c:v>
                  </c:pt>
                  <c:pt idx="3">
                    <c:v>1.9184344121341335E-2</c:v>
                  </c:pt>
                </c:numCache>
              </c:numRef>
            </c:plus>
            <c:minus>
              <c:numRef>
                <c:f>('M-Mode SAX'!$AB$98,'M-Mode SAX'!$AD$98,'M-Mode SAX'!$AF$98,'M-Mode SAX'!$AH$98)</c:f>
                <c:numCache>
                  <c:formatCode>General</c:formatCode>
                  <c:ptCount val="4"/>
                  <c:pt idx="0">
                    <c:v>2.1128119493391006E-2</c:v>
                  </c:pt>
                  <c:pt idx="1">
                    <c:v>2.0569312415047825E-2</c:v>
                  </c:pt>
                  <c:pt idx="2">
                    <c:v>1.2312295863691801E-2</c:v>
                  </c:pt>
                  <c:pt idx="3">
                    <c:v>1.9184344121341335E-2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SAX'!$AB$96,'M-Mode SAX'!$AD$96,'M-Mode SAX'!$AF$96,'M-Mode SAX'!$AH$96)</c:f>
              <c:numCache>
                <c:formatCode>0.00</c:formatCode>
                <c:ptCount val="4"/>
                <c:pt idx="0">
                  <c:v>0.20041925203549363</c:v>
                </c:pt>
                <c:pt idx="1">
                  <c:v>0.20413777730756513</c:v>
                </c:pt>
                <c:pt idx="2">
                  <c:v>0.18627927587759902</c:v>
                </c:pt>
                <c:pt idx="3">
                  <c:v>0.20325318524119207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3A-4784-8070-15AF24171116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SAX'!$AB$125,'M-Mode SAX'!$AD$125,'M-Mode SAX'!$AF$125,'M-Mode SAX'!$AH$125)</c:f>
                <c:numCache>
                  <c:formatCode>General</c:formatCode>
                  <c:ptCount val="4"/>
                  <c:pt idx="0">
                    <c:v>3.980166590345928E-2</c:v>
                  </c:pt>
                  <c:pt idx="1">
                    <c:v>1.3003788263184084E-2</c:v>
                  </c:pt>
                  <c:pt idx="2">
                    <c:v>5.8273486792985697E-2</c:v>
                  </c:pt>
                  <c:pt idx="3">
                    <c:v>4.328785573473129E-2</c:v>
                  </c:pt>
                </c:numCache>
              </c:numRef>
            </c:plus>
            <c:minus>
              <c:numRef>
                <c:f>('M-Mode SAX'!$AB$125,'M-Mode SAX'!$AD$125,'M-Mode SAX'!$AF$125,'M-Mode SAX'!$AH$125)</c:f>
                <c:numCache>
                  <c:formatCode>General</c:formatCode>
                  <c:ptCount val="4"/>
                  <c:pt idx="0">
                    <c:v>3.980166590345928E-2</c:v>
                  </c:pt>
                  <c:pt idx="1">
                    <c:v>1.3003788263184084E-2</c:v>
                  </c:pt>
                  <c:pt idx="2">
                    <c:v>5.8273486792985697E-2</c:v>
                  </c:pt>
                  <c:pt idx="3">
                    <c:v>4.328785573473129E-2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SAX'!$AB$123,'M-Mode SAX'!$AD$123,'M-Mode SAX'!$AF$123,'M-Mode SAX'!$AH$123)</c:f>
              <c:numCache>
                <c:formatCode>0.00</c:formatCode>
                <c:ptCount val="4"/>
                <c:pt idx="0">
                  <c:v>0.18511379034319278</c:v>
                </c:pt>
                <c:pt idx="1">
                  <c:v>0.14590531801844783</c:v>
                </c:pt>
                <c:pt idx="2">
                  <c:v>0.25139491528644342</c:v>
                </c:pt>
                <c:pt idx="3">
                  <c:v>0.25921586758372661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3A-4784-8070-15AF2417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804144"/>
        <c:axId val="-1445798160"/>
      </c:barChart>
      <c:catAx>
        <c:axId val="-144580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8160"/>
        <c:crosses val="autoZero"/>
        <c:auto val="1"/>
        <c:lblAlgn val="ctr"/>
        <c:lblOffset val="100"/>
        <c:noMultiLvlLbl val="0"/>
      </c:catAx>
      <c:valAx>
        <c:axId val="-1445798160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804144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SAX'!$AK$24,'M-Mode SAX'!$AM$24,'M-Mode SAX'!$AO$24,'M-Mode SAX'!$AQ$24)</c:f>
                <c:numCache>
                  <c:formatCode>General</c:formatCode>
                  <c:ptCount val="4"/>
                  <c:pt idx="0">
                    <c:v>2.6945334627115489E-2</c:v>
                  </c:pt>
                  <c:pt idx="1">
                    <c:v>2.7356171323119467E-2</c:v>
                  </c:pt>
                  <c:pt idx="2">
                    <c:v>1.893036041560223E-2</c:v>
                  </c:pt>
                  <c:pt idx="3">
                    <c:v>2.9236368918349211E-2</c:v>
                  </c:pt>
                </c:numCache>
              </c:numRef>
            </c:plus>
            <c:minus>
              <c:numRef>
                <c:f>('M-Mode SAX'!$AK$24,'M-Mode SAX'!$AM$24,'M-Mode SAX'!$AO$24,'M-Mode SAX'!$AQ$24)</c:f>
                <c:numCache>
                  <c:formatCode>General</c:formatCode>
                  <c:ptCount val="4"/>
                  <c:pt idx="0">
                    <c:v>2.6945334627115489E-2</c:v>
                  </c:pt>
                  <c:pt idx="1">
                    <c:v>2.7356171323119467E-2</c:v>
                  </c:pt>
                  <c:pt idx="2">
                    <c:v>1.893036041560223E-2</c:v>
                  </c:pt>
                  <c:pt idx="3">
                    <c:v>2.9236368918349211E-2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SAX'!$AK$22,'M-Mode SAX'!$AM$22,'M-Mode SAX'!$AO$22,'M-Mode SAX'!$AQ$22)</c:f>
              <c:numCache>
                <c:formatCode>0.00</c:formatCode>
                <c:ptCount val="4"/>
                <c:pt idx="0">
                  <c:v>0.20470182957020117</c:v>
                </c:pt>
                <c:pt idx="1">
                  <c:v>0.19554717220435588</c:v>
                </c:pt>
                <c:pt idx="2">
                  <c:v>0.19543224895500083</c:v>
                </c:pt>
                <c:pt idx="3">
                  <c:v>0.25626027086864767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D-4A56-8C09-CFE8C48ED9AE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SAX'!$AK$49,'M-Mode SAX'!$AM$49,'M-Mode SAX'!$AO$49,'M-Mode SAX'!$AQ$49)</c:f>
                <c:numCache>
                  <c:formatCode>General</c:formatCode>
                  <c:ptCount val="4"/>
                  <c:pt idx="0">
                    <c:v>3.6204262438032028E-2</c:v>
                  </c:pt>
                  <c:pt idx="1">
                    <c:v>2.2828479803163916E-2</c:v>
                  </c:pt>
                  <c:pt idx="2">
                    <c:v>2.0816786694973204E-2</c:v>
                  </c:pt>
                  <c:pt idx="3">
                    <c:v>2.6556669969646694E-2</c:v>
                  </c:pt>
                </c:numCache>
              </c:numRef>
            </c:plus>
            <c:minus>
              <c:numRef>
                <c:f>('M-Mode SAX'!$AK$49,'M-Mode SAX'!$AM$49,'M-Mode SAX'!$AO$49,'M-Mode SAX'!$AQ$49)</c:f>
                <c:numCache>
                  <c:formatCode>General</c:formatCode>
                  <c:ptCount val="4"/>
                  <c:pt idx="0">
                    <c:v>3.6204262438032028E-2</c:v>
                  </c:pt>
                  <c:pt idx="1">
                    <c:v>2.2828479803163916E-2</c:v>
                  </c:pt>
                  <c:pt idx="2">
                    <c:v>2.0816786694973204E-2</c:v>
                  </c:pt>
                  <c:pt idx="3">
                    <c:v>2.6556669969646694E-2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SAX'!$AK$47,'M-Mode SAX'!$AM$47,'M-Mode SAX'!$AO$47,'M-Mode SAX'!$AQ$47)</c:f>
              <c:numCache>
                <c:formatCode>0.00</c:formatCode>
                <c:ptCount val="4"/>
                <c:pt idx="0">
                  <c:v>0.13457046260877445</c:v>
                </c:pt>
                <c:pt idx="1">
                  <c:v>0.15466780894174001</c:v>
                </c:pt>
                <c:pt idx="2">
                  <c:v>0.1769964447189083</c:v>
                </c:pt>
                <c:pt idx="3">
                  <c:v>0.26117499884564788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D-4A56-8C09-CFE8C48ED9AE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SAX'!$AK$77,'M-Mode SAX'!$AM$77,'M-Mode SAX'!$AO$77,'M-Mode SAX'!$AQ$77)</c:f>
                <c:numCache>
                  <c:formatCode>General</c:formatCode>
                  <c:ptCount val="4"/>
                  <c:pt idx="0">
                    <c:v>2.3433375042273843E-2</c:v>
                  </c:pt>
                  <c:pt idx="1">
                    <c:v>1.3112341956495729E-2</c:v>
                  </c:pt>
                  <c:pt idx="2">
                    <c:v>1.0582094777633076E-2</c:v>
                  </c:pt>
                  <c:pt idx="3">
                    <c:v>6.9304992751144753E-2</c:v>
                  </c:pt>
                </c:numCache>
              </c:numRef>
            </c:plus>
            <c:minus>
              <c:numRef>
                <c:f>('M-Mode SAX'!$AK$77,'M-Mode SAX'!$AM$77,'M-Mode SAX'!$AO$77,'M-Mode SAX'!$AQ$77)</c:f>
                <c:numCache>
                  <c:formatCode>General</c:formatCode>
                  <c:ptCount val="4"/>
                  <c:pt idx="0">
                    <c:v>2.3433375042273843E-2</c:v>
                  </c:pt>
                  <c:pt idx="1">
                    <c:v>1.3112341956495729E-2</c:v>
                  </c:pt>
                  <c:pt idx="2">
                    <c:v>1.0582094777633076E-2</c:v>
                  </c:pt>
                  <c:pt idx="3">
                    <c:v>6.9304992751144753E-2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SAX'!$AK$75,'M-Mode SAX'!$AM$75,'M-Mode SAX'!$AO$75,'M-Mode SAX'!$AQ$75)</c:f>
              <c:numCache>
                <c:formatCode>0.00</c:formatCode>
                <c:ptCount val="4"/>
                <c:pt idx="0">
                  <c:v>0.20257292672509516</c:v>
                </c:pt>
                <c:pt idx="1">
                  <c:v>0.13182348331337657</c:v>
                </c:pt>
                <c:pt idx="2">
                  <c:v>0.14687512024318</c:v>
                </c:pt>
                <c:pt idx="3">
                  <c:v>0.3377200365290764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8D-4A56-8C09-CFE8C48ED9AE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SAX'!$AK$111,'M-Mode SAX'!$AM$111,'M-Mode SAX'!$AO$111,'M-Mode SAX'!$AQ$111)</c:f>
                <c:numCache>
                  <c:formatCode>General</c:formatCode>
                  <c:ptCount val="4"/>
                  <c:pt idx="0">
                    <c:v>4.1405897239292201E-2</c:v>
                  </c:pt>
                  <c:pt idx="1">
                    <c:v>1.3823515447972985E-2</c:v>
                  </c:pt>
                  <c:pt idx="2">
                    <c:v>2.537281434026421E-2</c:v>
                  </c:pt>
                  <c:pt idx="3">
                    <c:v>3.2994575035761788E-2</c:v>
                  </c:pt>
                </c:numCache>
              </c:numRef>
            </c:plus>
            <c:minus>
              <c:numRef>
                <c:f>('M-Mode SAX'!$AK$111,'M-Mode SAX'!$AM$111,'M-Mode SAX'!$AO$111,'M-Mode SAX'!$AQ$111)</c:f>
                <c:numCache>
                  <c:formatCode>General</c:formatCode>
                  <c:ptCount val="4"/>
                  <c:pt idx="0">
                    <c:v>4.1405897239292201E-2</c:v>
                  </c:pt>
                  <c:pt idx="1">
                    <c:v>1.3823515447972985E-2</c:v>
                  </c:pt>
                  <c:pt idx="2">
                    <c:v>2.537281434026421E-2</c:v>
                  </c:pt>
                  <c:pt idx="3">
                    <c:v>3.2994575035761788E-2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SAX'!$AK$109,'M-Mode SAX'!$AM$109,'M-Mode SAX'!$AO$109,'M-Mode SAX'!$AQ$109)</c:f>
              <c:numCache>
                <c:formatCode>0.00</c:formatCode>
                <c:ptCount val="4"/>
                <c:pt idx="0">
                  <c:v>0.2582224219098031</c:v>
                </c:pt>
                <c:pt idx="1">
                  <c:v>0.19020054176815479</c:v>
                </c:pt>
                <c:pt idx="2">
                  <c:v>0.18391538008550853</c:v>
                </c:pt>
                <c:pt idx="3">
                  <c:v>0.23049682688559597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D-4A56-8C09-CFE8C48ED9AE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SAX'!$AK$136,'M-Mode SAX'!$AM$136,'M-Mode SAX'!$AO$136,'M-Mode SAX'!$AQ$136)</c:f>
                <c:numCache>
                  <c:formatCode>General</c:formatCode>
                  <c:ptCount val="4"/>
                  <c:pt idx="0">
                    <c:v>2.5943317826991361E-2</c:v>
                  </c:pt>
                  <c:pt idx="1">
                    <c:v>2.501298566623723E-2</c:v>
                  </c:pt>
                  <c:pt idx="2">
                    <c:v>2.7383845990796459E-2</c:v>
                  </c:pt>
                  <c:pt idx="3">
                    <c:v>2.1080916160094366E-2</c:v>
                  </c:pt>
                </c:numCache>
              </c:numRef>
            </c:plus>
            <c:minus>
              <c:numRef>
                <c:f>('M-Mode SAX'!$AK$136,'M-Mode SAX'!$AM$136,'M-Mode SAX'!$AO$136,'M-Mode SAX'!$AQ$136)</c:f>
                <c:numCache>
                  <c:formatCode>General</c:formatCode>
                  <c:ptCount val="4"/>
                  <c:pt idx="0">
                    <c:v>2.5943317826991361E-2</c:v>
                  </c:pt>
                  <c:pt idx="1">
                    <c:v>2.501298566623723E-2</c:v>
                  </c:pt>
                  <c:pt idx="2">
                    <c:v>2.7383845990796459E-2</c:v>
                  </c:pt>
                  <c:pt idx="3">
                    <c:v>2.1080916160094366E-2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SAX'!$AK$134,'M-Mode SAX'!$AM$134,'M-Mode SAX'!$AO$134,'M-Mode SAX'!$AQ$134)</c:f>
              <c:numCache>
                <c:formatCode>0.00</c:formatCode>
                <c:ptCount val="4"/>
                <c:pt idx="0">
                  <c:v>0.21403964354229799</c:v>
                </c:pt>
                <c:pt idx="1">
                  <c:v>0.15571576960081113</c:v>
                </c:pt>
                <c:pt idx="2">
                  <c:v>0.22902107551559986</c:v>
                </c:pt>
                <c:pt idx="3">
                  <c:v>0.22146576633230608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8D-4A56-8C09-CFE8C48E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75312"/>
        <c:axId val="-1445774224"/>
      </c:barChart>
      <c:catAx>
        <c:axId val="-144577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74224"/>
        <c:crosses val="autoZero"/>
        <c:auto val="1"/>
        <c:lblAlgn val="ctr"/>
        <c:lblOffset val="100"/>
        <c:noMultiLvlLbl val="0"/>
      </c:catAx>
      <c:valAx>
        <c:axId val="-1445774224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75312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SAX'!$AB$24,'M-Mode SAX'!$AD$24,'M-Mode SAX'!$AF$24,'M-Mode SAX'!$AH$24)</c:f>
                <c:numCache>
                  <c:formatCode>General</c:formatCode>
                  <c:ptCount val="4"/>
                  <c:pt idx="0">
                    <c:v>2.3167506876793972E-2</c:v>
                  </c:pt>
                  <c:pt idx="1">
                    <c:v>2.2938768257941496E-2</c:v>
                  </c:pt>
                  <c:pt idx="2">
                    <c:v>1.6250727205593996E-2</c:v>
                  </c:pt>
                  <c:pt idx="3">
                    <c:v>2.360084012374726E-2</c:v>
                  </c:pt>
                </c:numCache>
              </c:numRef>
            </c:plus>
            <c:minus>
              <c:numRef>
                <c:f>('M-Mode SAX'!$AB$24,'M-Mode SAX'!$AD$24,'M-Mode SAX'!$AF$24,'M-Mode SAX'!$AH$24)</c:f>
                <c:numCache>
                  <c:formatCode>General</c:formatCode>
                  <c:ptCount val="4"/>
                  <c:pt idx="0">
                    <c:v>2.3167506876793972E-2</c:v>
                  </c:pt>
                  <c:pt idx="1">
                    <c:v>2.2938768257941496E-2</c:v>
                  </c:pt>
                  <c:pt idx="2">
                    <c:v>1.6250727205593996E-2</c:v>
                  </c:pt>
                  <c:pt idx="3">
                    <c:v>2.360084012374726E-2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SAX'!$AB$22,'M-Mode SAX'!$AD$22,'M-Mode SAX'!$AF$22,'M-Mode SAX'!$AH$22)</c:f>
              <c:numCache>
                <c:formatCode>0.00</c:formatCode>
                <c:ptCount val="4"/>
                <c:pt idx="0">
                  <c:v>0.1862785194214962</c:v>
                </c:pt>
                <c:pt idx="1">
                  <c:v>0.17810747467010093</c:v>
                </c:pt>
                <c:pt idx="2">
                  <c:v>0.17867721667203609</c:v>
                </c:pt>
                <c:pt idx="3">
                  <c:v>0.22916619819032419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1-40E9-9CBB-8E4C08ED8C6C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SAX'!$AB$49,'M-Mode SAX'!$AD$49,'M-Mode SAX'!$AF$49,'M-Mode SAX'!$AH$49)</c:f>
                <c:numCache>
                  <c:formatCode>General</c:formatCode>
                  <c:ptCount val="4"/>
                  <c:pt idx="0">
                    <c:v>3.1962737817632175E-2</c:v>
                  </c:pt>
                  <c:pt idx="1">
                    <c:v>1.9656551651832742E-2</c:v>
                  </c:pt>
                  <c:pt idx="2">
                    <c:v>1.7781175845209753E-2</c:v>
                  </c:pt>
                  <c:pt idx="3">
                    <c:v>2.1361894535124101E-2</c:v>
                  </c:pt>
                </c:numCache>
              </c:numRef>
            </c:plus>
            <c:minus>
              <c:numRef>
                <c:f>('M-Mode SAX'!$AB$49,'M-Mode SAX'!$AD$49,'M-Mode SAX'!$AF$49,'M-Mode SAX'!$AH$49)</c:f>
                <c:numCache>
                  <c:formatCode>General</c:formatCode>
                  <c:ptCount val="4"/>
                  <c:pt idx="0">
                    <c:v>3.1962737817632175E-2</c:v>
                  </c:pt>
                  <c:pt idx="1">
                    <c:v>1.9656551651832742E-2</c:v>
                  </c:pt>
                  <c:pt idx="2">
                    <c:v>1.7781175845209753E-2</c:v>
                  </c:pt>
                  <c:pt idx="3">
                    <c:v>2.1361894535124101E-2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SAX'!$AB$47,'M-Mode SAX'!$AD$47,'M-Mode SAX'!$AF$47,'M-Mode SAX'!$AH$47)</c:f>
              <c:numCache>
                <c:formatCode>0.00</c:formatCode>
                <c:ptCount val="4"/>
                <c:pt idx="0">
                  <c:v>0.12520046009195754</c:v>
                </c:pt>
                <c:pt idx="1">
                  <c:v>0.1435865064751837</c:v>
                </c:pt>
                <c:pt idx="2">
                  <c:v>0.16293251668599634</c:v>
                </c:pt>
                <c:pt idx="3">
                  <c:v>0.23309556626353042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1-40E9-9CBB-8E4C08ED8C6C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SAX'!$AB$77,'M-Mode SAX'!$AD$77,'M-Mode SAX'!$AF$77,'M-Mode SAX'!$AH$77)</c:f>
                <c:numCache>
                  <c:formatCode>General</c:formatCode>
                  <c:ptCount val="4"/>
                  <c:pt idx="0">
                    <c:v>1.9799517796478368E-2</c:v>
                  </c:pt>
                  <c:pt idx="1">
                    <c:v>1.1439214555346846E-2</c:v>
                  </c:pt>
                  <c:pt idx="2">
                    <c:v>9.3617856373518406E-3</c:v>
                  </c:pt>
                  <c:pt idx="3">
                    <c:v>5.1675504424949052E-2</c:v>
                  </c:pt>
                </c:numCache>
              </c:numRef>
            </c:plus>
            <c:minus>
              <c:numRef>
                <c:f>('M-Mode SAX'!$AB$77,'M-Mode SAX'!$AD$77,'M-Mode SAX'!$AF$77,'M-Mode SAX'!$AH$77)</c:f>
                <c:numCache>
                  <c:formatCode>General</c:formatCode>
                  <c:ptCount val="4"/>
                  <c:pt idx="0">
                    <c:v>1.9799517796478368E-2</c:v>
                  </c:pt>
                  <c:pt idx="1">
                    <c:v>1.1439214555346846E-2</c:v>
                  </c:pt>
                  <c:pt idx="2">
                    <c:v>9.3617856373518406E-3</c:v>
                  </c:pt>
                  <c:pt idx="3">
                    <c:v>5.1675504424949052E-2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SAX'!$AB$75,'M-Mode SAX'!$AD$75,'M-Mode SAX'!$AF$75,'M-Mode SAX'!$AH$75)</c:f>
              <c:numCache>
                <c:formatCode>0.00</c:formatCode>
                <c:ptCount val="4"/>
                <c:pt idx="0">
                  <c:v>0.18439593380775832</c:v>
                </c:pt>
                <c:pt idx="1">
                  <c:v>0.12365480535153996</c:v>
                </c:pt>
                <c:pt idx="2">
                  <c:v>0.13720023843843862</c:v>
                </c:pt>
                <c:pt idx="3">
                  <c:v>0.28818396454571477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1-40E9-9CBB-8E4C08ED8C6C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SAX'!$AB$111,'M-Mode SAX'!$AD$111,'M-Mode SAX'!$AF$111,'M-Mode SAX'!$AH$111)</c:f>
                <c:numCache>
                  <c:formatCode>General</c:formatCode>
                  <c:ptCount val="4"/>
                  <c:pt idx="0">
                    <c:v>3.3090502013410038E-2</c:v>
                  </c:pt>
                  <c:pt idx="1">
                    <c:v>1.1717387306916217E-2</c:v>
                  </c:pt>
                  <c:pt idx="2">
                    <c:v>2.1672254255055434E-2</c:v>
                  </c:pt>
                  <c:pt idx="3">
                    <c:v>2.7346498994018472E-2</c:v>
                  </c:pt>
                </c:numCache>
              </c:numRef>
            </c:plus>
            <c:minus>
              <c:numRef>
                <c:f>('M-Mode SAX'!$AB$111,'M-Mode SAX'!$AD$111,'M-Mode SAX'!$AF$111,'M-Mode SAX'!$AH$111)</c:f>
                <c:numCache>
                  <c:formatCode>General</c:formatCode>
                  <c:ptCount val="4"/>
                  <c:pt idx="0">
                    <c:v>3.3090502013410038E-2</c:v>
                  </c:pt>
                  <c:pt idx="1">
                    <c:v>1.1717387306916217E-2</c:v>
                  </c:pt>
                  <c:pt idx="2">
                    <c:v>2.1672254255055434E-2</c:v>
                  </c:pt>
                  <c:pt idx="3">
                    <c:v>2.7346498994018472E-2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SAX'!$AB$109,'M-Mode SAX'!$AD$109,'M-Mode SAX'!$AF$109,'M-Mode SAX'!$AH$109)</c:f>
              <c:numCache>
                <c:formatCode>0.00</c:formatCode>
                <c:ptCount val="4"/>
                <c:pt idx="0">
                  <c:v>0.22832405111807116</c:v>
                </c:pt>
                <c:pt idx="1">
                  <c:v>0.17437873322391487</c:v>
                </c:pt>
                <c:pt idx="2">
                  <c:v>0.16793547224795383</c:v>
                </c:pt>
                <c:pt idx="3">
                  <c:v>0.20685818045361606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1-40E9-9CBB-8E4C08ED8C6C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SAX'!$AB$136,'M-Mode SAX'!$AD$136,'M-Mode SAX'!$AF$136,'M-Mode SAX'!$AH$136)</c:f>
                <c:numCache>
                  <c:formatCode>General</c:formatCode>
                  <c:ptCount val="4"/>
                  <c:pt idx="0">
                    <c:v>2.1372063506060475E-2</c:v>
                  </c:pt>
                  <c:pt idx="1">
                    <c:v>2.1640210684994006E-2</c:v>
                  </c:pt>
                  <c:pt idx="2">
                    <c:v>2.2517319115939741E-2</c:v>
                  </c:pt>
                  <c:pt idx="3">
                    <c:v>1.7741435952403305E-2</c:v>
                  </c:pt>
                </c:numCache>
              </c:numRef>
            </c:plus>
            <c:minus>
              <c:numRef>
                <c:f>('M-Mode SAX'!$AB$136,'M-Mode SAX'!$AD$136,'M-Mode SAX'!$AF$136,'M-Mode SAX'!$AH$136)</c:f>
                <c:numCache>
                  <c:formatCode>General</c:formatCode>
                  <c:ptCount val="4"/>
                  <c:pt idx="0">
                    <c:v>2.1372063506060475E-2</c:v>
                  </c:pt>
                  <c:pt idx="1">
                    <c:v>2.1640210684994006E-2</c:v>
                  </c:pt>
                  <c:pt idx="2">
                    <c:v>2.2517319115939741E-2</c:v>
                  </c:pt>
                  <c:pt idx="3">
                    <c:v>1.7741435952403305E-2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SAX'!$AB$134,'M-Mode SAX'!$AD$134,'M-Mode SAX'!$AF$134,'M-Mode SAX'!$AH$134)</c:f>
              <c:numCache>
                <c:formatCode>0.00</c:formatCode>
                <c:ptCount val="4"/>
                <c:pt idx="0">
                  <c:v>0.19406677434390598</c:v>
                </c:pt>
                <c:pt idx="1">
                  <c:v>0.14374535984728079</c:v>
                </c:pt>
                <c:pt idx="2">
                  <c:v>0.20602360814787379</c:v>
                </c:pt>
                <c:pt idx="3">
                  <c:v>0.20043449690797074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A1-40E9-9CBB-8E4C08ED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802512"/>
        <c:axId val="-1445784016"/>
      </c:barChart>
      <c:catAx>
        <c:axId val="-144580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4016"/>
        <c:crosses val="autoZero"/>
        <c:auto val="1"/>
        <c:lblAlgn val="ctr"/>
        <c:lblOffset val="100"/>
        <c:noMultiLvlLbl val="0"/>
      </c:catAx>
      <c:valAx>
        <c:axId val="-1445784016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802512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SAX'!$F$24,'M-Mode SAX'!$P$24)</c:f>
                <c:numCache>
                  <c:formatCode>General</c:formatCode>
                  <c:ptCount val="2"/>
                  <c:pt idx="0">
                    <c:v>40.502608587125536</c:v>
                  </c:pt>
                  <c:pt idx="1">
                    <c:v>19.042085371326756</c:v>
                  </c:pt>
                </c:numCache>
              </c:numRef>
            </c:plus>
            <c:minus>
              <c:numRef>
                <c:f>('M-Mode SAX'!$F$24,'M-Mode SAX'!$P$24)</c:f>
                <c:numCache>
                  <c:formatCode>General</c:formatCode>
                  <c:ptCount val="2"/>
                  <c:pt idx="0">
                    <c:v>40.502608587125536</c:v>
                  </c:pt>
                  <c:pt idx="1">
                    <c:v>19.042085371326756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SAX'!$F$22,'M-Mode SAX'!$P$22)</c:f>
              <c:numCache>
                <c:formatCode>0</c:formatCode>
                <c:ptCount val="2"/>
                <c:pt idx="0">
                  <c:v>1395.165590121552</c:v>
                </c:pt>
                <c:pt idx="1">
                  <c:v>631.79000125298603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2-4EE2-83C8-2642DAE0E45F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SAX'!$F$249,'M-Mode SAX'!$P$249)</c:f>
                <c:numCache>
                  <c:formatCode>General</c:formatCode>
                  <c:ptCount val="2"/>
                  <c:pt idx="0">
                    <c:v>19.456875749978902</c:v>
                  </c:pt>
                  <c:pt idx="1">
                    <c:v>39.571572819836398</c:v>
                  </c:pt>
                </c:numCache>
              </c:numRef>
            </c:plus>
            <c:minus>
              <c:numRef>
                <c:f>('M-Mode SAX'!$F$249,'M-Mode SAX'!$P$249)</c:f>
                <c:numCache>
                  <c:formatCode>General</c:formatCode>
                  <c:ptCount val="2"/>
                  <c:pt idx="0">
                    <c:v>19.456875749978902</c:v>
                  </c:pt>
                  <c:pt idx="1">
                    <c:v>39.571572819836398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SAX'!$F$247,'M-Mode SAX'!$P$247)</c:f>
              <c:numCache>
                <c:formatCode>0</c:formatCode>
                <c:ptCount val="2"/>
                <c:pt idx="0">
                  <c:v>1072.0964454064851</c:v>
                </c:pt>
                <c:pt idx="1">
                  <c:v>491.98711190591501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7-469C-9D2A-0DC3AB96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795440"/>
        <c:axId val="-1445789456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SAX'!$F$49,'M-Mode SAX'!$K$49,'M-Mode SAX'!$P$49,'M-Mode SAX'!$U$49)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49.860787593944089</c:v>
                        </c:pt>
                        <c:pt idx="1">
                          <c:v>31.843116363689468</c:v>
                        </c:pt>
                        <c:pt idx="2">
                          <c:v>29.559322904358321</c:v>
                        </c:pt>
                        <c:pt idx="3">
                          <c:v>17.994480611567372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SAX'!$F$49,'M-Mode SAX'!$K$49,'M-Mode SAX'!$P$49,'M-Mode SAX'!$U$49)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49.860787593944089</c:v>
                        </c:pt>
                        <c:pt idx="1">
                          <c:v>31.843116363689468</c:v>
                        </c:pt>
                        <c:pt idx="2">
                          <c:v>29.559322904358321</c:v>
                        </c:pt>
                        <c:pt idx="3">
                          <c:v>17.994480611567372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SAX'!$F$47,'M-Mode SAX'!$K$47,'M-Mode SAX'!$P$47,'M-Mode SAX'!$U$47)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1128.1338248069301</c:v>
                      </c:pt>
                      <c:pt idx="1">
                        <c:v>964.70015302951072</c:v>
                      </c:pt>
                      <c:pt idx="2">
                        <c:v>605.03370279390799</c:v>
                      </c:pt>
                      <c:pt idx="3">
                        <c:v>418.02026072690944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352-4EE2-83C8-2642DAE0E45F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SAX'!$F$77,'M-Mode SAX'!$K$77,'M-Mode SAX'!$P$77,'M-Mode SAX'!$U$77)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49.587722275658876</c:v>
                        </c:pt>
                        <c:pt idx="1">
                          <c:v>32.889610449370451</c:v>
                        </c:pt>
                        <c:pt idx="2">
                          <c:v>34.835938689187721</c:v>
                        </c:pt>
                        <c:pt idx="3">
                          <c:v>29.492665185146997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SAX'!$F$77,'M-Mode SAX'!$K$77,'M-Mode SAX'!$P$77,'M-Mode SAX'!$U$77)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49.587722275658876</c:v>
                        </c:pt>
                        <c:pt idx="1">
                          <c:v>32.889610449370451</c:v>
                        </c:pt>
                        <c:pt idx="2">
                          <c:v>34.835938689187721</c:v>
                        </c:pt>
                        <c:pt idx="3">
                          <c:v>29.492665185146997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SAX'!$F$75,'M-Mode SAX'!$K$75,'M-Mode SAX'!$P$75,'M-Mode SAX'!$U$75)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1542.1477370136429</c:v>
                      </c:pt>
                      <c:pt idx="1">
                        <c:v>1149.6603144025773</c:v>
                      </c:pt>
                      <c:pt idx="2">
                        <c:v>661.46919046340179</c:v>
                      </c:pt>
                      <c:pt idx="3">
                        <c:v>580.94293328281208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352-4EE2-83C8-2642DAE0E45F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SAX'!$F$111,'M-Mode SAX'!$K$111,'M-Mode SAX'!$P$111,'M-Mode SAX'!$U$111)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33.313968274703385</c:v>
                        </c:pt>
                        <c:pt idx="1">
                          <c:v>19.973344292014669</c:v>
                        </c:pt>
                        <c:pt idx="2">
                          <c:v>24.701348353445123</c:v>
                        </c:pt>
                        <c:pt idx="3">
                          <c:v>14.066775316969704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SAX'!$F$111,'M-Mode SAX'!$K$111,'M-Mode SAX'!$P$111,'M-Mode SAX'!$U$111)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33.313968274703385</c:v>
                        </c:pt>
                        <c:pt idx="1">
                          <c:v>19.973344292014669</c:v>
                        </c:pt>
                        <c:pt idx="2">
                          <c:v>24.701348353445123</c:v>
                        </c:pt>
                        <c:pt idx="3">
                          <c:v>14.066775316969704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SAX'!$F$109,'M-Mode SAX'!$K$109,'M-Mode SAX'!$P$109,'M-Mode SAX'!$U$109)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1370.2145124287863</c:v>
                      </c:pt>
                      <c:pt idx="1">
                        <c:v>1033.4415992702275</c:v>
                      </c:pt>
                      <c:pt idx="2">
                        <c:v>601.08231558046703</c:v>
                      </c:pt>
                      <c:pt idx="3">
                        <c:v>417.98453668444057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352-4EE2-83C8-2642DAE0E45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SAX'!$F$136,'M-Mode SAX'!$K$136,'M-Mode SAX'!$P$136,'M-Mode SAX'!$U$136)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44.875358998413446</c:v>
                        </c:pt>
                        <c:pt idx="1">
                          <c:v>25.705336737012324</c:v>
                        </c:pt>
                        <c:pt idx="2">
                          <c:v>43.213517727490213</c:v>
                        </c:pt>
                        <c:pt idx="3">
                          <c:v>8.6144885000751668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SAX'!$F$136,'M-Mode SAX'!$K$136,'M-Mode SAX'!$P$136,'M-Mode SAX'!$U$136)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44.875358998413446</c:v>
                        </c:pt>
                        <c:pt idx="1">
                          <c:v>25.705336737012324</c:v>
                        </c:pt>
                        <c:pt idx="2">
                          <c:v>43.213517727490213</c:v>
                        </c:pt>
                        <c:pt idx="3">
                          <c:v>8.6144885000751668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SAX'!$F$134,'M-Mode SAX'!$K$134,'M-Mode SAX'!$P$134,'M-Mode SAX'!$U$134)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1194.3392086075951</c:v>
                      </c:pt>
                      <c:pt idx="1">
                        <c:v>866.23296303357142</c:v>
                      </c:pt>
                      <c:pt idx="2">
                        <c:v>552.37964560299918</c:v>
                      </c:pt>
                      <c:pt idx="3">
                        <c:v>406.54520029135386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352-4EE2-83C8-2642DAE0E45F}"/>
                  </c:ext>
                </c:extLst>
              </c15:ser>
            </c15:filteredBarSeries>
          </c:ext>
        </c:extLst>
      </c:barChart>
      <c:catAx>
        <c:axId val="-144579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89456"/>
        <c:crosses val="autoZero"/>
        <c:auto val="1"/>
        <c:lblAlgn val="ctr"/>
        <c:lblOffset val="100"/>
        <c:noMultiLvlLbl val="0"/>
      </c:catAx>
      <c:valAx>
        <c:axId val="-1445789456"/>
        <c:scaling>
          <c:orientation val="minMax"/>
          <c:max val="16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5795440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SAX'!$AB$24,'M-Mode SAX'!$AF$24)</c:f>
                <c:numCache>
                  <c:formatCode>General</c:formatCode>
                  <c:ptCount val="2"/>
                  <c:pt idx="0">
                    <c:v>2.3167506876793972E-2</c:v>
                  </c:pt>
                  <c:pt idx="1">
                    <c:v>1.6250727205593996E-2</c:v>
                  </c:pt>
                </c:numCache>
              </c:numRef>
            </c:plus>
            <c:minus>
              <c:numRef>
                <c:f>('M-Mode SAX'!$AB$24,'M-Mode SAX'!$AF$24)</c:f>
                <c:numCache>
                  <c:formatCode>General</c:formatCode>
                  <c:ptCount val="2"/>
                  <c:pt idx="0">
                    <c:v>2.3167506876793972E-2</c:v>
                  </c:pt>
                  <c:pt idx="1">
                    <c:v>1.6250727205593996E-2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SAX'!$AB$22,'M-Mode SAX'!$AF$22)</c:f>
              <c:numCache>
                <c:formatCode>0.00</c:formatCode>
                <c:ptCount val="2"/>
                <c:pt idx="0">
                  <c:v>0.1862785194214962</c:v>
                </c:pt>
                <c:pt idx="1">
                  <c:v>0.17867721667203609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1-40E9-9CBB-8E4C08ED8C6C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SAX'!$AB$249,'M-Mode SAX'!$AF$249)</c:f>
                <c:numCache>
                  <c:formatCode>General</c:formatCode>
                  <c:ptCount val="2"/>
                  <c:pt idx="0">
                    <c:v>7.3904145013857728E-3</c:v>
                  </c:pt>
                  <c:pt idx="1">
                    <c:v>8.1792948108577276E-2</c:v>
                  </c:pt>
                </c:numCache>
              </c:numRef>
            </c:plus>
            <c:minus>
              <c:numRef>
                <c:f>('M-Mode SAX'!$AB$249,'M-Mode SAX'!$AF$249)</c:f>
                <c:numCache>
                  <c:formatCode>General</c:formatCode>
                  <c:ptCount val="2"/>
                  <c:pt idx="0">
                    <c:v>7.3904145013857728E-3</c:v>
                  </c:pt>
                  <c:pt idx="1">
                    <c:v>8.1792948108577276E-2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SAX'!$AB$247,'M-Mode SAX'!$AF$247)</c:f>
              <c:numCache>
                <c:formatCode>0.00</c:formatCode>
                <c:ptCount val="2"/>
                <c:pt idx="0">
                  <c:v>0.21308697763173959</c:v>
                </c:pt>
                <c:pt idx="1">
                  <c:v>0.24229076701696312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2-43F0-A6DE-CD32B40B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8480"/>
        <c:axId val="-144178806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635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SAX'!$AB$49,'M-Mode SAX'!$AD$49,'M-Mode SAX'!$AF$49,'M-Mode SAX'!$AH$49)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3.1962737817632175E-2</c:v>
                        </c:pt>
                        <c:pt idx="1">
                          <c:v>1.9656551651832742E-2</c:v>
                        </c:pt>
                        <c:pt idx="2">
                          <c:v>1.7781175845209753E-2</c:v>
                        </c:pt>
                        <c:pt idx="3">
                          <c:v>2.1361894535124101E-2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SAX'!$AB$49,'M-Mode SAX'!$AD$49,'M-Mode SAX'!$AF$49,'M-Mode SAX'!$AH$49)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3.1962737817632175E-2</c:v>
                        </c:pt>
                        <c:pt idx="1">
                          <c:v>1.9656551651832742E-2</c:v>
                        </c:pt>
                        <c:pt idx="2">
                          <c:v>1.7781175845209753E-2</c:v>
                        </c:pt>
                        <c:pt idx="3">
                          <c:v>2.1361894535124101E-2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SAX'!$AB$47,'M-Mode SAX'!$AD$47,'M-Mode SAX'!$AF$47,'M-Mode SAX'!$AH$47)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0.12520046009195754</c:v>
                      </c:pt>
                      <c:pt idx="1">
                        <c:v>0.1435865064751837</c:v>
                      </c:pt>
                      <c:pt idx="2">
                        <c:v>0.16293251668599634</c:v>
                      </c:pt>
                      <c:pt idx="3">
                        <c:v>0.23309556626353042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7A1-40E9-9CBB-8E4C08ED8C6C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SAX'!$AB$77,'M-Mode SAX'!$AD$77,'M-Mode SAX'!$AF$77,'M-Mode SAX'!$AH$77)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1.9799517796478368E-2</c:v>
                        </c:pt>
                        <c:pt idx="1">
                          <c:v>1.1439214555346846E-2</c:v>
                        </c:pt>
                        <c:pt idx="2">
                          <c:v>9.3617856373518406E-3</c:v>
                        </c:pt>
                        <c:pt idx="3">
                          <c:v>5.1675504424949052E-2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SAX'!$AB$77,'M-Mode SAX'!$AD$77,'M-Mode SAX'!$AF$77,'M-Mode SAX'!$AH$77)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1.9799517796478368E-2</c:v>
                        </c:pt>
                        <c:pt idx="1">
                          <c:v>1.1439214555346846E-2</c:v>
                        </c:pt>
                        <c:pt idx="2">
                          <c:v>9.3617856373518406E-3</c:v>
                        </c:pt>
                        <c:pt idx="3">
                          <c:v>5.1675504424949052E-2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SAX'!$AB$75,'M-Mode SAX'!$AD$75,'M-Mode SAX'!$AF$75,'M-Mode SAX'!$AH$75)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0.18439593380775832</c:v>
                      </c:pt>
                      <c:pt idx="1">
                        <c:v>0.12365480535153996</c:v>
                      </c:pt>
                      <c:pt idx="2">
                        <c:v>0.13720023843843862</c:v>
                      </c:pt>
                      <c:pt idx="3">
                        <c:v>0.28818396454571477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7A1-40E9-9CBB-8E4C08ED8C6C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SAX'!$AB$111,'M-Mode SAX'!$AD$111,'M-Mode SAX'!$AF$111,'M-Mode SAX'!$AH$111)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3.3090502013410038E-2</c:v>
                        </c:pt>
                        <c:pt idx="1">
                          <c:v>1.1717387306916217E-2</c:v>
                        </c:pt>
                        <c:pt idx="2">
                          <c:v>2.1672254255055434E-2</c:v>
                        </c:pt>
                        <c:pt idx="3">
                          <c:v>2.7346498994018472E-2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SAX'!$AB$111,'M-Mode SAX'!$AD$111,'M-Mode SAX'!$AF$111,'M-Mode SAX'!$AH$111)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3.3090502013410038E-2</c:v>
                        </c:pt>
                        <c:pt idx="1">
                          <c:v>1.1717387306916217E-2</c:v>
                        </c:pt>
                        <c:pt idx="2">
                          <c:v>2.1672254255055434E-2</c:v>
                        </c:pt>
                        <c:pt idx="3">
                          <c:v>2.7346498994018472E-2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SAX'!$AB$109,'M-Mode SAX'!$AD$109,'M-Mode SAX'!$AF$109,'M-Mode SAX'!$AH$109)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0.22832405111807116</c:v>
                      </c:pt>
                      <c:pt idx="1">
                        <c:v>0.17437873322391487</c:v>
                      </c:pt>
                      <c:pt idx="2">
                        <c:v>0.16793547224795383</c:v>
                      </c:pt>
                      <c:pt idx="3">
                        <c:v>0.20685818045361606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7A1-40E9-9CBB-8E4C08ED8C6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SAX'!$AB$136,'M-Mode SAX'!$AD$136,'M-Mode SAX'!$AF$136,'M-Mode SAX'!$AH$136)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2.1372063506060475E-2</c:v>
                        </c:pt>
                        <c:pt idx="1">
                          <c:v>2.1640210684994006E-2</c:v>
                        </c:pt>
                        <c:pt idx="2">
                          <c:v>2.2517319115939741E-2</c:v>
                        </c:pt>
                        <c:pt idx="3">
                          <c:v>1.7741435952403305E-2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SAX'!$AB$136,'M-Mode SAX'!$AD$136,'M-Mode SAX'!$AF$136,'M-Mode SAX'!$AH$136)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2.1372063506060475E-2</c:v>
                        </c:pt>
                        <c:pt idx="1">
                          <c:v>2.1640210684994006E-2</c:v>
                        </c:pt>
                        <c:pt idx="2">
                          <c:v>2.2517319115939741E-2</c:v>
                        </c:pt>
                        <c:pt idx="3">
                          <c:v>1.7741435952403305E-2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SAX'!$AB$134,'M-Mode SAX'!$AD$134,'M-Mode SAX'!$AF$134,'M-Mode SAX'!$AH$134)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0.19406677434390598</c:v>
                      </c:pt>
                      <c:pt idx="1">
                        <c:v>0.14374535984728079</c:v>
                      </c:pt>
                      <c:pt idx="2">
                        <c:v>0.20602360814787379</c:v>
                      </c:pt>
                      <c:pt idx="3">
                        <c:v>0.20043449690797074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A1-40E9-9CBB-8E4C08ED8C6C}"/>
                  </c:ext>
                </c:extLst>
              </c15:ser>
            </c15:filteredBarSeries>
          </c:ext>
        </c:extLst>
      </c:barChart>
      <c:catAx>
        <c:axId val="-144176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8064"/>
        <c:crosses val="autoZero"/>
        <c:auto val="1"/>
        <c:lblAlgn val="ctr"/>
        <c:lblOffset val="100"/>
        <c:noMultiLvlLbl val="0"/>
      </c:catAx>
      <c:valAx>
        <c:axId val="-1441788064"/>
        <c:scaling>
          <c:orientation val="minMax"/>
          <c:max val="0.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8480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SAX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SAX'!$AK$24,'M-Mode SAX'!$AO$24)</c:f>
                <c:numCache>
                  <c:formatCode>General</c:formatCode>
                  <c:ptCount val="2"/>
                  <c:pt idx="0">
                    <c:v>2.6945334627115489E-2</c:v>
                  </c:pt>
                  <c:pt idx="1">
                    <c:v>1.893036041560223E-2</c:v>
                  </c:pt>
                </c:numCache>
              </c:numRef>
            </c:plus>
            <c:minus>
              <c:numRef>
                <c:f>('M-Mode SAX'!$AK$24,'M-Mode SAX'!$AO$24)</c:f>
                <c:numCache>
                  <c:formatCode>General</c:formatCode>
                  <c:ptCount val="2"/>
                  <c:pt idx="0">
                    <c:v>2.6945334627115489E-2</c:v>
                  </c:pt>
                  <c:pt idx="1">
                    <c:v>1.893036041560223E-2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SAX'!$AK$22,'M-Mode SAX'!$AO$22)</c:f>
              <c:numCache>
                <c:formatCode>0.00</c:formatCode>
                <c:ptCount val="2"/>
                <c:pt idx="0">
                  <c:v>0.20470182957020117</c:v>
                </c:pt>
                <c:pt idx="1">
                  <c:v>0.19543224895500083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D-4A56-8C09-CFE8C48ED9AE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SAX'!$AK$249,'M-Mode SAX'!$AO$249)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0.10685569227014571</c:v>
                  </c:pt>
                </c:numCache>
              </c:numRef>
            </c:plus>
            <c:minus>
              <c:numRef>
                <c:f>('M-Mode SAX'!$AK$249,'M-Mode SAX'!$AO$249)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0.10685569227014571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SAX'!$AK$247,'M-Mode SAX'!$AO$247)</c:f>
              <c:numCache>
                <c:formatCode>0.00</c:formatCode>
                <c:ptCount val="2"/>
                <c:pt idx="0">
                  <c:v>0</c:v>
                </c:pt>
                <c:pt idx="1">
                  <c:v>0.28167830444823594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9-410A-92E6-E1535DB6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9024"/>
        <c:axId val="-1441790240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SAX'!$AK$49,'M-Mode SAX'!$AM$49,'M-Mode SAX'!$AO$49,'M-Mode SAX'!$AQ$49)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3.6204262438032028E-2</c:v>
                        </c:pt>
                        <c:pt idx="1">
                          <c:v>2.2828479803163916E-2</c:v>
                        </c:pt>
                        <c:pt idx="2">
                          <c:v>2.0816786694973204E-2</c:v>
                        </c:pt>
                        <c:pt idx="3">
                          <c:v>2.6556669969646694E-2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SAX'!$AK$49,'M-Mode SAX'!$AM$49,'M-Mode SAX'!$AO$49,'M-Mode SAX'!$AQ$49)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3.6204262438032028E-2</c:v>
                        </c:pt>
                        <c:pt idx="1">
                          <c:v>2.2828479803163916E-2</c:v>
                        </c:pt>
                        <c:pt idx="2">
                          <c:v>2.0816786694973204E-2</c:v>
                        </c:pt>
                        <c:pt idx="3">
                          <c:v>2.6556669969646694E-2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SAX'!$AK$47,'M-Mode SAX'!$AM$47,'M-Mode SAX'!$AO$47,'M-Mode SAX'!$AQ$47)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0.13457046260877445</c:v>
                      </c:pt>
                      <c:pt idx="1">
                        <c:v>0.15466780894174001</c:v>
                      </c:pt>
                      <c:pt idx="2">
                        <c:v>0.1769964447189083</c:v>
                      </c:pt>
                      <c:pt idx="3">
                        <c:v>0.26117499884564788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E8D-4A56-8C09-CFE8C48ED9AE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SAX'!$AK$77,'M-Mode SAX'!$AM$77,'M-Mode SAX'!$AO$77,'M-Mode SAX'!$AQ$77)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2.3433375042273843E-2</c:v>
                        </c:pt>
                        <c:pt idx="1">
                          <c:v>1.3112341956495729E-2</c:v>
                        </c:pt>
                        <c:pt idx="2">
                          <c:v>1.0582094777633076E-2</c:v>
                        </c:pt>
                        <c:pt idx="3">
                          <c:v>6.9304992751144753E-2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SAX'!$AK$77,'M-Mode SAX'!$AM$77,'M-Mode SAX'!$AO$77,'M-Mode SAX'!$AQ$77)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2.3433375042273843E-2</c:v>
                        </c:pt>
                        <c:pt idx="1">
                          <c:v>1.3112341956495729E-2</c:v>
                        </c:pt>
                        <c:pt idx="2">
                          <c:v>1.0582094777633076E-2</c:v>
                        </c:pt>
                        <c:pt idx="3">
                          <c:v>6.9304992751144753E-2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SAX'!$AK$75,'M-Mode SAX'!$AM$75,'M-Mode SAX'!$AO$75,'M-Mode SAX'!$AQ$75)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0.20257292672509516</c:v>
                      </c:pt>
                      <c:pt idx="1">
                        <c:v>0.13182348331337657</c:v>
                      </c:pt>
                      <c:pt idx="2">
                        <c:v>0.14687512024318</c:v>
                      </c:pt>
                      <c:pt idx="3">
                        <c:v>0.3377200365290764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E8D-4A56-8C09-CFE8C48ED9AE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SAX'!$AK$111,'M-Mode SAX'!$AM$111,'M-Mode SAX'!$AO$111,'M-Mode SAX'!$AQ$111)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4.1405897239292201E-2</c:v>
                        </c:pt>
                        <c:pt idx="1">
                          <c:v>1.3823515447972985E-2</c:v>
                        </c:pt>
                        <c:pt idx="2">
                          <c:v>2.537281434026421E-2</c:v>
                        </c:pt>
                        <c:pt idx="3">
                          <c:v>3.2994575035761788E-2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SAX'!$AK$111,'M-Mode SAX'!$AM$111,'M-Mode SAX'!$AO$111,'M-Mode SAX'!$AQ$111)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4.1405897239292201E-2</c:v>
                        </c:pt>
                        <c:pt idx="1">
                          <c:v>1.3823515447972985E-2</c:v>
                        </c:pt>
                        <c:pt idx="2">
                          <c:v>2.537281434026421E-2</c:v>
                        </c:pt>
                        <c:pt idx="3">
                          <c:v>3.2994575035761788E-2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SAX'!$AK$109,'M-Mode SAX'!$AM$109,'M-Mode SAX'!$AO$109,'M-Mode SAX'!$AQ$109)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0.2582224219098031</c:v>
                      </c:pt>
                      <c:pt idx="1">
                        <c:v>0.19020054176815479</c:v>
                      </c:pt>
                      <c:pt idx="2">
                        <c:v>0.18391538008550853</c:v>
                      </c:pt>
                      <c:pt idx="3">
                        <c:v>0.23049682688559597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E8D-4A56-8C09-CFE8C48ED9A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SAX'!$AK$136,'M-Mode SAX'!$AM$136,'M-Mode SAX'!$AO$136,'M-Mode SAX'!$AQ$136)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2.5943317826991361E-2</c:v>
                        </c:pt>
                        <c:pt idx="1">
                          <c:v>2.501298566623723E-2</c:v>
                        </c:pt>
                        <c:pt idx="2">
                          <c:v>2.7383845990796459E-2</c:v>
                        </c:pt>
                        <c:pt idx="3">
                          <c:v>2.1080916160094366E-2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SAX'!$AK$136,'M-Mode SAX'!$AM$136,'M-Mode SAX'!$AO$136,'M-Mode SAX'!$AQ$136)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2.5943317826991361E-2</c:v>
                        </c:pt>
                        <c:pt idx="1">
                          <c:v>2.501298566623723E-2</c:v>
                        </c:pt>
                        <c:pt idx="2">
                          <c:v>2.7383845990796459E-2</c:v>
                        </c:pt>
                        <c:pt idx="3">
                          <c:v>2.1080916160094366E-2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SAX'!$AK$134,'M-Mode SAX'!$AM$134,'M-Mode SAX'!$AO$134,'M-Mode SAX'!$AQ$134)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0.21403964354229799</c:v>
                      </c:pt>
                      <c:pt idx="1">
                        <c:v>0.15571576960081113</c:v>
                      </c:pt>
                      <c:pt idx="2">
                        <c:v>0.22902107551559986</c:v>
                      </c:pt>
                      <c:pt idx="3">
                        <c:v>0.22146576633230608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E8D-4A56-8C09-CFE8C48ED9AE}"/>
                  </c:ext>
                </c:extLst>
              </c15:ser>
            </c15:filteredBarSeries>
          </c:ext>
        </c:extLst>
      </c:barChart>
      <c:catAx>
        <c:axId val="-144176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90240"/>
        <c:crosses val="autoZero"/>
        <c:auto val="1"/>
        <c:lblAlgn val="ctr"/>
        <c:lblOffset val="100"/>
        <c:noMultiLvlLbl val="0"/>
      </c:catAx>
      <c:valAx>
        <c:axId val="-1441790240"/>
        <c:scaling>
          <c:orientation val="minMax"/>
          <c:max val="0.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9024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E/A Ratio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Function'!$AC$13,'LV Function'!$AC$24)</c:f>
                <c:numCache>
                  <c:formatCode>General</c:formatCode>
                  <c:ptCount val="2"/>
                  <c:pt idx="0">
                    <c:v>2.9980529149141129E-2</c:v>
                  </c:pt>
                  <c:pt idx="1">
                    <c:v>9.9463026527146656E-2</c:v>
                  </c:pt>
                </c:numCache>
              </c:numRef>
            </c:plus>
            <c:minus>
              <c:numRef>
                <c:f>('LV Function'!$AC$13,'LV Function'!$AC$24)</c:f>
                <c:numCache>
                  <c:formatCode>General</c:formatCode>
                  <c:ptCount val="2"/>
                  <c:pt idx="0">
                    <c:v>2.9980529149141129E-2</c:v>
                  </c:pt>
                  <c:pt idx="1">
                    <c:v>9.9463026527146656E-2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Function'!$AC$11,'LV Function'!$AC$22)</c:f>
              <c:numCache>
                <c:formatCode>0.00</c:formatCode>
                <c:ptCount val="2"/>
                <c:pt idx="0">
                  <c:v>1.4528922499999999</c:v>
                </c:pt>
                <c:pt idx="1">
                  <c:v>1.5861698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8-4E03-BCC9-92CE25932249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Function'!$AC$39,'LV Function'!$AC$49)</c:f>
                <c:numCache>
                  <c:formatCode>General</c:formatCode>
                  <c:ptCount val="2"/>
                  <c:pt idx="0">
                    <c:v>0.15712650728409894</c:v>
                  </c:pt>
                  <c:pt idx="1">
                    <c:v>0.18403474571503034</c:v>
                  </c:pt>
                </c:numCache>
              </c:numRef>
            </c:plus>
            <c:minus>
              <c:numRef>
                <c:f>('LV Function'!$AC$39,'LV Function'!$AC$49)</c:f>
                <c:numCache>
                  <c:formatCode>General</c:formatCode>
                  <c:ptCount val="2"/>
                  <c:pt idx="0">
                    <c:v>0.15712650728409894</c:v>
                  </c:pt>
                  <c:pt idx="1">
                    <c:v>0.18403474571503034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Function'!$AC$37,'LV Function'!$AC$47)</c:f>
              <c:numCache>
                <c:formatCode>0.00</c:formatCode>
                <c:ptCount val="2"/>
                <c:pt idx="0">
                  <c:v>1.0851390000000001</c:v>
                </c:pt>
                <c:pt idx="1">
                  <c:v>1.0242627499999999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98-4E03-BCC9-92CE25932249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Function'!$AC$64,'LV Function'!$AC$77)</c:f>
                <c:numCache>
                  <c:formatCode>General</c:formatCode>
                  <c:ptCount val="2"/>
                  <c:pt idx="0">
                    <c:v>0.1197737985998605</c:v>
                  </c:pt>
                  <c:pt idx="1">
                    <c:v>5.5007805864960339E-2</c:v>
                  </c:pt>
                </c:numCache>
              </c:numRef>
            </c:plus>
            <c:minus>
              <c:numRef>
                <c:f>('LV Function'!$AC$64,'LV Function'!$AC$77)</c:f>
                <c:numCache>
                  <c:formatCode>General</c:formatCode>
                  <c:ptCount val="2"/>
                  <c:pt idx="0">
                    <c:v>0.1197737985998605</c:v>
                  </c:pt>
                  <c:pt idx="1">
                    <c:v>5.5007805864960339E-2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Function'!$AC$62,'LV Function'!$AC$75)</c:f>
              <c:numCache>
                <c:formatCode>0.00</c:formatCode>
                <c:ptCount val="2"/>
                <c:pt idx="0">
                  <c:v>1.0373817999999999</c:v>
                </c:pt>
                <c:pt idx="1">
                  <c:v>1.4085987777777778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8-4E03-BCC9-92CE25932249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Function'!$AC$98,'LV Function'!$AC$111)</c:f>
                <c:numCache>
                  <c:formatCode>General</c:formatCode>
                  <c:ptCount val="2"/>
                  <c:pt idx="0">
                    <c:v>8.7170058508722476E-2</c:v>
                  </c:pt>
                  <c:pt idx="1">
                    <c:v>3.2420947680045109E-2</c:v>
                  </c:pt>
                </c:numCache>
              </c:numRef>
            </c:plus>
            <c:minus>
              <c:numRef>
                <c:f>('LV Function'!$AC$98,'LV Function'!$AC$111)</c:f>
                <c:numCache>
                  <c:formatCode>General</c:formatCode>
                  <c:ptCount val="2"/>
                  <c:pt idx="0">
                    <c:v>8.7170058508722476E-2</c:v>
                  </c:pt>
                  <c:pt idx="1">
                    <c:v>3.2420947680045109E-2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Function'!$AC$96,'LV Function'!$AC$109)</c:f>
              <c:numCache>
                <c:formatCode>0.00</c:formatCode>
                <c:ptCount val="2"/>
                <c:pt idx="0">
                  <c:v>1.5782726666666669</c:v>
                </c:pt>
                <c:pt idx="1">
                  <c:v>1.4671356666666666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98-4E03-BCC9-92CE25932249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Function'!$AC$125,'LV Function'!$AC$136)</c:f>
                <c:numCache>
                  <c:formatCode>General</c:formatCode>
                  <c:ptCount val="2"/>
                  <c:pt idx="0">
                    <c:v>0.36053350000000034</c:v>
                  </c:pt>
                  <c:pt idx="1">
                    <c:v>0.16882871780915035</c:v>
                  </c:pt>
                </c:numCache>
              </c:numRef>
            </c:plus>
            <c:minus>
              <c:numRef>
                <c:f>('LV Function'!$AC$125,'LV Function'!$AC$136)</c:f>
                <c:numCache>
                  <c:formatCode>General</c:formatCode>
                  <c:ptCount val="2"/>
                  <c:pt idx="0">
                    <c:v>0.36053350000000034</c:v>
                  </c:pt>
                  <c:pt idx="1">
                    <c:v>0.16882871780915035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Function'!$AC$123,'LV Function'!$AC$134)</c:f>
              <c:numCache>
                <c:formatCode>0.00</c:formatCode>
                <c:ptCount val="2"/>
                <c:pt idx="0">
                  <c:v>1.3085225</c:v>
                </c:pt>
                <c:pt idx="1">
                  <c:v>1.2812597142857141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98-4E03-BCC9-92CE2593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07984"/>
        <c:axId val="-1450001456"/>
      </c:barChart>
      <c:catAx>
        <c:axId val="-145000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1456"/>
        <c:crosses val="autoZero"/>
        <c:auto val="1"/>
        <c:lblAlgn val="ctr"/>
        <c:lblOffset val="100"/>
        <c:noMultiLvlLbl val="0"/>
      </c:catAx>
      <c:valAx>
        <c:axId val="-1450001456"/>
        <c:scaling>
          <c:orientation val="minMax"/>
          <c:max val="2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7984"/>
        <c:crosses val="autoZero"/>
        <c:crossBetween val="between"/>
        <c:majorUnit val="0.5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LAX'!$F$13,'M-Mode LAX'!$K$13,'M-Mode LAX'!$P$13,'M-Mode LAX'!$U$13)</c:f>
                <c:numCache>
                  <c:formatCode>General</c:formatCode>
                  <c:ptCount val="4"/>
                  <c:pt idx="0">
                    <c:v>44.038212952804557</c:v>
                  </c:pt>
                  <c:pt idx="1">
                    <c:v>0</c:v>
                  </c:pt>
                  <c:pt idx="2">
                    <c:v>25.791832686758358</c:v>
                  </c:pt>
                  <c:pt idx="3">
                    <c:v>21.387963593251634</c:v>
                  </c:pt>
                </c:numCache>
              </c:numRef>
            </c:plus>
            <c:minus>
              <c:numRef>
                <c:f>('M-Mode LAX'!$F$13,'M-Mode LAX'!$K$13,'M-Mode LAX'!$P$13,'M-Mode LAX'!$U$13)</c:f>
                <c:numCache>
                  <c:formatCode>General</c:formatCode>
                  <c:ptCount val="4"/>
                  <c:pt idx="0">
                    <c:v>44.038212952804557</c:v>
                  </c:pt>
                  <c:pt idx="1">
                    <c:v>0</c:v>
                  </c:pt>
                  <c:pt idx="2">
                    <c:v>25.791832686758358</c:v>
                  </c:pt>
                  <c:pt idx="3">
                    <c:v>21.387963593251634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LAX'!$F$11,'M-Mode LAX'!$K$11,'M-Mode LAX'!$P$11,'M-Mode LAX'!$U$11)</c:f>
              <c:numCache>
                <c:formatCode>0</c:formatCode>
                <c:ptCount val="4"/>
                <c:pt idx="0">
                  <c:v>1518.6358340736974</c:v>
                </c:pt>
                <c:pt idx="1">
                  <c:v>0</c:v>
                </c:pt>
                <c:pt idx="2">
                  <c:v>596.7062624498268</c:v>
                </c:pt>
                <c:pt idx="3">
                  <c:v>415.0318991268727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7-4A96-9020-62D3CFA9B598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LAX'!$F$39,'M-Mode LAX'!$K$39,'M-Mode LAX'!$P$39,'M-Mode LAX'!$U$39)</c:f>
                <c:numCache>
                  <c:formatCode>General</c:formatCode>
                  <c:ptCount val="4"/>
                  <c:pt idx="0">
                    <c:v>40.237976826056354</c:v>
                  </c:pt>
                  <c:pt idx="1">
                    <c:v>0</c:v>
                  </c:pt>
                  <c:pt idx="2">
                    <c:v>29.408080850064753</c:v>
                  </c:pt>
                  <c:pt idx="3">
                    <c:v>30.151087051818852</c:v>
                  </c:pt>
                </c:numCache>
              </c:numRef>
            </c:plus>
            <c:minus>
              <c:numRef>
                <c:f>('M-Mode LAX'!$F$39,'M-Mode LAX'!$K$39,'M-Mode LAX'!$P$39,'M-Mode LAX'!$U$39)</c:f>
                <c:numCache>
                  <c:formatCode>General</c:formatCode>
                  <c:ptCount val="4"/>
                  <c:pt idx="0">
                    <c:v>40.237976826056354</c:v>
                  </c:pt>
                  <c:pt idx="1">
                    <c:v>0</c:v>
                  </c:pt>
                  <c:pt idx="2">
                    <c:v>29.408080850064753</c:v>
                  </c:pt>
                  <c:pt idx="3">
                    <c:v>30.151087051818852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LAX'!$F$37,'M-Mode LAX'!$K$37,'M-Mode LAX'!$P$37,'M-Mode LAX'!$U$37)</c:f>
              <c:numCache>
                <c:formatCode>0</c:formatCode>
                <c:ptCount val="4"/>
                <c:pt idx="0">
                  <c:v>1164.4875209553879</c:v>
                </c:pt>
                <c:pt idx="1">
                  <c:v>0</c:v>
                </c:pt>
                <c:pt idx="2">
                  <c:v>648.21056476423303</c:v>
                </c:pt>
                <c:pt idx="3">
                  <c:v>389.172964870334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7-4A96-9020-62D3CFA9B598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LAX'!$F$64,'M-Mode LAX'!$K$64,'M-Mode LAX'!$P$64,'M-Mode LAX'!$U$64)</c:f>
                <c:numCache>
                  <c:formatCode>General</c:formatCode>
                  <c:ptCount val="4"/>
                  <c:pt idx="0">
                    <c:v>39.337211467958937</c:v>
                  </c:pt>
                  <c:pt idx="1">
                    <c:v>45.099335001009742</c:v>
                  </c:pt>
                  <c:pt idx="2">
                    <c:v>31.832011709497007</c:v>
                  </c:pt>
                  <c:pt idx="3">
                    <c:v>14.399433972065781</c:v>
                  </c:pt>
                </c:numCache>
              </c:numRef>
            </c:plus>
            <c:minus>
              <c:numRef>
                <c:f>('M-Mode LAX'!$F$64,'M-Mode LAX'!$K$64,'M-Mode LAX'!$P$64,'M-Mode LAX'!$U$64)</c:f>
                <c:numCache>
                  <c:formatCode>General</c:formatCode>
                  <c:ptCount val="4"/>
                  <c:pt idx="0">
                    <c:v>39.337211467958937</c:v>
                  </c:pt>
                  <c:pt idx="1">
                    <c:v>45.099335001009742</c:v>
                  </c:pt>
                  <c:pt idx="2">
                    <c:v>31.832011709497007</c:v>
                  </c:pt>
                  <c:pt idx="3">
                    <c:v>14.399433972065781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LAX'!$F$62,'M-Mode LAX'!$K$62,'M-Mode LAX'!$P$62,'M-Mode LAX'!$U$62)</c:f>
              <c:numCache>
                <c:formatCode>0</c:formatCode>
                <c:ptCount val="4"/>
                <c:pt idx="0">
                  <c:v>1539.2164275608661</c:v>
                </c:pt>
                <c:pt idx="1">
                  <c:v>1175.06324965523</c:v>
                </c:pt>
                <c:pt idx="2">
                  <c:v>651.79223737060897</c:v>
                </c:pt>
                <c:pt idx="3">
                  <c:v>503.57595852432058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7-4A96-9020-62D3CFA9B598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LAX'!$F$98,'M-Mode LAX'!$K$98,'M-Mode LAX'!$P$98,'M-Mode LAX'!$U$98)</c:f>
                <c:numCache>
                  <c:formatCode>General</c:formatCode>
                  <c:ptCount val="4"/>
                  <c:pt idx="0">
                    <c:v>34.932920328651825</c:v>
                  </c:pt>
                  <c:pt idx="1">
                    <c:v>0</c:v>
                  </c:pt>
                  <c:pt idx="2">
                    <c:v>18.517494874466298</c:v>
                  </c:pt>
                  <c:pt idx="3">
                    <c:v>11.2822267086746</c:v>
                  </c:pt>
                </c:numCache>
              </c:numRef>
            </c:plus>
            <c:minus>
              <c:numRef>
                <c:f>('M-Mode LAX'!$F$98,'M-Mode LAX'!$K$98,'M-Mode LAX'!$P$98,'M-Mode LAX'!$U$98)</c:f>
                <c:numCache>
                  <c:formatCode>General</c:formatCode>
                  <c:ptCount val="4"/>
                  <c:pt idx="0">
                    <c:v>34.932920328651825</c:v>
                  </c:pt>
                  <c:pt idx="1">
                    <c:v>0</c:v>
                  </c:pt>
                  <c:pt idx="2">
                    <c:v>18.517494874466298</c:v>
                  </c:pt>
                  <c:pt idx="3">
                    <c:v>11.2822267086746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LAX'!$F$96,'M-Mode LAX'!$K$96,'M-Mode LAX'!$P$96,'M-Mode LAX'!$U$96)</c:f>
              <c:numCache>
                <c:formatCode>0</c:formatCode>
                <c:ptCount val="4"/>
                <c:pt idx="0">
                  <c:v>1440.2052098335707</c:v>
                </c:pt>
                <c:pt idx="1">
                  <c:v>1158.0917041831599</c:v>
                </c:pt>
                <c:pt idx="2">
                  <c:v>564.04390994750133</c:v>
                </c:pt>
                <c:pt idx="3">
                  <c:v>423.19592927178127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7-4A96-9020-62D3CFA9B598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LAX'!$F$125,'M-Mode LAX'!$K$125,'M-Mode LAX'!$P$125,'M-Mode LAX'!$U$125)</c:f>
                <c:numCache>
                  <c:formatCode>General</c:formatCode>
                  <c:ptCount val="4"/>
                  <c:pt idx="0">
                    <c:v>45.652407473036483</c:v>
                  </c:pt>
                  <c:pt idx="1">
                    <c:v>0</c:v>
                  </c:pt>
                  <c:pt idx="2">
                    <c:v>44.714118431107657</c:v>
                  </c:pt>
                  <c:pt idx="3">
                    <c:v>34.714594286213945</c:v>
                  </c:pt>
                </c:numCache>
              </c:numRef>
            </c:plus>
            <c:minus>
              <c:numRef>
                <c:f>('M-Mode LAX'!$F$125,'M-Mode LAX'!$K$125,'M-Mode LAX'!$P$125,'M-Mode LAX'!$U$125)</c:f>
                <c:numCache>
                  <c:formatCode>General</c:formatCode>
                  <c:ptCount val="4"/>
                  <c:pt idx="0">
                    <c:v>45.652407473036483</c:v>
                  </c:pt>
                  <c:pt idx="1">
                    <c:v>0</c:v>
                  </c:pt>
                  <c:pt idx="2">
                    <c:v>44.714118431107657</c:v>
                  </c:pt>
                  <c:pt idx="3">
                    <c:v>34.714594286213945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LAX'!$F$123,'M-Mode LAX'!$K$123,'M-Mode LAX'!$P$123,'M-Mode LAX'!$U$123)</c:f>
              <c:numCache>
                <c:formatCode>0</c:formatCode>
                <c:ptCount val="4"/>
                <c:pt idx="0">
                  <c:v>1146.5384666666664</c:v>
                </c:pt>
                <c:pt idx="1">
                  <c:v>0</c:v>
                </c:pt>
                <c:pt idx="2">
                  <c:v>604.28830560443657</c:v>
                </c:pt>
                <c:pt idx="3">
                  <c:v>428.10316265630348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7-4A96-9020-62D3CFA9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73920"/>
        <c:axId val="-1441774464"/>
      </c:barChart>
      <c:catAx>
        <c:axId val="-144177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4464"/>
        <c:crosses val="autoZero"/>
        <c:auto val="1"/>
        <c:lblAlgn val="ctr"/>
        <c:lblOffset val="100"/>
        <c:noMultiLvlLbl val="0"/>
      </c:catAx>
      <c:valAx>
        <c:axId val="-1441774464"/>
        <c:scaling>
          <c:orientation val="minMax"/>
          <c:max val="16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3920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LAX'!$F$24,'M-Mode LAX'!$K$24,'M-Mode LAX'!$P$24,'M-Mode LAX'!$U$24)</c:f>
                <c:numCache>
                  <c:formatCode>General</c:formatCode>
                  <c:ptCount val="4"/>
                  <c:pt idx="0">
                    <c:v>41.450475246361648</c:v>
                  </c:pt>
                  <c:pt idx="1">
                    <c:v>0</c:v>
                  </c:pt>
                  <c:pt idx="2">
                    <c:v>21.500659334193454</c:v>
                  </c:pt>
                  <c:pt idx="3">
                    <c:v>26.392748591962036</c:v>
                  </c:pt>
                </c:numCache>
              </c:numRef>
            </c:plus>
            <c:minus>
              <c:numRef>
                <c:f>('M-Mode LAX'!$F$24,'M-Mode LAX'!$K$24,'M-Mode LAX'!$P$24,'M-Mode LAX'!$U$24)</c:f>
                <c:numCache>
                  <c:formatCode>General</c:formatCode>
                  <c:ptCount val="4"/>
                  <c:pt idx="0">
                    <c:v>41.450475246361648</c:v>
                  </c:pt>
                  <c:pt idx="1">
                    <c:v>0</c:v>
                  </c:pt>
                  <c:pt idx="2">
                    <c:v>21.500659334193454</c:v>
                  </c:pt>
                  <c:pt idx="3">
                    <c:v>26.392748591962036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LAX'!$F$22,'M-Mode LAX'!$K$22,'M-Mode LAX'!$P$22,'M-Mode LAX'!$U$22)</c:f>
              <c:numCache>
                <c:formatCode>0</c:formatCode>
                <c:ptCount val="4"/>
                <c:pt idx="0">
                  <c:v>1352.3245991828842</c:v>
                </c:pt>
                <c:pt idx="1">
                  <c:v>0</c:v>
                </c:pt>
                <c:pt idx="2">
                  <c:v>628.39970588991343</c:v>
                </c:pt>
                <c:pt idx="3">
                  <c:v>448.78371340749356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4-4199-962C-0CBC7727A3F6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LAX'!$F$49,'M-Mode LAX'!$K$49,'M-Mode LAX'!$P$49,'M-Mode LAX'!$U$49)</c:f>
                <c:numCache>
                  <c:formatCode>General</c:formatCode>
                  <c:ptCount val="4"/>
                  <c:pt idx="0">
                    <c:v>55.617084161572265</c:v>
                  </c:pt>
                  <c:pt idx="1">
                    <c:v>4.5831593353649964</c:v>
                  </c:pt>
                  <c:pt idx="2">
                    <c:v>16.256138177693678</c:v>
                  </c:pt>
                  <c:pt idx="3">
                    <c:v>14.638305144325237</c:v>
                  </c:pt>
                </c:numCache>
              </c:numRef>
            </c:plus>
            <c:minus>
              <c:numRef>
                <c:f>('M-Mode LAX'!$F$49,'M-Mode LAX'!$K$49,'M-Mode LAX'!$P$49,'M-Mode LAX'!$U$49)</c:f>
                <c:numCache>
                  <c:formatCode>General</c:formatCode>
                  <c:ptCount val="4"/>
                  <c:pt idx="0">
                    <c:v>55.617084161572265</c:v>
                  </c:pt>
                  <c:pt idx="1">
                    <c:v>4.5831593353649964</c:v>
                  </c:pt>
                  <c:pt idx="2">
                    <c:v>16.256138177693678</c:v>
                  </c:pt>
                  <c:pt idx="3">
                    <c:v>14.638305144325237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LAX'!$F$47,'M-Mode LAX'!$K$47,'M-Mode LAX'!$P$47,'M-Mode LAX'!$U$47)</c:f>
              <c:numCache>
                <c:formatCode>0</c:formatCode>
                <c:ptCount val="4"/>
                <c:pt idx="0">
                  <c:v>1160.4675846016362</c:v>
                </c:pt>
                <c:pt idx="1">
                  <c:v>900.25221487077511</c:v>
                </c:pt>
                <c:pt idx="2">
                  <c:v>583.35112099391756</c:v>
                </c:pt>
                <c:pt idx="3">
                  <c:v>393.75057655076881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4-4199-962C-0CBC7727A3F6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LAX'!$F$77,'M-Mode LAX'!$K$77,'M-Mode LAX'!$P$77,'M-Mode LAX'!$U$77)</c:f>
                <c:numCache>
                  <c:formatCode>General</c:formatCode>
                  <c:ptCount val="4"/>
                  <c:pt idx="0">
                    <c:v>25.535204980968789</c:v>
                  </c:pt>
                  <c:pt idx="1">
                    <c:v>50.913328152250735</c:v>
                  </c:pt>
                  <c:pt idx="2">
                    <c:v>41.487055522199725</c:v>
                  </c:pt>
                  <c:pt idx="3">
                    <c:v>26.593576825220605</c:v>
                  </c:pt>
                </c:numCache>
              </c:numRef>
            </c:plus>
            <c:minus>
              <c:numRef>
                <c:f>('M-Mode LAX'!$F$77,'M-Mode LAX'!$K$77,'M-Mode LAX'!$P$77,'M-Mode LAX'!$U$77)</c:f>
                <c:numCache>
                  <c:formatCode>General</c:formatCode>
                  <c:ptCount val="4"/>
                  <c:pt idx="0">
                    <c:v>25.535204980968789</c:v>
                  </c:pt>
                  <c:pt idx="1">
                    <c:v>50.913328152250735</c:v>
                  </c:pt>
                  <c:pt idx="2">
                    <c:v>41.487055522199725</c:v>
                  </c:pt>
                  <c:pt idx="3">
                    <c:v>26.593576825220605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LAX'!$F$75,'M-Mode LAX'!$K$75,'M-Mode LAX'!$P$75,'M-Mode LAX'!$U$75)</c:f>
              <c:numCache>
                <c:formatCode>0</c:formatCode>
                <c:ptCount val="4"/>
                <c:pt idx="0">
                  <c:v>1489.811461965932</c:v>
                </c:pt>
                <c:pt idx="1">
                  <c:v>1082.8049059364821</c:v>
                </c:pt>
                <c:pt idx="2">
                  <c:v>710.22964564774566</c:v>
                </c:pt>
                <c:pt idx="3">
                  <c:v>530.58400588161305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4-4199-962C-0CBC7727A3F6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LAX'!$F$111,'M-Mode LAX'!$K$111,'M-Mode LAX'!$P$111,'M-Mode LAX'!$U$111)</c:f>
                <c:numCache>
                  <c:formatCode>General</c:formatCode>
                  <c:ptCount val="4"/>
                  <c:pt idx="0">
                    <c:v>19.809235457019195</c:v>
                  </c:pt>
                  <c:pt idx="1">
                    <c:v>0</c:v>
                  </c:pt>
                  <c:pt idx="2">
                    <c:v>18.779618511675999</c:v>
                  </c:pt>
                  <c:pt idx="3">
                    <c:v>20.485645382626277</c:v>
                  </c:pt>
                </c:numCache>
              </c:numRef>
            </c:plus>
            <c:minus>
              <c:numRef>
                <c:f>('M-Mode LAX'!$F$111,'M-Mode LAX'!$K$111,'M-Mode LAX'!$P$111,'M-Mode LAX'!$U$111)</c:f>
                <c:numCache>
                  <c:formatCode>General</c:formatCode>
                  <c:ptCount val="4"/>
                  <c:pt idx="0">
                    <c:v>19.809235457019195</c:v>
                  </c:pt>
                  <c:pt idx="1">
                    <c:v>0</c:v>
                  </c:pt>
                  <c:pt idx="2">
                    <c:v>18.779618511675999</c:v>
                  </c:pt>
                  <c:pt idx="3">
                    <c:v>20.485645382626277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LAX'!$F$109,'M-Mode LAX'!$K$109,'M-Mode LAX'!$P$109,'M-Mode LAX'!$U$109)</c:f>
              <c:numCache>
                <c:formatCode>0</c:formatCode>
                <c:ptCount val="4"/>
                <c:pt idx="0">
                  <c:v>1339.4218995805577</c:v>
                </c:pt>
                <c:pt idx="1">
                  <c:v>987.13962150155305</c:v>
                </c:pt>
                <c:pt idx="2">
                  <c:v>542.52646006655152</c:v>
                </c:pt>
                <c:pt idx="3">
                  <c:v>404.41323727619294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4-4199-962C-0CBC7727A3F6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LAX'!$F$136,'M-Mode LAX'!$K$136,'M-Mode LAX'!$P$136,'M-Mode LAX'!$U$136)</c:f>
                <c:numCache>
                  <c:formatCode>General</c:formatCode>
                  <c:ptCount val="4"/>
                  <c:pt idx="0">
                    <c:v>29.869114217608477</c:v>
                  </c:pt>
                  <c:pt idx="1">
                    <c:v>0</c:v>
                  </c:pt>
                  <c:pt idx="2">
                    <c:v>25.53448184486631</c:v>
                  </c:pt>
                  <c:pt idx="3">
                    <c:v>11.440890764212382</c:v>
                  </c:pt>
                </c:numCache>
              </c:numRef>
            </c:plus>
            <c:minus>
              <c:numRef>
                <c:f>('M-Mode LAX'!$F$136,'M-Mode LAX'!$K$136,'M-Mode LAX'!$P$136,'M-Mode LAX'!$U$136)</c:f>
                <c:numCache>
                  <c:formatCode>General</c:formatCode>
                  <c:ptCount val="4"/>
                  <c:pt idx="0">
                    <c:v>29.869114217608477</c:v>
                  </c:pt>
                  <c:pt idx="1">
                    <c:v>0</c:v>
                  </c:pt>
                  <c:pt idx="2">
                    <c:v>25.53448184486631</c:v>
                  </c:pt>
                  <c:pt idx="3">
                    <c:v>11.440890764212382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LAX'!$F$134,'M-Mode LAX'!$K$134,'M-Mode LAX'!$P$134,'M-Mode LAX'!$U$134)</c:f>
              <c:numCache>
                <c:formatCode>0</c:formatCode>
                <c:ptCount val="4"/>
                <c:pt idx="0">
                  <c:v>1154.7384913420276</c:v>
                </c:pt>
                <c:pt idx="1">
                  <c:v>0</c:v>
                </c:pt>
                <c:pt idx="2">
                  <c:v>503.0645690711666</c:v>
                </c:pt>
                <c:pt idx="3">
                  <c:v>437.26299714295607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4-4199-962C-0CBC7727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70656"/>
        <c:axId val="-1441764672"/>
      </c:barChart>
      <c:catAx>
        <c:axId val="-144177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4672"/>
        <c:crosses val="autoZero"/>
        <c:auto val="1"/>
        <c:lblAlgn val="ctr"/>
        <c:lblOffset val="100"/>
        <c:noMultiLvlLbl val="0"/>
      </c:catAx>
      <c:valAx>
        <c:axId val="-1441764672"/>
        <c:scaling>
          <c:orientation val="minMax"/>
          <c:max val="16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0656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LAX'!$AB$13,'M-Mode LAX'!$AD$13,'M-Mode LAX'!$AF$13,'M-Mode LAX'!$AH$13)</c:f>
                <c:numCache>
                  <c:formatCode>General</c:formatCode>
                  <c:ptCount val="4"/>
                  <c:pt idx="0">
                    <c:v>9.6154041647034047E-3</c:v>
                  </c:pt>
                  <c:pt idx="1">
                    <c:v>0</c:v>
                  </c:pt>
                  <c:pt idx="2">
                    <c:v>2.2012455493904414E-2</c:v>
                  </c:pt>
                  <c:pt idx="3">
                    <c:v>1.9512263971398085E-2</c:v>
                  </c:pt>
                </c:numCache>
              </c:numRef>
            </c:plus>
            <c:minus>
              <c:numRef>
                <c:f>('M-Mode LAX'!$AB$13,'M-Mode LAX'!$AD$13,'M-Mode LAX'!$AF$13,'M-Mode LAX'!$AH$13)</c:f>
                <c:numCache>
                  <c:formatCode>General</c:formatCode>
                  <c:ptCount val="4"/>
                  <c:pt idx="0">
                    <c:v>9.6154041647034047E-3</c:v>
                  </c:pt>
                  <c:pt idx="1">
                    <c:v>0</c:v>
                  </c:pt>
                  <c:pt idx="2">
                    <c:v>2.2012455493904414E-2</c:v>
                  </c:pt>
                  <c:pt idx="3">
                    <c:v>1.9512263971398085E-2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LAX'!$AB$11,'M-Mode LAX'!$AD$11,'M-Mode LAX'!$AF$11,'M-Mode LAX'!$AH$11)</c:f>
              <c:numCache>
                <c:formatCode>0.00</c:formatCode>
                <c:ptCount val="4"/>
                <c:pt idx="0">
                  <c:v>0.23277954986197846</c:v>
                </c:pt>
                <c:pt idx="1">
                  <c:v>0</c:v>
                </c:pt>
                <c:pt idx="2">
                  <c:v>0.15039955371930144</c:v>
                </c:pt>
                <c:pt idx="3">
                  <c:v>0.21502426148577183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2-4158-8E7E-17CE91EC2083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LAX'!$AB$39,'M-Mode LAX'!$AD$39,'M-Mode LAX'!$AF$39,'M-Mode LAX'!$AH$39)</c:f>
                <c:numCache>
                  <c:formatCode>General</c:formatCode>
                  <c:ptCount val="4"/>
                  <c:pt idx="0">
                    <c:v>3.2636880035461238E-2</c:v>
                  </c:pt>
                  <c:pt idx="1">
                    <c:v>0</c:v>
                  </c:pt>
                  <c:pt idx="2">
                    <c:v>3.1644729666669529E-2</c:v>
                  </c:pt>
                  <c:pt idx="3">
                    <c:v>5.5514125541015188E-2</c:v>
                  </c:pt>
                </c:numCache>
              </c:numRef>
            </c:plus>
            <c:minus>
              <c:numRef>
                <c:f>('M-Mode LAX'!$AB$39,'M-Mode LAX'!$AD$39,'M-Mode LAX'!$AF$39,'M-Mode LAX'!$AH$39)</c:f>
                <c:numCache>
                  <c:formatCode>General</c:formatCode>
                  <c:ptCount val="4"/>
                  <c:pt idx="0">
                    <c:v>3.2636880035461238E-2</c:v>
                  </c:pt>
                  <c:pt idx="1">
                    <c:v>0</c:v>
                  </c:pt>
                  <c:pt idx="2">
                    <c:v>3.1644729666669529E-2</c:v>
                  </c:pt>
                  <c:pt idx="3">
                    <c:v>5.5514125541015188E-2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LAX'!$AB$37,'M-Mode LAX'!$AD$37,'M-Mode LAX'!$AF$37,'M-Mode LAX'!$AH$37)</c:f>
              <c:numCache>
                <c:formatCode>0.00</c:formatCode>
                <c:ptCount val="4"/>
                <c:pt idx="0">
                  <c:v>0.13224366490331932</c:v>
                </c:pt>
                <c:pt idx="1">
                  <c:v>0</c:v>
                </c:pt>
                <c:pt idx="2">
                  <c:v>0.17084425144724572</c:v>
                </c:pt>
                <c:pt idx="3">
                  <c:v>0.24509577806868657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2-4158-8E7E-17CE91EC2083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LAX'!$AB$64,'M-Mode LAX'!$AD$64,'M-Mode LAX'!$AF$64,'M-Mode LAX'!$AH$64)</c:f>
                <c:numCache>
                  <c:formatCode>General</c:formatCode>
                  <c:ptCount val="4"/>
                  <c:pt idx="0">
                    <c:v>1.1921337205468866E-2</c:v>
                  </c:pt>
                  <c:pt idx="1">
                    <c:v>2.5311706182698242E-2</c:v>
                  </c:pt>
                  <c:pt idx="2">
                    <c:v>1.8504829149751319E-2</c:v>
                  </c:pt>
                  <c:pt idx="3">
                    <c:v>1.35198523215686E-2</c:v>
                  </c:pt>
                </c:numCache>
              </c:numRef>
            </c:plus>
            <c:minus>
              <c:numRef>
                <c:f>('M-Mode LAX'!$AB$64,'M-Mode LAX'!$AD$64,'M-Mode LAX'!$AF$64,'M-Mode LAX'!$AH$64)</c:f>
                <c:numCache>
                  <c:formatCode>General</c:formatCode>
                  <c:ptCount val="4"/>
                  <c:pt idx="0">
                    <c:v>1.1921337205468866E-2</c:v>
                  </c:pt>
                  <c:pt idx="1">
                    <c:v>2.5311706182698242E-2</c:v>
                  </c:pt>
                  <c:pt idx="2">
                    <c:v>1.8504829149751319E-2</c:v>
                  </c:pt>
                  <c:pt idx="3">
                    <c:v>1.35198523215686E-2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LAX'!$AB$62,'M-Mode LAX'!$AD$62,'M-Mode LAX'!$AF$62,'M-Mode LAX'!$AH$62)</c:f>
              <c:numCache>
                <c:formatCode>0.00</c:formatCode>
                <c:ptCount val="4"/>
                <c:pt idx="0">
                  <c:v>0.15415446427695803</c:v>
                </c:pt>
                <c:pt idx="1">
                  <c:v>0.12619160405828606</c:v>
                </c:pt>
                <c:pt idx="2">
                  <c:v>0.12208285638656093</c:v>
                </c:pt>
                <c:pt idx="3">
                  <c:v>0.20821593120627052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2-4158-8E7E-17CE91EC2083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LAX'!$AB$98,'M-Mode LAX'!$AD$98,'M-Mode LAX'!$AF$98,'M-Mode LAX'!$AH$98)</c:f>
                <c:numCache>
                  <c:formatCode>General</c:formatCode>
                  <c:ptCount val="4"/>
                  <c:pt idx="0">
                    <c:v>2.8059675828003741E-2</c:v>
                  </c:pt>
                  <c:pt idx="1">
                    <c:v>0</c:v>
                  </c:pt>
                  <c:pt idx="2">
                    <c:v>1.8527139257830474E-2</c:v>
                  </c:pt>
                  <c:pt idx="3">
                    <c:v>2.0862997237695524E-2</c:v>
                  </c:pt>
                </c:numCache>
              </c:numRef>
            </c:plus>
            <c:minus>
              <c:numRef>
                <c:f>('M-Mode LAX'!$AB$98,'M-Mode LAX'!$AD$98,'M-Mode LAX'!$AF$98,'M-Mode LAX'!$AH$98)</c:f>
                <c:numCache>
                  <c:formatCode>General</c:formatCode>
                  <c:ptCount val="4"/>
                  <c:pt idx="0">
                    <c:v>2.8059675828003741E-2</c:v>
                  </c:pt>
                  <c:pt idx="1">
                    <c:v>0</c:v>
                  </c:pt>
                  <c:pt idx="2">
                    <c:v>1.8527139257830474E-2</c:v>
                  </c:pt>
                  <c:pt idx="3">
                    <c:v>2.0862997237695524E-2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LAX'!$AB$96,'M-Mode LAX'!$AD$96,'M-Mode LAX'!$AF$96,'M-Mode LAX'!$AH$96)</c:f>
              <c:numCache>
                <c:formatCode>0.00</c:formatCode>
                <c:ptCount val="4"/>
                <c:pt idx="0">
                  <c:v>0.23308963122295034</c:v>
                </c:pt>
                <c:pt idx="1">
                  <c:v>0.23672105979123664</c:v>
                </c:pt>
                <c:pt idx="2">
                  <c:v>0.16745435432786368</c:v>
                </c:pt>
                <c:pt idx="3">
                  <c:v>0.22926881122836953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82-4158-8E7E-17CE91EC2083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LAX'!$AB$125,'M-Mode LAX'!$AD$125,'M-Mode LAX'!$AF$125,'M-Mode LAX'!$AH$125)</c:f>
                <c:numCache>
                  <c:formatCode>General</c:formatCode>
                  <c:ptCount val="4"/>
                  <c:pt idx="0">
                    <c:v>3.8486860265613924E-2</c:v>
                  </c:pt>
                  <c:pt idx="1">
                    <c:v>0</c:v>
                  </c:pt>
                  <c:pt idx="2">
                    <c:v>1.471896347871734E-2</c:v>
                  </c:pt>
                  <c:pt idx="3">
                    <c:v>5.4029574949709044E-2</c:v>
                  </c:pt>
                </c:numCache>
              </c:numRef>
            </c:plus>
            <c:minus>
              <c:numRef>
                <c:f>('M-Mode LAX'!$AB$125,'M-Mode LAX'!$AD$125,'M-Mode LAX'!$AF$125,'M-Mode LAX'!$AH$125)</c:f>
                <c:numCache>
                  <c:formatCode>General</c:formatCode>
                  <c:ptCount val="4"/>
                  <c:pt idx="0">
                    <c:v>3.8486860265613924E-2</c:v>
                  </c:pt>
                  <c:pt idx="1">
                    <c:v>0</c:v>
                  </c:pt>
                  <c:pt idx="2">
                    <c:v>1.471896347871734E-2</c:v>
                  </c:pt>
                  <c:pt idx="3">
                    <c:v>5.4029574949709044E-2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LAX'!$AB$123,'M-Mode LAX'!$AD$123,'M-Mode LAX'!$AF$123,'M-Mode LAX'!$AH$123)</c:f>
              <c:numCache>
                <c:formatCode>0.00</c:formatCode>
                <c:ptCount val="4"/>
                <c:pt idx="0">
                  <c:v>0.18601673218871312</c:v>
                </c:pt>
                <c:pt idx="1">
                  <c:v>0</c:v>
                </c:pt>
                <c:pt idx="2">
                  <c:v>0.14964769758521235</c:v>
                </c:pt>
                <c:pt idx="3">
                  <c:v>0.24741630242198628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82-4158-8E7E-17CE91EC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84800"/>
        <c:axId val="-1441783168"/>
      </c:barChart>
      <c:catAx>
        <c:axId val="-144178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3168"/>
        <c:crosses val="autoZero"/>
        <c:auto val="1"/>
        <c:lblAlgn val="ctr"/>
        <c:lblOffset val="100"/>
        <c:noMultiLvlLbl val="0"/>
      </c:catAx>
      <c:valAx>
        <c:axId val="-1441783168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4800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LAX'!$AB$24,'M-Mode LAX'!$AD$24,'M-Mode LAX'!$AF$24,'M-Mode LAX'!$AH$24)</c:f>
                <c:numCache>
                  <c:formatCode>General</c:formatCode>
                  <c:ptCount val="4"/>
                  <c:pt idx="0">
                    <c:v>3.6760107947596349E-2</c:v>
                  </c:pt>
                  <c:pt idx="1">
                    <c:v>0</c:v>
                  </c:pt>
                  <c:pt idx="2">
                    <c:v>2.6175164203065704E-2</c:v>
                  </c:pt>
                  <c:pt idx="3">
                    <c:v>2.9805919049411388E-2</c:v>
                  </c:pt>
                </c:numCache>
              </c:numRef>
            </c:plus>
            <c:minus>
              <c:numRef>
                <c:f>('M-Mode LAX'!$AB$24,'M-Mode LAX'!$AD$24,'M-Mode LAX'!$AF$24,'M-Mode LAX'!$AH$24)</c:f>
                <c:numCache>
                  <c:formatCode>General</c:formatCode>
                  <c:ptCount val="4"/>
                  <c:pt idx="0">
                    <c:v>3.6760107947596349E-2</c:v>
                  </c:pt>
                  <c:pt idx="1">
                    <c:v>0</c:v>
                  </c:pt>
                  <c:pt idx="2">
                    <c:v>2.6175164203065704E-2</c:v>
                  </c:pt>
                  <c:pt idx="3">
                    <c:v>2.9805919049411388E-2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LAX'!$AB$22,'M-Mode LAX'!$AD$22,'M-Mode LAX'!$AF$22,'M-Mode LAX'!$AH$22)</c:f>
              <c:numCache>
                <c:formatCode>0.00</c:formatCode>
                <c:ptCount val="4"/>
                <c:pt idx="0">
                  <c:v>0.19957174305867698</c:v>
                </c:pt>
                <c:pt idx="1">
                  <c:v>0</c:v>
                </c:pt>
                <c:pt idx="2">
                  <c:v>0.17162644255093565</c:v>
                </c:pt>
                <c:pt idx="3">
                  <c:v>0.23340435621307004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2-4DD0-9751-993634C61437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LAX'!$AB$49,'M-Mode LAX'!$AD$49,'M-Mode LAX'!$AF$49,'M-Mode LAX'!$AH$49)</c:f>
                <c:numCache>
                  <c:formatCode>General</c:formatCode>
                  <c:ptCount val="4"/>
                  <c:pt idx="0">
                    <c:v>6.1919523716900834E-2</c:v>
                  </c:pt>
                  <c:pt idx="1">
                    <c:v>3.2349755203348811E-2</c:v>
                  </c:pt>
                  <c:pt idx="2">
                    <c:v>2.6196838910797188E-2</c:v>
                  </c:pt>
                  <c:pt idx="3">
                    <c:v>3.1879138442086834E-2</c:v>
                  </c:pt>
                </c:numCache>
              </c:numRef>
            </c:plus>
            <c:minus>
              <c:numRef>
                <c:f>('M-Mode LAX'!$AB$49,'M-Mode LAX'!$AD$49,'M-Mode LAX'!$AF$49,'M-Mode LAX'!$AH$49)</c:f>
                <c:numCache>
                  <c:formatCode>General</c:formatCode>
                  <c:ptCount val="4"/>
                  <c:pt idx="0">
                    <c:v>6.1919523716900834E-2</c:v>
                  </c:pt>
                  <c:pt idx="1">
                    <c:v>3.2349755203348811E-2</c:v>
                  </c:pt>
                  <c:pt idx="2">
                    <c:v>2.6196838910797188E-2</c:v>
                  </c:pt>
                  <c:pt idx="3">
                    <c:v>3.1879138442086834E-2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LAX'!$AB$47,'M-Mode LAX'!$AD$47,'M-Mode LAX'!$AF$47,'M-Mode LAX'!$AH$47)</c:f>
              <c:numCache>
                <c:formatCode>0.00</c:formatCode>
                <c:ptCount val="4"/>
                <c:pt idx="0">
                  <c:v>0.17722696879619762</c:v>
                </c:pt>
                <c:pt idx="1">
                  <c:v>0.1910494727250088</c:v>
                </c:pt>
                <c:pt idx="2">
                  <c:v>0.17785677070720327</c:v>
                </c:pt>
                <c:pt idx="3">
                  <c:v>0.18358240066801151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2-4DD0-9751-993634C61437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LAX'!$AB$77,'M-Mode LAX'!$AD$77,'M-Mode LAX'!$AF$77,'M-Mode LAX'!$AH$77)</c:f>
                <c:numCache>
                  <c:formatCode>General</c:formatCode>
                  <c:ptCount val="4"/>
                  <c:pt idx="0">
                    <c:v>2.1186821633790997E-2</c:v>
                  </c:pt>
                  <c:pt idx="1">
                    <c:v>1.6093993589854975E-2</c:v>
                  </c:pt>
                  <c:pt idx="2">
                    <c:v>1.4457816222945317E-2</c:v>
                  </c:pt>
                  <c:pt idx="3">
                    <c:v>2.2189571109765001E-2</c:v>
                  </c:pt>
                </c:numCache>
              </c:numRef>
            </c:plus>
            <c:minus>
              <c:numRef>
                <c:f>('M-Mode LAX'!$AB$77,'M-Mode LAX'!$AD$77,'M-Mode LAX'!$AF$77,'M-Mode LAX'!$AH$77)</c:f>
                <c:numCache>
                  <c:formatCode>General</c:formatCode>
                  <c:ptCount val="4"/>
                  <c:pt idx="0">
                    <c:v>2.1186821633790997E-2</c:v>
                  </c:pt>
                  <c:pt idx="1">
                    <c:v>1.6093993589854975E-2</c:v>
                  </c:pt>
                  <c:pt idx="2">
                    <c:v>1.4457816222945317E-2</c:v>
                  </c:pt>
                  <c:pt idx="3">
                    <c:v>2.2189571109765001E-2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LAX'!$AB$75,'M-Mode LAX'!$AD$75,'M-Mode LAX'!$AF$75,'M-Mode LAX'!$AH$75)</c:f>
              <c:numCache>
                <c:formatCode>0.00</c:formatCode>
                <c:ptCount val="4"/>
                <c:pt idx="0">
                  <c:v>0.21095640883497574</c:v>
                </c:pt>
                <c:pt idx="1">
                  <c:v>0.13131015886349937</c:v>
                </c:pt>
                <c:pt idx="2">
                  <c:v>0.13465784604536502</c:v>
                </c:pt>
                <c:pt idx="3">
                  <c:v>0.19355910456803027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2-4DD0-9751-993634C61437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LAX'!$AB$111,'M-Mode LAX'!$AD$111,'M-Mode LAX'!$AF$111,'M-Mode LAX'!$AH$111)</c:f>
                <c:numCache>
                  <c:formatCode>General</c:formatCode>
                  <c:ptCount val="4"/>
                  <c:pt idx="0">
                    <c:v>2.1023454499866975E-2</c:v>
                  </c:pt>
                  <c:pt idx="1">
                    <c:v>0</c:v>
                  </c:pt>
                  <c:pt idx="2">
                    <c:v>3.4565024893893848E-2</c:v>
                  </c:pt>
                  <c:pt idx="3">
                    <c:v>2.51826854877816E-2</c:v>
                  </c:pt>
                </c:numCache>
              </c:numRef>
            </c:plus>
            <c:minus>
              <c:numRef>
                <c:f>('M-Mode LAX'!$AB$111,'M-Mode LAX'!$AD$111,'M-Mode LAX'!$AF$111,'M-Mode LAX'!$AH$111)</c:f>
                <c:numCache>
                  <c:formatCode>General</c:formatCode>
                  <c:ptCount val="4"/>
                  <c:pt idx="0">
                    <c:v>2.1023454499866975E-2</c:v>
                  </c:pt>
                  <c:pt idx="1">
                    <c:v>0</c:v>
                  </c:pt>
                  <c:pt idx="2">
                    <c:v>3.4565024893893848E-2</c:v>
                  </c:pt>
                  <c:pt idx="3">
                    <c:v>2.51826854877816E-2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LAX'!$AB$109,'M-Mode LAX'!$AD$109,'M-Mode LAX'!$AF$109,'M-Mode LAX'!$AH$109)</c:f>
              <c:numCache>
                <c:formatCode>0.00</c:formatCode>
                <c:ptCount val="4"/>
                <c:pt idx="0">
                  <c:v>0.21279529167067698</c:v>
                </c:pt>
                <c:pt idx="1">
                  <c:v>0.20958836793565896</c:v>
                </c:pt>
                <c:pt idx="2">
                  <c:v>0.20944393971489519</c:v>
                </c:pt>
                <c:pt idx="3">
                  <c:v>0.27962174823655656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72-4DD0-9751-993634C61437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LAX'!$AB$136,'M-Mode LAX'!$AD$136,'M-Mode LAX'!$AF$136,'M-Mode LAX'!$AH$136)</c:f>
                <c:numCache>
                  <c:formatCode>General</c:formatCode>
                  <c:ptCount val="4"/>
                  <c:pt idx="0">
                    <c:v>2.7369410768552153E-2</c:v>
                  </c:pt>
                  <c:pt idx="1">
                    <c:v>0</c:v>
                  </c:pt>
                  <c:pt idx="2">
                    <c:v>3.6061589825454911E-2</c:v>
                  </c:pt>
                  <c:pt idx="3">
                    <c:v>2.65583489262349E-2</c:v>
                  </c:pt>
                </c:numCache>
              </c:numRef>
            </c:plus>
            <c:minus>
              <c:numRef>
                <c:f>('M-Mode LAX'!$AB$136,'M-Mode LAX'!$AD$136,'M-Mode LAX'!$AF$136,'M-Mode LAX'!$AH$136)</c:f>
                <c:numCache>
                  <c:formatCode>General</c:formatCode>
                  <c:ptCount val="4"/>
                  <c:pt idx="0">
                    <c:v>2.7369410768552153E-2</c:v>
                  </c:pt>
                  <c:pt idx="1">
                    <c:v>0</c:v>
                  </c:pt>
                  <c:pt idx="2">
                    <c:v>3.6061589825454911E-2</c:v>
                  </c:pt>
                  <c:pt idx="3">
                    <c:v>2.65583489262349E-2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LAX'!$AB$134,'M-Mode LAX'!$AD$134,'M-Mode LAX'!$AF$134,'M-Mode LAX'!$AH$134)</c:f>
              <c:numCache>
                <c:formatCode>0.00</c:formatCode>
                <c:ptCount val="4"/>
                <c:pt idx="0">
                  <c:v>0.15358712968674618</c:v>
                </c:pt>
                <c:pt idx="1">
                  <c:v>0</c:v>
                </c:pt>
                <c:pt idx="2">
                  <c:v>0.1845269158922043</c:v>
                </c:pt>
                <c:pt idx="3">
                  <c:v>0.21213293039903575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72-4DD0-9751-993634C6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81536"/>
        <c:axId val="-1441779904"/>
      </c:barChart>
      <c:catAx>
        <c:axId val="-144178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9904"/>
        <c:crosses val="autoZero"/>
        <c:auto val="1"/>
        <c:lblAlgn val="ctr"/>
        <c:lblOffset val="100"/>
        <c:noMultiLvlLbl val="0"/>
      </c:catAx>
      <c:valAx>
        <c:axId val="-1441779904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1536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LAX'!$AK$13,'M-Mode LAX'!$AM$13,'M-Mode LAX'!$AO$13,'M-Mode LAX'!$AQ$13)</c:f>
                <c:numCache>
                  <c:formatCode>General</c:formatCode>
                  <c:ptCount val="4"/>
                  <c:pt idx="0">
                    <c:v>1.1820919748303073E-2</c:v>
                  </c:pt>
                  <c:pt idx="1">
                    <c:v>0</c:v>
                  </c:pt>
                  <c:pt idx="2">
                    <c:v>2.5726612731767212E-2</c:v>
                  </c:pt>
                  <c:pt idx="3">
                    <c:v>2.351752169185423E-2</c:v>
                  </c:pt>
                </c:numCache>
              </c:numRef>
            </c:plus>
            <c:minus>
              <c:numRef>
                <c:f>('M-Mode LAX'!$AK$13,'M-Mode LAX'!$AM$13,'M-Mode LAX'!$AO$13,'M-Mode LAX'!$AQ$13)</c:f>
                <c:numCache>
                  <c:formatCode>General</c:formatCode>
                  <c:ptCount val="4"/>
                  <c:pt idx="0">
                    <c:v>1.1820919748303073E-2</c:v>
                  </c:pt>
                  <c:pt idx="1">
                    <c:v>0</c:v>
                  </c:pt>
                  <c:pt idx="2">
                    <c:v>2.5726612731767212E-2</c:v>
                  </c:pt>
                  <c:pt idx="3">
                    <c:v>2.351752169185423E-2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LAX'!$AK$11,'M-Mode LAX'!$AM$11,'M-Mode LAX'!$AO$11,'M-Mode LAX'!$AQ$11)</c:f>
              <c:numCache>
                <c:formatCode>0.00</c:formatCode>
                <c:ptCount val="4"/>
                <c:pt idx="0">
                  <c:v>0.25996516527620173</c:v>
                </c:pt>
                <c:pt idx="1">
                  <c:v>0</c:v>
                </c:pt>
                <c:pt idx="2">
                  <c:v>0.16243638889409065</c:v>
                </c:pt>
                <c:pt idx="3">
                  <c:v>0.23852270644481222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9-4791-85EC-9B292E11E603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LAX'!$AK$39,'M-Mode LAX'!$AM$39,'M-Mode LAX'!$AO$39,'M-Mode LAX'!$AQ$39)</c:f>
                <c:numCache>
                  <c:formatCode>General</c:formatCode>
                  <c:ptCount val="4"/>
                  <c:pt idx="0">
                    <c:v>3.6795065996222738E-2</c:v>
                  </c:pt>
                  <c:pt idx="1">
                    <c:v>0</c:v>
                  </c:pt>
                  <c:pt idx="2">
                    <c:v>3.7322416620665037E-2</c:v>
                  </c:pt>
                  <c:pt idx="3">
                    <c:v>6.8281636612600477E-2</c:v>
                  </c:pt>
                </c:numCache>
              </c:numRef>
            </c:plus>
            <c:minus>
              <c:numRef>
                <c:f>('M-Mode LAX'!$AK$39,'M-Mode LAX'!$AM$39,'M-Mode LAX'!$AO$39,'M-Mode LAX'!$AQ$39)</c:f>
                <c:numCache>
                  <c:formatCode>General</c:formatCode>
                  <c:ptCount val="4"/>
                  <c:pt idx="0">
                    <c:v>3.6795065996222738E-2</c:v>
                  </c:pt>
                  <c:pt idx="1">
                    <c:v>0</c:v>
                  </c:pt>
                  <c:pt idx="2">
                    <c:v>3.7322416620665037E-2</c:v>
                  </c:pt>
                  <c:pt idx="3">
                    <c:v>6.8281636612600477E-2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LAX'!$AK$37,'M-Mode LAX'!$AM$37,'M-Mode LAX'!$AO$37,'M-Mode LAX'!$AQ$37)</c:f>
              <c:numCache>
                <c:formatCode>0.00</c:formatCode>
                <c:ptCount val="4"/>
                <c:pt idx="0">
                  <c:v>0.14311819023374819</c:v>
                </c:pt>
                <c:pt idx="1">
                  <c:v>0</c:v>
                </c:pt>
                <c:pt idx="2">
                  <c:v>0.18744090840488375</c:v>
                </c:pt>
                <c:pt idx="3">
                  <c:v>0.27821356641681771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9-4791-85EC-9B292E11E603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LAX'!$AK$64,'M-Mode LAX'!$AM$64,'M-Mode LAX'!$AO$64,'M-Mode LAX'!$AQ$64)</c:f>
                <c:numCache>
                  <c:formatCode>General</c:formatCode>
                  <c:ptCount val="4"/>
                  <c:pt idx="0">
                    <c:v>1.3637109431500526E-2</c:v>
                  </c:pt>
                  <c:pt idx="1">
                    <c:v>2.798539012137146E-2</c:v>
                  </c:pt>
                  <c:pt idx="2">
                    <c:v>2.0763951549298224E-2</c:v>
                  </c:pt>
                  <c:pt idx="3">
                    <c:v>1.65652548340205E-2</c:v>
                  </c:pt>
                </c:numCache>
              </c:numRef>
            </c:plus>
            <c:minus>
              <c:numRef>
                <c:f>('M-Mode LAX'!$AK$64,'M-Mode LAX'!$AM$64,'M-Mode LAX'!$AO$64,'M-Mode LAX'!$AQ$64)</c:f>
                <c:numCache>
                  <c:formatCode>General</c:formatCode>
                  <c:ptCount val="4"/>
                  <c:pt idx="0">
                    <c:v>1.3637109431500526E-2</c:v>
                  </c:pt>
                  <c:pt idx="1">
                    <c:v>2.798539012137146E-2</c:v>
                  </c:pt>
                  <c:pt idx="2">
                    <c:v>2.0763951549298224E-2</c:v>
                  </c:pt>
                  <c:pt idx="3">
                    <c:v>1.65652548340205E-2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LAX'!$AK$62,'M-Mode LAX'!$AM$62,'M-Mode LAX'!$AO$62,'M-Mode LAX'!$AQ$62)</c:f>
              <c:numCache>
                <c:formatCode>0.00</c:formatCode>
                <c:ptCount val="4"/>
                <c:pt idx="0">
                  <c:v>0.16632050026674899</c:v>
                </c:pt>
                <c:pt idx="1">
                  <c:v>0.13511478823050649</c:v>
                </c:pt>
                <c:pt idx="2">
                  <c:v>0.1297061826492425</c:v>
                </c:pt>
                <c:pt idx="3">
                  <c:v>0.23025844102391183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9-4791-85EC-9B292E11E603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LAX'!$AK$98,'M-Mode LAX'!$AM$98,'M-Mode LAX'!$AO$98,'M-Mode LAX'!$AQ$98)</c:f>
                <c:numCache>
                  <c:formatCode>General</c:formatCode>
                  <c:ptCount val="4"/>
                  <c:pt idx="0">
                    <c:v>3.6286013566408766E-2</c:v>
                  </c:pt>
                  <c:pt idx="1">
                    <c:v>0</c:v>
                  </c:pt>
                  <c:pt idx="2">
                    <c:v>2.1482885195031873E-2</c:v>
                  </c:pt>
                  <c:pt idx="3">
                    <c:v>2.5717274392852658E-2</c:v>
                  </c:pt>
                </c:numCache>
              </c:numRef>
            </c:plus>
            <c:minus>
              <c:numRef>
                <c:f>('M-Mode LAX'!$AK$98,'M-Mode LAX'!$AM$98,'M-Mode LAX'!$AO$98,'M-Mode LAX'!$AQ$98)</c:f>
                <c:numCache>
                  <c:formatCode>General</c:formatCode>
                  <c:ptCount val="4"/>
                  <c:pt idx="0">
                    <c:v>3.6286013566408766E-2</c:v>
                  </c:pt>
                  <c:pt idx="1">
                    <c:v>0</c:v>
                  </c:pt>
                  <c:pt idx="2">
                    <c:v>2.1482885195031873E-2</c:v>
                  </c:pt>
                  <c:pt idx="3">
                    <c:v>2.5717274392852658E-2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LAX'!$AK$96,'M-Mode LAX'!$AM$96,'M-Mode LAX'!$AO$96,'M-Mode LAX'!$AQ$96)</c:f>
              <c:numCache>
                <c:formatCode>0.00</c:formatCode>
                <c:ptCount val="4"/>
                <c:pt idx="0">
                  <c:v>0.26458541905642541</c:v>
                </c:pt>
                <c:pt idx="1">
                  <c:v>0.26473948986557971</c:v>
                </c:pt>
                <c:pt idx="2">
                  <c:v>0.1823329719422421</c:v>
                </c:pt>
                <c:pt idx="3">
                  <c:v>0.2575095960712348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9-4791-85EC-9B292E11E603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LAX'!$AK$125,'M-Mode LAX'!$AM$125,'M-Mode LAX'!$AO$125,'M-Mode LAX'!$AQ$125)</c:f>
                <c:numCache>
                  <c:formatCode>General</c:formatCode>
                  <c:ptCount val="4"/>
                  <c:pt idx="0">
                    <c:v>4.5934992439559716E-2</c:v>
                  </c:pt>
                  <c:pt idx="1">
                    <c:v>0</c:v>
                  </c:pt>
                  <c:pt idx="2">
                    <c:v>1.6923225282574176E-2</c:v>
                  </c:pt>
                  <c:pt idx="3">
                    <c:v>6.9550472311454142E-2</c:v>
                  </c:pt>
                </c:numCache>
              </c:numRef>
            </c:plus>
            <c:minus>
              <c:numRef>
                <c:f>('M-Mode LAX'!$AK$125,'M-Mode LAX'!$AM$125,'M-Mode LAX'!$AO$125,'M-Mode LAX'!$AQ$125)</c:f>
                <c:numCache>
                  <c:formatCode>General</c:formatCode>
                  <c:ptCount val="4"/>
                  <c:pt idx="0">
                    <c:v>4.5934992439559716E-2</c:v>
                  </c:pt>
                  <c:pt idx="1">
                    <c:v>0</c:v>
                  </c:pt>
                  <c:pt idx="2">
                    <c:v>1.6923225282574176E-2</c:v>
                  </c:pt>
                  <c:pt idx="3">
                    <c:v>6.9550472311454142E-2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LAX'!$AK$123,'M-Mode LAX'!$AM$123,'M-Mode LAX'!$AO$123,'M-Mode LAX'!$AQ$123)</c:f>
              <c:numCache>
                <c:formatCode>0.00</c:formatCode>
                <c:ptCount val="4"/>
                <c:pt idx="0">
                  <c:v>0.20628032134200658</c:v>
                </c:pt>
                <c:pt idx="1">
                  <c:v>0</c:v>
                </c:pt>
                <c:pt idx="2">
                  <c:v>0.16116988611032165</c:v>
                </c:pt>
                <c:pt idx="3">
                  <c:v>0.2824025082279395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79-4791-85EC-9B292E11E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72288"/>
        <c:axId val="-1441784256"/>
      </c:barChart>
      <c:catAx>
        <c:axId val="-144177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4256"/>
        <c:crosses val="autoZero"/>
        <c:auto val="1"/>
        <c:lblAlgn val="ctr"/>
        <c:lblOffset val="100"/>
        <c:noMultiLvlLbl val="0"/>
      </c:catAx>
      <c:valAx>
        <c:axId val="-1441784256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</a:t>
                </a:r>
                <a:r>
                  <a:rPr lang="el-GR" sz="1800" b="0" i="1" u="none" strike="noStrike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2288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LAX'!$AK$24,'M-Mode LAX'!$AM$24,'M-Mode LAX'!$AO$24,'M-Mode LAX'!$AQ$24)</c:f>
                <c:numCache>
                  <c:formatCode>General</c:formatCode>
                  <c:ptCount val="4"/>
                  <c:pt idx="0">
                    <c:v>4.2850821089167879E-2</c:v>
                  </c:pt>
                  <c:pt idx="1">
                    <c:v>0</c:v>
                  </c:pt>
                  <c:pt idx="2">
                    <c:v>3.067837621703148E-2</c:v>
                  </c:pt>
                  <c:pt idx="3">
                    <c:v>3.6877114020421112E-2</c:v>
                  </c:pt>
                </c:numCache>
              </c:numRef>
            </c:plus>
            <c:minus>
              <c:numRef>
                <c:f>('M-Mode LAX'!$AK$24,'M-Mode LAX'!$AM$24,'M-Mode LAX'!$AO$24,'M-Mode LAX'!$AQ$24)</c:f>
                <c:numCache>
                  <c:formatCode>General</c:formatCode>
                  <c:ptCount val="4"/>
                  <c:pt idx="0">
                    <c:v>4.2850821089167879E-2</c:v>
                  </c:pt>
                  <c:pt idx="1">
                    <c:v>0</c:v>
                  </c:pt>
                  <c:pt idx="2">
                    <c:v>3.067837621703148E-2</c:v>
                  </c:pt>
                  <c:pt idx="3">
                    <c:v>3.6877114020421112E-2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LAX'!$AK$22,'M-Mode LAX'!$AM$22,'M-Mode LAX'!$AO$22,'M-Mode LAX'!$AQ$22)</c:f>
              <c:numCache>
                <c:formatCode>0.00</c:formatCode>
                <c:ptCount val="4"/>
                <c:pt idx="0">
                  <c:v>0.22218879444505418</c:v>
                </c:pt>
                <c:pt idx="1">
                  <c:v>0</c:v>
                </c:pt>
                <c:pt idx="2">
                  <c:v>0.18806710849492406</c:v>
                </c:pt>
                <c:pt idx="3">
                  <c:v>0.26241993858344903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0-4FD2-8CED-2FB40258E45D}"/>
            </c:ext>
          </c:extLst>
        </c:ser>
        <c:ser>
          <c:idx val="3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LAX'!$AK$49,'M-Mode LAX'!$AM$49,'M-Mode LAX'!$AO$49,'M-Mode LAX'!$AQ$49)</c:f>
                <c:numCache>
                  <c:formatCode>General</c:formatCode>
                  <c:ptCount val="4"/>
                  <c:pt idx="0">
                    <c:v>7.6569477712944645E-2</c:v>
                  </c:pt>
                  <c:pt idx="1">
                    <c:v>3.8530158877731736E-2</c:v>
                  </c:pt>
                  <c:pt idx="2">
                    <c:v>3.0890461320504117E-2</c:v>
                  </c:pt>
                  <c:pt idx="3">
                    <c:v>3.8238446130756922E-2</c:v>
                  </c:pt>
                </c:numCache>
              </c:numRef>
            </c:plus>
            <c:minus>
              <c:numRef>
                <c:f>('M-Mode LAX'!$AK$49,'M-Mode LAX'!$AM$49,'M-Mode LAX'!$AO$49,'M-Mode LAX'!$AQ$49)</c:f>
                <c:numCache>
                  <c:formatCode>General</c:formatCode>
                  <c:ptCount val="4"/>
                  <c:pt idx="0">
                    <c:v>7.6569477712944645E-2</c:v>
                  </c:pt>
                  <c:pt idx="1">
                    <c:v>3.8530158877731736E-2</c:v>
                  </c:pt>
                  <c:pt idx="2">
                    <c:v>3.0890461320504117E-2</c:v>
                  </c:pt>
                  <c:pt idx="3">
                    <c:v>3.8238446130756922E-2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LAX'!$AK$47,'M-Mode LAX'!$AM$47,'M-Mode LAX'!$AO$47,'M-Mode LAX'!$AQ$47)</c:f>
              <c:numCache>
                <c:formatCode>0.00</c:formatCode>
                <c:ptCount val="4"/>
                <c:pt idx="0">
                  <c:v>0.19868270915653363</c:v>
                </c:pt>
                <c:pt idx="1">
                  <c:v>0.2098226765701191</c:v>
                </c:pt>
                <c:pt idx="2">
                  <c:v>0.19504583488823707</c:v>
                </c:pt>
                <c:pt idx="3">
                  <c:v>0.20246620852114616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0-4FD2-8CED-2FB40258E45D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LAX'!$AK$77,'M-Mode LAX'!$AM$77,'M-Mode LAX'!$AO$77,'M-Mode LAX'!$AQ$77)</c:f>
                <c:numCache>
                  <c:formatCode>General</c:formatCode>
                  <c:ptCount val="4"/>
                  <c:pt idx="0">
                    <c:v>2.5929359458606551E-2</c:v>
                  </c:pt>
                  <c:pt idx="1">
                    <c:v>1.8147350689114973E-2</c:v>
                  </c:pt>
                  <c:pt idx="2">
                    <c:v>1.6235574443138862E-2</c:v>
                  </c:pt>
                  <c:pt idx="3">
                    <c:v>2.6660019215830097E-2</c:v>
                  </c:pt>
                </c:numCache>
              </c:numRef>
            </c:plus>
            <c:minus>
              <c:numRef>
                <c:f>('M-Mode LAX'!$AK$77,'M-Mode LAX'!$AM$77,'M-Mode LAX'!$AO$77,'M-Mode LAX'!$AQ$77)</c:f>
                <c:numCache>
                  <c:formatCode>General</c:formatCode>
                  <c:ptCount val="4"/>
                  <c:pt idx="0">
                    <c:v>2.5929359458606551E-2</c:v>
                  </c:pt>
                  <c:pt idx="1">
                    <c:v>1.8147350689114973E-2</c:v>
                  </c:pt>
                  <c:pt idx="2">
                    <c:v>1.6235574443138862E-2</c:v>
                  </c:pt>
                  <c:pt idx="3">
                    <c:v>2.6660019215830097E-2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LAX'!$AK$75,'M-Mode LAX'!$AM$75,'M-Mode LAX'!$AO$75,'M-Mode LAX'!$AQ$75)</c:f>
              <c:numCache>
                <c:formatCode>0.00</c:formatCode>
                <c:ptCount val="4"/>
                <c:pt idx="0">
                  <c:v>0.23500323769301876</c:v>
                </c:pt>
                <c:pt idx="1">
                  <c:v>0.1404493710332187</c:v>
                </c:pt>
                <c:pt idx="2">
                  <c:v>0.14424678492099482</c:v>
                </c:pt>
                <c:pt idx="3">
                  <c:v>0.21376879924672504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0-4FD2-8CED-2FB40258E45D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LAX'!$AK$111,'M-Mode LAX'!$AM$111,'M-Mode LAX'!$AO$111,'M-Mode LAX'!$AQ$111)</c:f>
                <c:numCache>
                  <c:formatCode>General</c:formatCode>
                  <c:ptCount val="4"/>
                  <c:pt idx="0">
                    <c:v>2.5355581647797235E-2</c:v>
                  </c:pt>
                  <c:pt idx="1">
                    <c:v>0</c:v>
                  </c:pt>
                  <c:pt idx="2">
                    <c:v>4.2708709877948031E-2</c:v>
                  </c:pt>
                  <c:pt idx="3">
                    <c:v>3.3065838657924201E-2</c:v>
                  </c:pt>
                </c:numCache>
              </c:numRef>
            </c:plus>
            <c:minus>
              <c:numRef>
                <c:f>('M-Mode LAX'!$AK$111,'M-Mode LAX'!$AM$111,'M-Mode LAX'!$AO$111,'M-Mode LAX'!$AQ$111)</c:f>
                <c:numCache>
                  <c:formatCode>General</c:formatCode>
                  <c:ptCount val="4"/>
                  <c:pt idx="0">
                    <c:v>2.5355581647797235E-2</c:v>
                  </c:pt>
                  <c:pt idx="1">
                    <c:v>0</c:v>
                  </c:pt>
                  <c:pt idx="2">
                    <c:v>4.2708709877948031E-2</c:v>
                  </c:pt>
                  <c:pt idx="3">
                    <c:v>3.3065838657924201E-2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LAX'!$AK$109,'M-Mode LAX'!$AM$109,'M-Mode LAX'!$AO$109,'M-Mode LAX'!$AQ$109)</c:f>
              <c:numCache>
                <c:formatCode>0.00</c:formatCode>
                <c:ptCount val="4"/>
                <c:pt idx="0">
                  <c:v>0.23720415230571318</c:v>
                </c:pt>
                <c:pt idx="1">
                  <c:v>0.23155200992262548</c:v>
                </c:pt>
                <c:pt idx="2">
                  <c:v>0.23436417402133233</c:v>
                </c:pt>
                <c:pt idx="3">
                  <c:v>0.3209354960493086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0-4FD2-8CED-2FB40258E45D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LAX'!$AK$136,'M-Mode LAX'!$AM$136,'M-Mode LAX'!$AO$136,'M-Mode LAX'!$AQ$136)</c:f>
                <c:numCache>
                  <c:formatCode>General</c:formatCode>
                  <c:ptCount val="4"/>
                  <c:pt idx="0">
                    <c:v>3.2068256044362912E-2</c:v>
                  </c:pt>
                  <c:pt idx="1">
                    <c:v>0</c:v>
                  </c:pt>
                  <c:pt idx="2">
                    <c:v>4.2949428273197338E-2</c:v>
                  </c:pt>
                  <c:pt idx="3">
                    <c:v>3.2549331121050296E-2</c:v>
                  </c:pt>
                </c:numCache>
              </c:numRef>
            </c:plus>
            <c:minus>
              <c:numRef>
                <c:f>('M-Mode LAX'!$AK$136,'M-Mode LAX'!$AM$136,'M-Mode LAX'!$AO$136,'M-Mode LAX'!$AQ$136)</c:f>
                <c:numCache>
                  <c:formatCode>General</c:formatCode>
                  <c:ptCount val="4"/>
                  <c:pt idx="0">
                    <c:v>3.2068256044362912E-2</c:v>
                  </c:pt>
                  <c:pt idx="1">
                    <c:v>0</c:v>
                  </c:pt>
                  <c:pt idx="2">
                    <c:v>4.2949428273197338E-2</c:v>
                  </c:pt>
                  <c:pt idx="3">
                    <c:v>3.2549331121050296E-2</c:v>
                  </c:pt>
                </c:numCache>
              </c:numRef>
            </c:minus>
          </c:errBars>
          <c:cat>
            <c:strLit>
              <c:ptCount val="4"/>
              <c:pt idx="0">
                <c:v>ATA</c:v>
              </c:pt>
              <c:pt idx="1">
                <c:v>SAA</c:v>
              </c:pt>
              <c:pt idx="2">
                <c:v>IAA</c:v>
              </c:pt>
              <c:pt idx="3">
                <c:v>CCA</c:v>
              </c:pt>
            </c:strLit>
          </c:cat>
          <c:val>
            <c:numRef>
              <c:f>('M-Mode LAX'!$AK$134,'M-Mode LAX'!$AM$134,'M-Mode LAX'!$AO$134,'M-Mode LAX'!$AQ$134)</c:f>
              <c:numCache>
                <c:formatCode>0.00</c:formatCode>
                <c:ptCount val="4"/>
                <c:pt idx="0">
                  <c:v>0.16800342914981495</c:v>
                </c:pt>
                <c:pt idx="1">
                  <c:v>0</c:v>
                </c:pt>
                <c:pt idx="2">
                  <c:v>0.20415288375802723</c:v>
                </c:pt>
                <c:pt idx="3">
                  <c:v>0.23710183112078348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40-4FD2-8CED-2FB40258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82080"/>
        <c:axId val="-1441770112"/>
      </c:barChart>
      <c:catAx>
        <c:axId val="-144178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0112"/>
        <c:crosses val="autoZero"/>
        <c:auto val="1"/>
        <c:lblAlgn val="ctr"/>
        <c:lblOffset val="100"/>
        <c:noMultiLvlLbl val="0"/>
      </c:catAx>
      <c:valAx>
        <c:axId val="-1441770112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2080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LAX'!$F$24,'M-Mode LAX'!$P$24)</c:f>
                <c:numCache>
                  <c:formatCode>General</c:formatCode>
                  <c:ptCount val="2"/>
                  <c:pt idx="0">
                    <c:v>41.450475246361648</c:v>
                  </c:pt>
                  <c:pt idx="1">
                    <c:v>21.500659334193454</c:v>
                  </c:pt>
                </c:numCache>
              </c:numRef>
            </c:plus>
            <c:minus>
              <c:numRef>
                <c:f>('M-Mode LAX'!$F$24,'M-Mode LAX'!$P$24)</c:f>
                <c:numCache>
                  <c:formatCode>General</c:formatCode>
                  <c:ptCount val="2"/>
                  <c:pt idx="0">
                    <c:v>41.450475246361648</c:v>
                  </c:pt>
                  <c:pt idx="1">
                    <c:v>21.500659334193454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LAX'!$F$22,'M-Mode LAX'!$P$22)</c:f>
              <c:numCache>
                <c:formatCode>0</c:formatCode>
                <c:ptCount val="2"/>
                <c:pt idx="0">
                  <c:v>1352.3245991828842</c:v>
                </c:pt>
                <c:pt idx="1">
                  <c:v>628.39970588991343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4-4199-962C-0CBC7727A3F6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LAX'!$F$249,'M-Mode LAX'!$P$249)</c:f>
                <c:numCache>
                  <c:formatCode>General</c:formatCode>
                  <c:ptCount val="2"/>
                  <c:pt idx="0">
                    <c:v>26.652505935128652</c:v>
                  </c:pt>
                  <c:pt idx="1">
                    <c:v>8.0280388748583089</c:v>
                  </c:pt>
                </c:numCache>
              </c:numRef>
            </c:plus>
            <c:minus>
              <c:numRef>
                <c:f>('M-Mode LAX'!$F$249,'M-Mode LAX'!$P$249)</c:f>
                <c:numCache>
                  <c:formatCode>General</c:formatCode>
                  <c:ptCount val="2"/>
                  <c:pt idx="0">
                    <c:v>26.652505935128652</c:v>
                  </c:pt>
                  <c:pt idx="1">
                    <c:v>8.0280388748583089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LAX'!$F$247,'M-Mode LAX'!$P$247)</c:f>
              <c:numCache>
                <c:formatCode>0</c:formatCode>
                <c:ptCount val="2"/>
                <c:pt idx="0">
                  <c:v>1086.347763986166</c:v>
                </c:pt>
                <c:pt idx="1">
                  <c:v>458.60955648927859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4-418C-8444-A33E65A3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1408"/>
        <c:axId val="-1441765216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LAX'!$F$49,'M-Mode LAX'!$K$49,'M-Mode LAX'!$P$49,'M-Mode LAX'!$U$49)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55.617084161572265</c:v>
                        </c:pt>
                        <c:pt idx="1">
                          <c:v>4.5831593353649964</c:v>
                        </c:pt>
                        <c:pt idx="2">
                          <c:v>16.256138177693678</c:v>
                        </c:pt>
                        <c:pt idx="3">
                          <c:v>14.638305144325237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LAX'!$F$49,'M-Mode LAX'!$K$49,'M-Mode LAX'!$P$49,'M-Mode LAX'!$U$49)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55.617084161572265</c:v>
                        </c:pt>
                        <c:pt idx="1">
                          <c:v>4.5831593353649964</c:v>
                        </c:pt>
                        <c:pt idx="2">
                          <c:v>16.256138177693678</c:v>
                        </c:pt>
                        <c:pt idx="3">
                          <c:v>14.638305144325237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LAX'!$F$47,'M-Mode LAX'!$K$47,'M-Mode LAX'!$P$47,'M-Mode LAX'!$U$47)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1160.4675846016362</c:v>
                      </c:pt>
                      <c:pt idx="1">
                        <c:v>900.25221487077511</c:v>
                      </c:pt>
                      <c:pt idx="2">
                        <c:v>583.35112099391756</c:v>
                      </c:pt>
                      <c:pt idx="3">
                        <c:v>393.75057655076881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254-4199-962C-0CBC7727A3F6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LAX'!$F$77,'M-Mode LAX'!$K$77,'M-Mode LAX'!$P$77,'M-Mode LAX'!$U$77)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25.535204980968789</c:v>
                        </c:pt>
                        <c:pt idx="1">
                          <c:v>50.913328152250735</c:v>
                        </c:pt>
                        <c:pt idx="2">
                          <c:v>41.487055522199725</c:v>
                        </c:pt>
                        <c:pt idx="3">
                          <c:v>26.593576825220605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LAX'!$F$77,'M-Mode LAX'!$K$77,'M-Mode LAX'!$P$77,'M-Mode LAX'!$U$77)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25.535204980968789</c:v>
                        </c:pt>
                        <c:pt idx="1">
                          <c:v>50.913328152250735</c:v>
                        </c:pt>
                        <c:pt idx="2">
                          <c:v>41.487055522199725</c:v>
                        </c:pt>
                        <c:pt idx="3">
                          <c:v>26.593576825220605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LAX'!$F$75,'M-Mode LAX'!$K$75,'M-Mode LAX'!$P$75,'M-Mode LAX'!$U$75)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1489.811461965932</c:v>
                      </c:pt>
                      <c:pt idx="1">
                        <c:v>1082.8049059364821</c:v>
                      </c:pt>
                      <c:pt idx="2">
                        <c:v>710.22964564774566</c:v>
                      </c:pt>
                      <c:pt idx="3">
                        <c:v>530.58400588161305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254-4199-962C-0CBC7727A3F6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LAX'!$F$111,'M-Mode LAX'!$K$111,'M-Mode LAX'!$P$111,'M-Mode LAX'!$U$111)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19.809235457019195</c:v>
                        </c:pt>
                        <c:pt idx="1">
                          <c:v>0</c:v>
                        </c:pt>
                        <c:pt idx="2">
                          <c:v>18.779618511675999</c:v>
                        </c:pt>
                        <c:pt idx="3">
                          <c:v>20.485645382626277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LAX'!$F$111,'M-Mode LAX'!$K$111,'M-Mode LAX'!$P$111,'M-Mode LAX'!$U$111)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19.809235457019195</c:v>
                        </c:pt>
                        <c:pt idx="1">
                          <c:v>0</c:v>
                        </c:pt>
                        <c:pt idx="2">
                          <c:v>18.779618511675999</c:v>
                        </c:pt>
                        <c:pt idx="3">
                          <c:v>20.485645382626277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LAX'!$F$109,'M-Mode LAX'!$K$109,'M-Mode LAX'!$P$109,'M-Mode LAX'!$U$109)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1339.4218995805577</c:v>
                      </c:pt>
                      <c:pt idx="1">
                        <c:v>987.13962150155305</c:v>
                      </c:pt>
                      <c:pt idx="2">
                        <c:v>542.52646006655152</c:v>
                      </c:pt>
                      <c:pt idx="3">
                        <c:v>404.41323727619294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254-4199-962C-0CBC7727A3F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LAX'!$F$136,'M-Mode LAX'!$K$136,'M-Mode LAX'!$P$136,'M-Mode LAX'!$U$136)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29.869114217608477</c:v>
                        </c:pt>
                        <c:pt idx="1">
                          <c:v>0</c:v>
                        </c:pt>
                        <c:pt idx="2">
                          <c:v>25.53448184486631</c:v>
                        </c:pt>
                        <c:pt idx="3">
                          <c:v>11.440890764212382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LAX'!$F$136,'M-Mode LAX'!$K$136,'M-Mode LAX'!$P$136,'M-Mode LAX'!$U$136)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29.869114217608477</c:v>
                        </c:pt>
                        <c:pt idx="1">
                          <c:v>0</c:v>
                        </c:pt>
                        <c:pt idx="2">
                          <c:v>25.53448184486631</c:v>
                        </c:pt>
                        <c:pt idx="3">
                          <c:v>11.440890764212382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LAX'!$F$134,'M-Mode LAX'!$K$134,'M-Mode LAX'!$P$134,'M-Mode LAX'!$U$134)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1154.7384913420276</c:v>
                      </c:pt>
                      <c:pt idx="1">
                        <c:v>0</c:v>
                      </c:pt>
                      <c:pt idx="2">
                        <c:v>503.0645690711666</c:v>
                      </c:pt>
                      <c:pt idx="3">
                        <c:v>437.26299714295607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254-4199-962C-0CBC7727A3F6}"/>
                  </c:ext>
                </c:extLst>
              </c15:ser>
            </c15:filteredBarSeries>
          </c:ext>
        </c:extLst>
      </c:barChart>
      <c:catAx>
        <c:axId val="-144176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5216"/>
        <c:crosses val="autoZero"/>
        <c:auto val="1"/>
        <c:lblAlgn val="ctr"/>
        <c:lblOffset val="100"/>
        <c:noMultiLvlLbl val="0"/>
      </c:catAx>
      <c:valAx>
        <c:axId val="-1441765216"/>
        <c:scaling>
          <c:orientation val="minMax"/>
          <c:max val="16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/>
                  <a:t>Inner Diameter (</a:t>
                </a:r>
                <a:r>
                  <a:rPr lang="el-GR" sz="1800" b="0" i="1"/>
                  <a:t>μ</a:t>
                </a:r>
                <a:r>
                  <a:rPr lang="en-US" sz="1800" b="0" i="1"/>
                  <a:t>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1408"/>
        <c:crosses val="autoZero"/>
        <c:crossBetween val="between"/>
        <c:majorUnit val="40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LAX'!$AB$24,'M-Mode LAX'!$AF$24)</c:f>
                <c:numCache>
                  <c:formatCode>General</c:formatCode>
                  <c:ptCount val="2"/>
                  <c:pt idx="0">
                    <c:v>3.6760107947596349E-2</c:v>
                  </c:pt>
                  <c:pt idx="1">
                    <c:v>2.6175164203065704E-2</c:v>
                  </c:pt>
                </c:numCache>
              </c:numRef>
            </c:plus>
            <c:minus>
              <c:numRef>
                <c:f>('M-Mode LAX'!$AB$24,'M-Mode LAX'!$AF$24)</c:f>
                <c:numCache>
                  <c:formatCode>General</c:formatCode>
                  <c:ptCount val="2"/>
                  <c:pt idx="0">
                    <c:v>3.6760107947596349E-2</c:v>
                  </c:pt>
                  <c:pt idx="1">
                    <c:v>2.6175164203065704E-2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LAX'!$AB$22,'M-Mode LAX'!$AF$22)</c:f>
              <c:numCache>
                <c:formatCode>0.00</c:formatCode>
                <c:ptCount val="2"/>
                <c:pt idx="0">
                  <c:v>0.19957174305867698</c:v>
                </c:pt>
                <c:pt idx="1">
                  <c:v>0.17162644255093565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2-4DD0-9751-993634C61437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LAX'!$AB$249,'M-Mode LAX'!$AF$249)</c:f>
                <c:numCache>
                  <c:formatCode>General</c:formatCode>
                  <c:ptCount val="2"/>
                  <c:pt idx="0">
                    <c:v>1.7950977946342154E-2</c:v>
                  </c:pt>
                  <c:pt idx="1">
                    <c:v>2.4265108864010679E-2</c:v>
                  </c:pt>
                </c:numCache>
              </c:numRef>
            </c:plus>
            <c:minus>
              <c:numRef>
                <c:f>('M-Mode LAX'!$AB$249,'M-Mode LAX'!$AF$249)</c:f>
                <c:numCache>
                  <c:formatCode>General</c:formatCode>
                  <c:ptCount val="2"/>
                  <c:pt idx="0">
                    <c:v>1.7950977946342154E-2</c:v>
                  </c:pt>
                  <c:pt idx="1">
                    <c:v>2.4265108864010679E-2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LAX'!$AB$247,'M-Mode LAX'!$AF$247)</c:f>
              <c:numCache>
                <c:formatCode>0.00</c:formatCode>
                <c:ptCount val="2"/>
                <c:pt idx="0">
                  <c:v>0.19837694159845937</c:v>
                </c:pt>
                <c:pt idx="1">
                  <c:v>0.19603686870107087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F-43D3-9CD9-190E4423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9568"/>
        <c:axId val="-1441766848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LAX'!$AB$49,'M-Mode LAX'!$AD$49,'M-Mode LAX'!$AF$49,'M-Mode LAX'!$AH$49)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6.1919523716900834E-2</c:v>
                        </c:pt>
                        <c:pt idx="1">
                          <c:v>3.2349755203348811E-2</c:v>
                        </c:pt>
                        <c:pt idx="2">
                          <c:v>2.6196838910797188E-2</c:v>
                        </c:pt>
                        <c:pt idx="3">
                          <c:v>3.1879138442086834E-2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LAX'!$AB$49,'M-Mode LAX'!$AD$49,'M-Mode LAX'!$AF$49,'M-Mode LAX'!$AH$49)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6.1919523716900834E-2</c:v>
                        </c:pt>
                        <c:pt idx="1">
                          <c:v>3.2349755203348811E-2</c:v>
                        </c:pt>
                        <c:pt idx="2">
                          <c:v>2.6196838910797188E-2</c:v>
                        </c:pt>
                        <c:pt idx="3">
                          <c:v>3.1879138442086834E-2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LAX'!$AB$47,'M-Mode LAX'!$AD$47,'M-Mode LAX'!$AF$47,'M-Mode LAX'!$AH$47)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0.17722696879619762</c:v>
                      </c:pt>
                      <c:pt idx="1">
                        <c:v>0.1910494727250088</c:v>
                      </c:pt>
                      <c:pt idx="2">
                        <c:v>0.17785677070720327</c:v>
                      </c:pt>
                      <c:pt idx="3">
                        <c:v>0.18358240066801151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72-4DD0-9751-993634C61437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LAX'!$AB$77,'M-Mode LAX'!$AD$77,'M-Mode LAX'!$AF$77,'M-Mode LAX'!$AH$77)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2.1186821633790997E-2</c:v>
                        </c:pt>
                        <c:pt idx="1">
                          <c:v>1.6093993589854975E-2</c:v>
                        </c:pt>
                        <c:pt idx="2">
                          <c:v>1.4457816222945317E-2</c:v>
                        </c:pt>
                        <c:pt idx="3">
                          <c:v>2.2189571109765001E-2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LAX'!$AB$77,'M-Mode LAX'!$AD$77,'M-Mode LAX'!$AF$77,'M-Mode LAX'!$AH$77)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2.1186821633790997E-2</c:v>
                        </c:pt>
                        <c:pt idx="1">
                          <c:v>1.6093993589854975E-2</c:v>
                        </c:pt>
                        <c:pt idx="2">
                          <c:v>1.4457816222945317E-2</c:v>
                        </c:pt>
                        <c:pt idx="3">
                          <c:v>2.2189571109765001E-2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LAX'!$AB$75,'M-Mode LAX'!$AD$75,'M-Mode LAX'!$AF$75,'M-Mode LAX'!$AH$75)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0.21095640883497574</c:v>
                      </c:pt>
                      <c:pt idx="1">
                        <c:v>0.13131015886349937</c:v>
                      </c:pt>
                      <c:pt idx="2">
                        <c:v>0.13465784604536502</c:v>
                      </c:pt>
                      <c:pt idx="3">
                        <c:v>0.19355910456803027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72-4DD0-9751-993634C61437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LAX'!$AB$111,'M-Mode LAX'!$AD$111,'M-Mode LAX'!$AF$111,'M-Mode LAX'!$AH$111)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2.1023454499866975E-2</c:v>
                        </c:pt>
                        <c:pt idx="1">
                          <c:v>0</c:v>
                        </c:pt>
                        <c:pt idx="2">
                          <c:v>3.4565024893893848E-2</c:v>
                        </c:pt>
                        <c:pt idx="3">
                          <c:v>2.51826854877816E-2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LAX'!$AB$111,'M-Mode LAX'!$AD$111,'M-Mode LAX'!$AF$111,'M-Mode LAX'!$AH$111)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2.1023454499866975E-2</c:v>
                        </c:pt>
                        <c:pt idx="1">
                          <c:v>0</c:v>
                        </c:pt>
                        <c:pt idx="2">
                          <c:v>3.4565024893893848E-2</c:v>
                        </c:pt>
                        <c:pt idx="3">
                          <c:v>2.51826854877816E-2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LAX'!$AB$109,'M-Mode LAX'!$AD$109,'M-Mode LAX'!$AF$109,'M-Mode LAX'!$AH$109)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0.21279529167067698</c:v>
                      </c:pt>
                      <c:pt idx="1">
                        <c:v>0.20958836793565896</c:v>
                      </c:pt>
                      <c:pt idx="2">
                        <c:v>0.20944393971489519</c:v>
                      </c:pt>
                      <c:pt idx="3">
                        <c:v>0.27962174823655656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72-4DD0-9751-993634C614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LAX'!$AB$136,'M-Mode LAX'!$AD$136,'M-Mode LAX'!$AF$136,'M-Mode LAX'!$AH$136)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2.7369410768552153E-2</c:v>
                        </c:pt>
                        <c:pt idx="1">
                          <c:v>0</c:v>
                        </c:pt>
                        <c:pt idx="2">
                          <c:v>3.6061589825454911E-2</c:v>
                        </c:pt>
                        <c:pt idx="3">
                          <c:v>2.65583489262349E-2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LAX'!$AB$136,'M-Mode LAX'!$AD$136,'M-Mode LAX'!$AF$136,'M-Mode LAX'!$AH$136)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2.7369410768552153E-2</c:v>
                        </c:pt>
                        <c:pt idx="1">
                          <c:v>0</c:v>
                        </c:pt>
                        <c:pt idx="2">
                          <c:v>3.6061589825454911E-2</c:v>
                        </c:pt>
                        <c:pt idx="3">
                          <c:v>2.65583489262349E-2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LAX'!$AB$134,'M-Mode LAX'!$AD$134,'M-Mode LAX'!$AF$134,'M-Mode LAX'!$AH$134)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0.15358712968674618</c:v>
                      </c:pt>
                      <c:pt idx="1">
                        <c:v>0</c:v>
                      </c:pt>
                      <c:pt idx="2">
                        <c:v>0.1845269158922043</c:v>
                      </c:pt>
                      <c:pt idx="3">
                        <c:v>0.21213293039903575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72-4DD0-9751-993634C61437}"/>
                  </c:ext>
                </c:extLst>
              </c15:ser>
            </c15:filteredBarSeries>
          </c:ext>
        </c:extLst>
      </c:barChart>
      <c:catAx>
        <c:axId val="-144176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6848"/>
        <c:crosses val="autoZero"/>
        <c:auto val="1"/>
        <c:lblAlgn val="ctr"/>
        <c:lblOffset val="100"/>
        <c:noMultiLvlLbl val="0"/>
      </c:catAx>
      <c:valAx>
        <c:axId val="-1441766848"/>
        <c:scaling>
          <c:orientation val="minMax"/>
          <c:max val="0.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l-GR" sz="1800" b="0" i="1"/>
                  <a:t>ε</a:t>
                </a:r>
                <a:r>
                  <a:rPr lang="el-GR" sz="1800" b="0" i="1" baseline="-25000"/>
                  <a:t>θ</a:t>
                </a:r>
                <a:endParaRPr lang="en-US" sz="1800" b="0" i="1" baseline="-250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9568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Cyclic Strain from M-Mode</a:t>
            </a:r>
            <a:r>
              <a:rPr lang="en-US" sz="1600" i="1" baseline="0"/>
              <a:t> LAX</a:t>
            </a:r>
            <a:r>
              <a:rPr lang="en-US" sz="1600" i="1"/>
              <a:t>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LAX'!$AK$24,'M-Mode LAX'!$AO$24)</c:f>
                <c:numCache>
                  <c:formatCode>General</c:formatCode>
                  <c:ptCount val="2"/>
                  <c:pt idx="0">
                    <c:v>4.2850821089167879E-2</c:v>
                  </c:pt>
                  <c:pt idx="1">
                    <c:v>3.067837621703148E-2</c:v>
                  </c:pt>
                </c:numCache>
              </c:numRef>
            </c:plus>
            <c:minus>
              <c:numRef>
                <c:f>('M-Mode LAX'!$AK$24,'M-Mode LAX'!$AO$24)</c:f>
                <c:numCache>
                  <c:formatCode>General</c:formatCode>
                  <c:ptCount val="2"/>
                  <c:pt idx="0">
                    <c:v>4.2850821089167879E-2</c:v>
                  </c:pt>
                  <c:pt idx="1">
                    <c:v>3.067837621703148E-2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LAX'!$AK$22,'M-Mode LAX'!$AO$22)</c:f>
              <c:numCache>
                <c:formatCode>0.00</c:formatCode>
                <c:ptCount val="2"/>
                <c:pt idx="0">
                  <c:v>0.22218879444505418</c:v>
                </c:pt>
                <c:pt idx="1">
                  <c:v>0.18806710849492406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0-4FD2-8CED-2FB40258E45D}"/>
            </c:ext>
          </c:extLst>
        </c:ser>
        <c:ser>
          <c:idx val="5"/>
          <c:order val="5"/>
          <c:tx>
            <c:v>Un-Lmna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('M-Mode LAX'!$AK$249,'M-Mode LAX'!$AO$249)</c:f>
                <c:numCache>
                  <c:formatCode>General</c:formatCode>
                  <c:ptCount val="2"/>
                  <c:pt idx="0">
                    <c:v>2.1870727748922431E-2</c:v>
                  </c:pt>
                  <c:pt idx="1">
                    <c:v>2.9547018433526227E-2</c:v>
                  </c:pt>
                </c:numCache>
              </c:numRef>
            </c:plus>
            <c:minus>
              <c:numRef>
                <c:f>('M-Mode LAX'!$AK$249,'M-Mode LAX'!$AO$249)</c:f>
                <c:numCache>
                  <c:formatCode>General</c:formatCode>
                  <c:ptCount val="2"/>
                  <c:pt idx="0">
                    <c:v>2.1870727748922431E-2</c:v>
                  </c:pt>
                  <c:pt idx="1">
                    <c:v>2.9547018433526227E-2</c:v>
                  </c:pt>
                </c:numCache>
              </c:numRef>
            </c:minus>
          </c:errBars>
          <c:cat>
            <c:strLit>
              <c:ptCount val="2"/>
              <c:pt idx="0">
                <c:v>ATA</c:v>
              </c:pt>
              <c:pt idx="1">
                <c:v>IAA</c:v>
              </c:pt>
            </c:strLit>
          </c:cat>
          <c:val>
            <c:numRef>
              <c:f>('M-Mode LAX'!$AK$247,'M-Mode LAX'!$AO$247)</c:f>
              <c:numCache>
                <c:formatCode>0.00</c:formatCode>
                <c:ptCount val="2"/>
                <c:pt idx="0">
                  <c:v>0.21869812229589886</c:v>
                </c:pt>
                <c:pt idx="1">
                  <c:v>0.21642968666249587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C-40B3-A7FC-249D2FD6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86976"/>
        <c:axId val="-1441786432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tx>
                  <c:v>Un-KO</c:v>
                </c:tx>
                <c:spPr>
                  <a:solidFill>
                    <a:schemeClr val="bg1">
                      <a:lumMod val="50000"/>
                    </a:schemeClr>
                  </a:solid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('M-Mode LAX'!$AK$49,'M-Mode LAX'!$AM$49,'M-Mode LAX'!$AO$49,'M-Mode LAX'!$AQ$49)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7.6569477712944645E-2</c:v>
                        </c:pt>
                        <c:pt idx="1">
                          <c:v>3.8530158877731736E-2</c:v>
                        </c:pt>
                        <c:pt idx="2">
                          <c:v>3.0890461320504117E-2</c:v>
                        </c:pt>
                        <c:pt idx="3">
                          <c:v>3.8238446130756922E-2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('M-Mode LAX'!$AK$49,'M-Mode LAX'!$AM$49,'M-Mode LAX'!$AO$49,'M-Mode LAX'!$AQ$49)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7.6569477712944645E-2</c:v>
                        </c:pt>
                        <c:pt idx="1">
                          <c:v>3.8530158877731736E-2</c:v>
                        </c:pt>
                        <c:pt idx="2">
                          <c:v>3.0890461320504117E-2</c:v>
                        </c:pt>
                        <c:pt idx="3">
                          <c:v>3.8238446130756922E-2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('M-Mode LAX'!$AK$47,'M-Mode LAX'!$AM$47,'M-Mode LAX'!$AO$47,'M-Mode LAX'!$AQ$47)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0.19868270915653363</c:v>
                      </c:pt>
                      <c:pt idx="1">
                        <c:v>0.2098226765701191</c:v>
                      </c:pt>
                      <c:pt idx="2">
                        <c:v>0.19504583488823707</c:v>
                      </c:pt>
                      <c:pt idx="3">
                        <c:v>0.20246620852114616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C40-4FD2-8CED-2FB40258E45D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Un-OLD</c:v>
                </c:tx>
                <c:spPr>
                  <a:pattFill prst="dkHorz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LAX'!$AK$77,'M-Mode LAX'!$AM$77,'M-Mode LAX'!$AO$77,'M-Mode LAX'!$AQ$77)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2.5929359458606551E-2</c:v>
                        </c:pt>
                        <c:pt idx="1">
                          <c:v>1.8147350689114973E-2</c:v>
                        </c:pt>
                        <c:pt idx="2">
                          <c:v>1.6235574443138862E-2</c:v>
                        </c:pt>
                        <c:pt idx="3">
                          <c:v>2.6660019215830097E-2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LAX'!$AK$77,'M-Mode LAX'!$AM$77,'M-Mode LAX'!$AO$77,'M-Mode LAX'!$AQ$77)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2.5929359458606551E-2</c:v>
                        </c:pt>
                        <c:pt idx="1">
                          <c:v>1.8147350689114973E-2</c:v>
                        </c:pt>
                        <c:pt idx="2">
                          <c:v>1.6235574443138862E-2</c:v>
                        </c:pt>
                        <c:pt idx="3">
                          <c:v>2.6660019215830097E-2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LAX'!$AK$75,'M-Mode LAX'!$AM$75,'M-Mode LAX'!$AO$75,'M-Mode LAX'!$AQ$75)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0.23500323769301876</c:v>
                      </c:pt>
                      <c:pt idx="1">
                        <c:v>0.1404493710332187</c:v>
                      </c:pt>
                      <c:pt idx="2">
                        <c:v>0.14424678492099482</c:v>
                      </c:pt>
                      <c:pt idx="3">
                        <c:v>0.21376879924672504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40-4FD2-8CED-2FB40258E45D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Tr-WT</c:v>
                </c:tx>
                <c:spPr>
                  <a:pattFill prst="ltUpDiag">
                    <a:fgClr>
                      <a:schemeClr val="bg1">
                        <a:lumMod val="50000"/>
                      </a:schemeClr>
                    </a:fgClr>
                    <a:bgClr>
                      <a:schemeClr val="bg1"/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LAX'!$AK$111,'M-Mode LAX'!$AM$111,'M-Mode LAX'!$AO$111,'M-Mode LAX'!$AQ$111)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2.5355581647797235E-2</c:v>
                        </c:pt>
                        <c:pt idx="1">
                          <c:v>0</c:v>
                        </c:pt>
                        <c:pt idx="2">
                          <c:v>4.2708709877948031E-2</c:v>
                        </c:pt>
                        <c:pt idx="3">
                          <c:v>3.3065838657924201E-2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LAX'!$AK$111,'M-Mode LAX'!$AM$111,'M-Mode LAX'!$AO$111,'M-Mode LAX'!$AQ$111)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2.5355581647797235E-2</c:v>
                        </c:pt>
                        <c:pt idx="1">
                          <c:v>0</c:v>
                        </c:pt>
                        <c:pt idx="2">
                          <c:v>4.2708709877948031E-2</c:v>
                        </c:pt>
                        <c:pt idx="3">
                          <c:v>3.3065838657924201E-2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LAX'!$AK$109,'M-Mode LAX'!$AM$109,'M-Mode LAX'!$AO$109,'M-Mode LAX'!$AQ$109)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0.23720415230571318</c:v>
                      </c:pt>
                      <c:pt idx="1">
                        <c:v>0.23155200992262548</c:v>
                      </c:pt>
                      <c:pt idx="2">
                        <c:v>0.23436417402133233</c:v>
                      </c:pt>
                      <c:pt idx="3">
                        <c:v>0.3209354960493086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40-4FD2-8CED-2FB40258E45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Tr-KO</c:v>
                </c:tx>
                <c:spPr>
                  <a:pattFill prst="ltDnDiag">
                    <a:fgClr>
                      <a:schemeClr val="bg1"/>
                    </a:fgClr>
                    <a:bgClr>
                      <a:schemeClr val="bg1">
                        <a:lumMod val="50000"/>
                      </a:schemeClr>
                    </a:bgClr>
                  </a:pattFill>
                  <a:ln w="12700">
                    <a:solidFill>
                      <a:schemeClr val="tx1"/>
                    </a:solidFill>
                  </a:ln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LAX'!$AK$136,'M-Mode LAX'!$AM$136,'M-Mode LAX'!$AO$136,'M-Mode LAX'!$AQ$136)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3.2068256044362912E-2</c:v>
                        </c:pt>
                        <c:pt idx="1">
                          <c:v>0</c:v>
                        </c:pt>
                        <c:pt idx="2">
                          <c:v>4.2949428273197338E-2</c:v>
                        </c:pt>
                        <c:pt idx="3">
                          <c:v>3.2549331121050296E-2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('M-Mode LAX'!$AK$136,'M-Mode LAX'!$AM$136,'M-Mode LAX'!$AO$136,'M-Mode LAX'!$AQ$136)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3.2068256044362912E-2</c:v>
                        </c:pt>
                        <c:pt idx="1">
                          <c:v>0</c:v>
                        </c:pt>
                        <c:pt idx="2">
                          <c:v>4.2949428273197338E-2</c:v>
                        </c:pt>
                        <c:pt idx="3">
                          <c:v>3.2549331121050296E-2</c:v>
                        </c:pt>
                      </c:numCache>
                    </c:numRef>
                  </c:minus>
                </c:errBars>
                <c:cat>
                  <c:strLit>
                    <c:ptCount val="2"/>
                    <c:pt idx="0">
                      <c:v>ATA</c:v>
                    </c:pt>
                    <c:pt idx="1">
                      <c:v>IAA</c:v>
                    </c:pt>
                  </c:str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('M-Mode LAX'!$AK$134,'M-Mode LAX'!$AM$134,'M-Mode LAX'!$AO$134,'M-Mode LAX'!$AQ$134)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0.16800342914981495</c:v>
                      </c:pt>
                      <c:pt idx="1">
                        <c:v>0</c:v>
                      </c:pt>
                      <c:pt idx="2">
                        <c:v>0.20415288375802723</c:v>
                      </c:pt>
                      <c:pt idx="3">
                        <c:v>0.23710183112078348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40-4FD2-8CED-2FB40258E45D}"/>
                  </c:ext>
                </c:extLst>
              </c15:ser>
            </c15:filteredBarSeries>
          </c:ext>
        </c:extLst>
      </c:barChart>
      <c:catAx>
        <c:axId val="-144178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6432"/>
        <c:crosses val="autoZero"/>
        <c:auto val="1"/>
        <c:lblAlgn val="ctr"/>
        <c:lblOffset val="100"/>
        <c:noMultiLvlLbl val="0"/>
      </c:catAx>
      <c:valAx>
        <c:axId val="-1441786432"/>
        <c:scaling>
          <c:orientation val="minMax"/>
          <c:max val="0.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</a:t>
                </a:r>
                <a:r>
                  <a:rPr lang="el-GR" sz="18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θθ</a:t>
                </a:r>
                <a:endParaRPr lang="en-US" sz="1800" b="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6976"/>
        <c:crosses val="autoZero"/>
        <c:crossBetween val="between"/>
        <c:majorUnit val="0.1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Diameter from B-Mode LAX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Motion'!$F$13,'ATA Biaxial Motion'!$F$24)</c:f>
                <c:numCache>
                  <c:formatCode>General</c:formatCode>
                  <c:ptCount val="2"/>
                  <c:pt idx="0">
                    <c:v>17.692381823716097</c:v>
                  </c:pt>
                  <c:pt idx="1">
                    <c:v>25.862723996233314</c:v>
                  </c:pt>
                </c:numCache>
              </c:numRef>
            </c:plus>
            <c:minus>
              <c:numRef>
                <c:f>('ATA Biaxial Motion'!$F$13,'ATA Biaxial Motion'!$F$24)</c:f>
                <c:numCache>
                  <c:formatCode>General</c:formatCode>
                  <c:ptCount val="2"/>
                  <c:pt idx="0">
                    <c:v>17.692381823716097</c:v>
                  </c:pt>
                  <c:pt idx="1">
                    <c:v>25.862723996233314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Motion'!$F$11,'ATA Biaxial Motion'!$F$22)</c:f>
              <c:numCache>
                <c:formatCode>0</c:formatCode>
                <c:ptCount val="2"/>
                <c:pt idx="0">
                  <c:v>1499.7936741095839</c:v>
                </c:pt>
                <c:pt idx="1">
                  <c:v>1379.1316603687949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2-4874-A5CA-BBBDC95112E1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Motion'!$F$39,'ATA Biaxial Motion'!$F$49)</c:f>
                <c:numCache>
                  <c:formatCode>General</c:formatCode>
                  <c:ptCount val="2"/>
                  <c:pt idx="0">
                    <c:v>20.168260217696361</c:v>
                  </c:pt>
                  <c:pt idx="1">
                    <c:v>11.97896654379405</c:v>
                  </c:pt>
                </c:numCache>
              </c:numRef>
            </c:plus>
            <c:minus>
              <c:numRef>
                <c:f>('ATA Biaxial Motion'!$F$39,'ATA Biaxial Motion'!$F$49)</c:f>
                <c:numCache>
                  <c:formatCode>General</c:formatCode>
                  <c:ptCount val="2"/>
                  <c:pt idx="0">
                    <c:v>20.168260217696361</c:v>
                  </c:pt>
                  <c:pt idx="1">
                    <c:v>11.97896654379405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Motion'!$F$37,'ATA Biaxial Motion'!$F$47)</c:f>
              <c:numCache>
                <c:formatCode>0</c:formatCode>
                <c:ptCount val="2"/>
                <c:pt idx="0">
                  <c:v>1248.1668127675839</c:v>
                </c:pt>
                <c:pt idx="1">
                  <c:v>1245.5478262560882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2-4874-A5CA-BBBDC95112E1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Motion'!$F$64,'ATA Biaxial Motion'!$F$77)</c:f>
                <c:numCache>
                  <c:formatCode>General</c:formatCode>
                  <c:ptCount val="2"/>
                  <c:pt idx="0">
                    <c:v>36.481278040014104</c:v>
                  </c:pt>
                  <c:pt idx="1">
                    <c:v>34.40181629987142</c:v>
                  </c:pt>
                </c:numCache>
              </c:numRef>
            </c:plus>
            <c:minus>
              <c:numRef>
                <c:f>('ATA Biaxial Motion'!$F$64,'ATA Biaxial Motion'!$F$77)</c:f>
                <c:numCache>
                  <c:formatCode>General</c:formatCode>
                  <c:ptCount val="2"/>
                  <c:pt idx="0">
                    <c:v>36.481278040014104</c:v>
                  </c:pt>
                  <c:pt idx="1">
                    <c:v>34.40181629987142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Motion'!$F$62,'ATA Biaxial Motion'!$F$75)</c:f>
              <c:numCache>
                <c:formatCode>0</c:formatCode>
                <c:ptCount val="2"/>
                <c:pt idx="0">
                  <c:v>1540.3420408925567</c:v>
                </c:pt>
                <c:pt idx="1">
                  <c:v>1516.9971018096912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2-4874-A5CA-BBBDC95112E1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Motion'!$F$98,'ATA Biaxial Motion'!$F$111)</c:f>
                <c:numCache>
                  <c:formatCode>General</c:formatCode>
                  <c:ptCount val="2"/>
                  <c:pt idx="0">
                    <c:v>25.043409692154238</c:v>
                  </c:pt>
                  <c:pt idx="1">
                    <c:v>23.959397324874828</c:v>
                  </c:pt>
                </c:numCache>
              </c:numRef>
            </c:plus>
            <c:minus>
              <c:numRef>
                <c:f>('ATA Biaxial Motion'!$F$98,'ATA Biaxial Motion'!$F$111)</c:f>
                <c:numCache>
                  <c:formatCode>General</c:formatCode>
                  <c:ptCount val="2"/>
                  <c:pt idx="0">
                    <c:v>25.043409692154238</c:v>
                  </c:pt>
                  <c:pt idx="1">
                    <c:v>23.959397324874828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Motion'!$F$96,'ATA Biaxial Motion'!$F$109)</c:f>
              <c:numCache>
                <c:formatCode>0</c:formatCode>
                <c:ptCount val="2"/>
                <c:pt idx="0">
                  <c:v>1398.6998824254877</c:v>
                </c:pt>
                <c:pt idx="1">
                  <c:v>1331.2837493876129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2-4874-A5CA-BBBDC95112E1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Motion'!$F$125,'ATA Biaxial Motion'!$F$136)</c:f>
                <c:numCache>
                  <c:formatCode>General</c:formatCode>
                  <c:ptCount val="2"/>
                  <c:pt idx="0">
                    <c:v>47.075872388673893</c:v>
                  </c:pt>
                  <c:pt idx="1">
                    <c:v>33.127360152655065</c:v>
                  </c:pt>
                </c:numCache>
              </c:numRef>
            </c:plus>
            <c:minus>
              <c:numRef>
                <c:f>('ATA Biaxial Motion'!$F$125,'ATA Biaxial Motion'!$F$136)</c:f>
                <c:numCache>
                  <c:formatCode>General</c:formatCode>
                  <c:ptCount val="2"/>
                  <c:pt idx="0">
                    <c:v>47.075872388673893</c:v>
                  </c:pt>
                  <c:pt idx="1">
                    <c:v>33.127360152655065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Motion'!$F$123,'ATA Biaxial Motion'!$F$134)</c:f>
              <c:numCache>
                <c:formatCode>0</c:formatCode>
                <c:ptCount val="2"/>
                <c:pt idx="0">
                  <c:v>1170.5829049832798</c:v>
                </c:pt>
                <c:pt idx="1">
                  <c:v>1142.8594327967101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2-4874-A5CA-BBBDC951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5760"/>
        <c:axId val="-1441777184"/>
      </c:barChart>
      <c:catAx>
        <c:axId val="-144176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7184"/>
        <c:crosses val="autoZero"/>
        <c:auto val="1"/>
        <c:lblAlgn val="ctr"/>
        <c:lblOffset val="100"/>
        <c:noMultiLvlLbl val="0"/>
      </c:catAx>
      <c:valAx>
        <c:axId val="-1441777184"/>
        <c:scaling>
          <c:orientation val="minMax"/>
          <c:max val="18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Inner Diameter (</a:t>
                </a:r>
                <a:r>
                  <a:rPr lang="el-GR" sz="1800" b="0" i="1" baseline="0">
                    <a:effectLst/>
                  </a:rPr>
                  <a:t>μ</a:t>
                </a:r>
                <a:r>
                  <a:rPr lang="en-US" sz="1800" b="0" i="1" baseline="0">
                    <a:effectLst/>
                  </a:rPr>
                  <a:t>m)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5760"/>
        <c:crosses val="autoZero"/>
        <c:crossBetween val="between"/>
        <c:majorUnit val="45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LV Size 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Function'!$G$13:$H$13,'LV Function'!$U$13)</c:f>
                <c:numCache>
                  <c:formatCode>General</c:formatCode>
                  <c:ptCount val="3"/>
                  <c:pt idx="0">
                    <c:v>8.6591252794991629</c:v>
                  </c:pt>
                  <c:pt idx="1">
                    <c:v>3.7472127284958994</c:v>
                  </c:pt>
                  <c:pt idx="2">
                    <c:v>22.17322153048779</c:v>
                  </c:pt>
                </c:numCache>
              </c:numRef>
            </c:plus>
            <c:minus>
              <c:numRef>
                <c:f>('LV Function'!$G$13:$H$13,'LV Function'!$U$13)</c:f>
                <c:numCache>
                  <c:formatCode>General</c:formatCode>
                  <c:ptCount val="3"/>
                  <c:pt idx="0">
                    <c:v>8.6591252794991629</c:v>
                  </c:pt>
                  <c:pt idx="1">
                    <c:v>3.7472127284958994</c:v>
                  </c:pt>
                  <c:pt idx="2">
                    <c:v>22.17322153048779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Function'!$G$11:$H$11,'LV Function'!$U$11)</c:f>
              <c:numCache>
                <c:formatCode>0</c:formatCode>
                <c:ptCount val="3"/>
                <c:pt idx="0">
                  <c:v>68.264179199999987</c:v>
                </c:pt>
                <c:pt idx="1">
                  <c:v>24.320775900000001</c:v>
                </c:pt>
                <c:pt idx="2">
                  <c:v>126.6155385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A-4120-B036-54663E725EAE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Function'!$G$39:$H$39,'LV Function'!$U$39)</c:f>
                <c:numCache>
                  <c:formatCode>General</c:formatCode>
                  <c:ptCount val="3"/>
                  <c:pt idx="0">
                    <c:v>5.4318416758240096</c:v>
                  </c:pt>
                  <c:pt idx="1">
                    <c:v>3.9090666077264009</c:v>
                  </c:pt>
                  <c:pt idx="2">
                    <c:v>7.1387046909110401</c:v>
                  </c:pt>
                </c:numCache>
              </c:numRef>
            </c:plus>
            <c:minus>
              <c:numRef>
                <c:f>('LV Function'!$G$39:$H$39,'LV Function'!$U$39)</c:f>
                <c:numCache>
                  <c:formatCode>General</c:formatCode>
                  <c:ptCount val="3"/>
                  <c:pt idx="0">
                    <c:v>5.4318416758240096</c:v>
                  </c:pt>
                  <c:pt idx="1">
                    <c:v>3.9090666077264009</c:v>
                  </c:pt>
                  <c:pt idx="2">
                    <c:v>7.1387046909110401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Function'!$G$37:$H$37,'LV Function'!$U$37)</c:f>
              <c:numCache>
                <c:formatCode>0</c:formatCode>
                <c:ptCount val="3"/>
                <c:pt idx="0">
                  <c:v>63.348775583333328</c:v>
                </c:pt>
                <c:pt idx="1">
                  <c:v>26.119859916666666</c:v>
                </c:pt>
                <c:pt idx="2">
                  <c:v>106.27734500000001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A-4120-B036-54663E725EAE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Function'!$G$64:$H$64,'LV Function'!$U$64)</c:f>
                <c:numCache>
                  <c:formatCode>General</c:formatCode>
                  <c:ptCount val="3"/>
                  <c:pt idx="0">
                    <c:v>6.4196321471689402</c:v>
                  </c:pt>
                  <c:pt idx="1">
                    <c:v>4.0890721257240852</c:v>
                  </c:pt>
                  <c:pt idx="2">
                    <c:v>9.4649039189653319</c:v>
                  </c:pt>
                </c:numCache>
              </c:numRef>
            </c:plus>
            <c:minus>
              <c:numRef>
                <c:f>('LV Function'!$G$64:$H$64,'LV Function'!$U$64)</c:f>
                <c:numCache>
                  <c:formatCode>General</c:formatCode>
                  <c:ptCount val="3"/>
                  <c:pt idx="0">
                    <c:v>6.4196321471689402</c:v>
                  </c:pt>
                  <c:pt idx="1">
                    <c:v>4.0890721257240852</c:v>
                  </c:pt>
                  <c:pt idx="2">
                    <c:v>9.4649039189653319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Function'!$G$62:$H$62,'LV Function'!$U$62)</c:f>
              <c:numCache>
                <c:formatCode>0</c:formatCode>
                <c:ptCount val="3"/>
                <c:pt idx="0">
                  <c:v>80.579603666666671</c:v>
                </c:pt>
                <c:pt idx="1">
                  <c:v>32.5537305</c:v>
                </c:pt>
                <c:pt idx="2">
                  <c:v>190.22358183333333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A-4120-B036-54663E725EAE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Function'!$G$98:$H$98,'LV Function'!$U$98)</c:f>
                <c:numCache>
                  <c:formatCode>General</c:formatCode>
                  <c:ptCount val="3"/>
                  <c:pt idx="0">
                    <c:v>3.5917815937323168</c:v>
                  </c:pt>
                  <c:pt idx="1">
                    <c:v>3.1119062404483215</c:v>
                  </c:pt>
                  <c:pt idx="2">
                    <c:v>4.9567303402499174</c:v>
                  </c:pt>
                </c:numCache>
              </c:numRef>
            </c:plus>
            <c:minus>
              <c:numRef>
                <c:f>('LV Function'!$G$98:$H$98,'LV Function'!$U$98)</c:f>
                <c:numCache>
                  <c:formatCode>General</c:formatCode>
                  <c:ptCount val="3"/>
                  <c:pt idx="0">
                    <c:v>3.5917815937323168</c:v>
                  </c:pt>
                  <c:pt idx="1">
                    <c:v>3.1119062404483215</c:v>
                  </c:pt>
                  <c:pt idx="2">
                    <c:v>4.9567303402499174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Function'!$G$96:$H$96,'LV Function'!$U$96)</c:f>
              <c:numCache>
                <c:formatCode>0</c:formatCode>
                <c:ptCount val="3"/>
                <c:pt idx="0">
                  <c:v>64.710839416666673</c:v>
                </c:pt>
                <c:pt idx="1">
                  <c:v>26.119996833333332</c:v>
                </c:pt>
                <c:pt idx="2">
                  <c:v>120.27618441666665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BA-4120-B036-54663E725EAE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Function'!$G$125:$H$125,'LV Function'!$U$125)</c:f>
                <c:numCache>
                  <c:formatCode>General</c:formatCode>
                  <c:ptCount val="3"/>
                  <c:pt idx="0">
                    <c:v>5.5646562694745576</c:v>
                  </c:pt>
                  <c:pt idx="1">
                    <c:v>3.6428170896892818</c:v>
                  </c:pt>
                  <c:pt idx="2">
                    <c:v>5.4518664506168779</c:v>
                  </c:pt>
                </c:numCache>
              </c:numRef>
            </c:plus>
            <c:minus>
              <c:numRef>
                <c:f>('LV Function'!$G$125:$H$125,'LV Function'!$U$125)</c:f>
                <c:numCache>
                  <c:formatCode>General</c:formatCode>
                  <c:ptCount val="3"/>
                  <c:pt idx="0">
                    <c:v>5.5646562694745576</c:v>
                  </c:pt>
                  <c:pt idx="1">
                    <c:v>3.6428170896892818</c:v>
                  </c:pt>
                  <c:pt idx="2">
                    <c:v>5.4518664506168779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Function'!$G$123:$H$123,'LV Function'!$U$123)</c:f>
              <c:numCache>
                <c:formatCode>0</c:formatCode>
                <c:ptCount val="3"/>
                <c:pt idx="0">
                  <c:v>65.463179199999999</c:v>
                </c:pt>
                <c:pt idx="1">
                  <c:v>22.315414999999998</c:v>
                </c:pt>
                <c:pt idx="2">
                  <c:v>119.03872779999999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BA-4120-B036-54663E72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11248"/>
        <c:axId val="-1450000368"/>
      </c:barChart>
      <c:catAx>
        <c:axId val="-145001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0368"/>
        <c:crosses val="autoZero"/>
        <c:auto val="1"/>
        <c:lblAlgn val="ctr"/>
        <c:lblOffset val="100"/>
        <c:noMultiLvlLbl val="0"/>
      </c:catAx>
      <c:valAx>
        <c:axId val="-1450000368"/>
        <c:scaling>
          <c:orientation val="minMax"/>
          <c:max val="2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11248"/>
        <c:crosses val="autoZero"/>
        <c:crossBetween val="between"/>
        <c:majorUnit val="4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Systolic Length from B-Mode LAX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Motion'!$K$13,'ATA Biaxial Motion'!$K$24)</c:f>
                <c:numCache>
                  <c:formatCode>General</c:formatCode>
                  <c:ptCount val="2"/>
                  <c:pt idx="0">
                    <c:v>7.1306018510625249E-2</c:v>
                  </c:pt>
                  <c:pt idx="1">
                    <c:v>7.129291885482042E-2</c:v>
                  </c:pt>
                </c:numCache>
              </c:numRef>
            </c:plus>
            <c:minus>
              <c:numRef>
                <c:f>('ATA Biaxial Motion'!$K$13,'ATA Biaxial Motion'!$K$24)</c:f>
                <c:numCache>
                  <c:formatCode>General</c:formatCode>
                  <c:ptCount val="2"/>
                  <c:pt idx="0">
                    <c:v>7.1306018510625249E-2</c:v>
                  </c:pt>
                  <c:pt idx="1">
                    <c:v>7.129291885482042E-2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Motion'!$K$11,'ATA Biaxial Motion'!$K$22)</c:f>
              <c:numCache>
                <c:formatCode>0.00</c:formatCode>
                <c:ptCount val="2"/>
                <c:pt idx="0">
                  <c:v>4.6299620134715784</c:v>
                </c:pt>
                <c:pt idx="1">
                  <c:v>4.3113186689353551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5-43A5-A6DC-153433067130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Motion'!$K$39,'ATA Biaxial Motion'!$K$49)</c:f>
                <c:numCache>
                  <c:formatCode>General</c:formatCode>
                  <c:ptCount val="2"/>
                  <c:pt idx="0">
                    <c:v>0.13196774835566993</c:v>
                  </c:pt>
                  <c:pt idx="1">
                    <c:v>9.3719476363261139E-2</c:v>
                  </c:pt>
                </c:numCache>
              </c:numRef>
            </c:plus>
            <c:minus>
              <c:numRef>
                <c:f>('ATA Biaxial Motion'!$K$39,'ATA Biaxial Motion'!$K$49)</c:f>
                <c:numCache>
                  <c:formatCode>General</c:formatCode>
                  <c:ptCount val="2"/>
                  <c:pt idx="0">
                    <c:v>0.13196774835566993</c:v>
                  </c:pt>
                  <c:pt idx="1">
                    <c:v>9.3719476363261139E-2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Motion'!$K$37,'ATA Biaxial Motion'!$K$47)</c:f>
              <c:numCache>
                <c:formatCode>0.00</c:formatCode>
                <c:ptCount val="2"/>
                <c:pt idx="0">
                  <c:v>5.5971213468091401</c:v>
                </c:pt>
                <c:pt idx="1">
                  <c:v>5.1578441675926747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5-43A5-A6DC-153433067130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Motion'!$K$64,'ATA Biaxial Motion'!$K$77)</c:f>
                <c:numCache>
                  <c:formatCode>General</c:formatCode>
                  <c:ptCount val="2"/>
                  <c:pt idx="0">
                    <c:v>0.19307048607095328</c:v>
                  </c:pt>
                  <c:pt idx="1">
                    <c:v>0.13711409133116068</c:v>
                  </c:pt>
                </c:numCache>
              </c:numRef>
            </c:plus>
            <c:minus>
              <c:numRef>
                <c:f>('ATA Biaxial Motion'!$K$64,'ATA Biaxial Motion'!$K$77)</c:f>
                <c:numCache>
                  <c:formatCode>General</c:formatCode>
                  <c:ptCount val="2"/>
                  <c:pt idx="0">
                    <c:v>0.19307048607095328</c:v>
                  </c:pt>
                  <c:pt idx="1">
                    <c:v>0.13711409133116068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Motion'!$K$62,'ATA Biaxial Motion'!$K$75)</c:f>
              <c:numCache>
                <c:formatCode>0.00</c:formatCode>
                <c:ptCount val="2"/>
                <c:pt idx="0">
                  <c:v>5.2562306281683435</c:v>
                </c:pt>
                <c:pt idx="1">
                  <c:v>4.7588111280045693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5-43A5-A6DC-153433067130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Motion'!$K$98,'ATA Biaxial Motion'!$K$111)</c:f>
                <c:numCache>
                  <c:formatCode>General</c:formatCode>
                  <c:ptCount val="2"/>
                  <c:pt idx="0">
                    <c:v>0.15342047934565489</c:v>
                  </c:pt>
                  <c:pt idx="1">
                    <c:v>0.1677288734229771</c:v>
                  </c:pt>
                </c:numCache>
              </c:numRef>
            </c:plus>
            <c:minus>
              <c:numRef>
                <c:f>('ATA Biaxial Motion'!$K$98,'ATA Biaxial Motion'!$K$111)</c:f>
                <c:numCache>
                  <c:formatCode>General</c:formatCode>
                  <c:ptCount val="2"/>
                  <c:pt idx="0">
                    <c:v>0.15342047934565489</c:v>
                  </c:pt>
                  <c:pt idx="1">
                    <c:v>0.1677288734229771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Motion'!$K$96,'ATA Biaxial Motion'!$K$109)</c:f>
              <c:numCache>
                <c:formatCode>0.00</c:formatCode>
                <c:ptCount val="2"/>
                <c:pt idx="0">
                  <c:v>4.1657378902420108</c:v>
                </c:pt>
                <c:pt idx="1">
                  <c:v>4.2798431974553699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A5-43A5-A6DC-153433067130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Motion'!$K$125,'ATA Biaxial Motion'!$K$136)</c:f>
                <c:numCache>
                  <c:formatCode>General</c:formatCode>
                  <c:ptCount val="2"/>
                  <c:pt idx="0">
                    <c:v>0.16125351659797685</c:v>
                  </c:pt>
                  <c:pt idx="1">
                    <c:v>0.34528328276921327</c:v>
                  </c:pt>
                </c:numCache>
              </c:numRef>
            </c:plus>
            <c:minus>
              <c:numRef>
                <c:f>('ATA Biaxial Motion'!$K$125,'ATA Biaxial Motion'!$K$136)</c:f>
                <c:numCache>
                  <c:formatCode>General</c:formatCode>
                  <c:ptCount val="2"/>
                  <c:pt idx="0">
                    <c:v>0.16125351659797685</c:v>
                  </c:pt>
                  <c:pt idx="1">
                    <c:v>0.34528328276921327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Motion'!$K$123,'ATA Biaxial Motion'!$K$134)</c:f>
              <c:numCache>
                <c:formatCode>0.00</c:formatCode>
                <c:ptCount val="2"/>
                <c:pt idx="0">
                  <c:v>6.7394515999126821</c:v>
                </c:pt>
                <c:pt idx="1">
                  <c:v>5.845576549267145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A5-43A5-A6DC-15343306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85888"/>
        <c:axId val="-1441776640"/>
      </c:barChart>
      <c:catAx>
        <c:axId val="-14417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6640"/>
        <c:crosses val="autoZero"/>
        <c:auto val="1"/>
        <c:lblAlgn val="ctr"/>
        <c:lblOffset val="100"/>
        <c:noMultiLvlLbl val="0"/>
      </c:catAx>
      <c:valAx>
        <c:axId val="-1441776640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Axial Length (mm)</a:t>
                </a:r>
                <a:endParaRPr lang="en-US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85888"/>
        <c:crosses val="autoZero"/>
        <c:crossBetween val="between"/>
        <c:majorUnit val="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Circumferential</a:t>
            </a:r>
            <a:r>
              <a:rPr lang="en-US" sz="1600" i="1" baseline="0"/>
              <a:t> Strain </a:t>
            </a:r>
            <a:r>
              <a:rPr lang="en-US" sz="1600" i="1"/>
              <a:t>from B-Mode LAX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Motion'!$X$13,'ATA Biaxial Motion'!$X$24)</c:f>
                <c:numCache>
                  <c:formatCode>General</c:formatCode>
                  <c:ptCount val="2"/>
                  <c:pt idx="0">
                    <c:v>2.3005834602782022E-2</c:v>
                  </c:pt>
                  <c:pt idx="1">
                    <c:v>1.5457834853021947E-2</c:v>
                  </c:pt>
                </c:numCache>
              </c:numRef>
            </c:plus>
            <c:minus>
              <c:numRef>
                <c:f>('ATA Biaxial Motion'!$X$13,'ATA Biaxial Motion'!$X$24)</c:f>
                <c:numCache>
                  <c:formatCode>General</c:formatCode>
                  <c:ptCount val="2"/>
                  <c:pt idx="0">
                    <c:v>2.3005834602782022E-2</c:v>
                  </c:pt>
                  <c:pt idx="1">
                    <c:v>1.5457834853021947E-2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Motion'!$X$11,'ATA Biaxial Motion'!$X$22)</c:f>
              <c:numCache>
                <c:formatCode>0.00</c:formatCode>
                <c:ptCount val="2"/>
                <c:pt idx="0">
                  <c:v>0.13851729125404211</c:v>
                </c:pt>
                <c:pt idx="1">
                  <c:v>0.117735991442595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0-41D0-915E-E98713A84B9A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Motion'!$X$39,'ATA Biaxial Motion'!$X$49)</c:f>
                <c:numCache>
                  <c:formatCode>General</c:formatCode>
                  <c:ptCount val="2"/>
                  <c:pt idx="0">
                    <c:v>1.8998934125963474E-2</c:v>
                  </c:pt>
                  <c:pt idx="1">
                    <c:v>1.5927596201381077E-2</c:v>
                  </c:pt>
                </c:numCache>
              </c:numRef>
            </c:plus>
            <c:minus>
              <c:numRef>
                <c:f>('ATA Biaxial Motion'!$X$39,'ATA Biaxial Motion'!$X$49)</c:f>
                <c:numCache>
                  <c:formatCode>General</c:formatCode>
                  <c:ptCount val="2"/>
                  <c:pt idx="0">
                    <c:v>1.8998934125963474E-2</c:v>
                  </c:pt>
                  <c:pt idx="1">
                    <c:v>1.5927596201381077E-2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Motion'!$X$37,'ATA Biaxial Motion'!$X$47)</c:f>
              <c:numCache>
                <c:formatCode>0.00</c:formatCode>
                <c:ptCount val="2"/>
                <c:pt idx="0">
                  <c:v>9.3105117472245286E-2</c:v>
                </c:pt>
                <c:pt idx="1">
                  <c:v>8.3126759243021833E-2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0-41D0-915E-E98713A84B9A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Motion'!$X$64,'ATA Biaxial Motion'!$X$77)</c:f>
                <c:numCache>
                  <c:formatCode>General</c:formatCode>
                  <c:ptCount val="2"/>
                  <c:pt idx="0">
                    <c:v>1.6399921166757755E-2</c:v>
                  </c:pt>
                  <c:pt idx="1">
                    <c:v>1.1917094689012185E-2</c:v>
                  </c:pt>
                </c:numCache>
              </c:numRef>
            </c:plus>
            <c:minus>
              <c:numRef>
                <c:f>('ATA Biaxial Motion'!$X$64,'ATA Biaxial Motion'!$X$77)</c:f>
                <c:numCache>
                  <c:formatCode>General</c:formatCode>
                  <c:ptCount val="2"/>
                  <c:pt idx="0">
                    <c:v>1.6399921166757755E-2</c:v>
                  </c:pt>
                  <c:pt idx="1">
                    <c:v>1.1917094689012185E-2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Motion'!$X$62,'ATA Biaxial Motion'!$X$75)</c:f>
              <c:numCache>
                <c:formatCode>0.00</c:formatCode>
                <c:ptCount val="2"/>
                <c:pt idx="0">
                  <c:v>9.6934472701347321E-2</c:v>
                </c:pt>
                <c:pt idx="1">
                  <c:v>0.11113539760466937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0-41D0-915E-E98713A84B9A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A0-41D0-915E-E98713A84B9A}"/>
              </c:ext>
            </c:extLst>
          </c:dPt>
          <c:errBars>
            <c:errBarType val="both"/>
            <c:errValType val="cust"/>
            <c:noEndCap val="0"/>
            <c:plus>
              <c:numRef>
                <c:f>('ATA Biaxial Motion'!$X$98,'ATA Biaxial Motion'!$X$111)</c:f>
                <c:numCache>
                  <c:formatCode>General</c:formatCode>
                  <c:ptCount val="2"/>
                  <c:pt idx="0">
                    <c:v>2.4069508387483514E-2</c:v>
                  </c:pt>
                  <c:pt idx="1">
                    <c:v>1.7936489165178711E-2</c:v>
                  </c:pt>
                </c:numCache>
              </c:numRef>
            </c:plus>
            <c:minus>
              <c:numRef>
                <c:f>('ATA Biaxial Motion'!$X$98,'ATA Biaxial Motion'!$X$111)</c:f>
                <c:numCache>
                  <c:formatCode>General</c:formatCode>
                  <c:ptCount val="2"/>
                  <c:pt idx="0">
                    <c:v>2.4069508387483514E-2</c:v>
                  </c:pt>
                  <c:pt idx="1">
                    <c:v>1.7936489165178711E-2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Motion'!$X$96,'ATA Biaxial Motion'!$X$109)</c:f>
              <c:numCache>
                <c:formatCode>0.00</c:formatCode>
                <c:ptCount val="2"/>
                <c:pt idx="0">
                  <c:v>0.13722417520337579</c:v>
                </c:pt>
                <c:pt idx="1">
                  <c:v>0.15378350226174975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A0-41D0-915E-E98713A84B9A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Motion'!$X$125,'ATA Biaxial Motion'!$X$136)</c:f>
                <c:numCache>
                  <c:formatCode>General</c:formatCode>
                  <c:ptCount val="2"/>
                  <c:pt idx="0">
                    <c:v>1.4717096113816159E-2</c:v>
                  </c:pt>
                  <c:pt idx="1">
                    <c:v>1.1968773393936606E-2</c:v>
                  </c:pt>
                </c:numCache>
              </c:numRef>
            </c:plus>
            <c:minus>
              <c:numRef>
                <c:f>('ATA Biaxial Motion'!$X$125,'ATA Biaxial Motion'!$X$136)</c:f>
                <c:numCache>
                  <c:formatCode>General</c:formatCode>
                  <c:ptCount val="2"/>
                  <c:pt idx="0">
                    <c:v>1.4717096113816159E-2</c:v>
                  </c:pt>
                  <c:pt idx="1">
                    <c:v>1.1968773393936606E-2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Motion'!$X$123,'ATA Biaxial Motion'!$X$134)</c:f>
              <c:numCache>
                <c:formatCode>0.00</c:formatCode>
                <c:ptCount val="2"/>
                <c:pt idx="0">
                  <c:v>0.14894640532013742</c:v>
                </c:pt>
                <c:pt idx="1">
                  <c:v>8.8996558112417148E-2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A0-41D0-915E-E98713A8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75008"/>
        <c:axId val="-1441762496"/>
      </c:barChart>
      <c:catAx>
        <c:axId val="-144177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2496"/>
        <c:crosses val="autoZero"/>
        <c:auto val="1"/>
        <c:lblAlgn val="ctr"/>
        <c:lblOffset val="100"/>
        <c:noMultiLvlLbl val="0"/>
      </c:catAx>
      <c:valAx>
        <c:axId val="-1441762496"/>
        <c:scaling>
          <c:orientation val="minMax"/>
          <c:max val="0.1800000000000000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E</a:t>
                </a:r>
                <a:r>
                  <a:rPr lang="el-GR" sz="1800" b="0" i="1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ϑϑ</a:t>
                </a:r>
                <a:endParaRPr lang="en-US" baseline="-25000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75008"/>
        <c:crosses val="autoZero"/>
        <c:crossBetween val="between"/>
        <c:majorUnit val="6.0000000000000012E-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Axial</a:t>
            </a:r>
            <a:r>
              <a:rPr lang="en-US" sz="1600" i="1" baseline="0"/>
              <a:t> Strain </a:t>
            </a:r>
            <a:r>
              <a:rPr lang="en-US" sz="1600" i="1"/>
              <a:t>from B-Mode LAX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Motion'!$Z$13,'ATA Biaxial Motion'!$Z$24)</c:f>
                <c:numCache>
                  <c:formatCode>General</c:formatCode>
                  <c:ptCount val="2"/>
                  <c:pt idx="0">
                    <c:v>1.0200067264373258E-2</c:v>
                  </c:pt>
                  <c:pt idx="1">
                    <c:v>1.546669493069871E-2</c:v>
                  </c:pt>
                </c:numCache>
              </c:numRef>
            </c:plus>
            <c:minus>
              <c:numRef>
                <c:f>('ATA Biaxial Motion'!$Z$13,'ATA Biaxial Motion'!$Z$24)</c:f>
                <c:numCache>
                  <c:formatCode>General</c:formatCode>
                  <c:ptCount val="2"/>
                  <c:pt idx="0">
                    <c:v>1.0200067264373258E-2</c:v>
                  </c:pt>
                  <c:pt idx="1">
                    <c:v>1.546669493069871E-2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Motion'!$Z$11,'ATA Biaxial Motion'!$Z$22)</c:f>
              <c:numCache>
                <c:formatCode>0.00</c:formatCode>
                <c:ptCount val="2"/>
                <c:pt idx="0">
                  <c:v>5.4344074844008897E-2</c:v>
                </c:pt>
                <c:pt idx="1">
                  <c:v>5.9079047276041165E-2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A-444C-B934-2304B4B57004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Motion'!$Z$39,'ATA Biaxial Motion'!$Z$49)</c:f>
                <c:numCache>
                  <c:formatCode>General</c:formatCode>
                  <c:ptCount val="2"/>
                  <c:pt idx="0">
                    <c:v>9.8949608486648306E-3</c:v>
                  </c:pt>
                  <c:pt idx="1">
                    <c:v>1.142810700690578E-2</c:v>
                  </c:pt>
                </c:numCache>
              </c:numRef>
            </c:plus>
            <c:minus>
              <c:numRef>
                <c:f>('ATA Biaxial Motion'!$Z$39,'ATA Biaxial Motion'!$Z$49)</c:f>
                <c:numCache>
                  <c:formatCode>General</c:formatCode>
                  <c:ptCount val="2"/>
                  <c:pt idx="0">
                    <c:v>9.8949608486648306E-3</c:v>
                  </c:pt>
                  <c:pt idx="1">
                    <c:v>1.142810700690578E-2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Motion'!$Z$37,'ATA Biaxial Motion'!$Z$47)</c:f>
              <c:numCache>
                <c:formatCode>0.00</c:formatCode>
                <c:ptCount val="2"/>
                <c:pt idx="0">
                  <c:v>3.9067418781407293E-2</c:v>
                </c:pt>
                <c:pt idx="1">
                  <c:v>5.6719498889135432E-2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A-444C-B934-2304B4B57004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Motion'!$Z$64,'ATA Biaxial Motion'!$Z$77)</c:f>
                <c:numCache>
                  <c:formatCode>General</c:formatCode>
                  <c:ptCount val="2"/>
                  <c:pt idx="0">
                    <c:v>1.1077570785474319E-2</c:v>
                  </c:pt>
                  <c:pt idx="1">
                    <c:v>5.3739727098960867E-3</c:v>
                  </c:pt>
                </c:numCache>
              </c:numRef>
            </c:plus>
            <c:minus>
              <c:numRef>
                <c:f>('ATA Biaxial Motion'!$Z$64,'ATA Biaxial Motion'!$Z$77)</c:f>
                <c:numCache>
                  <c:formatCode>General</c:formatCode>
                  <c:ptCount val="2"/>
                  <c:pt idx="0">
                    <c:v>1.1077570785474319E-2</c:v>
                  </c:pt>
                  <c:pt idx="1">
                    <c:v>5.3739727098960867E-3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Motion'!$Z$62,'ATA Biaxial Motion'!$Z$75)</c:f>
              <c:numCache>
                <c:formatCode>0.00</c:formatCode>
                <c:ptCount val="2"/>
                <c:pt idx="0">
                  <c:v>4.7260230702444027E-2</c:v>
                </c:pt>
                <c:pt idx="1">
                  <c:v>5.6600277989512934E-2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A-444C-B934-2304B4B57004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Motion'!$Z$98,'ATA Biaxial Motion'!$Z$111)</c:f>
                <c:numCache>
                  <c:formatCode>General</c:formatCode>
                  <c:ptCount val="2"/>
                  <c:pt idx="0">
                    <c:v>9.2341779307490279E-3</c:v>
                  </c:pt>
                  <c:pt idx="1">
                    <c:v>9.9991212822644598E-3</c:v>
                  </c:pt>
                </c:numCache>
              </c:numRef>
            </c:plus>
            <c:minus>
              <c:numRef>
                <c:f>('ATA Biaxial Motion'!$Z$98,'ATA Biaxial Motion'!$Z$111)</c:f>
                <c:numCache>
                  <c:formatCode>General</c:formatCode>
                  <c:ptCount val="2"/>
                  <c:pt idx="0">
                    <c:v>9.2341779307490279E-3</c:v>
                  </c:pt>
                  <c:pt idx="1">
                    <c:v>9.9991212822644598E-3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Motion'!$Z$96,'ATA Biaxial Motion'!$Z$109)</c:f>
              <c:numCache>
                <c:formatCode>0.00</c:formatCode>
                <c:ptCount val="2"/>
                <c:pt idx="0">
                  <c:v>5.2059781776323089E-2</c:v>
                </c:pt>
                <c:pt idx="1">
                  <c:v>7.7787341942748126E-2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A-444C-B934-2304B4B57004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('ATA Biaxial Motion'!$Z$125,'ATA Biaxial Motion'!$Z$136)</c:f>
                <c:numCache>
                  <c:formatCode>General</c:formatCode>
                  <c:ptCount val="2"/>
                  <c:pt idx="0">
                    <c:v>1.3254669551664497E-2</c:v>
                  </c:pt>
                  <c:pt idx="1">
                    <c:v>9.8789361820034588E-3</c:v>
                  </c:pt>
                </c:numCache>
              </c:numRef>
            </c:plus>
            <c:minus>
              <c:numRef>
                <c:f>('ATA Biaxial Motion'!$Z$125,'ATA Biaxial Motion'!$Z$136)</c:f>
                <c:numCache>
                  <c:formatCode>General</c:formatCode>
                  <c:ptCount val="2"/>
                  <c:pt idx="0">
                    <c:v>1.3254669551664497E-2</c:v>
                  </c:pt>
                  <c:pt idx="1">
                    <c:v>9.8789361820034588E-3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('ATA Biaxial Motion'!$Z$123,'ATA Biaxial Motion'!$Z$134)</c:f>
              <c:numCache>
                <c:formatCode>0.00</c:formatCode>
                <c:ptCount val="2"/>
                <c:pt idx="0">
                  <c:v>3.9753503543430047E-2</c:v>
                </c:pt>
                <c:pt idx="1">
                  <c:v>3.7582915792854596E-2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A-444C-B934-2304B4B5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1760320"/>
        <c:axId val="-1441759776"/>
      </c:barChart>
      <c:catAx>
        <c:axId val="-144176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59776"/>
        <c:crosses val="autoZero"/>
        <c:auto val="1"/>
        <c:lblAlgn val="ctr"/>
        <c:lblOffset val="100"/>
        <c:noMultiLvlLbl val="0"/>
      </c:catAx>
      <c:valAx>
        <c:axId val="-1441759776"/>
        <c:scaling>
          <c:orientation val="minMax"/>
          <c:max val="0.1800000000000000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1" baseline="0">
                    <a:effectLst/>
                  </a:rPr>
                  <a:t>E</a:t>
                </a:r>
                <a:r>
                  <a:rPr lang="en-US" sz="1800" b="0" i="1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zz</a:t>
                </a:r>
                <a:endParaRPr lang="en-US" baseline="-25000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1760320"/>
        <c:crosses val="autoZero"/>
        <c:crossBetween val="between"/>
        <c:majorUnit val="6.0000000000000012E-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Central Blood Pressure - 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Pressure'!$E$12:$I$12</c15:sqref>
                    </c15:fullRef>
                  </c:ext>
                </c:extLst>
                <c:f>'Millar Pressure'!$E$12:$H$12</c:f>
                <c:numCache>
                  <c:formatCode>General</c:formatCode>
                  <c:ptCount val="4"/>
                  <c:pt idx="0">
                    <c:v>2.2093000580657312</c:v>
                  </c:pt>
                  <c:pt idx="1">
                    <c:v>2.2262577868204447</c:v>
                  </c:pt>
                  <c:pt idx="2">
                    <c:v>2.1627875551536366</c:v>
                  </c:pt>
                  <c:pt idx="3">
                    <c:v>1.0138692225839279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Pressure'!$E$12:$I$12</c15:sqref>
                    </c15:fullRef>
                  </c:ext>
                </c:extLst>
                <c:f>'Millar Pressure'!$E$12:$H$12</c:f>
                <c:numCache>
                  <c:formatCode>General</c:formatCode>
                  <c:ptCount val="4"/>
                  <c:pt idx="0">
                    <c:v>2.2093000580657312</c:v>
                  </c:pt>
                  <c:pt idx="1">
                    <c:v>2.2262577868204447</c:v>
                  </c:pt>
                  <c:pt idx="2">
                    <c:v>2.1627875551536366</c:v>
                  </c:pt>
                  <c:pt idx="3">
                    <c:v>1.0138692225839279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Pressure'!$E$10:$I$10</c15:sqref>
                  </c15:fullRef>
                </c:ext>
              </c:extLst>
              <c:f>'Millar Pressure'!$E$10:$H$10</c:f>
              <c:numCache>
                <c:formatCode>0</c:formatCode>
                <c:ptCount val="4"/>
                <c:pt idx="0">
                  <c:v>68.974248168498178</c:v>
                </c:pt>
                <c:pt idx="1">
                  <c:v>98.650347985347906</c:v>
                </c:pt>
                <c:pt idx="2">
                  <c:v>78.866281440781464</c:v>
                </c:pt>
                <c:pt idx="3">
                  <c:v>29.676099816849739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4-4FBF-B7ED-69251F8BD4E4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Pressure'!$E$37:$I$37</c15:sqref>
                    </c15:fullRef>
                  </c:ext>
                </c:extLst>
                <c:f>'Millar Pressure'!$E$37:$H$37</c:f>
                <c:numCache>
                  <c:formatCode>General</c:formatCode>
                  <c:ptCount val="4"/>
                  <c:pt idx="0">
                    <c:v>3.0938785072805883</c:v>
                  </c:pt>
                  <c:pt idx="1">
                    <c:v>4.9977873289375641</c:v>
                  </c:pt>
                  <c:pt idx="2">
                    <c:v>3.530338003229768</c:v>
                  </c:pt>
                  <c:pt idx="3">
                    <c:v>3.1777792646206384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Pressure'!$E$37:$I$37</c15:sqref>
                    </c15:fullRef>
                  </c:ext>
                </c:extLst>
                <c:f>'Millar Pressure'!$E$37:$H$37</c:f>
                <c:numCache>
                  <c:formatCode>General</c:formatCode>
                  <c:ptCount val="4"/>
                  <c:pt idx="0">
                    <c:v>3.0938785072805883</c:v>
                  </c:pt>
                  <c:pt idx="1">
                    <c:v>4.9977873289375641</c:v>
                  </c:pt>
                  <c:pt idx="2">
                    <c:v>3.530338003229768</c:v>
                  </c:pt>
                  <c:pt idx="3">
                    <c:v>3.1777792646206384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Pressure'!$E$35:$I$35</c15:sqref>
                  </c15:fullRef>
                </c:ext>
              </c:extLst>
              <c:f>'Millar Pressure'!$E$35:$H$35</c:f>
              <c:numCache>
                <c:formatCode>0</c:formatCode>
                <c:ptCount val="4"/>
                <c:pt idx="0">
                  <c:v>53.728032761364354</c:v>
                </c:pt>
                <c:pt idx="1">
                  <c:v>92.926891653482357</c:v>
                </c:pt>
                <c:pt idx="2">
                  <c:v>66.794319058737031</c:v>
                </c:pt>
                <c:pt idx="3">
                  <c:v>39.198858892118018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4-4FBF-B7ED-69251F8BD4E4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Pressure'!$E$61:$I$61</c15:sqref>
                    </c15:fullRef>
                  </c:ext>
                </c:extLst>
                <c:f>'Millar Pressure'!$E$61:$H$61</c:f>
                <c:numCache>
                  <c:formatCode>General</c:formatCode>
                  <c:ptCount val="4"/>
                  <c:pt idx="0">
                    <c:v>2.5287306495547521</c:v>
                  </c:pt>
                  <c:pt idx="1">
                    <c:v>3.4312048746922219</c:v>
                  </c:pt>
                  <c:pt idx="2">
                    <c:v>2.809573894001101</c:v>
                  </c:pt>
                  <c:pt idx="3">
                    <c:v>1.1495702831163572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Pressure'!$E$61:$I$61</c15:sqref>
                    </c15:fullRef>
                  </c:ext>
                </c:extLst>
                <c:f>'Millar Pressure'!$E$61:$H$61</c:f>
                <c:numCache>
                  <c:formatCode>General</c:formatCode>
                  <c:ptCount val="4"/>
                  <c:pt idx="0">
                    <c:v>2.5287306495547521</c:v>
                  </c:pt>
                  <c:pt idx="1">
                    <c:v>3.4312048746922219</c:v>
                  </c:pt>
                  <c:pt idx="2">
                    <c:v>2.809573894001101</c:v>
                  </c:pt>
                  <c:pt idx="3">
                    <c:v>1.1495702831163572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Pressure'!$E$59:$I$59</c15:sqref>
                  </c15:fullRef>
                </c:ext>
              </c:extLst>
              <c:f>'Millar Pressure'!$E$59:$H$59</c:f>
              <c:numCache>
                <c:formatCode>0</c:formatCode>
                <c:ptCount val="4"/>
                <c:pt idx="0">
                  <c:v>67.727936034038805</c:v>
                </c:pt>
                <c:pt idx="1">
                  <c:v>102.27917077787546</c:v>
                </c:pt>
                <c:pt idx="2">
                  <c:v>79.245014281984368</c:v>
                </c:pt>
                <c:pt idx="3">
                  <c:v>34.55123474383668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4-4FBF-B7ED-69251F8BD4E4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Pressure'!$E$94:$I$94</c15:sqref>
                    </c15:fullRef>
                  </c:ext>
                </c:extLst>
                <c:f>'Millar Pressure'!$E$94:$H$94</c:f>
                <c:numCache>
                  <c:formatCode>General</c:formatCode>
                  <c:ptCount val="4"/>
                  <c:pt idx="0">
                    <c:v>6.7334277672054075</c:v>
                  </c:pt>
                  <c:pt idx="1">
                    <c:v>5.0441084227743076</c:v>
                  </c:pt>
                  <c:pt idx="2">
                    <c:v>5.8715231183862926</c:v>
                  </c:pt>
                  <c:pt idx="3">
                    <c:v>4.3640768068083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Pressure'!$E$94:$I$94</c15:sqref>
                    </c15:fullRef>
                  </c:ext>
                </c:extLst>
                <c:f>'Millar Pressure'!$E$94:$H$94</c:f>
                <c:numCache>
                  <c:formatCode>General</c:formatCode>
                  <c:ptCount val="4"/>
                  <c:pt idx="0">
                    <c:v>6.7334277672054075</c:v>
                  </c:pt>
                  <c:pt idx="1">
                    <c:v>5.0441084227743076</c:v>
                  </c:pt>
                  <c:pt idx="2">
                    <c:v>5.8715231183862926</c:v>
                  </c:pt>
                  <c:pt idx="3">
                    <c:v>4.3640768068083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Pressure'!$E$92:$I$92</c15:sqref>
                  </c15:fullRef>
                </c:ext>
              </c:extLst>
              <c:f>'Millar Pressure'!$E$92:$H$92</c:f>
              <c:numCache>
                <c:formatCode>0</c:formatCode>
                <c:ptCount val="4"/>
                <c:pt idx="0">
                  <c:v>101.41971864482744</c:v>
                </c:pt>
                <c:pt idx="1">
                  <c:v>129.30994312721782</c:v>
                </c:pt>
                <c:pt idx="2">
                  <c:v>110.71646013895736</c:v>
                </c:pt>
                <c:pt idx="3">
                  <c:v>27.890224482390487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4-4FBF-B7ED-69251F8BD4E4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Pressure'!$E$120:$I$120</c15:sqref>
                    </c15:fullRef>
                  </c:ext>
                </c:extLst>
                <c:f>'Millar Pressure'!$E$120:$H$120</c:f>
                <c:numCache>
                  <c:formatCode>General</c:formatCode>
                  <c:ptCount val="4"/>
                  <c:pt idx="0">
                    <c:v>7.3437141174336649</c:v>
                  </c:pt>
                  <c:pt idx="1">
                    <c:v>4.2618661564594378</c:v>
                  </c:pt>
                  <c:pt idx="2">
                    <c:v>4.8289636403363758</c:v>
                  </c:pt>
                  <c:pt idx="3">
                    <c:v>9.1706412829494948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Pressure'!$E$120:$I$120</c15:sqref>
                    </c15:fullRef>
                  </c:ext>
                </c:extLst>
                <c:f>'Millar Pressure'!$E$120:$H$120</c:f>
                <c:numCache>
                  <c:formatCode>General</c:formatCode>
                  <c:ptCount val="4"/>
                  <c:pt idx="0">
                    <c:v>7.3437141174336649</c:v>
                  </c:pt>
                  <c:pt idx="1">
                    <c:v>4.2618661564594378</c:v>
                  </c:pt>
                  <c:pt idx="2">
                    <c:v>4.8289636403363758</c:v>
                  </c:pt>
                  <c:pt idx="3">
                    <c:v>9.1706412829494948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Pressure'!$E$118:$I$118</c15:sqref>
                  </c15:fullRef>
                </c:ext>
              </c:extLst>
              <c:f>'Millar Pressure'!$E$118:$H$118</c:f>
              <c:numCache>
                <c:formatCode>0</c:formatCode>
                <c:ptCount val="4"/>
                <c:pt idx="0">
                  <c:v>79.065635914288421</c:v>
                </c:pt>
                <c:pt idx="1">
                  <c:v>126.20137240655818</c:v>
                </c:pt>
                <c:pt idx="2">
                  <c:v>94.777548078378473</c:v>
                </c:pt>
                <c:pt idx="3">
                  <c:v>47.135736492270084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4-4FBF-B7ED-69251F8B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08275056"/>
        <c:axId val="-1408290288"/>
      </c:barChart>
      <c:catAx>
        <c:axId val="-140827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08290288"/>
        <c:crosses val="autoZero"/>
        <c:auto val="1"/>
        <c:lblAlgn val="ctr"/>
        <c:lblOffset val="100"/>
        <c:noMultiLvlLbl val="0"/>
      </c:catAx>
      <c:valAx>
        <c:axId val="-1408290288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08275056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Central Blood Pressure - </a:t>
            </a:r>
            <a:r>
              <a:rPr lang="en-US" sz="1600" i="1" baseline="0"/>
              <a:t>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Pressure'!$E$23:$I$23</c15:sqref>
                    </c15:fullRef>
                  </c:ext>
                </c:extLst>
                <c:f>'Millar Pressure'!$E$23:$H$23</c:f>
                <c:numCache>
                  <c:formatCode>General</c:formatCode>
                  <c:ptCount val="4"/>
                  <c:pt idx="0">
                    <c:v>2.5871336140038177</c:v>
                  </c:pt>
                  <c:pt idx="1">
                    <c:v>3.3190354955338517</c:v>
                  </c:pt>
                  <c:pt idx="2">
                    <c:v>2.582076885684037</c:v>
                  </c:pt>
                  <c:pt idx="3">
                    <c:v>2.5693834367254302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Pressure'!$E$23:$I$23</c15:sqref>
                    </c15:fullRef>
                  </c:ext>
                </c:extLst>
                <c:f>'Millar Pressure'!$E$23:$H$23</c:f>
                <c:numCache>
                  <c:formatCode>General</c:formatCode>
                  <c:ptCount val="4"/>
                  <c:pt idx="0">
                    <c:v>2.5871336140038177</c:v>
                  </c:pt>
                  <c:pt idx="1">
                    <c:v>3.3190354955338517</c:v>
                  </c:pt>
                  <c:pt idx="2">
                    <c:v>2.582076885684037</c:v>
                  </c:pt>
                  <c:pt idx="3">
                    <c:v>2.5693834367254302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Pressure'!$E$21:$I$21</c15:sqref>
                  </c15:fullRef>
                </c:ext>
              </c:extLst>
              <c:f>'Millar Pressure'!$E$21:$H$21</c:f>
              <c:numCache>
                <c:formatCode>0</c:formatCode>
                <c:ptCount val="4"/>
                <c:pt idx="0">
                  <c:v>67.842043174541175</c:v>
                </c:pt>
                <c:pt idx="1">
                  <c:v>95.775482669448039</c:v>
                </c:pt>
                <c:pt idx="2">
                  <c:v>77.153189672843467</c:v>
                </c:pt>
                <c:pt idx="3">
                  <c:v>27.93343949490686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D-4F20-B05A-1D2122B29531}"/>
            </c:ext>
          </c:extLst>
        </c:ser>
        <c:ser>
          <c:idx val="1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Pressure'!$E$47:$I$47</c15:sqref>
                    </c15:fullRef>
                  </c:ext>
                </c:extLst>
                <c:f>'Millar Pressure'!$E$47:$H$47</c:f>
                <c:numCache>
                  <c:formatCode>General</c:formatCode>
                  <c:ptCount val="4"/>
                  <c:pt idx="0">
                    <c:v>5.8469084683120345</c:v>
                  </c:pt>
                  <c:pt idx="1">
                    <c:v>6.3467928945746541</c:v>
                  </c:pt>
                  <c:pt idx="2">
                    <c:v>5.8245143491932438</c:v>
                  </c:pt>
                  <c:pt idx="3">
                    <c:v>3.2123718126299705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Pressure'!$E$47:$I$47</c15:sqref>
                    </c15:fullRef>
                  </c:ext>
                </c:extLst>
                <c:f>'Millar Pressure'!$E$47:$H$47</c:f>
                <c:numCache>
                  <c:formatCode>General</c:formatCode>
                  <c:ptCount val="4"/>
                  <c:pt idx="0">
                    <c:v>5.8469084683120345</c:v>
                  </c:pt>
                  <c:pt idx="1">
                    <c:v>6.3467928945746541</c:v>
                  </c:pt>
                  <c:pt idx="2">
                    <c:v>5.8245143491932438</c:v>
                  </c:pt>
                  <c:pt idx="3">
                    <c:v>3.2123718126299705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Pressure'!$E$45:$I$45</c15:sqref>
                  </c15:fullRef>
                </c:ext>
              </c:extLst>
              <c:f>'Millar Pressure'!$E$45:$H$45</c:f>
              <c:numCache>
                <c:formatCode>0</c:formatCode>
                <c:ptCount val="4"/>
                <c:pt idx="0">
                  <c:v>67.082146879460765</c:v>
                </c:pt>
                <c:pt idx="1">
                  <c:v>110.71389919640487</c:v>
                </c:pt>
                <c:pt idx="2">
                  <c:v>81.626064318442133</c:v>
                </c:pt>
                <c:pt idx="3">
                  <c:v>43.631752316944223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D-4F20-B05A-1D2122B29531}"/>
            </c:ext>
          </c:extLst>
        </c:ser>
        <c:ser>
          <c:idx val="2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Pressure'!$E$74:$I$74</c15:sqref>
                    </c15:fullRef>
                  </c:ext>
                </c:extLst>
                <c:f>'Millar Pressure'!$E$74:$H$74</c:f>
                <c:numCache>
                  <c:formatCode>General</c:formatCode>
                  <c:ptCount val="4"/>
                  <c:pt idx="0">
                    <c:v>2.529084048102253</c:v>
                  </c:pt>
                  <c:pt idx="1">
                    <c:v>2.9451489347700801</c:v>
                  </c:pt>
                  <c:pt idx="2">
                    <c:v>2.5737589268260894</c:v>
                  </c:pt>
                  <c:pt idx="3">
                    <c:v>1.5461546425521508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Pressure'!$E$74:$I$74</c15:sqref>
                    </c15:fullRef>
                  </c:ext>
                </c:extLst>
                <c:f>'Millar Pressure'!$E$74:$H$74</c:f>
                <c:numCache>
                  <c:formatCode>General</c:formatCode>
                  <c:ptCount val="4"/>
                  <c:pt idx="0">
                    <c:v>2.529084048102253</c:v>
                  </c:pt>
                  <c:pt idx="1">
                    <c:v>2.9451489347700801</c:v>
                  </c:pt>
                  <c:pt idx="2">
                    <c:v>2.5737589268260894</c:v>
                  </c:pt>
                  <c:pt idx="3">
                    <c:v>1.5461546425521508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Pressure'!$E$72:$I$72</c15:sqref>
                  </c15:fullRef>
                </c:ext>
              </c:extLst>
              <c:f>'Millar Pressure'!$E$72:$H$72</c:f>
              <c:numCache>
                <c:formatCode>0</c:formatCode>
                <c:ptCount val="4"/>
                <c:pt idx="0">
                  <c:v>64.057783516080065</c:v>
                </c:pt>
                <c:pt idx="1">
                  <c:v>97.756727237424727</c:v>
                </c:pt>
                <c:pt idx="2">
                  <c:v>75.290764756528247</c:v>
                </c:pt>
                <c:pt idx="3">
                  <c:v>33.698943721344648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D-4F20-B05A-1D2122B29531}"/>
            </c:ext>
          </c:extLst>
        </c:ser>
        <c:ser>
          <c:idx val="3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Pressure'!$E$107:$I$107</c15:sqref>
                    </c15:fullRef>
                  </c:ext>
                </c:extLst>
                <c:f>'Millar Pressure'!$E$107:$H$107</c:f>
                <c:numCache>
                  <c:formatCode>General</c:formatCode>
                  <c:ptCount val="4"/>
                  <c:pt idx="0">
                    <c:v>8.3567415149969992</c:v>
                  </c:pt>
                  <c:pt idx="1">
                    <c:v>6.1025751099508367</c:v>
                  </c:pt>
                  <c:pt idx="2">
                    <c:v>7.383497837272782</c:v>
                  </c:pt>
                  <c:pt idx="3">
                    <c:v>4.4772021727589948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Pressure'!$E$107:$I$107</c15:sqref>
                    </c15:fullRef>
                  </c:ext>
                </c:extLst>
                <c:f>'Millar Pressure'!$E$107:$H$107</c:f>
                <c:numCache>
                  <c:formatCode>General</c:formatCode>
                  <c:ptCount val="4"/>
                  <c:pt idx="0">
                    <c:v>8.3567415149969992</c:v>
                  </c:pt>
                  <c:pt idx="1">
                    <c:v>6.1025751099508367</c:v>
                  </c:pt>
                  <c:pt idx="2">
                    <c:v>7.383497837272782</c:v>
                  </c:pt>
                  <c:pt idx="3">
                    <c:v>4.4772021727589948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Pressure'!$E$105:$I$105</c15:sqref>
                  </c15:fullRef>
                </c:ext>
              </c:extLst>
              <c:f>'Millar Pressure'!$E$105:$H$105</c:f>
              <c:numCache>
                <c:formatCode>0</c:formatCode>
                <c:ptCount val="4"/>
                <c:pt idx="0">
                  <c:v>86.903247195938121</c:v>
                </c:pt>
                <c:pt idx="1">
                  <c:v>118.68704732462513</c:v>
                </c:pt>
                <c:pt idx="2">
                  <c:v>97.497847238833813</c:v>
                </c:pt>
                <c:pt idx="3">
                  <c:v>31.783800128687101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D-4F20-B05A-1D2122B29531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Pressure'!$E$131:$I$131</c15:sqref>
                    </c15:fullRef>
                  </c:ext>
                </c:extLst>
                <c:f>'Millar Pressure'!$E$131:$H$131</c:f>
                <c:numCache>
                  <c:formatCode>General</c:formatCode>
                  <c:ptCount val="4"/>
                  <c:pt idx="0">
                    <c:v>7.8755026405219963</c:v>
                  </c:pt>
                  <c:pt idx="1">
                    <c:v>6.5042871142014347</c:v>
                  </c:pt>
                  <c:pt idx="2">
                    <c:v>5.9185806938911352</c:v>
                  </c:pt>
                  <c:pt idx="3">
                    <c:v>9.5862434448068576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'Millar Pressure'!$E$131:$I$131</c15:sqref>
                    </c15:fullRef>
                  </c:ext>
                </c:extLst>
                <c:f>'Millar Pressure'!$E$131:$H$131</c:f>
                <c:numCache>
                  <c:formatCode>General</c:formatCode>
                  <c:ptCount val="4"/>
                  <c:pt idx="0">
                    <c:v>7.8755026405219963</c:v>
                  </c:pt>
                  <c:pt idx="1">
                    <c:v>6.5042871142014347</c:v>
                  </c:pt>
                  <c:pt idx="2">
                    <c:v>5.9185806938911352</c:v>
                  </c:pt>
                  <c:pt idx="3">
                    <c:v>9.5862434448068576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'Millar Pressure'!$E$112:$I$112</c15:sqref>
                  </c15:fullRef>
                </c:ext>
              </c:extLst>
              <c:f>'Millar Pressure'!$E$112:$H$112</c:f>
              <c:strCache>
                <c:ptCount val="4"/>
                <c:pt idx="0">
                  <c:v>Pdias</c:v>
                </c:pt>
                <c:pt idx="1">
                  <c:v>Psys</c:v>
                </c:pt>
                <c:pt idx="2">
                  <c:v>Pmean</c:v>
                </c:pt>
                <c:pt idx="3">
                  <c:v>PP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'Millar Pressure'!$E$129:$I$129</c15:sqref>
                  </c15:fullRef>
                </c:ext>
              </c:extLst>
              <c:f>'Millar Pressure'!$E$129:$H$129</c:f>
              <c:numCache>
                <c:formatCode>0</c:formatCode>
                <c:ptCount val="4"/>
                <c:pt idx="0">
                  <c:v>94.754998057042826</c:v>
                </c:pt>
                <c:pt idx="1">
                  <c:v>149.37081611131057</c:v>
                </c:pt>
                <c:pt idx="2">
                  <c:v>112.96027074179865</c:v>
                </c:pt>
                <c:pt idx="3">
                  <c:v>54.615818054267997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D-4F20-B05A-1D2122B2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08278320"/>
        <c:axId val="-1408290832"/>
      </c:barChart>
      <c:catAx>
        <c:axId val="-140827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08290832"/>
        <c:crosses val="autoZero"/>
        <c:auto val="1"/>
        <c:lblAlgn val="ctr"/>
        <c:lblOffset val="100"/>
        <c:noMultiLvlLbl val="0"/>
      </c:catAx>
      <c:valAx>
        <c:axId val="-1408290832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800" b="0" i="1" baseline="0">
                    <a:effectLst/>
                    <a:latin typeface="Georgia" panose="02040502050405020303" pitchFamily="18" charset="0"/>
                  </a:rPr>
                  <a:t>Blood Pressure (mmHg)</a:t>
                </a:r>
                <a:endParaRPr lang="en-US" sz="1400">
                  <a:effectLst/>
                  <a:latin typeface="Georgia" panose="02040502050405020303" pitchFamily="18" charset="0"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08278320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/>
              <a:t>LV Size </a:t>
            </a:r>
            <a:r>
              <a:rPr lang="en-US" sz="1600" i="1" baseline="0"/>
              <a:t>- Females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Function'!$G$24:$H$24,'LV Function'!$U$24)</c:f>
                <c:numCache>
                  <c:formatCode>General</c:formatCode>
                  <c:ptCount val="3"/>
                  <c:pt idx="0">
                    <c:v>4.1370985841252148</c:v>
                  </c:pt>
                  <c:pt idx="1">
                    <c:v>2.9718191923267696</c:v>
                  </c:pt>
                  <c:pt idx="2">
                    <c:v>7.224733002197322</c:v>
                  </c:pt>
                </c:numCache>
              </c:numRef>
            </c:plus>
            <c:minus>
              <c:numRef>
                <c:f>('LV Function'!$G$24:$H$24,'LV Function'!$U$24)</c:f>
                <c:numCache>
                  <c:formatCode>General</c:formatCode>
                  <c:ptCount val="3"/>
                  <c:pt idx="0">
                    <c:v>4.1370985841252148</c:v>
                  </c:pt>
                  <c:pt idx="1">
                    <c:v>2.9718191923267696</c:v>
                  </c:pt>
                  <c:pt idx="2">
                    <c:v>7.224733002197322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Function'!$G$22:$H$22,'LV Function'!$U$22)</c:f>
              <c:numCache>
                <c:formatCode>0</c:formatCode>
                <c:ptCount val="3"/>
                <c:pt idx="0">
                  <c:v>54.242801437500006</c:v>
                </c:pt>
                <c:pt idx="1">
                  <c:v>18.342429624999998</c:v>
                </c:pt>
                <c:pt idx="2">
                  <c:v>109.94843349999999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8-4E12-8AEE-11CAAA262999}"/>
            </c:ext>
          </c:extLst>
        </c:ser>
        <c:ser>
          <c:idx val="1"/>
          <c:order val="1"/>
          <c:tx>
            <c:v>Un-KO</c:v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Function'!$G$49:$H$49,'LV Function'!$U$49)</c:f>
                <c:numCache>
                  <c:formatCode>General</c:formatCode>
                  <c:ptCount val="3"/>
                  <c:pt idx="0">
                    <c:v>6.300616197409723</c:v>
                  </c:pt>
                  <c:pt idx="1">
                    <c:v>3.733899924093012</c:v>
                  </c:pt>
                  <c:pt idx="2">
                    <c:v>12.592391855428763</c:v>
                  </c:pt>
                </c:numCache>
              </c:numRef>
            </c:plus>
            <c:minus>
              <c:numRef>
                <c:f>('LV Function'!$G$49:$H$49,'LV Function'!$U$49)</c:f>
                <c:numCache>
                  <c:formatCode>General</c:formatCode>
                  <c:ptCount val="3"/>
                  <c:pt idx="0">
                    <c:v>6.300616197409723</c:v>
                  </c:pt>
                  <c:pt idx="1">
                    <c:v>3.733899924093012</c:v>
                  </c:pt>
                  <c:pt idx="2">
                    <c:v>12.592391855428763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Function'!$G$47:$H$47,'LV Function'!$U$47)</c:f>
              <c:numCache>
                <c:formatCode>0</c:formatCode>
                <c:ptCount val="3"/>
                <c:pt idx="0">
                  <c:v>58.882452857142859</c:v>
                </c:pt>
                <c:pt idx="1">
                  <c:v>20.370389571428571</c:v>
                </c:pt>
                <c:pt idx="2">
                  <c:v>118.57979757142859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8-4E12-8AEE-11CAAA262999}"/>
            </c:ext>
          </c:extLst>
        </c:ser>
        <c:ser>
          <c:idx val="2"/>
          <c:order val="2"/>
          <c:tx>
            <c:v>Un-OLD</c:v>
          </c:tx>
          <c:spPr>
            <a:pattFill prst="dkHorz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Function'!$G$77:$H$77,'LV Function'!$U$77)</c:f>
                <c:numCache>
                  <c:formatCode>General</c:formatCode>
                  <c:ptCount val="3"/>
                  <c:pt idx="0">
                    <c:v>8.3308609435772389</c:v>
                  </c:pt>
                  <c:pt idx="1">
                    <c:v>5.3842342016552269</c:v>
                  </c:pt>
                  <c:pt idx="2">
                    <c:v>12.652636305471495</c:v>
                  </c:pt>
                </c:numCache>
              </c:numRef>
            </c:plus>
            <c:minus>
              <c:numRef>
                <c:f>('LV Function'!$G$77:$H$77,'LV Function'!$U$77)</c:f>
                <c:numCache>
                  <c:formatCode>General</c:formatCode>
                  <c:ptCount val="3"/>
                  <c:pt idx="0">
                    <c:v>8.3308609435772389</c:v>
                  </c:pt>
                  <c:pt idx="1">
                    <c:v>5.3842342016552269</c:v>
                  </c:pt>
                  <c:pt idx="2">
                    <c:v>12.652636305471495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Function'!$G$75:$H$75,'LV Function'!$U$75)</c:f>
              <c:numCache>
                <c:formatCode>0</c:formatCode>
                <c:ptCount val="3"/>
                <c:pt idx="0">
                  <c:v>76.266791650000002</c:v>
                </c:pt>
                <c:pt idx="1">
                  <c:v>30.652058199999999</c:v>
                </c:pt>
                <c:pt idx="2">
                  <c:v>142.06039824999999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8-4E12-8AEE-11CAAA262999}"/>
            </c:ext>
          </c:extLst>
        </c:ser>
        <c:ser>
          <c:idx val="3"/>
          <c:order val="3"/>
          <c:tx>
            <c:v>Tr-WT</c:v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Function'!$G$111:$H$111,'LV Function'!$U$111)</c:f>
                <c:numCache>
                  <c:formatCode>General</c:formatCode>
                  <c:ptCount val="3"/>
                  <c:pt idx="0">
                    <c:v>3.8360475318378784</c:v>
                  </c:pt>
                  <c:pt idx="1">
                    <c:v>2.5767895310294016</c:v>
                  </c:pt>
                  <c:pt idx="2">
                    <c:v>4.9151019894759331</c:v>
                  </c:pt>
                </c:numCache>
              </c:numRef>
            </c:plus>
            <c:minus>
              <c:numRef>
                <c:f>('LV Function'!$G$111:$H$111,'LV Function'!$U$111)</c:f>
                <c:numCache>
                  <c:formatCode>General</c:formatCode>
                  <c:ptCount val="3"/>
                  <c:pt idx="0">
                    <c:v>3.8360475318378784</c:v>
                  </c:pt>
                  <c:pt idx="1">
                    <c:v>2.5767895310294016</c:v>
                  </c:pt>
                  <c:pt idx="2">
                    <c:v>4.9151019894759331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Function'!$G$109:$H$109,'LV Function'!$U$109)</c:f>
              <c:numCache>
                <c:formatCode>0</c:formatCode>
                <c:ptCount val="3"/>
                <c:pt idx="0">
                  <c:v>59.247817350000005</c:v>
                </c:pt>
                <c:pt idx="1">
                  <c:v>20.47805305</c:v>
                </c:pt>
                <c:pt idx="2">
                  <c:v>113.07598620000002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8-4E12-8AEE-11CAAA262999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Function'!$G$136:$H$136,'LV Function'!$U$136)</c:f>
                <c:numCache>
                  <c:formatCode>General</c:formatCode>
                  <c:ptCount val="3"/>
                  <c:pt idx="0">
                    <c:v>4.1973299426101569</c:v>
                  </c:pt>
                  <c:pt idx="1">
                    <c:v>2.8493121042402216</c:v>
                  </c:pt>
                  <c:pt idx="2">
                    <c:v>3.5656771395222129</c:v>
                  </c:pt>
                </c:numCache>
              </c:numRef>
            </c:plus>
            <c:minus>
              <c:numRef>
                <c:f>('LV Function'!$G$136:$H$136,'LV Function'!$U$136)</c:f>
                <c:numCache>
                  <c:formatCode>General</c:formatCode>
                  <c:ptCount val="3"/>
                  <c:pt idx="0">
                    <c:v>4.1973299426101569</c:v>
                  </c:pt>
                  <c:pt idx="1">
                    <c:v>2.8493121042402216</c:v>
                  </c:pt>
                  <c:pt idx="2">
                    <c:v>3.5656771395222129</c:v>
                  </c:pt>
                </c:numCache>
              </c:numRef>
            </c:minus>
          </c:errBars>
          <c:cat>
            <c:strLit>
              <c:ptCount val="3"/>
              <c:pt idx="0">
                <c:v>Ved (uL)</c:v>
              </c:pt>
              <c:pt idx="1">
                <c:v>Ves (uL)</c:v>
              </c:pt>
              <c:pt idx="2">
                <c:v>Mass (mg)</c:v>
              </c:pt>
            </c:strLit>
          </c:cat>
          <c:val>
            <c:numRef>
              <c:f>('LV Function'!$G$134:$H$134,'LV Function'!$U$134)</c:f>
              <c:numCache>
                <c:formatCode>0</c:formatCode>
                <c:ptCount val="3"/>
                <c:pt idx="0">
                  <c:v>54.577268375000003</c:v>
                </c:pt>
                <c:pt idx="1">
                  <c:v>17.545750062499998</c:v>
                </c:pt>
                <c:pt idx="2">
                  <c:v>106.88757475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58-4E12-8AEE-11CAAA26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06896"/>
        <c:axId val="-1450011792"/>
      </c:barChart>
      <c:catAx>
        <c:axId val="-145000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11792"/>
        <c:crosses val="autoZero"/>
        <c:auto val="1"/>
        <c:lblAlgn val="ctr"/>
        <c:lblOffset val="100"/>
        <c:noMultiLvlLbl val="0"/>
      </c:catAx>
      <c:valAx>
        <c:axId val="-1450011792"/>
        <c:scaling>
          <c:orientation val="minMax"/>
          <c:max val="2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6896"/>
        <c:crosses val="autoZero"/>
        <c:crossBetween val="between"/>
        <c:majorUnit val="4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Body Mass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Function'!$F$13,'LV Function'!$F$24)</c:f>
                <c:numCache>
                  <c:formatCode>General</c:formatCode>
                  <c:ptCount val="2"/>
                  <c:pt idx="0">
                    <c:v>5.2594296268702028</c:v>
                  </c:pt>
                  <c:pt idx="1">
                    <c:v>1.1719851138742494</c:v>
                  </c:pt>
                </c:numCache>
              </c:numRef>
            </c:plus>
            <c:minus>
              <c:numRef>
                <c:f>('LV Function'!$F$13,'LV Function'!$F$24)</c:f>
                <c:numCache>
                  <c:formatCode>General</c:formatCode>
                  <c:ptCount val="2"/>
                  <c:pt idx="0">
                    <c:v>5.2594296268702028</c:v>
                  </c:pt>
                  <c:pt idx="1">
                    <c:v>1.1719851138742494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Function'!$F$11,'LV Function'!$F$22)</c:f>
              <c:numCache>
                <c:formatCode>0</c:formatCode>
                <c:ptCount val="2"/>
                <c:pt idx="0">
                  <c:v>29.939999999999998</c:v>
                </c:pt>
                <c:pt idx="1">
                  <c:v>26.637500000000003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A-436E-84BB-869C525D6316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Function'!$F$39,'LV Function'!$F$49)</c:f>
                <c:numCache>
                  <c:formatCode>General</c:formatCode>
                  <c:ptCount val="2"/>
                  <c:pt idx="0">
                    <c:v>2.2243600827603904</c:v>
                  </c:pt>
                  <c:pt idx="1">
                    <c:v>0.5213144036788101</c:v>
                  </c:pt>
                </c:numCache>
              </c:numRef>
            </c:plus>
            <c:minus>
              <c:numRef>
                <c:f>('LV Function'!$F$39,'LV Function'!$F$49)</c:f>
                <c:numCache>
                  <c:formatCode>General</c:formatCode>
                  <c:ptCount val="2"/>
                  <c:pt idx="0">
                    <c:v>2.2243600827603904</c:v>
                  </c:pt>
                  <c:pt idx="1">
                    <c:v>0.5213144036788101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Function'!$F$37,'LV Function'!$F$47)</c:f>
              <c:numCache>
                <c:formatCode>0</c:formatCode>
                <c:ptCount val="2"/>
                <c:pt idx="0">
                  <c:v>28.533333333333331</c:v>
                </c:pt>
                <c:pt idx="1">
                  <c:v>26.471428571428568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A-436E-84BB-869C525D6316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Function'!$F$64,'LV Function'!$F$77)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plus>
            <c:minus>
              <c:numRef>
                <c:f>('LV Function'!$F$64,'LV Function'!$F$77)</c:f>
                <c:numCache>
                  <c:formatCode>General</c:formatCode>
                  <c:ptCount val="2"/>
                  <c:pt idx="0">
                    <c:v>1.1998379520214848</c:v>
                  </c:pt>
                  <c:pt idx="1">
                    <c:v>2.4378246222583146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Function'!$F$62,'LV Function'!$F$75)</c:f>
              <c:numCache>
                <c:formatCode>0</c:formatCode>
                <c:ptCount val="2"/>
                <c:pt idx="0">
                  <c:v>29.683333333333326</c:v>
                </c:pt>
                <c:pt idx="1">
                  <c:v>33.410000000000004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A-436E-84BB-869C525D6316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Function'!$F$98,'LV Function'!$F$111)</c:f>
                <c:numCache>
                  <c:formatCode>General</c:formatCode>
                  <c:ptCount val="2"/>
                  <c:pt idx="0">
                    <c:v>0.68698212818416504</c:v>
                  </c:pt>
                  <c:pt idx="1">
                    <c:v>0.66840606420548476</c:v>
                  </c:pt>
                </c:numCache>
              </c:numRef>
            </c:plus>
            <c:minus>
              <c:numRef>
                <c:f>('LV Function'!$F$98,'LV Function'!$F$111)</c:f>
                <c:numCache>
                  <c:formatCode>General</c:formatCode>
                  <c:ptCount val="2"/>
                  <c:pt idx="0">
                    <c:v>0.68698212818416504</c:v>
                  </c:pt>
                  <c:pt idx="1">
                    <c:v>0.66840606420548476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Function'!$F$96,'LV Function'!$F$109)</c:f>
              <c:numCache>
                <c:formatCode>0</c:formatCode>
                <c:ptCount val="2"/>
                <c:pt idx="0">
                  <c:v>25.283333333333335</c:v>
                </c:pt>
                <c:pt idx="1">
                  <c:v>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A-436E-84BB-869C525D6316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Function'!$F$125,'LV Function'!$F$136)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plus>
            <c:minus>
              <c:numRef>
                <c:f>('LV Function'!$F$125,'LV Function'!$F$136)</c:f>
                <c:numCache>
                  <c:formatCode>General</c:formatCode>
                  <c:ptCount val="2"/>
                  <c:pt idx="0">
                    <c:v>0.58505697728227024</c:v>
                  </c:pt>
                  <c:pt idx="1">
                    <c:v>0.51547481579053478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Function'!$F$123,'LV Function'!$F$134)</c:f>
              <c:numCache>
                <c:formatCode>0</c:formatCode>
                <c:ptCount val="2"/>
                <c:pt idx="0">
                  <c:v>26.274999999999999</c:v>
                </c:pt>
                <c:pt idx="1">
                  <c:v>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3A-436E-84BB-869C525D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50010704"/>
        <c:axId val="-1450012336"/>
      </c:barChart>
      <c:catAx>
        <c:axId val="-145001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12336"/>
        <c:crosses val="autoZero"/>
        <c:auto val="1"/>
        <c:lblAlgn val="ctr"/>
        <c:lblOffset val="100"/>
        <c:noMultiLvlLbl val="0"/>
      </c:catAx>
      <c:valAx>
        <c:axId val="-1450012336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1"/>
                  <a:t>Body Mass</a:t>
                </a:r>
                <a:r>
                  <a:rPr lang="en-US" sz="1600" b="0" i="1" baseline="0"/>
                  <a:t> </a:t>
                </a:r>
                <a:r>
                  <a:rPr lang="en-US" sz="1600" b="0" i="1"/>
                  <a:t>(g)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10704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i="1" baseline="0"/>
              <a:t>LV Mass/Body Mass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Un-WT</c:v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Function'!$V$13,'LV Function'!$V$24)</c:f>
                <c:numCache>
                  <c:formatCode>General</c:formatCode>
                  <c:ptCount val="2"/>
                  <c:pt idx="0">
                    <c:v>9.6430562264025452E-2</c:v>
                  </c:pt>
                  <c:pt idx="1">
                    <c:v>0.32398242036360625</c:v>
                  </c:pt>
                </c:numCache>
              </c:numRef>
            </c:plus>
            <c:minus>
              <c:numRef>
                <c:f>('LV Function'!$V$13,'LV Function'!$V$24)</c:f>
                <c:numCache>
                  <c:formatCode>General</c:formatCode>
                  <c:ptCount val="2"/>
                  <c:pt idx="0">
                    <c:v>9.6430562264025452E-2</c:v>
                  </c:pt>
                  <c:pt idx="1">
                    <c:v>0.32398242036360625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Function'!$V$11,'LV Function'!$V$22)</c:f>
              <c:numCache>
                <c:formatCode>0.0</c:formatCode>
                <c:ptCount val="2"/>
                <c:pt idx="0">
                  <c:v>4.2196219224791847</c:v>
                </c:pt>
                <c:pt idx="1">
                  <c:v>4.1716747619530414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1-4640-98B5-17682BCC4864}"/>
            </c:ext>
          </c:extLst>
        </c:ser>
        <c:ser>
          <c:idx val="3"/>
          <c:order val="1"/>
          <c:tx>
            <c:v>Un-KO</c:v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Function'!$V$39,'LV Function'!$V$49)</c:f>
                <c:numCache>
                  <c:formatCode>General</c:formatCode>
                  <c:ptCount val="2"/>
                  <c:pt idx="0">
                    <c:v>0.24519249329042103</c:v>
                  </c:pt>
                  <c:pt idx="1">
                    <c:v>0.4767979418576721</c:v>
                  </c:pt>
                </c:numCache>
              </c:numRef>
            </c:plus>
            <c:minus>
              <c:numRef>
                <c:f>('LV Function'!$V$39,'LV Function'!$V$49)</c:f>
                <c:numCache>
                  <c:formatCode>General</c:formatCode>
                  <c:ptCount val="2"/>
                  <c:pt idx="0">
                    <c:v>0.24519249329042103</c:v>
                  </c:pt>
                  <c:pt idx="1">
                    <c:v>0.4767979418576721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Function'!$V$37,'LV Function'!$V$47)</c:f>
              <c:numCache>
                <c:formatCode>0.0</c:formatCode>
                <c:ptCount val="2"/>
                <c:pt idx="0">
                  <c:v>3.7727540767711929</c:v>
                </c:pt>
                <c:pt idx="1">
                  <c:v>4.4938095087100551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1-4640-98B5-17682BCC4864}"/>
            </c:ext>
          </c:extLst>
        </c:ser>
        <c:ser>
          <c:idx val="0"/>
          <c:order val="2"/>
          <c:tx>
            <c:v>Un-OLD</c:v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Function'!$V$64,'LV Function'!$V$77)</c:f>
                <c:numCache>
                  <c:formatCode>General</c:formatCode>
                  <c:ptCount val="2"/>
                  <c:pt idx="0">
                    <c:v>0.32400536066649049</c:v>
                  </c:pt>
                  <c:pt idx="1">
                    <c:v>0.36461710980027712</c:v>
                  </c:pt>
                </c:numCache>
              </c:numRef>
            </c:plus>
            <c:minus>
              <c:numRef>
                <c:f>('LV Function'!$V$64,'LV Function'!$V$77)</c:f>
                <c:numCache>
                  <c:formatCode>General</c:formatCode>
                  <c:ptCount val="2"/>
                  <c:pt idx="0">
                    <c:v>0.32400536066649049</c:v>
                  </c:pt>
                  <c:pt idx="1">
                    <c:v>0.36461710980027712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Function'!$V$62,'LV Function'!$V$75)</c:f>
              <c:numCache>
                <c:formatCode>0.0</c:formatCode>
                <c:ptCount val="2"/>
                <c:pt idx="0">
                  <c:v>6.4388036494457985</c:v>
                </c:pt>
                <c:pt idx="1">
                  <c:v>4.318486535005766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1-4640-98B5-17682BCC4864}"/>
            </c:ext>
          </c:extLst>
        </c:ser>
        <c:ser>
          <c:idx val="1"/>
          <c:order val="3"/>
          <c:tx>
            <c:v>Tr-WT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Function'!$V$98,'LV Function'!$V$111)</c:f>
                <c:numCache>
                  <c:formatCode>General</c:formatCode>
                  <c:ptCount val="2"/>
                  <c:pt idx="0">
                    <c:v>0.13092912105023113</c:v>
                  </c:pt>
                  <c:pt idx="1">
                    <c:v>0.14678567980636797</c:v>
                  </c:pt>
                </c:numCache>
              </c:numRef>
            </c:plus>
            <c:minus>
              <c:numRef>
                <c:f>('LV Function'!$V$98,'LV Function'!$V$111)</c:f>
                <c:numCache>
                  <c:formatCode>General</c:formatCode>
                  <c:ptCount val="2"/>
                  <c:pt idx="0">
                    <c:v>0.13092912105023113</c:v>
                  </c:pt>
                  <c:pt idx="1">
                    <c:v>0.14678567980636797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Function'!$V$96,'LV Function'!$V$109)</c:f>
              <c:numCache>
                <c:formatCode>0.0</c:formatCode>
                <c:ptCount val="2"/>
                <c:pt idx="0">
                  <c:v>4.7500122972274488</c:v>
                </c:pt>
                <c:pt idx="1">
                  <c:v>4.9557650818985959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1-4640-98B5-17682BCC4864}"/>
            </c:ext>
          </c:extLst>
        </c:ser>
        <c:ser>
          <c:idx val="4"/>
          <c:order val="4"/>
          <c:tx>
            <c:v>Tr-KO</c:v>
          </c:tx>
          <c:spPr>
            <a:pattFill prst="lt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('LV Function'!$V$125,'LV Function'!$V$136)</c:f>
                <c:numCache>
                  <c:formatCode>General</c:formatCode>
                  <c:ptCount val="2"/>
                  <c:pt idx="0">
                    <c:v>0.24691214921641239</c:v>
                  </c:pt>
                  <c:pt idx="1">
                    <c:v>0.12971082679633195</c:v>
                  </c:pt>
                </c:numCache>
              </c:numRef>
            </c:plus>
            <c:minus>
              <c:numRef>
                <c:f>('LV Function'!$V$125,'LV Function'!$V$136)</c:f>
                <c:numCache>
                  <c:formatCode>General</c:formatCode>
                  <c:ptCount val="2"/>
                  <c:pt idx="0">
                    <c:v>0.24691214921641239</c:v>
                  </c:pt>
                  <c:pt idx="1">
                    <c:v>0.12971082679633195</c:v>
                  </c:pt>
                </c:numCache>
              </c:numRef>
            </c:minus>
          </c:errBars>
          <c:cat>
            <c:strLit>
              <c:ptCount val="2"/>
              <c:pt idx="0">
                <c:v>Males</c:v>
              </c:pt>
              <c:pt idx="1">
                <c:v>Females</c:v>
              </c:pt>
            </c:strLit>
          </c:cat>
          <c:val>
            <c:numRef>
              <c:f>('LV Function'!$V$123,'LV Function'!$V$134)</c:f>
              <c:numCache>
                <c:formatCode>0.0</c:formatCode>
                <c:ptCount val="2"/>
                <c:pt idx="0">
                  <c:v>4.5310477837744898</c:v>
                </c:pt>
                <c:pt idx="1">
                  <c:v>4.4296975988692058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1-4640-98B5-17682BCC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9999824"/>
        <c:axId val="-1450009616"/>
      </c:barChart>
      <c:catAx>
        <c:axId val="-144999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50009616"/>
        <c:crosses val="autoZero"/>
        <c:auto val="1"/>
        <c:lblAlgn val="ctr"/>
        <c:lblOffset val="100"/>
        <c:noMultiLvlLbl val="0"/>
      </c:catAx>
      <c:valAx>
        <c:axId val="-1450009616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1"/>
                  <a:t>LV Mass/Body Mass</a:t>
                </a:r>
                <a:r>
                  <a:rPr lang="en-US" sz="1600" b="0" i="1" baseline="0"/>
                  <a:t> </a:t>
                </a:r>
                <a:r>
                  <a:rPr lang="en-US" sz="1600" b="0" i="1"/>
                  <a:t>(mg/g)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1449999824"/>
        <c:crosses val="autoZero"/>
        <c:crossBetween val="between"/>
        <c:majorUnit val="2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Relationship Id="rId9" Type="http://schemas.openxmlformats.org/officeDocument/2006/relationships/chart" Target="../charts/chart5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4" Type="http://schemas.openxmlformats.org/officeDocument/2006/relationships/chart" Target="../charts/chart6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323850</xdr:colOff>
      <xdr:row>294</xdr:row>
      <xdr:rowOff>57150</xdr:rowOff>
    </xdr:from>
    <xdr:to>
      <xdr:col>26</xdr:col>
      <xdr:colOff>685800</xdr:colOff>
      <xdr:row>314</xdr:row>
      <xdr:rowOff>95250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156882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43707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57</xdr:col>
      <xdr:colOff>0</xdr:colOff>
      <xdr:row>150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49850" y="241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43707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26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382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51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382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79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43707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79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7382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24</xdr:col>
      <xdr:colOff>0</xdr:colOff>
      <xdr:row>142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658850" y="229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60</xdr:col>
      <xdr:colOff>0</xdr:colOff>
      <xdr:row>150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385676" y="24339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63</xdr:col>
      <xdr:colOff>0</xdr:colOff>
      <xdr:row>150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40618" y="24339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31558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51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79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731558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138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676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138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703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26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676029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51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676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26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731558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51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79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676029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79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731558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44</xdr:col>
      <xdr:colOff>0</xdr:colOff>
      <xdr:row>142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435853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26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70379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51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703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79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70379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138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676029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138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731558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26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9083618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51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908361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26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5296029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51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5296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79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9083618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79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5296029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53</xdr:col>
      <xdr:colOff>0</xdr:colOff>
      <xdr:row>142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1055853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26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726826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51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7268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79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726826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138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9083618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138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5296029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138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7268264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26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70379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51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5703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79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70379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26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8647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26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841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26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853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26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452116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26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6371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26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26663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26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128772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26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8427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26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028188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26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138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860741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138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844553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138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2647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138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6499671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138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9628223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138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4648458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138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3259059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138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403800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138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2255012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138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832411" y="16423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113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860741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113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844553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113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2647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113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6499671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113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9628223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113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4648458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113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3259059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113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0403800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113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2255012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113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832411" y="1008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152</xdr:row>
      <xdr:rowOff>0</xdr:rowOff>
    </xdr:from>
    <xdr:to>
      <xdr:col>9</xdr:col>
      <xdr:colOff>251011</xdr:colOff>
      <xdr:row>172</xdr:row>
      <xdr:rowOff>17930</xdr:rowOff>
    </xdr:to>
    <xdr:graphicFrame macro="">
      <xdr:nvGraphicFramePr>
        <xdr:cNvPr id="125" name="Chart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174</xdr:row>
      <xdr:rowOff>0</xdr:rowOff>
    </xdr:from>
    <xdr:to>
      <xdr:col>9</xdr:col>
      <xdr:colOff>251011</xdr:colOff>
      <xdr:row>194</xdr:row>
      <xdr:rowOff>71718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0</xdr:colOff>
      <xdr:row>174</xdr:row>
      <xdr:rowOff>0</xdr:rowOff>
    </xdr:from>
    <xdr:to>
      <xdr:col>54</xdr:col>
      <xdr:colOff>143436</xdr:colOff>
      <xdr:row>194</xdr:row>
      <xdr:rowOff>71718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0</xdr:colOff>
      <xdr:row>152</xdr:row>
      <xdr:rowOff>0</xdr:rowOff>
    </xdr:from>
    <xdr:to>
      <xdr:col>54</xdr:col>
      <xdr:colOff>143436</xdr:colOff>
      <xdr:row>172</xdr:row>
      <xdr:rowOff>17930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152</xdr:row>
      <xdr:rowOff>0</xdr:rowOff>
    </xdr:from>
    <xdr:to>
      <xdr:col>20</xdr:col>
      <xdr:colOff>193638</xdr:colOff>
      <xdr:row>172</xdr:row>
      <xdr:rowOff>17930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174</xdr:row>
      <xdr:rowOff>0</xdr:rowOff>
    </xdr:from>
    <xdr:to>
      <xdr:col>20</xdr:col>
      <xdr:colOff>193638</xdr:colOff>
      <xdr:row>194</xdr:row>
      <xdr:rowOff>71718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152</xdr:row>
      <xdr:rowOff>0</xdr:rowOff>
    </xdr:from>
    <xdr:to>
      <xdr:col>27</xdr:col>
      <xdr:colOff>186466</xdr:colOff>
      <xdr:row>172</xdr:row>
      <xdr:rowOff>17930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174</xdr:row>
      <xdr:rowOff>0</xdr:rowOff>
    </xdr:from>
    <xdr:to>
      <xdr:col>27</xdr:col>
      <xdr:colOff>186466</xdr:colOff>
      <xdr:row>194</xdr:row>
      <xdr:rowOff>71718</xdr:rowOff>
    </xdr:to>
    <xdr:graphicFrame macro="">
      <xdr:nvGraphicFramePr>
        <xdr:cNvPr id="103" name="Chart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0</xdr:colOff>
      <xdr:row>152</xdr:row>
      <xdr:rowOff>0</xdr:rowOff>
    </xdr:from>
    <xdr:to>
      <xdr:col>45</xdr:col>
      <xdr:colOff>600635</xdr:colOff>
      <xdr:row>172</xdr:row>
      <xdr:rowOff>17930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0</xdr:colOff>
      <xdr:row>174</xdr:row>
      <xdr:rowOff>0</xdr:rowOff>
    </xdr:from>
    <xdr:to>
      <xdr:col>45</xdr:col>
      <xdr:colOff>600635</xdr:colOff>
      <xdr:row>194</xdr:row>
      <xdr:rowOff>71718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16</xdr:col>
      <xdr:colOff>156882</xdr:colOff>
      <xdr:row>222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86074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222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844553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222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2647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222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649967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222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9628223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222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24648458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222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3259059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222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0403800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222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2255012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222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383241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245</xdr:row>
      <xdr:rowOff>0</xdr:rowOff>
    </xdr:from>
    <xdr:to>
      <xdr:col>9</xdr:col>
      <xdr:colOff>251011</xdr:colOff>
      <xdr:row>265</xdr:row>
      <xdr:rowOff>71718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0</xdr:colOff>
      <xdr:row>245</xdr:row>
      <xdr:rowOff>0</xdr:rowOff>
    </xdr:from>
    <xdr:to>
      <xdr:col>16</xdr:col>
      <xdr:colOff>428625</xdr:colOff>
      <xdr:row>265</xdr:row>
      <xdr:rowOff>71718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0</xdr:colOff>
      <xdr:row>245</xdr:row>
      <xdr:rowOff>0</xdr:rowOff>
    </xdr:from>
    <xdr:to>
      <xdr:col>27</xdr:col>
      <xdr:colOff>186466</xdr:colOff>
      <xdr:row>265</xdr:row>
      <xdr:rowOff>71718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0</xdr:colOff>
      <xdr:row>245</xdr:row>
      <xdr:rowOff>0</xdr:rowOff>
    </xdr:from>
    <xdr:to>
      <xdr:col>45</xdr:col>
      <xdr:colOff>600635</xdr:colOff>
      <xdr:row>265</xdr:row>
      <xdr:rowOff>71718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0</xdr:colOff>
      <xdr:row>245</xdr:row>
      <xdr:rowOff>0</xdr:rowOff>
    </xdr:from>
    <xdr:to>
      <xdr:col>54</xdr:col>
      <xdr:colOff>143436</xdr:colOff>
      <xdr:row>265</xdr:row>
      <xdr:rowOff>71717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46</xdr:col>
      <xdr:colOff>0</xdr:colOff>
      <xdr:row>267</xdr:row>
      <xdr:rowOff>0</xdr:rowOff>
    </xdr:from>
    <xdr:to>
      <xdr:col>54</xdr:col>
      <xdr:colOff>143436</xdr:colOff>
      <xdr:row>287</xdr:row>
      <xdr:rowOff>71719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0</xdr:colOff>
      <xdr:row>267</xdr:row>
      <xdr:rowOff>0</xdr:rowOff>
    </xdr:from>
    <xdr:to>
      <xdr:col>27</xdr:col>
      <xdr:colOff>186466</xdr:colOff>
      <xdr:row>287</xdr:row>
      <xdr:rowOff>71719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295275</xdr:colOff>
      <xdr:row>268</xdr:row>
      <xdr:rowOff>38100</xdr:rowOff>
    </xdr:from>
    <xdr:to>
      <xdr:col>7</xdr:col>
      <xdr:colOff>796066</xdr:colOff>
      <xdr:row>288</xdr:row>
      <xdr:rowOff>109819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704850</xdr:colOff>
      <xdr:row>276</xdr:row>
      <xdr:rowOff>28575</xdr:rowOff>
    </xdr:from>
    <xdr:to>
      <xdr:col>40</xdr:col>
      <xdr:colOff>781050</xdr:colOff>
      <xdr:row>296</xdr:row>
      <xdr:rowOff>66675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41</xdr:col>
      <xdr:colOff>952500</xdr:colOff>
      <xdr:row>289</xdr:row>
      <xdr:rowOff>9525</xdr:rowOff>
    </xdr:from>
    <xdr:to>
      <xdr:col>48</xdr:col>
      <xdr:colOff>304800</xdr:colOff>
      <xdr:row>309</xdr:row>
      <xdr:rowOff>47625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41</xdr:col>
      <xdr:colOff>952500</xdr:colOff>
      <xdr:row>289</xdr:row>
      <xdr:rowOff>9525</xdr:rowOff>
    </xdr:from>
    <xdr:to>
      <xdr:col>48</xdr:col>
      <xdr:colOff>304800</xdr:colOff>
      <xdr:row>309</xdr:row>
      <xdr:rowOff>47625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21</xdr:col>
      <xdr:colOff>323850</xdr:colOff>
      <xdr:row>294</xdr:row>
      <xdr:rowOff>57150</xdr:rowOff>
    </xdr:from>
    <xdr:to>
      <xdr:col>26</xdr:col>
      <xdr:colOff>685800</xdr:colOff>
      <xdr:row>314</xdr:row>
      <xdr:rowOff>95250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oneCellAnchor>
    <xdr:from>
      <xdr:col>16</xdr:col>
      <xdr:colOff>156882</xdr:colOff>
      <xdr:row>195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91060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195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87200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195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9130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195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27632025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195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2072135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195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2576960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195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4413825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195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154175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195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3404175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195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843057" y="428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16</xdr:col>
      <xdr:colOff>0</xdr:colOff>
      <xdr:row>294</xdr:row>
      <xdr:rowOff>0</xdr:rowOff>
    </xdr:from>
    <xdr:to>
      <xdr:col>20</xdr:col>
      <xdr:colOff>76200</xdr:colOff>
      <xdr:row>314</xdr:row>
      <xdr:rowOff>38100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oneCellAnchor>
    <xdr:from>
      <xdr:col>16</xdr:col>
      <xdr:colOff>156882</xdr:colOff>
      <xdr:row>314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0700679-1C6C-4F62-B9CE-F33E377B8D06}"/>
            </a:ext>
          </a:extLst>
        </xdr:cNvPr>
        <xdr:cNvSpPr txBox="1"/>
      </xdr:nvSpPr>
      <xdr:spPr>
        <a:xfrm>
          <a:off x="1494920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314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F5868C7D-90CA-4171-9801-AEF6EFCADBAF}"/>
            </a:ext>
          </a:extLst>
        </xdr:cNvPr>
        <xdr:cNvSpPr txBox="1"/>
      </xdr:nvSpPr>
      <xdr:spPr>
        <a:xfrm>
          <a:off x="687200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314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556DE36B-35BF-455C-A340-3825B4E7949D}"/>
            </a:ext>
          </a:extLst>
        </xdr:cNvPr>
        <xdr:cNvSpPr txBox="1"/>
      </xdr:nvSpPr>
      <xdr:spPr>
        <a:xfrm>
          <a:off x="889130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40</xdr:col>
      <xdr:colOff>0</xdr:colOff>
      <xdr:row>314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9DABD70-3DB3-4583-BE27-AA42F0DD22DB}"/>
            </a:ext>
          </a:extLst>
        </xdr:cNvPr>
        <xdr:cNvSpPr txBox="1"/>
      </xdr:nvSpPr>
      <xdr:spPr>
        <a:xfrm>
          <a:off x="31670625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156882</xdr:colOff>
      <xdr:row>314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BAD248EA-25FD-44FE-A851-888DC7E80ED8}"/>
            </a:ext>
          </a:extLst>
        </xdr:cNvPr>
        <xdr:cNvSpPr txBox="1"/>
      </xdr:nvSpPr>
      <xdr:spPr>
        <a:xfrm>
          <a:off x="2475995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38</xdr:col>
      <xdr:colOff>156882</xdr:colOff>
      <xdr:row>314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7140BB3-D05C-489F-BA1C-548D1CCDEDD6}"/>
            </a:ext>
          </a:extLst>
        </xdr:cNvPr>
        <xdr:cNvSpPr txBox="1"/>
      </xdr:nvSpPr>
      <xdr:spPr>
        <a:xfrm>
          <a:off x="2980820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49</xdr:col>
      <xdr:colOff>0</xdr:colOff>
      <xdr:row>314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715107D-A9DC-4AC9-B349-AD605F1AFC75}"/>
            </a:ext>
          </a:extLst>
        </xdr:cNvPr>
        <xdr:cNvSpPr txBox="1"/>
      </xdr:nvSpPr>
      <xdr:spPr>
        <a:xfrm>
          <a:off x="38452425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46</xdr:col>
      <xdr:colOff>156882</xdr:colOff>
      <xdr:row>314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BE0E31E8-8092-45EE-97D0-094F86DD1B08}"/>
            </a:ext>
          </a:extLst>
        </xdr:cNvPr>
        <xdr:cNvSpPr txBox="1"/>
      </xdr:nvSpPr>
      <xdr:spPr>
        <a:xfrm>
          <a:off x="3558035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48</xdr:col>
      <xdr:colOff>0</xdr:colOff>
      <xdr:row>314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BD1B8A7-DB0E-4A61-8567-F4D0FC1A58C1}"/>
            </a:ext>
          </a:extLst>
        </xdr:cNvPr>
        <xdr:cNvSpPr txBox="1"/>
      </xdr:nvSpPr>
      <xdr:spPr>
        <a:xfrm>
          <a:off x="37442775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314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655568D4-3B86-42BB-B83B-DCDC29AB739D}"/>
            </a:ext>
          </a:extLst>
        </xdr:cNvPr>
        <xdr:cNvSpPr txBox="1"/>
      </xdr:nvSpPr>
      <xdr:spPr>
        <a:xfrm>
          <a:off x="384305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26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F67AEBEC-7A17-4981-BB44-69948A5B59EF}"/>
            </a:ext>
          </a:extLst>
        </xdr:cNvPr>
        <xdr:cNvSpPr txBox="1"/>
      </xdr:nvSpPr>
      <xdr:spPr>
        <a:xfrm>
          <a:off x="387381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51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56FFE830-763B-4216-905F-29A10E67EFF4}"/>
            </a:ext>
          </a:extLst>
        </xdr:cNvPr>
        <xdr:cNvSpPr txBox="1"/>
      </xdr:nvSpPr>
      <xdr:spPr>
        <a:xfrm>
          <a:off x="38738175" y="1022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79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B233F529-2B45-447C-846A-97C13AD5F707}"/>
            </a:ext>
          </a:extLst>
        </xdr:cNvPr>
        <xdr:cNvSpPr txBox="1"/>
      </xdr:nvSpPr>
      <xdr:spPr>
        <a:xfrm>
          <a:off x="3873817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26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BB4F29D4-C427-4E26-AB0B-9E941DE372F6}"/>
            </a:ext>
          </a:extLst>
        </xdr:cNvPr>
        <xdr:cNvSpPr txBox="1"/>
      </xdr:nvSpPr>
      <xdr:spPr>
        <a:xfrm>
          <a:off x="36875757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51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26CFDA20-8A2F-45AB-83CF-D49B73F30FD5}"/>
            </a:ext>
          </a:extLst>
        </xdr:cNvPr>
        <xdr:cNvSpPr txBox="1"/>
      </xdr:nvSpPr>
      <xdr:spPr>
        <a:xfrm>
          <a:off x="36875757" y="1022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79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B4A8EE06-41B1-45AA-9AE5-F8CC409C2254}"/>
            </a:ext>
          </a:extLst>
        </xdr:cNvPr>
        <xdr:cNvSpPr txBox="1"/>
      </xdr:nvSpPr>
      <xdr:spPr>
        <a:xfrm>
          <a:off x="36875757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138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3A9FA323-54F3-4DD1-892C-43BB222EB15D}"/>
            </a:ext>
          </a:extLst>
        </xdr:cNvPr>
        <xdr:cNvSpPr txBox="1"/>
      </xdr:nvSpPr>
      <xdr:spPr>
        <a:xfrm>
          <a:off x="38738175" y="2771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26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4F874CF5-F543-42CD-A08E-2EB80375224F}"/>
            </a:ext>
          </a:extLst>
        </xdr:cNvPr>
        <xdr:cNvSpPr txBox="1"/>
      </xdr:nvSpPr>
      <xdr:spPr>
        <a:xfrm>
          <a:off x="387381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26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B0CE8733-F4F4-4BCE-A133-1098C9552179}"/>
            </a:ext>
          </a:extLst>
        </xdr:cNvPr>
        <xdr:cNvSpPr txBox="1"/>
      </xdr:nvSpPr>
      <xdr:spPr>
        <a:xfrm>
          <a:off x="36875757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138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ECFECDA5-3F39-4C92-867C-7FEF11469F31}"/>
            </a:ext>
          </a:extLst>
        </xdr:cNvPr>
        <xdr:cNvSpPr txBox="1"/>
      </xdr:nvSpPr>
      <xdr:spPr>
        <a:xfrm>
          <a:off x="38738175" y="2771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138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878A03B2-D7D6-4D47-BC5D-E8FDF5E53F43}"/>
            </a:ext>
          </a:extLst>
        </xdr:cNvPr>
        <xdr:cNvSpPr txBox="1"/>
      </xdr:nvSpPr>
      <xdr:spPr>
        <a:xfrm>
          <a:off x="36875757" y="2771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113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1CF7714-076F-48DC-AED3-50E5DAC1534E}"/>
            </a:ext>
          </a:extLst>
        </xdr:cNvPr>
        <xdr:cNvSpPr txBox="1"/>
      </xdr:nvSpPr>
      <xdr:spPr>
        <a:xfrm>
          <a:off x="387381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113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6A536625-93B5-4161-AD7D-8770B6A0CD59}"/>
            </a:ext>
          </a:extLst>
        </xdr:cNvPr>
        <xdr:cNvSpPr txBox="1"/>
      </xdr:nvSpPr>
      <xdr:spPr>
        <a:xfrm>
          <a:off x="36875757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222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CDEC4C3-D378-4D5C-95EC-EFADEC9726B4}"/>
            </a:ext>
          </a:extLst>
        </xdr:cNvPr>
        <xdr:cNvSpPr txBox="1"/>
      </xdr:nvSpPr>
      <xdr:spPr>
        <a:xfrm>
          <a:off x="38738175" y="4335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222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7B922F7F-034E-45E1-998A-65B19A371D8C}"/>
            </a:ext>
          </a:extLst>
        </xdr:cNvPr>
        <xdr:cNvSpPr txBox="1"/>
      </xdr:nvSpPr>
      <xdr:spPr>
        <a:xfrm>
          <a:off x="36875757" y="4335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195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78E97F3A-1DB9-4C98-B9C0-E0DFDE74D15D}"/>
            </a:ext>
          </a:extLst>
        </xdr:cNvPr>
        <xdr:cNvSpPr txBox="1"/>
      </xdr:nvSpPr>
      <xdr:spPr>
        <a:xfrm>
          <a:off x="38738175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195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53A5506A-3930-45F3-966F-411C58D3F74D}"/>
            </a:ext>
          </a:extLst>
        </xdr:cNvPr>
        <xdr:cNvSpPr txBox="1"/>
      </xdr:nvSpPr>
      <xdr:spPr>
        <a:xfrm>
          <a:off x="36875757" y="383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36</xdr:col>
      <xdr:colOff>0</xdr:colOff>
      <xdr:row>314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5374C51-9A6A-455B-8E5A-5CB3B286B7F4}"/>
            </a:ext>
          </a:extLst>
        </xdr:cNvPr>
        <xdr:cNvSpPr txBox="1"/>
      </xdr:nvSpPr>
      <xdr:spPr>
        <a:xfrm>
          <a:off x="38738175" y="601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34</xdr:col>
      <xdr:colOff>156882</xdr:colOff>
      <xdr:row>314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CD7F9B48-BAA5-4FE6-BC8A-467492F4672C}"/>
            </a:ext>
          </a:extLst>
        </xdr:cNvPr>
        <xdr:cNvSpPr txBox="1"/>
      </xdr:nvSpPr>
      <xdr:spPr>
        <a:xfrm>
          <a:off x="36875757" y="601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156882</xdr:colOff>
      <xdr:row>33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00432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149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858750" y="2566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65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700432" y="196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93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700432" y="1322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0</xdr:colOff>
      <xdr:row>2</xdr:row>
      <xdr:rowOff>0</xdr:rowOff>
    </xdr:from>
    <xdr:to>
      <xdr:col>24</xdr:col>
      <xdr:colOff>44824</xdr:colOff>
      <xdr:row>25</xdr:row>
      <xdr:rowOff>17929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156882</xdr:colOff>
      <xdr:row>123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841402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0</xdr:colOff>
      <xdr:row>66</xdr:row>
      <xdr:rowOff>0</xdr:rowOff>
    </xdr:from>
    <xdr:to>
      <xdr:col>24</xdr:col>
      <xdr:colOff>44824</xdr:colOff>
      <xdr:row>89</xdr:row>
      <xdr:rowOff>17930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24</xdr:col>
      <xdr:colOff>44824</xdr:colOff>
      <xdr:row>49</xdr:row>
      <xdr:rowOff>17929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156882</xdr:colOff>
      <xdr:row>158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5840506" y="24303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394447</xdr:colOff>
      <xdr:row>189</xdr:row>
      <xdr:rowOff>134471</xdr:rowOff>
    </xdr:from>
    <xdr:to>
      <xdr:col>24</xdr:col>
      <xdr:colOff>439271</xdr:colOff>
      <xdr:row>215</xdr:row>
      <xdr:rowOff>53788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726140</xdr:colOff>
      <xdr:row>134</xdr:row>
      <xdr:rowOff>8964</xdr:rowOff>
    </xdr:from>
    <xdr:to>
      <xdr:col>23</xdr:col>
      <xdr:colOff>528916</xdr:colOff>
      <xdr:row>157</xdr:row>
      <xdr:rowOff>35858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493059</xdr:colOff>
      <xdr:row>189</xdr:row>
      <xdr:rowOff>143435</xdr:rowOff>
    </xdr:from>
    <xdr:to>
      <xdr:col>13</xdr:col>
      <xdr:colOff>636494</xdr:colOff>
      <xdr:row>215</xdr:row>
      <xdr:rowOff>53788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8914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0</xdr:colOff>
      <xdr:row>150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89450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8914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7382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51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7382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79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8914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7382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142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33921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60445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51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60445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79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60445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142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954530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21977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51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21977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79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21977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0</xdr:colOff>
      <xdr:row>142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56984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138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98914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37382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138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60445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138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21977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138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8914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37382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138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60445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138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21977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98914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37382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60445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21977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79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79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79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9270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4711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01517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9270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14711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201517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9270402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3829722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14711082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20151762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113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927398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113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383241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113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4715564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113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2015714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113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927398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113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383241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113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14715564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113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2015714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152</xdr:row>
      <xdr:rowOff>0</xdr:rowOff>
    </xdr:from>
    <xdr:to>
      <xdr:col>8</xdr:col>
      <xdr:colOff>1021976</xdr:colOff>
      <xdr:row>174</xdr:row>
      <xdr:rowOff>170330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176</xdr:row>
      <xdr:rowOff>0</xdr:rowOff>
    </xdr:from>
    <xdr:to>
      <xdr:col>8</xdr:col>
      <xdr:colOff>1021976</xdr:colOff>
      <xdr:row>198</xdr:row>
      <xdr:rowOff>170330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152</xdr:row>
      <xdr:rowOff>0</xdr:rowOff>
    </xdr:from>
    <xdr:to>
      <xdr:col>24</xdr:col>
      <xdr:colOff>224118</xdr:colOff>
      <xdr:row>174</xdr:row>
      <xdr:rowOff>170330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1192306</xdr:colOff>
      <xdr:row>152</xdr:row>
      <xdr:rowOff>0</xdr:rowOff>
    </xdr:from>
    <xdr:to>
      <xdr:col>16</xdr:col>
      <xdr:colOff>690283</xdr:colOff>
      <xdr:row>174</xdr:row>
      <xdr:rowOff>170330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176</xdr:row>
      <xdr:rowOff>0</xdr:rowOff>
    </xdr:from>
    <xdr:to>
      <xdr:col>24</xdr:col>
      <xdr:colOff>224118</xdr:colOff>
      <xdr:row>198</xdr:row>
      <xdr:rowOff>170330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1201270</xdr:colOff>
      <xdr:row>176</xdr:row>
      <xdr:rowOff>0</xdr:rowOff>
    </xdr:from>
    <xdr:to>
      <xdr:col>16</xdr:col>
      <xdr:colOff>699247</xdr:colOff>
      <xdr:row>198</xdr:row>
      <xdr:rowOff>170330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10</xdr:col>
      <xdr:colOff>156882</xdr:colOff>
      <xdr:row>226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9273988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226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383241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226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14715564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156882</xdr:colOff>
      <xdr:row>226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2015714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226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9273988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226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383241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226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14715564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156882</xdr:colOff>
      <xdr:row>226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20157141" y="22366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253</xdr:row>
      <xdr:rowOff>0</xdr:rowOff>
    </xdr:from>
    <xdr:to>
      <xdr:col>8</xdr:col>
      <xdr:colOff>1021976</xdr:colOff>
      <xdr:row>275</xdr:row>
      <xdr:rowOff>170331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253</xdr:row>
      <xdr:rowOff>0</xdr:rowOff>
    </xdr:from>
    <xdr:to>
      <xdr:col>16</xdr:col>
      <xdr:colOff>779930</xdr:colOff>
      <xdr:row>275</xdr:row>
      <xdr:rowOff>170331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253</xdr:row>
      <xdr:rowOff>0</xdr:rowOff>
    </xdr:from>
    <xdr:to>
      <xdr:col>24</xdr:col>
      <xdr:colOff>224118</xdr:colOff>
      <xdr:row>275</xdr:row>
      <xdr:rowOff>170331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10</xdr:col>
      <xdr:colOff>156882</xdr:colOff>
      <xdr:row>199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10278035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199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4836458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199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15719611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156882</xdr:colOff>
      <xdr:row>199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21161188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199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10278035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156882</xdr:colOff>
      <xdr:row>199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4836458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199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15719611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156882</xdr:colOff>
      <xdr:row>199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21161188" y="43344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043707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0</xdr:colOff>
      <xdr:row>150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7849850" y="241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043707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7382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51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7382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79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043707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7382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142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3658850" y="229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989479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51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79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989479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142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3413441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6058029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51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79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16058029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0</xdr:colOff>
      <xdr:row>142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19576676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138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138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138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138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9270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26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14711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26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201517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0</xdr:colOff>
      <xdr:row>72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30297120" y="1034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0</xdr:colOff>
      <xdr:row>64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30297120" y="1034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35</xdr:col>
      <xdr:colOff>0</xdr:colOff>
      <xdr:row>150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27449929" y="239536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113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927398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383241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156882</xdr:colOff>
      <xdr:row>113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14715564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156882</xdr:colOff>
      <xdr:row>113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2015714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152</xdr:row>
      <xdr:rowOff>0</xdr:rowOff>
    </xdr:from>
    <xdr:to>
      <xdr:col>8</xdr:col>
      <xdr:colOff>1021976</xdr:colOff>
      <xdr:row>174</xdr:row>
      <xdr:rowOff>170330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176</xdr:row>
      <xdr:rowOff>0</xdr:rowOff>
    </xdr:from>
    <xdr:to>
      <xdr:col>8</xdr:col>
      <xdr:colOff>1021976</xdr:colOff>
      <xdr:row>198</xdr:row>
      <xdr:rowOff>170330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1183341</xdr:colOff>
      <xdr:row>152</xdr:row>
      <xdr:rowOff>0</xdr:rowOff>
    </xdr:from>
    <xdr:to>
      <xdr:col>16</xdr:col>
      <xdr:colOff>681318</xdr:colOff>
      <xdr:row>174</xdr:row>
      <xdr:rowOff>170330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1192306</xdr:colOff>
      <xdr:row>176</xdr:row>
      <xdr:rowOff>0</xdr:rowOff>
    </xdr:from>
    <xdr:to>
      <xdr:col>16</xdr:col>
      <xdr:colOff>690283</xdr:colOff>
      <xdr:row>198</xdr:row>
      <xdr:rowOff>170330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152</xdr:row>
      <xdr:rowOff>0</xdr:rowOff>
    </xdr:from>
    <xdr:to>
      <xdr:col>24</xdr:col>
      <xdr:colOff>224118</xdr:colOff>
      <xdr:row>174</xdr:row>
      <xdr:rowOff>170329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176</xdr:row>
      <xdr:rowOff>0</xdr:rowOff>
    </xdr:from>
    <xdr:to>
      <xdr:col>24</xdr:col>
      <xdr:colOff>224118</xdr:colOff>
      <xdr:row>198</xdr:row>
      <xdr:rowOff>170329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253</xdr:row>
      <xdr:rowOff>0</xdr:rowOff>
    </xdr:from>
    <xdr:to>
      <xdr:col>8</xdr:col>
      <xdr:colOff>1021976</xdr:colOff>
      <xdr:row>275</xdr:row>
      <xdr:rowOff>170330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253</xdr:row>
      <xdr:rowOff>0</xdr:rowOff>
    </xdr:from>
    <xdr:to>
      <xdr:col>16</xdr:col>
      <xdr:colOff>779930</xdr:colOff>
      <xdr:row>275</xdr:row>
      <xdr:rowOff>170330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253</xdr:row>
      <xdr:rowOff>0</xdr:rowOff>
    </xdr:from>
    <xdr:to>
      <xdr:col>25</xdr:col>
      <xdr:colOff>502024</xdr:colOff>
      <xdr:row>275</xdr:row>
      <xdr:rowOff>170329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38282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149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0896600" y="184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38282" y="1263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689911" y="6465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51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689911" y="12741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79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527676" y="6678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731558" y="6678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141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2858750" y="2566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156882</xdr:colOff>
      <xdr:row>26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9270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0</xdr:colOff>
      <xdr:row>151</xdr:row>
      <xdr:rowOff>0</xdr:rowOff>
    </xdr:from>
    <xdr:to>
      <xdr:col>7</xdr:col>
      <xdr:colOff>1102659</xdr:colOff>
      <xdr:row>173</xdr:row>
      <xdr:rowOff>116542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151</xdr:row>
      <xdr:rowOff>0</xdr:rowOff>
    </xdr:from>
    <xdr:to>
      <xdr:col>15</xdr:col>
      <xdr:colOff>233082</xdr:colOff>
      <xdr:row>173</xdr:row>
      <xdr:rowOff>116542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176</xdr:row>
      <xdr:rowOff>0</xdr:rowOff>
    </xdr:from>
    <xdr:to>
      <xdr:col>7</xdr:col>
      <xdr:colOff>1102659</xdr:colOff>
      <xdr:row>198</xdr:row>
      <xdr:rowOff>170330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176</xdr:row>
      <xdr:rowOff>0</xdr:rowOff>
    </xdr:from>
    <xdr:to>
      <xdr:col>15</xdr:col>
      <xdr:colOff>233082</xdr:colOff>
      <xdr:row>198</xdr:row>
      <xdr:rowOff>170330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156882</xdr:colOff>
      <xdr:row>113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927398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113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83241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156882</xdr:colOff>
      <xdr:row>25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738282" y="50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21</xdr:col>
      <xdr:colOff>0</xdr:colOff>
      <xdr:row>144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744325" y="1529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738282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3829722" y="4945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3832411" y="149979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23</xdr:col>
      <xdr:colOff>156882</xdr:colOff>
      <xdr:row>49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832411" y="158047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21</xdr:col>
      <xdr:colOff>0</xdr:colOff>
      <xdr:row>133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12862560" y="2123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21</xdr:col>
      <xdr:colOff>0</xdr:colOff>
      <xdr:row>2</xdr:row>
      <xdr:rowOff>0</xdr:rowOff>
    </xdr:from>
    <xdr:to>
      <xdr:col>31</xdr:col>
      <xdr:colOff>44824</xdr:colOff>
      <xdr:row>25</xdr:row>
      <xdr:rowOff>17929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44824</xdr:colOff>
      <xdr:row>49</xdr:row>
      <xdr:rowOff>17929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156882</xdr:colOff>
      <xdr:row>109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3832411" y="1501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28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3019442" y="5593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29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>
          <a:off x="13019442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29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13019442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28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>
          <a:off x="16905642" y="5593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29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16905642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29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/>
      </xdr:nvSpPr>
      <xdr:spPr>
        <a:xfrm>
          <a:off x="16905642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 txBox="1"/>
      </xdr:nvSpPr>
      <xdr:spPr>
        <a:xfrm>
          <a:off x="13021235" y="5531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53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 txBox="1"/>
      </xdr:nvSpPr>
      <xdr:spPr>
        <a:xfrm>
          <a:off x="13021235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/>
      </xdr:nvSpPr>
      <xdr:spPr>
        <a:xfrm>
          <a:off x="13021235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 txBox="1"/>
      </xdr:nvSpPr>
      <xdr:spPr>
        <a:xfrm>
          <a:off x="16902953" y="5531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/>
      </xdr:nvSpPr>
      <xdr:spPr>
        <a:xfrm>
          <a:off x="16902953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 txBox="1"/>
      </xdr:nvSpPr>
      <xdr:spPr>
        <a:xfrm>
          <a:off x="16902953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79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 txBox="1"/>
      </xdr:nvSpPr>
      <xdr:spPr>
        <a:xfrm>
          <a:off x="13021235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79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112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 txBox="1"/>
      </xdr:nvSpPr>
      <xdr:spPr>
        <a:xfrm>
          <a:off x="13021235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113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113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113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 txBox="1"/>
      </xdr:nvSpPr>
      <xdr:spPr>
        <a:xfrm>
          <a:off x="13021235" y="5531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 txBox="1"/>
      </xdr:nvSpPr>
      <xdr:spPr>
        <a:xfrm>
          <a:off x="13021235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 txBox="1"/>
      </xdr:nvSpPr>
      <xdr:spPr>
        <a:xfrm>
          <a:off x="13021235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 txBox="1"/>
      </xdr:nvSpPr>
      <xdr:spPr>
        <a:xfrm>
          <a:off x="16902953" y="5531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SpPr txBox="1"/>
      </xdr:nvSpPr>
      <xdr:spPr>
        <a:xfrm>
          <a:off x="16902953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SpPr txBox="1"/>
      </xdr:nvSpPr>
      <xdr:spPr>
        <a:xfrm>
          <a:off x="16902953" y="5728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79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 txBox="1"/>
      </xdr:nvSpPr>
      <xdr:spPr>
        <a:xfrm>
          <a:off x="13021235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79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79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SpPr txBox="1"/>
      </xdr:nvSpPr>
      <xdr:spPr>
        <a:xfrm>
          <a:off x="13021235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 txBox="1"/>
      </xdr:nvSpPr>
      <xdr:spPr>
        <a:xfrm>
          <a:off x="13021235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79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SpPr txBox="1"/>
      </xdr:nvSpPr>
      <xdr:spPr>
        <a:xfrm>
          <a:off x="16902953" y="104797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37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SpPr txBox="1"/>
      </xdr:nvSpPr>
      <xdr:spPr>
        <a:xfrm>
          <a:off x="16902953" y="5531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38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39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40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41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42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43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SpPr txBox="1"/>
      </xdr:nvSpPr>
      <xdr:spPr>
        <a:xfrm>
          <a:off x="16902953" y="73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E00-000055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53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E00-000056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54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E00-000057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54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E00-000058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E00-000059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55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E00-00005A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56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E00-00005B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56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E00-00005D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57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E00-00005E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E00-000060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62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E00-000061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E00-000062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63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63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64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64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65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65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66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66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E00-00006A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67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E00-00006B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67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E00-00006C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68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E00-00006D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68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E00-00006E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69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E00-00006F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69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E00-000070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70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E00-000071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70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E00-000072000000}"/>
            </a:ext>
          </a:extLst>
        </xdr:cNvPr>
        <xdr:cNvSpPr txBox="1"/>
      </xdr:nvSpPr>
      <xdr:spPr>
        <a:xfrm>
          <a:off x="16902953" y="12057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E00-000073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E00-000074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E00-000075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81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E00-000076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81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E00-000077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81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E00-000078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E00-000079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E00-00007A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E00-00007B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83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E00-00007C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83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E00-00007D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83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E00-00007E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84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E00-00007F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84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E00-000080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84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E00-000081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85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E00-000082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85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E00-000083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85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E00-000084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86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E00-000085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86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E00-000086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86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E00-000087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E00-000088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E00-000089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87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E00-00008A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E00-00008B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E00-00008C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E00-00008D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89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89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E00-00008F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89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E00-000090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SpPr txBox="1"/>
      </xdr:nvSpPr>
      <xdr:spPr>
        <a:xfrm>
          <a:off x="16902953" y="156254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94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94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 txBox="1"/>
      </xdr:nvSpPr>
      <xdr:spPr>
        <a:xfrm>
          <a:off x="16902953" y="102825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95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95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E00-000097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96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E00-000098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96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E00-000099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E00-00009A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E00-00009B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E00-00009C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E00-00009D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99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E00-00009E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99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E00-00009F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E00-0000A0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E00-0000A1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101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E00-0000A2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101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E00-0000A3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102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E00-0000A4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102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E00-0000A5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103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E00-0000A6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103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E00-0000A7000000}"/>
            </a:ext>
          </a:extLst>
        </xdr:cNvPr>
        <xdr:cNvSpPr txBox="1"/>
      </xdr:nvSpPr>
      <xdr:spPr>
        <a:xfrm>
          <a:off x="16902953" y="18583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113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E00-0000A8000000}"/>
            </a:ext>
          </a:extLst>
        </xdr:cNvPr>
        <xdr:cNvSpPr txBox="1"/>
      </xdr:nvSpPr>
      <xdr:spPr>
        <a:xfrm>
          <a:off x="16902953" y="22151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114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E00-0000A9000000}"/>
            </a:ext>
          </a:extLst>
        </xdr:cNvPr>
        <xdr:cNvSpPr txBox="1"/>
      </xdr:nvSpPr>
      <xdr:spPr>
        <a:xfrm>
          <a:off x="16902953" y="22151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E00-0000AA000000}"/>
            </a:ext>
          </a:extLst>
        </xdr:cNvPr>
        <xdr:cNvSpPr txBox="1"/>
      </xdr:nvSpPr>
      <xdr:spPr>
        <a:xfrm>
          <a:off x="16902953" y="22151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116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E00-0000AB000000}"/>
            </a:ext>
          </a:extLst>
        </xdr:cNvPr>
        <xdr:cNvSpPr txBox="1"/>
      </xdr:nvSpPr>
      <xdr:spPr>
        <a:xfrm>
          <a:off x="16902953" y="22151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E00-0000AC000000}"/>
            </a:ext>
          </a:extLst>
        </xdr:cNvPr>
        <xdr:cNvSpPr txBox="1"/>
      </xdr:nvSpPr>
      <xdr:spPr>
        <a:xfrm>
          <a:off x="16902953" y="22151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E00-0000AD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122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E00-0000AE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123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E00-0000AF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124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E00-0000B0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E00-0000B1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126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E00-0000B2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156882</xdr:colOff>
      <xdr:row>127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E00-0000B3000000}"/>
            </a:ext>
          </a:extLst>
        </xdr:cNvPr>
        <xdr:cNvSpPr txBox="1"/>
      </xdr:nvSpPr>
      <xdr:spPr>
        <a:xfrm>
          <a:off x="16902953" y="237295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156882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6625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0</xdr:colOff>
      <xdr:row>151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9984700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52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6625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37382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52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7382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80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76625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80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37382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0</xdr:colOff>
      <xdr:row>143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33921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25</xdr:col>
      <xdr:colOff>0</xdr:colOff>
      <xdr:row>151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325278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0</xdr:colOff>
      <xdr:row>151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5071050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26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57004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52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57004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80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57004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139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76625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37382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139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57004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9011900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19011900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/>
      </xdr:nvSpPr>
      <xdr:spPr>
        <a:xfrm>
          <a:off x="152444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/>
      </xdr:nvSpPr>
      <xdr:spPr>
        <a:xfrm>
          <a:off x="152444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/>
      </xdr:nvSpPr>
      <xdr:spPr>
        <a:xfrm>
          <a:off x="19011900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/>
      </xdr:nvSpPr>
      <xdr:spPr>
        <a:xfrm>
          <a:off x="152444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143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/>
      </xdr:nvSpPr>
      <xdr:spPr>
        <a:xfrm>
          <a:off x="209740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/>
      </xdr:nvSpPr>
      <xdr:spPr>
        <a:xfrm>
          <a:off x="172066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/>
      </xdr:nvSpPr>
      <xdr:spPr>
        <a:xfrm>
          <a:off x="172066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 txBox="1"/>
      </xdr:nvSpPr>
      <xdr:spPr>
        <a:xfrm>
          <a:off x="172066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/>
      </xdr:nvSpPr>
      <xdr:spPr>
        <a:xfrm>
          <a:off x="19011900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/>
      </xdr:nvSpPr>
      <xdr:spPr>
        <a:xfrm>
          <a:off x="152444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/>
      </xdr:nvSpPr>
      <xdr:spPr>
        <a:xfrm>
          <a:off x="172066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2561272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/>
      </xdr:nvSpPr>
      <xdr:spPr>
        <a:xfrm>
          <a:off x="25612725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/>
      </xdr:nvSpPr>
      <xdr:spPr>
        <a:xfrm>
          <a:off x="228263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 txBox="1"/>
      </xdr:nvSpPr>
      <xdr:spPr>
        <a:xfrm>
          <a:off x="228263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/>
      </xdr:nvSpPr>
      <xdr:spPr>
        <a:xfrm>
          <a:off x="25612725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/>
      </xdr:nvSpPr>
      <xdr:spPr>
        <a:xfrm>
          <a:off x="228263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143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/>
      </xdr:nvSpPr>
      <xdr:spPr>
        <a:xfrm>
          <a:off x="2659380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/>
      </xdr:nvSpPr>
      <xdr:spPr>
        <a:xfrm>
          <a:off x="24631650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52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/>
      </xdr:nvSpPr>
      <xdr:spPr>
        <a:xfrm>
          <a:off x="24631650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/>
      </xdr:nvSpPr>
      <xdr:spPr>
        <a:xfrm>
          <a:off x="24631650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/>
      </xdr:nvSpPr>
      <xdr:spPr>
        <a:xfrm>
          <a:off x="25612725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/>
      </xdr:nvSpPr>
      <xdr:spPr>
        <a:xfrm>
          <a:off x="228263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139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/>
      </xdr:nvSpPr>
      <xdr:spPr>
        <a:xfrm>
          <a:off x="24631650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26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/>
      </xdr:nvSpPr>
      <xdr:spPr>
        <a:xfrm>
          <a:off x="7676029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52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/>
      </xdr:nvSpPr>
      <xdr:spPr>
        <a:xfrm>
          <a:off x="7676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80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/>
      </xdr:nvSpPr>
      <xdr:spPr>
        <a:xfrm>
          <a:off x="7676029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26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/>
      </xdr:nvSpPr>
      <xdr:spPr>
        <a:xfrm>
          <a:off x="570379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52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/>
      </xdr:nvSpPr>
      <xdr:spPr>
        <a:xfrm>
          <a:off x="5703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80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/>
      </xdr:nvSpPr>
      <xdr:spPr>
        <a:xfrm>
          <a:off x="570379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139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 txBox="1"/>
      </xdr:nvSpPr>
      <xdr:spPr>
        <a:xfrm>
          <a:off x="7676029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139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/>
      </xdr:nvSpPr>
      <xdr:spPr>
        <a:xfrm>
          <a:off x="5703794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26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 txBox="1"/>
      </xdr:nvSpPr>
      <xdr:spPr>
        <a:xfrm>
          <a:off x="7853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26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 txBox="1"/>
      </xdr:nvSpPr>
      <xdr:spPr>
        <a:xfrm>
          <a:off x="58414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SpPr txBox="1"/>
      </xdr:nvSpPr>
      <xdr:spPr>
        <a:xfrm>
          <a:off x="2058924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26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SpPr txBox="1"/>
      </xdr:nvSpPr>
      <xdr:spPr>
        <a:xfrm>
          <a:off x="148939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26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SpPr txBox="1"/>
      </xdr:nvSpPr>
      <xdr:spPr>
        <a:xfrm>
          <a:off x="128822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156882</xdr:colOff>
      <xdr:row>114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 txBox="1"/>
      </xdr:nvSpPr>
      <xdr:spPr>
        <a:xfrm>
          <a:off x="7848600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114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 txBox="1"/>
      </xdr:nvSpPr>
      <xdr:spPr>
        <a:xfrm>
          <a:off x="3832411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156882</xdr:colOff>
      <xdr:row>114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 txBox="1"/>
      </xdr:nvSpPr>
      <xdr:spPr>
        <a:xfrm>
          <a:off x="5840506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114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SpPr txBox="1"/>
      </xdr:nvSpPr>
      <xdr:spPr>
        <a:xfrm>
          <a:off x="205650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156882</xdr:colOff>
      <xdr:row>114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SpPr txBox="1"/>
      </xdr:nvSpPr>
      <xdr:spPr>
        <a:xfrm>
          <a:off x="14876929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156882</xdr:colOff>
      <xdr:row>114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SpPr txBox="1"/>
      </xdr:nvSpPr>
      <xdr:spPr>
        <a:xfrm>
          <a:off x="12868835" y="15831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0.31227</cdr:x>
      <cdr:y>0.89583</cdr:y>
    </cdr:from>
    <cdr:to>
      <cdr:x>0.71375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200" y="3276600"/>
          <a:ext cx="2057400" cy="381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0.43333</cdr:x>
      <cdr:y>0.91146</cdr:y>
    </cdr:from>
    <cdr:to>
      <cdr:x>0.63333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1200" y="3333750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0.53704</cdr:x>
      <cdr:y>0.8776</cdr:y>
    </cdr:from>
    <cdr:to>
      <cdr:x>0.88704</cdr:x>
      <cdr:y>0.98438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09800" y="3209926"/>
          <a:ext cx="1440180" cy="3905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40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 </a:t>
          </a:r>
          <a:endParaRPr lang="en-US" sz="1400" baseline="300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0.88021</cdr:y>
    </cdr:from>
    <cdr:to>
      <cdr:x>0.88958</cdr:x>
      <cdr:y>0.96615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28850" y="3219449"/>
          <a:ext cx="1431608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 </a:t>
          </a:r>
          <a:endParaRPr lang="en-US" sz="1400" baseline="300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0.52788</cdr:x>
      <cdr:y>0.87847</cdr:y>
    </cdr:from>
    <cdr:to>
      <cdr:x>0.82647</cdr:x>
      <cdr:y>0.98524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05099" y="3213092"/>
          <a:ext cx="1530113" cy="3905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 </a:t>
          </a:r>
          <a:endParaRPr lang="en-US" sz="1400" baseline="300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0.43333</cdr:x>
      <cdr:y>0.91146</cdr:y>
    </cdr:from>
    <cdr:to>
      <cdr:x>0.63333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1200" y="3333750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0.53704</cdr:x>
      <cdr:y>0.8776</cdr:y>
    </cdr:from>
    <cdr:to>
      <cdr:x>0.88704</cdr:x>
      <cdr:y>0.98438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09800" y="3209926"/>
          <a:ext cx="1440180" cy="3905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40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 </a:t>
          </a:r>
          <a:endParaRPr lang="en-US" sz="1400" baseline="300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914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33</xdr:col>
      <xdr:colOff>0</xdr:colOff>
      <xdr:row>150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889450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8914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7382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51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7382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79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8914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79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7382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142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33921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604458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51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604458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79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04458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142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54530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26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197732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51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2197732" y="166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79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2197732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142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5698450" y="231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138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8914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7382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138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604458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138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2197732" y="2230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26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2221264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51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79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2221264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26</xdr:col>
      <xdr:colOff>0</xdr:colOff>
      <xdr:row>142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5739912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138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2221264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138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989479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731558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6058029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138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2221264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138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8384500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26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8384500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51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8384500" y="16831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79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8384500" y="10343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31</xdr:col>
      <xdr:colOff>0</xdr:colOff>
      <xdr:row>142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1903147" y="2333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138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8384500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138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8384500" y="22512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79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5242500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51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5242500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138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5242500" y="526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013908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26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82972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26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644844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26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275780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26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9067162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26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6088320" y="5151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113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9986682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156882</xdr:colOff>
      <xdr:row>113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832411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156882</xdr:colOff>
      <xdr:row>113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0143564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156882</xdr:colOff>
      <xdr:row>113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6454717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156882</xdr:colOff>
      <xdr:row>113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2765870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113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978971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29</xdr:col>
      <xdr:colOff>0</xdr:colOff>
      <xdr:row>113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9789718" y="15634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10</xdr:col>
      <xdr:colOff>385483</xdr:colOff>
      <xdr:row>151</xdr:row>
      <xdr:rowOff>89646</xdr:rowOff>
    </xdr:from>
    <xdr:to>
      <xdr:col>16</xdr:col>
      <xdr:colOff>17930</xdr:colOff>
      <xdr:row>174</xdr:row>
      <xdr:rowOff>80681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0</xdr:colOff>
      <xdr:row>142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9986682" y="28516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142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9986682" y="28516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142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9986682" y="28516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152</xdr:row>
      <xdr:rowOff>0</xdr:rowOff>
    </xdr:from>
    <xdr:to>
      <xdr:col>9</xdr:col>
      <xdr:colOff>152400</xdr:colOff>
      <xdr:row>174</xdr:row>
      <xdr:rowOff>170329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176</xdr:row>
      <xdr:rowOff>0</xdr:rowOff>
    </xdr:from>
    <xdr:to>
      <xdr:col>9</xdr:col>
      <xdr:colOff>152400</xdr:colOff>
      <xdr:row>198</xdr:row>
      <xdr:rowOff>170330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251</xdr:row>
      <xdr:rowOff>0</xdr:rowOff>
    </xdr:from>
    <xdr:to>
      <xdr:col>9</xdr:col>
      <xdr:colOff>152400</xdr:colOff>
      <xdr:row>273</xdr:row>
      <xdr:rowOff>170330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923364</xdr:colOff>
      <xdr:row>251</xdr:row>
      <xdr:rowOff>62754</xdr:rowOff>
    </xdr:from>
    <xdr:to>
      <xdr:col>27</xdr:col>
      <xdr:colOff>555811</xdr:colOff>
      <xdr:row>274</xdr:row>
      <xdr:rowOff>53789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134471</xdr:colOff>
      <xdr:row>251</xdr:row>
      <xdr:rowOff>44823</xdr:rowOff>
    </xdr:from>
    <xdr:to>
      <xdr:col>33</xdr:col>
      <xdr:colOff>116541</xdr:colOff>
      <xdr:row>274</xdr:row>
      <xdr:rowOff>35858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923365</xdr:colOff>
      <xdr:row>250</xdr:row>
      <xdr:rowOff>170329</xdr:rowOff>
    </xdr:from>
    <xdr:to>
      <xdr:col>21</xdr:col>
      <xdr:colOff>555812</xdr:colOff>
      <xdr:row>273</xdr:row>
      <xdr:rowOff>161364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26894</xdr:colOff>
      <xdr:row>277</xdr:row>
      <xdr:rowOff>0</xdr:rowOff>
    </xdr:from>
    <xdr:to>
      <xdr:col>31</xdr:col>
      <xdr:colOff>708211</xdr:colOff>
      <xdr:row>297</xdr:row>
      <xdr:rowOff>71717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654422</xdr:colOff>
      <xdr:row>281</xdr:row>
      <xdr:rowOff>125506</xdr:rowOff>
    </xdr:from>
    <xdr:to>
      <xdr:col>25</xdr:col>
      <xdr:colOff>609598</xdr:colOff>
      <xdr:row>302</xdr:row>
      <xdr:rowOff>17930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358587</xdr:colOff>
      <xdr:row>287</xdr:row>
      <xdr:rowOff>35859</xdr:rowOff>
    </xdr:from>
    <xdr:to>
      <xdr:col>23</xdr:col>
      <xdr:colOff>35858</xdr:colOff>
      <xdr:row>307</xdr:row>
      <xdr:rowOff>107577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0.54031</cdr:x>
      <cdr:y>0.87909</cdr:y>
    </cdr:from>
    <cdr:to>
      <cdr:x>0.88322</cdr:x>
      <cdr:y>0.96078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23248" y="3215342"/>
          <a:ext cx="1411041" cy="2988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="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="0" baseline="0">
              <a:latin typeface="Cambria" panose="02040503050406030204" pitchFamily="18" charset="0"/>
            </a:rPr>
            <a:t>  </a:t>
          </a:r>
          <a:endParaRPr lang="en-US" sz="1400" b="0" baseline="30000">
            <a:latin typeface="Cambria" panose="02040503050406030204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0.53522</cdr:x>
      <cdr:y>0.87908</cdr:y>
    </cdr:from>
    <cdr:to>
      <cdr:x>0.88665</cdr:x>
      <cdr:y>0.96078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02330" y="3215341"/>
          <a:ext cx="1446065" cy="2988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 i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Lmna</a:t>
          </a:r>
          <a:r>
            <a:rPr lang="en-US" sz="1400" b="0" baseline="300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G609G/G609G</a:t>
          </a:r>
          <a:r>
            <a:rPr lang="en-US" sz="1400" b="0" baseline="0">
              <a:latin typeface="Cambria" panose="02040503050406030204" pitchFamily="18" charset="0"/>
            </a:rPr>
            <a:t>  </a:t>
          </a:r>
          <a:endParaRPr lang="en-US" sz="1400" b="0" baseline="30000">
            <a:latin typeface="Cambria" panose="020405030504060302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K367"/>
  <sheetViews>
    <sheetView topLeftCell="X317" zoomScale="80" zoomScaleNormal="80" workbookViewId="0">
      <selection activeCell="AQ357" sqref="AQ357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5" width="14.6640625" style="1" customWidth="1"/>
    <col min="6" max="16" width="14.6640625" style="8" customWidth="1"/>
    <col min="17" max="20" width="14.6640625" style="1" customWidth="1"/>
    <col min="21" max="21" width="14.6640625" style="8" customWidth="1"/>
    <col min="22" max="22" width="14.6640625" style="378" customWidth="1"/>
    <col min="23" max="24" width="14.6640625" style="8" customWidth="1"/>
    <col min="25" max="26" width="12.6640625" style="1" customWidth="1"/>
    <col min="27" max="31" width="14.6640625" style="8" customWidth="1"/>
    <col min="32" max="34" width="14.6640625" style="81" customWidth="1"/>
    <col min="35" max="44" width="14.6640625" style="8" customWidth="1"/>
    <col min="45" max="46" width="12.6640625" style="1" customWidth="1"/>
    <col min="47" max="53" width="14.6640625" style="8" customWidth="1"/>
    <col min="54" max="65" width="12.6640625" style="1" customWidth="1"/>
    <col min="66" max="70" width="9.109375" style="1"/>
    <col min="71" max="71" width="9.109375" style="1" customWidth="1"/>
    <col min="72" max="75" width="9.109375" style="1"/>
    <col min="76" max="76" width="0.6640625" style="1" customWidth="1"/>
    <col min="77" max="16384" width="9.109375" style="1"/>
  </cols>
  <sheetData>
    <row r="2" spans="1:63" ht="15" thickBot="1" x14ac:dyDescent="0.35"/>
    <row r="3" spans="1:63" ht="16.5" customHeight="1" thickBot="1" x14ac:dyDescent="0.35">
      <c r="A3" s="1150" t="s">
        <v>643</v>
      </c>
      <c r="B3" s="1151"/>
      <c r="C3" s="1156" t="s">
        <v>0</v>
      </c>
      <c r="D3" s="1179" t="s">
        <v>1</v>
      </c>
      <c r="E3" s="1071"/>
      <c r="F3" s="1162" t="s">
        <v>56</v>
      </c>
      <c r="G3" s="1098" t="s">
        <v>94</v>
      </c>
      <c r="H3" s="1099"/>
      <c r="I3" s="1099"/>
      <c r="J3" s="1099"/>
      <c r="K3" s="1099"/>
      <c r="L3" s="1099"/>
      <c r="M3" s="1099"/>
      <c r="N3" s="1099"/>
      <c r="O3" s="1099"/>
      <c r="P3" s="1099"/>
      <c r="Q3" s="1099"/>
      <c r="R3" s="1099"/>
      <c r="S3" s="1099"/>
      <c r="T3" s="1099"/>
      <c r="U3" s="1099"/>
      <c r="V3" s="1099"/>
      <c r="W3" s="1099"/>
      <c r="X3" s="1099"/>
      <c r="Y3" s="1099"/>
      <c r="Z3" s="1100"/>
      <c r="AA3" s="1098" t="s">
        <v>101</v>
      </c>
      <c r="AB3" s="1099"/>
      <c r="AC3" s="1099"/>
      <c r="AD3" s="1099"/>
      <c r="AE3" s="1099"/>
      <c r="AF3" s="1099"/>
      <c r="AG3" s="1099"/>
      <c r="AH3" s="1099"/>
      <c r="AI3" s="1099"/>
      <c r="AJ3" s="1099"/>
      <c r="AK3" s="1099"/>
      <c r="AL3" s="1099"/>
      <c r="AM3" s="1099"/>
      <c r="AN3" s="1099"/>
      <c r="AO3" s="1099"/>
      <c r="AP3" s="1099"/>
      <c r="AQ3" s="1099"/>
      <c r="AR3" s="1099"/>
      <c r="AS3" s="1099"/>
      <c r="AT3" s="1100"/>
      <c r="AU3" s="1098" t="s">
        <v>105</v>
      </c>
      <c r="AV3" s="1099"/>
      <c r="AW3" s="1099"/>
      <c r="AX3" s="1099"/>
      <c r="AY3" s="1099"/>
      <c r="AZ3" s="1099"/>
      <c r="BA3" s="1099"/>
      <c r="BB3" s="1099"/>
      <c r="BC3" s="1100"/>
    </row>
    <row r="4" spans="1:63" ht="16.5" customHeight="1" x14ac:dyDescent="0.3">
      <c r="A4" s="1152"/>
      <c r="B4" s="1153"/>
      <c r="C4" s="1157"/>
      <c r="D4" s="1180"/>
      <c r="E4" s="1074"/>
      <c r="F4" s="1163"/>
      <c r="G4" s="1178" t="s">
        <v>119</v>
      </c>
      <c r="H4" s="1087"/>
      <c r="I4" s="1086" t="s">
        <v>464</v>
      </c>
      <c r="J4" s="1087"/>
      <c r="K4" s="1086" t="s">
        <v>465</v>
      </c>
      <c r="L4" s="1087"/>
      <c r="M4" s="904" t="s">
        <v>818</v>
      </c>
      <c r="N4" s="876"/>
      <c r="O4" s="876"/>
      <c r="P4" s="876"/>
      <c r="Q4" s="1140" t="s">
        <v>796</v>
      </c>
      <c r="R4" s="1142" t="s">
        <v>795</v>
      </c>
      <c r="S4" s="1142" t="s">
        <v>97</v>
      </c>
      <c r="T4" s="1144" t="s">
        <v>98</v>
      </c>
      <c r="U4" s="1146" t="s">
        <v>466</v>
      </c>
      <c r="V4" s="1147"/>
      <c r="W4" s="1176" t="s">
        <v>7</v>
      </c>
      <c r="X4" s="1194" t="s">
        <v>798</v>
      </c>
      <c r="Y4" s="1101" t="s">
        <v>2</v>
      </c>
      <c r="Z4" s="1102"/>
      <c r="AA4" s="1105" t="s">
        <v>435</v>
      </c>
      <c r="AB4" s="1090" t="s">
        <v>436</v>
      </c>
      <c r="AC4" s="1136" t="s">
        <v>104</v>
      </c>
      <c r="AD4" s="1090" t="s">
        <v>328</v>
      </c>
      <c r="AE4" s="1026"/>
      <c r="AF4" s="1165" t="s">
        <v>329</v>
      </c>
      <c r="AG4" s="1029"/>
      <c r="AH4" s="1029"/>
      <c r="AI4" s="1086" t="s">
        <v>100</v>
      </c>
      <c r="AJ4" s="1087"/>
      <c r="AK4" s="1086" t="s">
        <v>100</v>
      </c>
      <c r="AL4" s="1169"/>
      <c r="AM4" s="1086" t="s">
        <v>100</v>
      </c>
      <c r="AN4" s="1087"/>
      <c r="AO4" s="1086" t="s">
        <v>100</v>
      </c>
      <c r="AP4" s="1169"/>
      <c r="AQ4" s="1028"/>
      <c r="AR4" s="1028"/>
      <c r="AS4" s="1101" t="s">
        <v>2</v>
      </c>
      <c r="AT4" s="1102"/>
      <c r="AU4" s="1105" t="s">
        <v>106</v>
      </c>
      <c r="AV4" s="1090" t="s">
        <v>107</v>
      </c>
      <c r="AW4" s="1096" t="s">
        <v>108</v>
      </c>
      <c r="AX4" s="1092" t="s">
        <v>109</v>
      </c>
      <c r="AY4" s="1026"/>
      <c r="AZ4" s="1026"/>
      <c r="BA4" s="1026"/>
      <c r="BB4" s="1101" t="s">
        <v>2</v>
      </c>
      <c r="BC4" s="1102"/>
    </row>
    <row r="5" spans="1:63" ht="16.5" customHeight="1" thickBot="1" x14ac:dyDescent="0.35">
      <c r="A5" s="1154"/>
      <c r="B5" s="1155"/>
      <c r="C5" s="1158"/>
      <c r="D5" s="1181"/>
      <c r="E5" s="1072"/>
      <c r="F5" s="1164"/>
      <c r="G5" s="93" t="s">
        <v>52</v>
      </c>
      <c r="H5" s="122" t="s">
        <v>53</v>
      </c>
      <c r="I5" s="93" t="s">
        <v>52</v>
      </c>
      <c r="J5" s="93" t="s">
        <v>53</v>
      </c>
      <c r="K5" s="121" t="s">
        <v>100</v>
      </c>
      <c r="L5" s="122" t="s">
        <v>813</v>
      </c>
      <c r="M5" s="875"/>
      <c r="N5" s="875"/>
      <c r="O5" s="875"/>
      <c r="P5" s="875"/>
      <c r="Q5" s="1141"/>
      <c r="R5" s="1143"/>
      <c r="S5" s="1143"/>
      <c r="T5" s="1145"/>
      <c r="U5" s="341" t="s">
        <v>463</v>
      </c>
      <c r="V5" s="173" t="s">
        <v>467</v>
      </c>
      <c r="W5" s="1177"/>
      <c r="X5" s="1195"/>
      <c r="Y5" s="1103"/>
      <c r="Z5" s="1104"/>
      <c r="AA5" s="1106"/>
      <c r="AB5" s="1091"/>
      <c r="AC5" s="1137"/>
      <c r="AD5" s="1091"/>
      <c r="AE5" s="1027"/>
      <c r="AF5" s="1166"/>
      <c r="AG5" s="1030"/>
      <c r="AH5" s="1030"/>
      <c r="AI5" s="121" t="s">
        <v>824</v>
      </c>
      <c r="AJ5" s="122" t="s">
        <v>823</v>
      </c>
      <c r="AK5" s="93" t="s">
        <v>825</v>
      </c>
      <c r="AL5" s="122" t="s">
        <v>103</v>
      </c>
      <c r="AM5" s="121" t="s">
        <v>824</v>
      </c>
      <c r="AN5" s="122" t="s">
        <v>823</v>
      </c>
      <c r="AO5" s="93" t="s">
        <v>825</v>
      </c>
      <c r="AP5" s="122" t="s">
        <v>103</v>
      </c>
      <c r="AQ5" s="1025"/>
      <c r="AR5" s="1025"/>
      <c r="AS5" s="1103"/>
      <c r="AT5" s="1104"/>
      <c r="AU5" s="1106"/>
      <c r="AV5" s="1091"/>
      <c r="AW5" s="1097"/>
      <c r="AX5" s="1093"/>
      <c r="AY5" s="1027"/>
      <c r="AZ5" s="1027"/>
      <c r="BA5" s="1027"/>
      <c r="BB5" s="1103"/>
      <c r="BC5" s="1104"/>
    </row>
    <row r="6" spans="1:63" ht="15.9" customHeight="1" x14ac:dyDescent="0.3">
      <c r="A6" s="1170" t="s">
        <v>652</v>
      </c>
      <c r="B6" s="1173" t="s">
        <v>9</v>
      </c>
      <c r="C6" s="95">
        <v>41439</v>
      </c>
      <c r="D6" s="199">
        <v>577</v>
      </c>
      <c r="E6" s="199"/>
      <c r="F6" s="366">
        <v>50</v>
      </c>
      <c r="G6" s="7">
        <v>95.470169499999997</v>
      </c>
      <c r="H6" s="123">
        <v>37.048203999999998</v>
      </c>
      <c r="I6" s="35">
        <v>4.560333</v>
      </c>
      <c r="J6" s="35">
        <v>3.0701074999999998</v>
      </c>
      <c r="K6" s="99">
        <v>0.95135099999999995</v>
      </c>
      <c r="L6" s="100">
        <v>0.98108099999999998</v>
      </c>
      <c r="M6" s="913">
        <f>K6/I6</f>
        <v>0.20861437092422855</v>
      </c>
      <c r="N6" s="35"/>
      <c r="O6" s="35"/>
      <c r="P6" s="35"/>
      <c r="Q6" s="144">
        <v>58.421965499999999</v>
      </c>
      <c r="R6" s="145">
        <v>18.876155000000001</v>
      </c>
      <c r="S6" s="7">
        <v>61.198193500000002</v>
      </c>
      <c r="T6" s="123">
        <v>32.679048000000002</v>
      </c>
      <c r="U6" s="97">
        <v>207.93169949999998</v>
      </c>
      <c r="V6" s="177">
        <f>U6/F6</f>
        <v>4.1586339899999993</v>
      </c>
      <c r="W6" s="309">
        <v>322.892878</v>
      </c>
      <c r="X6" s="7"/>
      <c r="Y6" s="1128" t="s">
        <v>17</v>
      </c>
      <c r="Z6" s="1129"/>
      <c r="AA6" s="308" t="s">
        <v>17</v>
      </c>
      <c r="AB6" s="7" t="s">
        <v>17</v>
      </c>
      <c r="AC6" s="35" t="s">
        <v>17</v>
      </c>
      <c r="AD6" s="35" t="s">
        <v>17</v>
      </c>
      <c r="AE6" s="37"/>
      <c r="AF6" s="204" t="s">
        <v>17</v>
      </c>
      <c r="AG6" s="204"/>
      <c r="AH6" s="204"/>
      <c r="AI6" s="60" t="s">
        <v>17</v>
      </c>
      <c r="AJ6" s="61" t="s">
        <v>17</v>
      </c>
      <c r="AK6" s="81" t="s">
        <v>17</v>
      </c>
      <c r="AL6" s="81" t="s">
        <v>17</v>
      </c>
      <c r="AM6" s="60" t="s">
        <v>17</v>
      </c>
      <c r="AN6" s="61" t="s">
        <v>17</v>
      </c>
      <c r="AO6" s="81" t="s">
        <v>17</v>
      </c>
      <c r="AP6" s="81" t="s">
        <v>17</v>
      </c>
      <c r="AQ6" s="81"/>
      <c r="AR6" s="81"/>
      <c r="AS6" s="1128" t="s">
        <v>112</v>
      </c>
      <c r="AT6" s="1129"/>
      <c r="AU6" s="303">
        <v>1.442844</v>
      </c>
      <c r="AV6" s="35">
        <v>22.452701000000001</v>
      </c>
      <c r="AW6" s="35">
        <v>40.919176</v>
      </c>
      <c r="AX6" s="162">
        <f>((AU6^2)*0.7854*AV6)/AW6</f>
        <v>0.89716302347505816</v>
      </c>
      <c r="AY6" s="35"/>
      <c r="AZ6" s="35"/>
      <c r="BA6" s="35"/>
      <c r="BB6" s="1128" t="s">
        <v>17</v>
      </c>
      <c r="BC6" s="1129"/>
      <c r="BD6" s="81"/>
      <c r="BE6" s="81"/>
      <c r="BH6" s="81"/>
      <c r="BK6" s="81"/>
    </row>
    <row r="7" spans="1:63" ht="15.9" customHeight="1" x14ac:dyDescent="0.3">
      <c r="A7" s="1171"/>
      <c r="B7" s="1174"/>
      <c r="C7" s="9">
        <v>41432</v>
      </c>
      <c r="D7" s="200">
        <v>587</v>
      </c>
      <c r="E7" s="1082"/>
      <c r="F7" s="367">
        <v>25.8</v>
      </c>
      <c r="G7" s="11">
        <v>76.673639499999993</v>
      </c>
      <c r="H7" s="124">
        <v>26.2996725</v>
      </c>
      <c r="I7" s="37">
        <v>4.1559834999999996</v>
      </c>
      <c r="J7" s="37">
        <v>2.6698399999999998</v>
      </c>
      <c r="K7" s="58">
        <v>0.65270300000000003</v>
      </c>
      <c r="L7" s="59">
        <v>0.68108100000000005</v>
      </c>
      <c r="M7" s="914">
        <f>K7/I7</f>
        <v>0.15705139349085484</v>
      </c>
      <c r="N7" s="37"/>
      <c r="O7" s="37"/>
      <c r="P7" s="37"/>
      <c r="Q7" s="146">
        <v>50.373967500000006</v>
      </c>
      <c r="R7" s="147">
        <v>18.725407000000001</v>
      </c>
      <c r="S7" s="11">
        <v>65.698836999999997</v>
      </c>
      <c r="T7" s="124">
        <v>35.758512499999995</v>
      </c>
      <c r="U7" s="88">
        <v>112.824782</v>
      </c>
      <c r="V7" s="171">
        <f>U7/F7</f>
        <v>4.3730535658914729</v>
      </c>
      <c r="W7" s="11">
        <v>371.71623599999998</v>
      </c>
      <c r="X7" s="11"/>
      <c r="Y7" s="1107" t="s">
        <v>17</v>
      </c>
      <c r="Z7" s="1108"/>
      <c r="AA7" s="327">
        <v>515.125632</v>
      </c>
      <c r="AB7" s="11">
        <v>338.99114400000002</v>
      </c>
      <c r="AC7" s="37">
        <v>1.519584</v>
      </c>
      <c r="AD7" s="37">
        <v>31.944444000000001</v>
      </c>
      <c r="AE7" s="37"/>
      <c r="AF7" s="204">
        <v>19.722221999999999</v>
      </c>
      <c r="AG7" s="204"/>
      <c r="AH7" s="204"/>
      <c r="AI7" s="60"/>
      <c r="AJ7" s="61"/>
      <c r="AK7" s="81"/>
      <c r="AL7" s="61">
        <v>1.428571</v>
      </c>
      <c r="AM7" s="60"/>
      <c r="AN7" s="61"/>
      <c r="AO7" s="81"/>
      <c r="AP7" s="61">
        <v>1.428571</v>
      </c>
      <c r="AQ7" s="44"/>
      <c r="AR7" s="44"/>
      <c r="AS7" s="1107" t="s">
        <v>17</v>
      </c>
      <c r="AT7" s="1108"/>
      <c r="AU7" s="305">
        <v>1.2410369999999999</v>
      </c>
      <c r="AV7" s="37">
        <v>22.333137000000001</v>
      </c>
      <c r="AW7" s="37">
        <v>37.567160000000001</v>
      </c>
      <c r="AX7" s="163">
        <f>((AU7^2)*0.7854*AV7)/AW7</f>
        <v>0.7191205867335787</v>
      </c>
      <c r="AY7" s="37"/>
      <c r="AZ7" s="37"/>
      <c r="BA7" s="37"/>
      <c r="BB7" s="1107" t="s">
        <v>17</v>
      </c>
      <c r="BC7" s="1108"/>
    </row>
    <row r="8" spans="1:63" ht="15.9" customHeight="1" x14ac:dyDescent="0.3">
      <c r="A8" s="1171"/>
      <c r="B8" s="1174"/>
      <c r="C8" s="9">
        <v>41435</v>
      </c>
      <c r="D8" s="200">
        <v>592</v>
      </c>
      <c r="E8" s="1082"/>
      <c r="F8" s="367">
        <v>29.4</v>
      </c>
      <c r="G8" s="11">
        <v>67.929360000000003</v>
      </c>
      <c r="H8" s="124">
        <v>24.568750999999999</v>
      </c>
      <c r="I8" s="37">
        <v>3.9406365000000001</v>
      </c>
      <c r="J8" s="37">
        <v>2.5711425000000001</v>
      </c>
      <c r="K8" s="58">
        <v>0.90810800000000003</v>
      </c>
      <c r="L8" s="59">
        <v>0.89391900000000002</v>
      </c>
      <c r="M8" s="914">
        <f t="shared" ref="M8:M10" si="0">K8/I8</f>
        <v>0.23044703565020525</v>
      </c>
      <c r="N8" s="37"/>
      <c r="O8" s="37"/>
      <c r="P8" s="37"/>
      <c r="Q8" s="146">
        <v>43.360608999999997</v>
      </c>
      <c r="R8" s="147">
        <v>18.323883500000001</v>
      </c>
      <c r="S8" s="11">
        <v>64.618229499999998</v>
      </c>
      <c r="T8" s="124">
        <v>34.992410499999998</v>
      </c>
      <c r="U8" s="88">
        <v>130.88845449999999</v>
      </c>
      <c r="V8" s="171">
        <f>U8/F8</f>
        <v>4.4519882482993198</v>
      </c>
      <c r="W8" s="11">
        <v>422.41920600000003</v>
      </c>
      <c r="X8" s="11"/>
      <c r="Y8" s="1107" t="s">
        <v>17</v>
      </c>
      <c r="Z8" s="1108"/>
      <c r="AA8" s="327">
        <v>901.75083800000004</v>
      </c>
      <c r="AB8" s="11">
        <v>619.20622900000001</v>
      </c>
      <c r="AC8" s="37">
        <v>1.4563010000000001</v>
      </c>
      <c r="AD8" s="37">
        <v>31.666667</v>
      </c>
      <c r="AE8" s="37"/>
      <c r="AF8" s="204">
        <v>16.388888999999999</v>
      </c>
      <c r="AG8" s="204"/>
      <c r="AH8" s="204"/>
      <c r="AI8" s="60"/>
      <c r="AJ8" s="61"/>
      <c r="AK8" s="81"/>
      <c r="AL8" s="61">
        <v>0.70394699999999999</v>
      </c>
      <c r="AM8" s="60"/>
      <c r="AN8" s="61"/>
      <c r="AO8" s="81"/>
      <c r="AP8" s="61">
        <v>0.70394699999999999</v>
      </c>
      <c r="AQ8" s="44"/>
      <c r="AR8" s="44"/>
      <c r="AS8" s="1107" t="s">
        <v>17</v>
      </c>
      <c r="AT8" s="1108"/>
      <c r="AU8" s="305">
        <v>1.21675</v>
      </c>
      <c r="AV8" s="37">
        <v>29.147708000000002</v>
      </c>
      <c r="AW8" s="37">
        <v>39.848554999999998</v>
      </c>
      <c r="AX8" s="163">
        <f>((AU8^2)*0.7854*AV8)/AW8</f>
        <v>0.85052177995822897</v>
      </c>
      <c r="AY8" s="37"/>
      <c r="AZ8" s="37"/>
      <c r="BA8" s="37"/>
      <c r="BB8" s="1107" t="s">
        <v>17</v>
      </c>
      <c r="BC8" s="1108"/>
    </row>
    <row r="9" spans="1:63" ht="15.9" customHeight="1" x14ac:dyDescent="0.3">
      <c r="A9" s="1171"/>
      <c r="B9" s="1174"/>
      <c r="C9" s="9">
        <v>41439</v>
      </c>
      <c r="D9" s="200">
        <v>593</v>
      </c>
      <c r="E9" s="1082"/>
      <c r="F9" s="367">
        <v>19.5</v>
      </c>
      <c r="G9" s="11">
        <v>56.379317499999999</v>
      </c>
      <c r="H9" s="124">
        <v>18.078853500000001</v>
      </c>
      <c r="I9" s="37">
        <v>3.6374119999999999</v>
      </c>
      <c r="J9" s="37">
        <v>2.2676720000000001</v>
      </c>
      <c r="K9" s="58">
        <v>0.88682399999999995</v>
      </c>
      <c r="L9" s="59">
        <v>0.58175699999999997</v>
      </c>
      <c r="M9" s="914">
        <f t="shared" si="0"/>
        <v>0.24380631064064229</v>
      </c>
      <c r="N9" s="37"/>
      <c r="O9" s="37"/>
      <c r="P9" s="37"/>
      <c r="Q9" s="146">
        <v>38.300463999999998</v>
      </c>
      <c r="R9" s="147">
        <v>16.629271500000002</v>
      </c>
      <c r="S9" s="11">
        <v>68.793165499999986</v>
      </c>
      <c r="T9" s="124">
        <v>37.923904500000006</v>
      </c>
      <c r="U9" s="88">
        <v>75.97231450000001</v>
      </c>
      <c r="V9" s="171">
        <f>U9/F9</f>
        <v>3.8960161282051287</v>
      </c>
      <c r="W9" s="11">
        <v>434.64326949999997</v>
      </c>
      <c r="X9" s="11"/>
      <c r="Y9" s="1107" t="s">
        <v>17</v>
      </c>
      <c r="Z9" s="1108"/>
      <c r="AA9" s="327">
        <v>743.19737799999996</v>
      </c>
      <c r="AB9" s="11">
        <v>540.95744000000002</v>
      </c>
      <c r="AC9" s="37">
        <v>1.373856</v>
      </c>
      <c r="AD9" s="37">
        <v>25</v>
      </c>
      <c r="AE9" s="37"/>
      <c r="AF9" s="204">
        <v>16.944444000000001</v>
      </c>
      <c r="AG9" s="204"/>
      <c r="AH9" s="204"/>
      <c r="AI9" s="60"/>
      <c r="AJ9" s="61"/>
      <c r="AK9" s="81"/>
      <c r="AL9" s="61">
        <v>0.61764699999999995</v>
      </c>
      <c r="AM9" s="60"/>
      <c r="AN9" s="61"/>
      <c r="AO9" s="81"/>
      <c r="AP9" s="61">
        <v>0.61764699999999995</v>
      </c>
      <c r="AQ9" s="44"/>
      <c r="AR9" s="44"/>
      <c r="AS9" s="1107" t="s">
        <v>17</v>
      </c>
      <c r="AT9" s="1108"/>
      <c r="AU9" s="305">
        <v>1.228207</v>
      </c>
      <c r="AV9" s="37">
        <v>11.359038999999999</v>
      </c>
      <c r="AW9" s="37">
        <v>20.158850999999999</v>
      </c>
      <c r="AX9" s="163">
        <f>((AU9^2)*0.7854*AV9)/AW9</f>
        <v>0.6675900408561698</v>
      </c>
      <c r="AY9" s="37"/>
      <c r="AZ9" s="37"/>
      <c r="BA9" s="37"/>
      <c r="BB9" s="1107" t="s">
        <v>17</v>
      </c>
      <c r="BC9" s="1108"/>
    </row>
    <row r="10" spans="1:63" ht="15.9" customHeight="1" thickBot="1" x14ac:dyDescent="0.35">
      <c r="A10" s="1171"/>
      <c r="B10" s="1174"/>
      <c r="C10" s="39">
        <v>41442</v>
      </c>
      <c r="D10" s="201">
        <v>600</v>
      </c>
      <c r="E10" s="201"/>
      <c r="F10" s="368">
        <v>25</v>
      </c>
      <c r="G10" s="94">
        <v>44.868409499999999</v>
      </c>
      <c r="H10" s="125">
        <v>15.6083985</v>
      </c>
      <c r="I10" s="38">
        <v>3.3170194999999998</v>
      </c>
      <c r="J10" s="38">
        <v>2.1640579999999998</v>
      </c>
      <c r="K10" s="70">
        <v>1.0431820000000001</v>
      </c>
      <c r="L10" s="71">
        <v>0.92727300000000001</v>
      </c>
      <c r="M10" s="914">
        <f t="shared" si="0"/>
        <v>0.31449377973207576</v>
      </c>
      <c r="N10" s="38"/>
      <c r="O10" s="38"/>
      <c r="P10" s="38"/>
      <c r="Q10" s="148">
        <v>29.2600105</v>
      </c>
      <c r="R10" s="149">
        <v>14.368635999999999</v>
      </c>
      <c r="S10" s="94">
        <v>65.082080500000004</v>
      </c>
      <c r="T10" s="125">
        <v>34.713692500000001</v>
      </c>
      <c r="U10" s="105">
        <v>105.460442</v>
      </c>
      <c r="V10" s="178">
        <f>U10/F10</f>
        <v>4.2184176799999999</v>
      </c>
      <c r="W10" s="94">
        <v>491.44794649999994</v>
      </c>
      <c r="X10" s="94"/>
      <c r="Y10" s="1132" t="s">
        <v>17</v>
      </c>
      <c r="Z10" s="1133"/>
      <c r="AA10" s="310">
        <v>574.19647199999997</v>
      </c>
      <c r="AB10" s="94">
        <v>392.79333100000002</v>
      </c>
      <c r="AC10" s="38">
        <v>1.4618279999999999</v>
      </c>
      <c r="AD10" s="38">
        <v>30.555555999999999</v>
      </c>
      <c r="AE10" s="37"/>
      <c r="AF10" s="204">
        <v>11.944444000000001</v>
      </c>
      <c r="AG10" s="204"/>
      <c r="AH10" s="204"/>
      <c r="AI10" s="60"/>
      <c r="AJ10" s="61"/>
      <c r="AK10" s="81"/>
      <c r="AL10" s="61">
        <v>0.61728400000000005</v>
      </c>
      <c r="AM10" s="60"/>
      <c r="AN10" s="61"/>
      <c r="AO10" s="81"/>
      <c r="AP10" s="61">
        <v>0.61728400000000005</v>
      </c>
      <c r="AQ10" s="44"/>
      <c r="AR10" s="44"/>
      <c r="AS10" s="1132" t="s">
        <v>17</v>
      </c>
      <c r="AT10" s="1133"/>
      <c r="AU10" s="307">
        <v>1.3133550000000001</v>
      </c>
      <c r="AV10" s="38">
        <v>13.041429000000001</v>
      </c>
      <c r="AW10" s="38">
        <v>18.228974000000001</v>
      </c>
      <c r="AX10" s="164">
        <f>((AU10^2)*0.7854*AV10)/AW10</f>
        <v>0.96921051323078278</v>
      </c>
      <c r="AY10" s="38"/>
      <c r="AZ10" s="38"/>
      <c r="BA10" s="38"/>
      <c r="BB10" s="1132" t="s">
        <v>17</v>
      </c>
      <c r="BC10" s="1133"/>
    </row>
    <row r="11" spans="1:63" ht="15.9" customHeight="1" x14ac:dyDescent="0.3">
      <c r="A11" s="1171"/>
      <c r="B11" s="1174"/>
      <c r="C11" s="1116" t="s">
        <v>13</v>
      </c>
      <c r="D11" s="1134"/>
      <c r="E11" s="1070"/>
      <c r="F11" s="369">
        <f t="shared" ref="F11:R11" si="1">AVERAGE(F6:F10)</f>
        <v>29.939999999999998</v>
      </c>
      <c r="G11" s="15">
        <v>68.264179199999987</v>
      </c>
      <c r="H11" s="126">
        <f t="shared" si="1"/>
        <v>24.320775900000001</v>
      </c>
      <c r="I11" s="48">
        <f t="shared" si="1"/>
        <v>3.9222769</v>
      </c>
      <c r="J11" s="48">
        <f t="shared" si="1"/>
        <v>2.5485640000000003</v>
      </c>
      <c r="K11" s="64">
        <f t="shared" si="1"/>
        <v>0.88843359999999993</v>
      </c>
      <c r="L11" s="65">
        <f t="shared" si="1"/>
        <v>0.81302220000000003</v>
      </c>
      <c r="M11" s="65">
        <f t="shared" ref="M11" si="2">AVERAGE(M6:M10)</f>
        <v>0.23088257808760132</v>
      </c>
      <c r="N11" s="48"/>
      <c r="O11" s="48"/>
      <c r="P11" s="48"/>
      <c r="Q11" s="150">
        <f t="shared" si="1"/>
        <v>43.9434033</v>
      </c>
      <c r="R11" s="151">
        <f t="shared" si="1"/>
        <v>17.3846706</v>
      </c>
      <c r="S11" s="15">
        <f>AVERAGE(S6:S10)</f>
        <v>65.078101200000006</v>
      </c>
      <c r="T11" s="126">
        <f>AVERAGE(T6:T10)</f>
        <v>35.213513600000006</v>
      </c>
      <c r="U11" s="89">
        <f>AVERAGE(U6:U10)</f>
        <v>126.6155385</v>
      </c>
      <c r="V11" s="174">
        <f>AVERAGE(V6:V10)</f>
        <v>4.2196219224791847</v>
      </c>
      <c r="W11" s="15">
        <f>AVERAGE(W6:W10)</f>
        <v>408.62390719999996</v>
      </c>
      <c r="X11" s="890"/>
      <c r="Y11" s="1118">
        <f>COUNT(Q6:Q10)</f>
        <v>5</v>
      </c>
      <c r="Z11" s="1119"/>
      <c r="AA11" s="14">
        <f t="shared" ref="AA11:AP11" si="3">AVERAGE(AA6:AA10)</f>
        <v>683.56758000000002</v>
      </c>
      <c r="AB11" s="15">
        <f t="shared" si="3"/>
        <v>472.98703600000005</v>
      </c>
      <c r="AC11" s="48">
        <f t="shared" si="3"/>
        <v>1.4528922499999999</v>
      </c>
      <c r="AD11" s="48">
        <f t="shared" si="3"/>
        <v>29.791666749999997</v>
      </c>
      <c r="AE11" s="48"/>
      <c r="AF11" s="65">
        <f t="shared" si="3"/>
        <v>16.249999750000001</v>
      </c>
      <c r="AG11" s="48"/>
      <c r="AH11" s="48"/>
      <c r="AI11" s="64" t="e">
        <f t="shared" ref="AI11:AL11" si="4">AVERAGE(AI6:AI10)</f>
        <v>#DIV/0!</v>
      </c>
      <c r="AJ11" s="65" t="e">
        <f t="shared" si="4"/>
        <v>#DIV/0!</v>
      </c>
      <c r="AK11" s="48" t="e">
        <f t="shared" si="4"/>
        <v>#DIV/0!</v>
      </c>
      <c r="AL11" s="112">
        <f t="shared" si="4"/>
        <v>0.84186225000000003</v>
      </c>
      <c r="AM11" s="64" t="e">
        <f t="shared" si="3"/>
        <v>#DIV/0!</v>
      </c>
      <c r="AN11" s="65" t="e">
        <f t="shared" si="3"/>
        <v>#DIV/0!</v>
      </c>
      <c r="AO11" s="48" t="e">
        <f t="shared" si="3"/>
        <v>#DIV/0!</v>
      </c>
      <c r="AP11" s="112">
        <f t="shared" si="3"/>
        <v>0.84186225000000003</v>
      </c>
      <c r="AQ11" s="1043"/>
      <c r="AR11" s="1043"/>
      <c r="AS11" s="1118">
        <f>COUNT(AA6:AA10)</f>
        <v>4</v>
      </c>
      <c r="AT11" s="1119"/>
      <c r="AU11" s="47">
        <f>AVERAGE(AU6:AU10)</f>
        <v>1.2884385999999999</v>
      </c>
      <c r="AV11" s="48">
        <f>AVERAGE(AV6:AV10)</f>
        <v>19.666802799999999</v>
      </c>
      <c r="AW11" s="65">
        <f>AVERAGE(AW6:AW10)</f>
        <v>31.344543199999997</v>
      </c>
      <c r="AX11" s="112">
        <f>AVERAGE(AX6:AX10)</f>
        <v>0.82072118885076362</v>
      </c>
      <c r="AY11" s="1043"/>
      <c r="AZ11" s="1043"/>
      <c r="BA11" s="1043"/>
      <c r="BB11" s="1118">
        <f>COUNT(AU6:AU10)</f>
        <v>5</v>
      </c>
      <c r="BC11" s="1119"/>
    </row>
    <row r="12" spans="1:63" ht="15.9" customHeight="1" x14ac:dyDescent="0.3">
      <c r="A12" s="1171"/>
      <c r="B12" s="1174"/>
      <c r="C12" s="1124" t="s">
        <v>14</v>
      </c>
      <c r="D12" s="1130"/>
      <c r="E12" s="1068"/>
      <c r="F12" s="370">
        <f t="shared" ref="F12:R12" si="5">_xlfn.STDEV.S(F6:F10)</f>
        <v>11.760442168558129</v>
      </c>
      <c r="G12" s="18">
        <v>19.362392750646993</v>
      </c>
      <c r="H12" s="127">
        <f t="shared" si="5"/>
        <v>8.3790223870692948</v>
      </c>
      <c r="I12" s="50">
        <f t="shared" si="5"/>
        <v>0.47685321851952039</v>
      </c>
      <c r="J12" s="50">
        <f t="shared" si="5"/>
        <v>0.35845866530553216</v>
      </c>
      <c r="K12" s="66">
        <f t="shared" si="5"/>
        <v>0.14479662904329005</v>
      </c>
      <c r="L12" s="67">
        <f t="shared" si="5"/>
        <v>0.17228854488676815</v>
      </c>
      <c r="M12" s="67">
        <f t="shared" ref="M12" si="6">_xlfn.STDEV.S(M6:M10)</f>
        <v>5.7238454010350534E-2</v>
      </c>
      <c r="N12" s="50"/>
      <c r="O12" s="50"/>
      <c r="P12" s="50"/>
      <c r="Q12" s="152">
        <f t="shared" si="5"/>
        <v>11.16652762241111</v>
      </c>
      <c r="R12" s="153">
        <f t="shared" si="5"/>
        <v>1.9086194742491698</v>
      </c>
      <c r="S12" s="18">
        <f>_xlfn.STDEV.S(S6:S10)</f>
        <v>2.7134939313708015</v>
      </c>
      <c r="T12" s="127">
        <f>_xlfn.STDEV.S(T6:T10)</f>
        <v>1.8950901180565412</v>
      </c>
      <c r="U12" s="90">
        <f>_xlfn.STDEV.S(U6:U10)</f>
        <v>49.580830622332627</v>
      </c>
      <c r="V12" s="175">
        <f>_xlfn.STDEV.S(V6:V10)</f>
        <v>0.21562529233088695</v>
      </c>
      <c r="W12" s="18">
        <f>_xlfn.STDEV.S(W6:W10)</f>
        <v>64.107574690020996</v>
      </c>
      <c r="X12" s="891"/>
      <c r="Y12" s="1120"/>
      <c r="Z12" s="1121"/>
      <c r="AA12" s="17">
        <f t="shared" ref="AA12:AP12" si="7">_xlfn.STDEV.S(AA6:AA10)</f>
        <v>174.63712472075494</v>
      </c>
      <c r="AB12" s="18">
        <f t="shared" si="7"/>
        <v>129.59675615281577</v>
      </c>
      <c r="AC12" s="50">
        <f t="shared" si="7"/>
        <v>5.9961058298282258E-2</v>
      </c>
      <c r="AD12" s="50">
        <f t="shared" si="7"/>
        <v>3.2503165412483934</v>
      </c>
      <c r="AE12" s="50"/>
      <c r="AF12" s="67">
        <f t="shared" si="7"/>
        <v>3.2195072454169473</v>
      </c>
      <c r="AG12" s="50"/>
      <c r="AH12" s="50"/>
      <c r="AI12" s="66" t="e">
        <f t="shared" ref="AI12:AL12" si="8">_xlfn.STDEV.S(AI6:AI10)</f>
        <v>#DIV/0!</v>
      </c>
      <c r="AJ12" s="67" t="e">
        <f t="shared" si="8"/>
        <v>#DIV/0!</v>
      </c>
      <c r="AK12" s="50" t="e">
        <f t="shared" si="8"/>
        <v>#DIV/0!</v>
      </c>
      <c r="AL12" s="113">
        <f t="shared" si="8"/>
        <v>0.39325803327872388</v>
      </c>
      <c r="AM12" s="66" t="e">
        <f t="shared" si="7"/>
        <v>#DIV/0!</v>
      </c>
      <c r="AN12" s="67" t="e">
        <f t="shared" si="7"/>
        <v>#DIV/0!</v>
      </c>
      <c r="AO12" s="50" t="e">
        <f t="shared" si="7"/>
        <v>#DIV/0!</v>
      </c>
      <c r="AP12" s="113">
        <f t="shared" si="7"/>
        <v>0.39325803327872388</v>
      </c>
      <c r="AQ12" s="1042"/>
      <c r="AR12" s="1042"/>
      <c r="AS12" s="1120"/>
      <c r="AT12" s="1121"/>
      <c r="AU12" s="49">
        <f>_xlfn.STDEV.S(AU6:AU10)</f>
        <v>9.4175192101211044E-2</v>
      </c>
      <c r="AV12" s="50">
        <f>_xlfn.STDEV.S(AV6:AV10)</f>
        <v>7.3768666723168641</v>
      </c>
      <c r="AW12" s="67">
        <f>_xlfn.STDEV.S(AW6:AW10)</f>
        <v>11.178669813780935</v>
      </c>
      <c r="AX12" s="113">
        <f>_xlfn.STDEV.S(AX6:AX10)</f>
        <v>0.12505232864948351</v>
      </c>
      <c r="AY12" s="1042"/>
      <c r="AZ12" s="1042"/>
      <c r="BA12" s="1042"/>
      <c r="BB12" s="1120"/>
      <c r="BC12" s="1121"/>
    </row>
    <row r="13" spans="1:63" ht="15.9" customHeight="1" thickBot="1" x14ac:dyDescent="0.35">
      <c r="A13" s="1171"/>
      <c r="B13" s="1175"/>
      <c r="C13" s="1126" t="s">
        <v>15</v>
      </c>
      <c r="D13" s="1131"/>
      <c r="E13" s="1079"/>
      <c r="F13" s="371">
        <f t="shared" ref="F13:R13" si="9">_xlfn.STDEV.S(F6:F10)/SQRT(COUNT(F6:F10))</f>
        <v>5.2594296268702028</v>
      </c>
      <c r="G13" s="21">
        <v>8.6591252794991629</v>
      </c>
      <c r="H13" s="128">
        <f t="shared" si="9"/>
        <v>3.7472127284958994</v>
      </c>
      <c r="I13" s="52">
        <f t="shared" si="9"/>
        <v>0.21325524237984184</v>
      </c>
      <c r="J13" s="52">
        <f t="shared" si="9"/>
        <v>0.16030758854940305</v>
      </c>
      <c r="K13" s="68">
        <f t="shared" si="9"/>
        <v>6.4755021090723369E-2</v>
      </c>
      <c r="L13" s="69">
        <f t="shared" si="9"/>
        <v>7.7049779622267472E-2</v>
      </c>
      <c r="M13" s="69">
        <f t="shared" ref="M13" si="10">_xlfn.STDEV.S(M6:M10)/SQRT(COUNT(M6:M10))</f>
        <v>2.5597814818827849E-2</v>
      </c>
      <c r="N13" s="52"/>
      <c r="O13" s="52"/>
      <c r="P13" s="52"/>
      <c r="Q13" s="154">
        <f t="shared" si="9"/>
        <v>4.993822967268069</v>
      </c>
      <c r="R13" s="155">
        <f t="shared" si="9"/>
        <v>0.85356057752021053</v>
      </c>
      <c r="S13" s="21">
        <f>_xlfn.STDEV.S(S6:S10)/SQRT(COUNT(S6:S10))</f>
        <v>1.2135113774156523</v>
      </c>
      <c r="T13" s="128">
        <f>_xlfn.STDEV.S(T6:T10)/SQRT(COUNT(T6:T10))</f>
        <v>0.84751006549250552</v>
      </c>
      <c r="U13" s="91">
        <f>_xlfn.STDEV.S(U6:U10)/SQRT(COUNT(U6:U10))</f>
        <v>22.17322153048779</v>
      </c>
      <c r="V13" s="176">
        <f>_xlfn.STDEV.S(V6:V10)/SQRT(COUNT(V6:V10))</f>
        <v>9.6430562264025452E-2</v>
      </c>
      <c r="W13" s="21">
        <f>_xlfn.STDEV.S(W6:W10)/SQRT(COUNT(W6:W10))</f>
        <v>28.669778975906389</v>
      </c>
      <c r="X13" s="21"/>
      <c r="Y13" s="1122"/>
      <c r="Z13" s="1123"/>
      <c r="AA13" s="20">
        <f t="shared" ref="AA13:AP13" si="11">_xlfn.STDEV.S(AA6:AA10)/SQRT(COUNT(AA6:AA10))</f>
        <v>87.31856236037747</v>
      </c>
      <c r="AB13" s="21">
        <f t="shared" si="11"/>
        <v>64.798378076407886</v>
      </c>
      <c r="AC13" s="52">
        <f t="shared" si="11"/>
        <v>2.9980529149141129E-2</v>
      </c>
      <c r="AD13" s="52">
        <f t="shared" si="11"/>
        <v>1.6251582706241967</v>
      </c>
      <c r="AE13" s="52"/>
      <c r="AF13" s="69">
        <f t="shared" si="11"/>
        <v>1.6097536227084737</v>
      </c>
      <c r="AG13" s="52"/>
      <c r="AH13" s="52"/>
      <c r="AI13" s="68" t="e">
        <f t="shared" ref="AI13:AL13" si="12">_xlfn.STDEV.S(AI6:AI10)/SQRT(COUNT(AI6:AI10))</f>
        <v>#DIV/0!</v>
      </c>
      <c r="AJ13" s="69" t="e">
        <f t="shared" si="12"/>
        <v>#DIV/0!</v>
      </c>
      <c r="AK13" s="52" t="e">
        <f t="shared" si="12"/>
        <v>#DIV/0!</v>
      </c>
      <c r="AL13" s="114">
        <f t="shared" si="12"/>
        <v>0.19662901663936194</v>
      </c>
      <c r="AM13" s="68" t="e">
        <f t="shared" si="11"/>
        <v>#DIV/0!</v>
      </c>
      <c r="AN13" s="69" t="e">
        <f t="shared" si="11"/>
        <v>#DIV/0!</v>
      </c>
      <c r="AO13" s="52" t="e">
        <f t="shared" si="11"/>
        <v>#DIV/0!</v>
      </c>
      <c r="AP13" s="114">
        <f t="shared" si="11"/>
        <v>0.19662901663936194</v>
      </c>
      <c r="AQ13" s="52"/>
      <c r="AR13" s="52"/>
      <c r="AS13" s="1122"/>
      <c r="AT13" s="1123"/>
      <c r="AU13" s="51">
        <f>_xlfn.STDEV.S(AU6:AU10)/SQRT(COUNT(AU6:AU10))</f>
        <v>4.2116426266481828E-2</v>
      </c>
      <c r="AV13" s="52">
        <f>_xlfn.STDEV.S(AV6:AV10)/SQRT(COUNT(AV6:AV10))</f>
        <v>3.2990350680506348</v>
      </c>
      <c r="AW13" s="69">
        <f>_xlfn.STDEV.S(AW6:AW10)/SQRT(COUNT(AW6:AW10))</f>
        <v>4.9992531203278174</v>
      </c>
      <c r="AX13" s="114">
        <f>_xlfn.STDEV.S(AX6:AX10)/SQRT(COUNT(AX6:AX10))</f>
        <v>5.5925101520977918E-2</v>
      </c>
      <c r="AY13" s="52"/>
      <c r="AZ13" s="52"/>
      <c r="BA13" s="52"/>
      <c r="BB13" s="1122"/>
      <c r="BC13" s="1123"/>
    </row>
    <row r="14" spans="1:63" ht="15.9" customHeight="1" x14ac:dyDescent="0.3">
      <c r="A14" s="1171"/>
      <c r="B14" s="1173" t="s">
        <v>16</v>
      </c>
      <c r="C14" s="95">
        <v>41428</v>
      </c>
      <c r="D14" s="199">
        <v>572</v>
      </c>
      <c r="E14" s="199"/>
      <c r="F14" s="366">
        <v>24.3</v>
      </c>
      <c r="G14" s="7">
        <v>35.719006</v>
      </c>
      <c r="H14" s="123">
        <v>8.0550515000000011</v>
      </c>
      <c r="I14" s="35">
        <v>3.0148295000000003</v>
      </c>
      <c r="J14" s="35">
        <v>1.6474285</v>
      </c>
      <c r="K14" s="99">
        <v>0.99549500000000002</v>
      </c>
      <c r="L14" s="100">
        <v>0.94955000000000001</v>
      </c>
      <c r="M14" s="913">
        <f>K14/I14</f>
        <v>0.33019943582215838</v>
      </c>
      <c r="N14" s="35"/>
      <c r="O14" s="35"/>
      <c r="P14" s="35">
        <v>6</v>
      </c>
      <c r="Q14" s="144">
        <v>27.663954500000003</v>
      </c>
      <c r="R14" s="145">
        <v>14.4454765</v>
      </c>
      <c r="S14" s="7">
        <v>78.075632499999998</v>
      </c>
      <c r="T14" s="123">
        <v>45.598427999999998</v>
      </c>
      <c r="U14" s="97">
        <v>79.724244499999998</v>
      </c>
      <c r="V14" s="177">
        <f t="shared" ref="V14:V21" si="13">U14/F14</f>
        <v>3.2808331069958845</v>
      </c>
      <c r="W14" s="7">
        <v>522.03947850000009</v>
      </c>
      <c r="X14" s="35">
        <f t="shared" ref="X14:X21" si="14">Q14/F14</f>
        <v>1.1384343415637861</v>
      </c>
      <c r="Y14" s="1128" t="s">
        <v>17</v>
      </c>
      <c r="Z14" s="1129"/>
      <c r="AA14" s="308" t="s">
        <v>17</v>
      </c>
      <c r="AB14" s="7" t="s">
        <v>17</v>
      </c>
      <c r="AC14" s="35" t="s">
        <v>17</v>
      </c>
      <c r="AD14" s="35" t="s">
        <v>17</v>
      </c>
      <c r="AE14" s="35"/>
      <c r="AF14" s="35" t="s">
        <v>17</v>
      </c>
      <c r="AG14" s="35"/>
      <c r="AH14" s="35"/>
      <c r="AI14" s="99" t="s">
        <v>17</v>
      </c>
      <c r="AJ14" s="100" t="s">
        <v>17</v>
      </c>
      <c r="AK14" s="35" t="s">
        <v>17</v>
      </c>
      <c r="AL14" s="1031" t="s">
        <v>17</v>
      </c>
      <c r="AM14" s="99" t="s">
        <v>17</v>
      </c>
      <c r="AN14" s="100" t="s">
        <v>17</v>
      </c>
      <c r="AO14" s="35" t="s">
        <v>17</v>
      </c>
      <c r="AP14" s="304" t="s">
        <v>17</v>
      </c>
      <c r="AQ14" s="35"/>
      <c r="AR14" s="35"/>
      <c r="AS14" s="1128" t="s">
        <v>110</v>
      </c>
      <c r="AT14" s="1129"/>
      <c r="AU14" s="303">
        <v>1.145365</v>
      </c>
      <c r="AV14" s="35">
        <v>17.217604999999999</v>
      </c>
      <c r="AW14" s="35">
        <v>32.547086</v>
      </c>
      <c r="AX14" s="162">
        <f>((AU14^2)*0.7854*AV14)/AW14</f>
        <v>0.54505376172822884</v>
      </c>
      <c r="AY14" s="35"/>
      <c r="AZ14" s="35"/>
      <c r="BA14" s="35"/>
      <c r="BB14" s="1128" t="s">
        <v>17</v>
      </c>
      <c r="BC14" s="1129"/>
      <c r="BD14" s="81"/>
      <c r="BE14" s="81"/>
      <c r="BH14" s="81"/>
      <c r="BK14" s="81"/>
    </row>
    <row r="15" spans="1:63" ht="15.9" customHeight="1" x14ac:dyDescent="0.3">
      <c r="A15" s="1171"/>
      <c r="B15" s="1174"/>
      <c r="C15" s="9">
        <v>41431</v>
      </c>
      <c r="D15" s="200">
        <v>580</v>
      </c>
      <c r="E15" s="1082"/>
      <c r="F15" s="367">
        <v>26</v>
      </c>
      <c r="G15" s="11">
        <v>55.840339999999998</v>
      </c>
      <c r="H15" s="124">
        <v>13.707037999999999</v>
      </c>
      <c r="I15" s="37">
        <v>3.6171044999999999</v>
      </c>
      <c r="J15" s="37">
        <v>2.0053095000000001</v>
      </c>
      <c r="K15" s="58">
        <v>1.049099</v>
      </c>
      <c r="L15" s="59">
        <v>0.88063100000000005</v>
      </c>
      <c r="M15" s="914">
        <f>K15/I15</f>
        <v>0.29003834420598024</v>
      </c>
      <c r="N15" s="37"/>
      <c r="O15" s="37"/>
      <c r="P15" s="37">
        <v>7</v>
      </c>
      <c r="Q15" s="146">
        <v>42.133301500000002</v>
      </c>
      <c r="R15" s="147">
        <v>16.541712</v>
      </c>
      <c r="S15" s="11">
        <v>76.819019499999996</v>
      </c>
      <c r="T15" s="124">
        <v>45.085687499999999</v>
      </c>
      <c r="U15" s="88">
        <v>117.3130675</v>
      </c>
      <c r="V15" s="171">
        <f t="shared" si="13"/>
        <v>4.5120410576923078</v>
      </c>
      <c r="W15" s="11">
        <v>391.38668799999999</v>
      </c>
      <c r="X15" s="37">
        <f t="shared" si="14"/>
        <v>1.6205115961538463</v>
      </c>
      <c r="Y15" s="1107" t="s">
        <v>17</v>
      </c>
      <c r="Z15" s="1108"/>
      <c r="AA15" s="327" t="s">
        <v>17</v>
      </c>
      <c r="AB15" s="11" t="s">
        <v>17</v>
      </c>
      <c r="AC15" s="37" t="s">
        <v>17</v>
      </c>
      <c r="AD15" s="37" t="s">
        <v>17</v>
      </c>
      <c r="AE15" s="37"/>
      <c r="AF15" s="37" t="s">
        <v>17</v>
      </c>
      <c r="AG15" s="37"/>
      <c r="AH15" s="37"/>
      <c r="AI15" s="58" t="s">
        <v>17</v>
      </c>
      <c r="AJ15" s="59" t="s">
        <v>17</v>
      </c>
      <c r="AK15" s="37" t="s">
        <v>17</v>
      </c>
      <c r="AL15" s="1033" t="s">
        <v>17</v>
      </c>
      <c r="AM15" s="58" t="s">
        <v>17</v>
      </c>
      <c r="AN15" s="59" t="s">
        <v>17</v>
      </c>
      <c r="AO15" s="37" t="s">
        <v>17</v>
      </c>
      <c r="AP15" s="306" t="s">
        <v>17</v>
      </c>
      <c r="AQ15" s="37"/>
      <c r="AR15" s="37"/>
      <c r="AS15" s="1107" t="s">
        <v>110</v>
      </c>
      <c r="AT15" s="1108"/>
      <c r="AU15" s="305">
        <v>1.0490489999999999</v>
      </c>
      <c r="AV15" s="37">
        <v>42.291289999999996</v>
      </c>
      <c r="AW15" s="37">
        <v>46.878439999999998</v>
      </c>
      <c r="AX15" s="163">
        <f t="shared" ref="AX15:AX21" si="15">((AU15^2)*0.7854*AV15)/AW15</f>
        <v>0.77975869584324031</v>
      </c>
      <c r="AY15" s="37"/>
      <c r="AZ15" s="37"/>
      <c r="BA15" s="37"/>
      <c r="BB15" s="1107" t="s">
        <v>17</v>
      </c>
      <c r="BC15" s="1108"/>
    </row>
    <row r="16" spans="1:63" ht="15.9" customHeight="1" x14ac:dyDescent="0.3">
      <c r="A16" s="1171"/>
      <c r="B16" s="1174"/>
      <c r="C16" s="9">
        <v>41432</v>
      </c>
      <c r="D16" s="200">
        <v>588</v>
      </c>
      <c r="E16" s="1082"/>
      <c r="F16" s="367">
        <v>23.6</v>
      </c>
      <c r="G16" s="11">
        <v>51.084371000000004</v>
      </c>
      <c r="H16" s="124">
        <v>15.986958999999999</v>
      </c>
      <c r="I16" s="37">
        <v>3.4956874999999998</v>
      </c>
      <c r="J16" s="37">
        <v>2.143872</v>
      </c>
      <c r="K16" s="58">
        <v>0.872973</v>
      </c>
      <c r="L16" s="59">
        <v>0.84234200000000004</v>
      </c>
      <c r="M16" s="914">
        <f t="shared" ref="M16:M21" si="16">K16/I16</f>
        <v>0.24972855840231714</v>
      </c>
      <c r="N16" s="37"/>
      <c r="O16" s="37"/>
      <c r="P16" s="37">
        <v>8</v>
      </c>
      <c r="Q16" s="146">
        <v>35.097412500000004</v>
      </c>
      <c r="R16" s="147">
        <v>14.534519</v>
      </c>
      <c r="S16" s="11">
        <v>69.812761499999993</v>
      </c>
      <c r="T16" s="124">
        <v>39.045636000000002</v>
      </c>
      <c r="U16" s="88">
        <v>99.119145000000003</v>
      </c>
      <c r="V16" s="171">
        <f t="shared" si="13"/>
        <v>4.1999637711864404</v>
      </c>
      <c r="W16" s="11">
        <v>414.18172500000003</v>
      </c>
      <c r="X16" s="37">
        <f t="shared" si="14"/>
        <v>1.4871784957627119</v>
      </c>
      <c r="Y16" s="1107" t="s">
        <v>111</v>
      </c>
      <c r="Z16" s="1108"/>
      <c r="AA16" s="327" t="s">
        <v>17</v>
      </c>
      <c r="AB16" s="11" t="s">
        <v>17</v>
      </c>
      <c r="AC16" s="37" t="s">
        <v>17</v>
      </c>
      <c r="AD16" s="37" t="s">
        <v>17</v>
      </c>
      <c r="AE16" s="37"/>
      <c r="AF16" s="37" t="s">
        <v>17</v>
      </c>
      <c r="AG16" s="37"/>
      <c r="AH16" s="37"/>
      <c r="AI16" s="58" t="s">
        <v>17</v>
      </c>
      <c r="AJ16" s="59" t="s">
        <v>17</v>
      </c>
      <c r="AK16" s="37" t="s">
        <v>17</v>
      </c>
      <c r="AL16" s="1033" t="s">
        <v>17</v>
      </c>
      <c r="AM16" s="58" t="s">
        <v>17</v>
      </c>
      <c r="AN16" s="59" t="s">
        <v>17</v>
      </c>
      <c r="AO16" s="37" t="s">
        <v>17</v>
      </c>
      <c r="AP16" s="306" t="s">
        <v>17</v>
      </c>
      <c r="AQ16" s="37"/>
      <c r="AR16" s="37"/>
      <c r="AS16" s="1107" t="s">
        <v>110</v>
      </c>
      <c r="AT16" s="1108"/>
      <c r="AU16" s="305">
        <v>1.2470490000000001</v>
      </c>
      <c r="AV16" s="37">
        <v>23.443767999999999</v>
      </c>
      <c r="AW16" s="37">
        <v>29.43751</v>
      </c>
      <c r="AX16" s="163">
        <f t="shared" si="15"/>
        <v>0.97271200698239058</v>
      </c>
      <c r="AY16" s="37"/>
      <c r="AZ16" s="37"/>
      <c r="BA16" s="37"/>
      <c r="BB16" s="1107" t="s">
        <v>17</v>
      </c>
      <c r="BC16" s="1108"/>
    </row>
    <row r="17" spans="1:63" ht="15.9" customHeight="1" x14ac:dyDescent="0.3">
      <c r="A17" s="1171"/>
      <c r="B17" s="1174"/>
      <c r="C17" s="9">
        <v>41442</v>
      </c>
      <c r="D17" s="200">
        <v>602</v>
      </c>
      <c r="E17" s="1082"/>
      <c r="F17" s="367">
        <v>29.8</v>
      </c>
      <c r="G17" s="11">
        <v>49.321917999999997</v>
      </c>
      <c r="H17" s="124">
        <v>12.724868499999999</v>
      </c>
      <c r="I17" s="37">
        <v>3.4478495000000002</v>
      </c>
      <c r="J17" s="37">
        <v>1.9973110000000001</v>
      </c>
      <c r="K17" s="58">
        <v>0.95303000000000004</v>
      </c>
      <c r="L17" s="59">
        <v>0.95303000000000004</v>
      </c>
      <c r="M17" s="914">
        <f t="shared" si="16"/>
        <v>0.27641287707018536</v>
      </c>
      <c r="N17" s="37"/>
      <c r="O17" s="37"/>
      <c r="P17" s="37">
        <v>9</v>
      </c>
      <c r="Q17" s="146">
        <v>36.597048999999998</v>
      </c>
      <c r="R17" s="147">
        <v>16.239561999999999</v>
      </c>
      <c r="S17" s="11">
        <v>74.185613000000004</v>
      </c>
      <c r="T17" s="124">
        <v>42.062674000000001</v>
      </c>
      <c r="U17" s="88">
        <v>102.8932145</v>
      </c>
      <c r="V17" s="171">
        <f t="shared" si="13"/>
        <v>3.4527924328859059</v>
      </c>
      <c r="W17" s="11">
        <v>443.70853199999999</v>
      </c>
      <c r="X17" s="37">
        <f t="shared" si="14"/>
        <v>1.2280888926174496</v>
      </c>
      <c r="Y17" s="1107" t="s">
        <v>17</v>
      </c>
      <c r="Z17" s="1108"/>
      <c r="AA17" s="327">
        <v>829.07651799999996</v>
      </c>
      <c r="AB17" s="11">
        <v>603.00800700000002</v>
      </c>
      <c r="AC17" s="37">
        <v>1.3749009999999999</v>
      </c>
      <c r="AD17" s="37">
        <v>30</v>
      </c>
      <c r="AE17" s="37"/>
      <c r="AF17" s="204">
        <v>17.777778000000001</v>
      </c>
      <c r="AG17" s="204"/>
      <c r="AH17" s="204"/>
      <c r="AI17" s="60">
        <v>13.125927000000001</v>
      </c>
      <c r="AJ17" s="61">
        <f>W17/AI17</f>
        <v>33.803976816266001</v>
      </c>
      <c r="AK17" s="81">
        <v>17.501235999999999</v>
      </c>
      <c r="AL17" s="61">
        <v>0.75</v>
      </c>
      <c r="AM17" s="60">
        <v>13.125927000000001</v>
      </c>
      <c r="AN17" s="61">
        <f>AA17/AM17</f>
        <v>63.163273572982689</v>
      </c>
      <c r="AO17" s="81">
        <v>17.501235999999999</v>
      </c>
      <c r="AP17" s="61">
        <v>0.75</v>
      </c>
      <c r="AQ17" s="44"/>
      <c r="AR17" s="44"/>
      <c r="AS17" s="1107" t="s">
        <v>17</v>
      </c>
      <c r="AT17" s="1108"/>
      <c r="AU17" s="305" t="s">
        <v>17</v>
      </c>
      <c r="AV17" s="37">
        <v>19.593284000000001</v>
      </c>
      <c r="AW17" s="37">
        <v>23.374889</v>
      </c>
      <c r="AX17" s="163" t="s">
        <v>17</v>
      </c>
      <c r="AY17" s="37"/>
      <c r="AZ17" s="37"/>
      <c r="BA17" s="37"/>
      <c r="BB17" s="1107" t="s">
        <v>114</v>
      </c>
      <c r="BC17" s="1108"/>
    </row>
    <row r="18" spans="1:63" ht="15.9" customHeight="1" x14ac:dyDescent="0.3">
      <c r="A18" s="1171"/>
      <c r="B18" s="1174"/>
      <c r="C18" s="9">
        <v>41442</v>
      </c>
      <c r="D18" s="200">
        <v>603</v>
      </c>
      <c r="E18" s="1082"/>
      <c r="F18" s="367">
        <v>26.6</v>
      </c>
      <c r="G18" s="11">
        <v>52.648124499999994</v>
      </c>
      <c r="H18" s="124">
        <v>22.349876000000002</v>
      </c>
      <c r="I18" s="37">
        <v>3.5425079999999998</v>
      </c>
      <c r="J18" s="37">
        <v>2.4910069999999997</v>
      </c>
      <c r="K18" s="58">
        <v>0.837121</v>
      </c>
      <c r="L18" s="59">
        <v>0.798485</v>
      </c>
      <c r="M18" s="914">
        <f t="shared" si="16"/>
        <v>0.23630744094297038</v>
      </c>
      <c r="N18" s="37"/>
      <c r="O18" s="37"/>
      <c r="P18" s="898">
        <v>10</v>
      </c>
      <c r="Q18" s="146">
        <v>30.2982485</v>
      </c>
      <c r="R18" s="147">
        <v>11.621190500000001</v>
      </c>
      <c r="S18" s="11">
        <v>57.747068999999996</v>
      </c>
      <c r="T18" s="124">
        <v>29.732151500000001</v>
      </c>
      <c r="U18" s="88">
        <v>98.480967499999991</v>
      </c>
      <c r="V18" s="171">
        <f t="shared" si="13"/>
        <v>3.7022920112781952</v>
      </c>
      <c r="W18" s="11">
        <v>383.3195025</v>
      </c>
      <c r="X18" s="37">
        <f t="shared" si="14"/>
        <v>1.1390318984962404</v>
      </c>
      <c r="Y18" s="1107" t="s">
        <v>17</v>
      </c>
      <c r="Z18" s="1108"/>
      <c r="AA18" s="327">
        <v>535.94182899999998</v>
      </c>
      <c r="AB18" s="11">
        <v>349.09136100000001</v>
      </c>
      <c r="AC18" s="37">
        <v>1.5352479999999999</v>
      </c>
      <c r="AD18" s="37">
        <v>33.055556000000003</v>
      </c>
      <c r="AE18" s="37"/>
      <c r="AF18" s="204">
        <v>19.444444000000001</v>
      </c>
      <c r="AG18" s="204"/>
      <c r="AH18" s="204"/>
      <c r="AI18" s="60">
        <v>15.86049</v>
      </c>
      <c r="AJ18" s="61">
        <f>W18/AI18</f>
        <v>24.168200509568116</v>
      </c>
      <c r="AK18" s="81">
        <v>13.946293000000001</v>
      </c>
      <c r="AL18" s="61">
        <v>1.1372549999999999</v>
      </c>
      <c r="AM18" s="60">
        <v>15.86049</v>
      </c>
      <c r="AN18" s="61">
        <f>AA18/AM18</f>
        <v>33.791000719397694</v>
      </c>
      <c r="AO18" s="81">
        <v>13.946293000000001</v>
      </c>
      <c r="AP18" s="61">
        <v>1.1372549999999999</v>
      </c>
      <c r="AQ18" s="44"/>
      <c r="AR18" s="44"/>
      <c r="AS18" s="1107" t="s">
        <v>17</v>
      </c>
      <c r="AT18" s="1108"/>
      <c r="AU18" s="305">
        <v>1.240354</v>
      </c>
      <c r="AV18" s="37">
        <v>17.654523000000001</v>
      </c>
      <c r="AW18" s="37">
        <v>44.158493</v>
      </c>
      <c r="AX18" s="163">
        <f t="shared" si="15"/>
        <v>0.48308543560793848</v>
      </c>
      <c r="AY18" s="37"/>
      <c r="AZ18" s="37"/>
      <c r="BA18" s="37"/>
      <c r="BB18" s="1107" t="s">
        <v>17</v>
      </c>
      <c r="BC18" s="1108"/>
    </row>
    <row r="19" spans="1:63" ht="15.9" customHeight="1" x14ac:dyDescent="0.3">
      <c r="A19" s="1171"/>
      <c r="B19" s="1174"/>
      <c r="C19" s="9">
        <v>41442</v>
      </c>
      <c r="D19" s="200">
        <v>604</v>
      </c>
      <c r="E19" s="1082"/>
      <c r="F19" s="367">
        <v>29.4</v>
      </c>
      <c r="G19" s="11">
        <v>51.599933</v>
      </c>
      <c r="H19" s="124">
        <v>16.88524</v>
      </c>
      <c r="I19" s="37">
        <v>3.5185304999999998</v>
      </c>
      <c r="J19" s="37">
        <v>2.2349414999999997</v>
      </c>
      <c r="K19" s="58">
        <v>0.91439400000000004</v>
      </c>
      <c r="L19" s="59">
        <v>0.837121</v>
      </c>
      <c r="M19" s="914">
        <f t="shared" si="16"/>
        <v>0.25987951504186196</v>
      </c>
      <c r="N19" s="37"/>
      <c r="O19" s="37"/>
      <c r="P19" s="37">
        <v>11</v>
      </c>
      <c r="Q19" s="146">
        <v>34.714692499999998</v>
      </c>
      <c r="R19" s="147">
        <v>14.9186215</v>
      </c>
      <c r="S19" s="11">
        <v>67.255430499999989</v>
      </c>
      <c r="T19" s="124">
        <v>36.4717305</v>
      </c>
      <c r="U19" s="88">
        <v>105.4657155</v>
      </c>
      <c r="V19" s="171">
        <f t="shared" si="13"/>
        <v>3.5872692346938777</v>
      </c>
      <c r="W19" s="11">
        <v>429.8107665</v>
      </c>
      <c r="X19" s="37">
        <f t="shared" si="14"/>
        <v>1.1807718537414966</v>
      </c>
      <c r="Y19" s="1107" t="s">
        <v>17</v>
      </c>
      <c r="Z19" s="1108"/>
      <c r="AA19" s="327">
        <v>1147.535619</v>
      </c>
      <c r="AB19" s="11">
        <v>632.55736300000001</v>
      </c>
      <c r="AC19" s="37">
        <v>1.8141210000000001</v>
      </c>
      <c r="AD19" s="37">
        <v>19.722221999999999</v>
      </c>
      <c r="AE19" s="37"/>
      <c r="AF19" s="204">
        <v>11.403509</v>
      </c>
      <c r="AG19" s="204"/>
      <c r="AH19" s="204"/>
      <c r="AI19" s="60">
        <v>38.823239999999998</v>
      </c>
      <c r="AJ19" s="61">
        <f t="shared" ref="AJ19:AJ21" si="17">W19/AI19</f>
        <v>11.070965908564046</v>
      </c>
      <c r="AK19" s="81">
        <v>52.411375</v>
      </c>
      <c r="AL19" s="61">
        <v>0.74074099999999998</v>
      </c>
      <c r="AM19" s="60">
        <v>38.823239999999998</v>
      </c>
      <c r="AN19" s="61">
        <f t="shared" ref="AN19:AN21" si="18">AA19/AM19</f>
        <v>29.557955982035505</v>
      </c>
      <c r="AO19" s="81">
        <v>52.411375</v>
      </c>
      <c r="AP19" s="61">
        <v>0.74074099999999998</v>
      </c>
      <c r="AQ19" s="44"/>
      <c r="AR19" s="44"/>
      <c r="AS19" s="1107" t="s">
        <v>17</v>
      </c>
      <c r="AT19" s="1108"/>
      <c r="AU19" s="305">
        <v>1.249118</v>
      </c>
      <c r="AV19" s="37">
        <v>19.621133</v>
      </c>
      <c r="AW19" s="37">
        <v>47.134338</v>
      </c>
      <c r="AX19" s="163">
        <f t="shared" si="15"/>
        <v>0.51013427039347892</v>
      </c>
      <c r="AY19" s="37"/>
      <c r="AZ19" s="37"/>
      <c r="BA19" s="37"/>
      <c r="BB19" s="1107" t="s">
        <v>17</v>
      </c>
      <c r="BC19" s="1108"/>
    </row>
    <row r="20" spans="1:63" ht="15.9" customHeight="1" x14ac:dyDescent="0.3">
      <c r="A20" s="1171"/>
      <c r="B20" s="1174"/>
      <c r="C20" s="9">
        <v>41449</v>
      </c>
      <c r="D20" s="200">
        <v>606</v>
      </c>
      <c r="E20" s="1082"/>
      <c r="F20" s="367">
        <v>31.4</v>
      </c>
      <c r="G20" s="11">
        <v>77.275398999999993</v>
      </c>
      <c r="H20" s="124">
        <v>35.760885500000001</v>
      </c>
      <c r="I20" s="37">
        <v>4.1690505</v>
      </c>
      <c r="J20" s="37">
        <v>3.0249449999999998</v>
      </c>
      <c r="K20" s="58">
        <v>0.81136399999999997</v>
      </c>
      <c r="L20" s="59">
        <v>0.82424200000000003</v>
      </c>
      <c r="M20" s="914">
        <f t="shared" si="16"/>
        <v>0.19461601628476316</v>
      </c>
      <c r="N20" s="37"/>
      <c r="O20" s="37"/>
      <c r="P20" s="898">
        <v>12</v>
      </c>
      <c r="Q20" s="146">
        <v>41.5145135</v>
      </c>
      <c r="R20" s="147">
        <v>15.646971499999999</v>
      </c>
      <c r="S20" s="11">
        <v>53.735362500000001</v>
      </c>
      <c r="T20" s="124">
        <v>27.445446499999999</v>
      </c>
      <c r="U20" s="88">
        <v>142.13701349999999</v>
      </c>
      <c r="V20" s="171">
        <f t="shared" si="13"/>
        <v>4.5266564808917193</v>
      </c>
      <c r="W20" s="11">
        <v>377.27696500000002</v>
      </c>
      <c r="X20" s="37">
        <f t="shared" si="14"/>
        <v>1.3221182643312102</v>
      </c>
      <c r="Y20" s="1107" t="s">
        <v>17</v>
      </c>
      <c r="Z20" s="1108"/>
      <c r="AA20" s="327">
        <v>619.63965700000006</v>
      </c>
      <c r="AB20" s="11">
        <v>448.41734700000001</v>
      </c>
      <c r="AC20" s="37">
        <v>1.381837</v>
      </c>
      <c r="AD20" s="37">
        <v>23.888888999999999</v>
      </c>
      <c r="AE20" s="37"/>
      <c r="AF20" s="204">
        <v>16.666667</v>
      </c>
      <c r="AG20" s="204"/>
      <c r="AH20" s="204"/>
      <c r="AI20" s="60">
        <v>30.080228000000002</v>
      </c>
      <c r="AJ20" s="61">
        <f t="shared" si="17"/>
        <v>12.542357225483796</v>
      </c>
      <c r="AK20" s="81">
        <v>26.525292</v>
      </c>
      <c r="AL20" s="61">
        <v>1.1340209999999999</v>
      </c>
      <c r="AM20" s="60">
        <v>30.080228000000002</v>
      </c>
      <c r="AN20" s="61">
        <f t="shared" si="18"/>
        <v>20.599566499296483</v>
      </c>
      <c r="AO20" s="81">
        <v>26.525292</v>
      </c>
      <c r="AP20" s="61">
        <v>1.1340209999999999</v>
      </c>
      <c r="AQ20" s="44"/>
      <c r="AR20" s="44"/>
      <c r="AS20" s="1107" t="s">
        <v>17</v>
      </c>
      <c r="AT20" s="1108"/>
      <c r="AU20" s="305">
        <v>1.340193</v>
      </c>
      <c r="AV20" s="37">
        <v>21.689944000000001</v>
      </c>
      <c r="AW20" s="37">
        <v>29.936703000000001</v>
      </c>
      <c r="AX20" s="163">
        <f t="shared" si="15"/>
        <v>1.0220686077094248</v>
      </c>
      <c r="AY20" s="37"/>
      <c r="AZ20" s="37"/>
      <c r="BA20" s="37"/>
      <c r="BB20" s="1107" t="s">
        <v>17</v>
      </c>
      <c r="BC20" s="1108"/>
    </row>
    <row r="21" spans="1:63" ht="15.9" customHeight="1" thickBot="1" x14ac:dyDescent="0.35">
      <c r="A21" s="1171"/>
      <c r="B21" s="1174"/>
      <c r="C21" s="39">
        <v>41445</v>
      </c>
      <c r="D21" s="201">
        <v>612</v>
      </c>
      <c r="E21" s="201"/>
      <c r="F21" s="368">
        <v>22</v>
      </c>
      <c r="G21" s="94">
        <v>60.453319999999998</v>
      </c>
      <c r="H21" s="125">
        <v>21.2695185</v>
      </c>
      <c r="I21" s="38">
        <v>3.7593050000000003</v>
      </c>
      <c r="J21" s="38">
        <v>2.4493754999999999</v>
      </c>
      <c r="K21" s="70">
        <v>0.94015199999999999</v>
      </c>
      <c r="L21" s="71">
        <v>1.0431820000000001</v>
      </c>
      <c r="M21" s="914">
        <f t="shared" si="16"/>
        <v>0.25008665165502664</v>
      </c>
      <c r="N21" s="38"/>
      <c r="O21" s="38"/>
      <c r="P21" s="37">
        <v>13</v>
      </c>
      <c r="Q21" s="148">
        <v>39.183801000000003</v>
      </c>
      <c r="R21" s="149">
        <v>16.091403499999998</v>
      </c>
      <c r="S21" s="94">
        <v>64.861822500000002</v>
      </c>
      <c r="T21" s="125">
        <v>34.858343500000004</v>
      </c>
      <c r="U21" s="105">
        <v>134.45409999999998</v>
      </c>
      <c r="V21" s="178">
        <f t="shared" si="13"/>
        <v>6.1115499999999994</v>
      </c>
      <c r="W21" s="94">
        <v>410.53720399999997</v>
      </c>
      <c r="X21" s="37">
        <f t="shared" si="14"/>
        <v>1.7810818636363637</v>
      </c>
      <c r="Y21" s="1132" t="s">
        <v>115</v>
      </c>
      <c r="Z21" s="1133"/>
      <c r="AA21" s="310">
        <v>728.18624999999997</v>
      </c>
      <c r="AB21" s="94">
        <v>399.062521</v>
      </c>
      <c r="AC21" s="38">
        <v>1.8247420000000001</v>
      </c>
      <c r="AD21" s="38">
        <v>27.222221999999999</v>
      </c>
      <c r="AE21" s="37"/>
      <c r="AF21" s="204">
        <v>10.701753999999999</v>
      </c>
      <c r="AG21" s="204"/>
      <c r="AH21" s="204"/>
      <c r="AI21" s="60">
        <v>16.407411</v>
      </c>
      <c r="AJ21" s="61">
        <f t="shared" si="17"/>
        <v>25.021449392594601</v>
      </c>
      <c r="AK21" s="81">
        <v>29.806797</v>
      </c>
      <c r="AL21" s="61">
        <v>0.55045900000000003</v>
      </c>
      <c r="AM21" s="60">
        <v>16.407411</v>
      </c>
      <c r="AN21" s="61">
        <f t="shared" si="18"/>
        <v>44.381545022551087</v>
      </c>
      <c r="AO21" s="81">
        <v>29.806797</v>
      </c>
      <c r="AP21" s="61">
        <v>0.55045900000000003</v>
      </c>
      <c r="AQ21" s="44"/>
      <c r="AR21" s="44"/>
      <c r="AS21" s="1132" t="s">
        <v>17</v>
      </c>
      <c r="AT21" s="1133"/>
      <c r="AU21" s="307">
        <v>1.2532719999999999</v>
      </c>
      <c r="AV21" s="38">
        <v>13.881586</v>
      </c>
      <c r="AW21" s="38">
        <v>13.744259</v>
      </c>
      <c r="AX21" s="164">
        <f t="shared" si="15"/>
        <v>1.2459463104662194</v>
      </c>
      <c r="AY21" s="38"/>
      <c r="AZ21" s="38"/>
      <c r="BA21" s="38"/>
      <c r="BB21" s="1132" t="s">
        <v>17</v>
      </c>
      <c r="BC21" s="1133"/>
    </row>
    <row r="22" spans="1:63" ht="15.9" customHeight="1" x14ac:dyDescent="0.3">
      <c r="A22" s="1171"/>
      <c r="B22" s="1174"/>
      <c r="C22" s="1116" t="s">
        <v>13</v>
      </c>
      <c r="D22" s="1134"/>
      <c r="E22" s="1070"/>
      <c r="F22" s="369">
        <f t="shared" ref="F22:R22" si="19">AVERAGE(F14:F21)</f>
        <v>26.637500000000003</v>
      </c>
      <c r="G22" s="15">
        <v>54.242801437500006</v>
      </c>
      <c r="H22" s="126">
        <f t="shared" si="19"/>
        <v>18.342429624999998</v>
      </c>
      <c r="I22" s="48">
        <f t="shared" si="19"/>
        <v>3.5706081250000001</v>
      </c>
      <c r="J22" s="48">
        <f t="shared" si="19"/>
        <v>2.24927375</v>
      </c>
      <c r="K22" s="64">
        <f t="shared" si="19"/>
        <v>0.92170350000000001</v>
      </c>
      <c r="L22" s="65">
        <f t="shared" si="19"/>
        <v>0.89107287499999999</v>
      </c>
      <c r="M22" s="48"/>
      <c r="N22" s="48"/>
      <c r="O22" s="48"/>
      <c r="P22" s="48"/>
      <c r="Q22" s="150">
        <f t="shared" si="19"/>
        <v>35.900371624999998</v>
      </c>
      <c r="R22" s="151">
        <f t="shared" si="19"/>
        <v>15.004932062500002</v>
      </c>
      <c r="S22" s="15">
        <f t="shared" ref="S22:X22" si="20">AVERAGE(S14:S21)</f>
        <v>67.811588874999998</v>
      </c>
      <c r="T22" s="126">
        <f t="shared" si="20"/>
        <v>37.537512187499992</v>
      </c>
      <c r="U22" s="89">
        <f t="shared" si="20"/>
        <v>109.94843349999999</v>
      </c>
      <c r="V22" s="174">
        <f t="shared" si="20"/>
        <v>4.1716747619530414</v>
      </c>
      <c r="W22" s="15">
        <f t="shared" si="20"/>
        <v>421.5326076875001</v>
      </c>
      <c r="X22" s="48">
        <f t="shared" si="20"/>
        <v>1.362152150787888</v>
      </c>
      <c r="Y22" s="1118">
        <f>COUNT(Q14:Q21)</f>
        <v>8</v>
      </c>
      <c r="Z22" s="1119"/>
      <c r="AA22" s="14">
        <f t="shared" ref="AA22:AP22" si="21">AVERAGE(AA14:AA21)</f>
        <v>772.0759746</v>
      </c>
      <c r="AB22" s="15">
        <f t="shared" si="21"/>
        <v>486.42731979999996</v>
      </c>
      <c r="AC22" s="48">
        <f t="shared" si="21"/>
        <v>1.5861698</v>
      </c>
      <c r="AD22" s="48">
        <f t="shared" si="21"/>
        <v>26.777777799999996</v>
      </c>
      <c r="AE22" s="48"/>
      <c r="AF22" s="65">
        <f t="shared" si="21"/>
        <v>15.1988304</v>
      </c>
      <c r="AG22" s="48"/>
      <c r="AH22" s="48"/>
      <c r="AI22" s="64">
        <f t="shared" ref="AI22:AL22" si="22">AVERAGE(AI14:AI21)</f>
        <v>22.8594592</v>
      </c>
      <c r="AJ22" s="65">
        <f t="shared" si="22"/>
        <v>21.321389970495311</v>
      </c>
      <c r="AK22" s="48">
        <f t="shared" si="22"/>
        <v>28.038198599999998</v>
      </c>
      <c r="AL22" s="112">
        <f t="shared" si="22"/>
        <v>0.86249520000000002</v>
      </c>
      <c r="AM22" s="64">
        <f t="shared" si="21"/>
        <v>22.8594592</v>
      </c>
      <c r="AN22" s="65">
        <f t="shared" si="21"/>
        <v>38.298668359252687</v>
      </c>
      <c r="AO22" s="48">
        <f t="shared" si="21"/>
        <v>28.038198599999998</v>
      </c>
      <c r="AP22" s="112">
        <f t="shared" si="21"/>
        <v>0.86249520000000002</v>
      </c>
      <c r="AQ22" s="1043"/>
      <c r="AR22" s="1043"/>
      <c r="AS22" s="1118">
        <f>COUNT(AA14:AA21)</f>
        <v>5</v>
      </c>
      <c r="AT22" s="1119"/>
      <c r="AU22" s="47">
        <f>AVERAGE(AU14:AU21)</f>
        <v>1.2177714285714285</v>
      </c>
      <c r="AV22" s="48">
        <f>AVERAGE(AV14:AV21)</f>
        <v>21.924141624999997</v>
      </c>
      <c r="AW22" s="65">
        <f>AVERAGE(AW14:AW21)</f>
        <v>33.401464750000002</v>
      </c>
      <c r="AX22" s="112">
        <f>AVERAGE(AX14:AX21)</f>
        <v>0.79410844124727453</v>
      </c>
      <c r="AY22" s="1043"/>
      <c r="AZ22" s="1043"/>
      <c r="BA22" s="1043"/>
      <c r="BB22" s="1118">
        <f>COUNT(AU14:AU21)</f>
        <v>7</v>
      </c>
      <c r="BC22" s="1119"/>
    </row>
    <row r="23" spans="1:63" ht="15.9" customHeight="1" x14ac:dyDescent="0.3">
      <c r="A23" s="1171"/>
      <c r="B23" s="1174"/>
      <c r="C23" s="1124" t="s">
        <v>14</v>
      </c>
      <c r="D23" s="1130"/>
      <c r="E23" s="1068"/>
      <c r="F23" s="370">
        <f t="shared" ref="F23:R23" si="23">_xlfn.STDEV.S(F14:F21)</f>
        <v>3.3148744858806798</v>
      </c>
      <c r="G23" s="18">
        <v>11.701481853088817</v>
      </c>
      <c r="H23" s="127">
        <f t="shared" si="23"/>
        <v>8.4055740134183505</v>
      </c>
      <c r="I23" s="50">
        <f t="shared" si="23"/>
        <v>0.3227064247088044</v>
      </c>
      <c r="J23" s="50">
        <f t="shared" si="23"/>
        <v>0.41346583767870876</v>
      </c>
      <c r="K23" s="66">
        <f t="shared" si="23"/>
        <v>7.9958552329137567E-2</v>
      </c>
      <c r="L23" s="67">
        <f t="shared" si="23"/>
        <v>8.3519768055981825E-2</v>
      </c>
      <c r="M23" s="50"/>
      <c r="N23" s="50"/>
      <c r="O23" s="50"/>
      <c r="P23" s="50"/>
      <c r="Q23" s="152">
        <f t="shared" si="23"/>
        <v>5.111712049699249</v>
      </c>
      <c r="R23" s="153">
        <f t="shared" si="23"/>
        <v>1.5797863297409291</v>
      </c>
      <c r="S23" s="18">
        <f t="shared" ref="S23:X23" si="24">_xlfn.STDEV.S(S14:S21)</f>
        <v>8.7795412872434948</v>
      </c>
      <c r="T23" s="127">
        <f t="shared" si="24"/>
        <v>6.7166331054423294</v>
      </c>
      <c r="U23" s="90">
        <f t="shared" si="24"/>
        <v>20.434630792463881</v>
      </c>
      <c r="V23" s="175">
        <f t="shared" si="24"/>
        <v>0.91636066569734642</v>
      </c>
      <c r="W23" s="18">
        <f t="shared" si="24"/>
        <v>46.54405713646095</v>
      </c>
      <c r="X23" s="50">
        <f t="shared" si="24"/>
        <v>0.24207144187920362</v>
      </c>
      <c r="Y23" s="1120"/>
      <c r="Z23" s="1121"/>
      <c r="AA23" s="17">
        <f t="shared" ref="AA23:AP23" si="25">_xlfn.STDEV.S(AA14:AA21)</f>
        <v>237.2453793480623</v>
      </c>
      <c r="AB23" s="18">
        <f t="shared" si="25"/>
        <v>125.3829911060453</v>
      </c>
      <c r="AC23" s="50">
        <f t="shared" si="25"/>
        <v>0.22240608856256477</v>
      </c>
      <c r="AD23" s="50">
        <f t="shared" si="25"/>
        <v>5.1989732598649177</v>
      </c>
      <c r="AE23" s="50"/>
      <c r="AF23" s="67">
        <f t="shared" si="25"/>
        <v>3.9197866818580018</v>
      </c>
      <c r="AG23" s="50"/>
      <c r="AH23" s="50"/>
      <c r="AI23" s="66">
        <f t="shared" ref="AI23:AL23" si="26">_xlfn.STDEV.S(AI14:AI21)</f>
        <v>11.094344780333026</v>
      </c>
      <c r="AJ23" s="67">
        <f t="shared" si="26"/>
        <v>9.4835693929297094</v>
      </c>
      <c r="AK23" s="50">
        <f t="shared" si="26"/>
        <v>15.075459684363141</v>
      </c>
      <c r="AL23" s="113">
        <f t="shared" si="26"/>
        <v>0.26175611411808475</v>
      </c>
      <c r="AM23" s="66">
        <f t="shared" si="25"/>
        <v>11.094344780333026</v>
      </c>
      <c r="AN23" s="67">
        <f t="shared" si="25"/>
        <v>16.318910104517453</v>
      </c>
      <c r="AO23" s="50">
        <f t="shared" si="25"/>
        <v>15.075459684363141</v>
      </c>
      <c r="AP23" s="113">
        <f t="shared" si="25"/>
        <v>0.26175611411808475</v>
      </c>
      <c r="AQ23" s="1042"/>
      <c r="AR23" s="1042"/>
      <c r="AS23" s="1120"/>
      <c r="AT23" s="1121"/>
      <c r="AU23" s="49">
        <f>_xlfn.STDEV.S(AU14:AU21)</f>
        <v>9.3369371125041428E-2</v>
      </c>
      <c r="AV23" s="50">
        <f>_xlfn.STDEV.S(AV14:AV21)</f>
        <v>8.7258681349348102</v>
      </c>
      <c r="AW23" s="67">
        <f>_xlfn.STDEV.S(AW14:AW21)</f>
        <v>11.960170566282892</v>
      </c>
      <c r="AX23" s="113">
        <f>_xlfn.STDEV.S(AX14:AX21)</f>
        <v>0.29654491497342872</v>
      </c>
      <c r="AY23" s="1042"/>
      <c r="AZ23" s="1042"/>
      <c r="BA23" s="1042"/>
      <c r="BB23" s="1120"/>
      <c r="BC23" s="1121"/>
    </row>
    <row r="24" spans="1:63" ht="15.9" customHeight="1" thickBot="1" x14ac:dyDescent="0.35">
      <c r="A24" s="1171"/>
      <c r="B24" s="1175"/>
      <c r="C24" s="1126" t="s">
        <v>15</v>
      </c>
      <c r="D24" s="1131"/>
      <c r="E24" s="1079"/>
      <c r="F24" s="371">
        <f t="shared" ref="F24:R24" si="27">_xlfn.STDEV.S(F14:F21)/SQRT(COUNT(F14:F21))</f>
        <v>1.1719851138742494</v>
      </c>
      <c r="G24" s="21">
        <v>4.1370985841252148</v>
      </c>
      <c r="H24" s="128">
        <f t="shared" si="27"/>
        <v>2.9718191923267696</v>
      </c>
      <c r="I24" s="52">
        <f t="shared" si="27"/>
        <v>0.1140939506220308</v>
      </c>
      <c r="J24" s="52">
        <f t="shared" si="27"/>
        <v>0.14618224880579564</v>
      </c>
      <c r="K24" s="68">
        <f t="shared" si="27"/>
        <v>2.826961728289629E-2</v>
      </c>
      <c r="L24" s="69">
        <f t="shared" si="27"/>
        <v>2.952869717775617E-2</v>
      </c>
      <c r="M24" s="52"/>
      <c r="N24" s="52"/>
      <c r="O24" s="52"/>
      <c r="P24" s="52"/>
      <c r="Q24" s="154">
        <f t="shared" si="27"/>
        <v>1.8072631269076624</v>
      </c>
      <c r="R24" s="155">
        <f t="shared" si="27"/>
        <v>0.55853881329280908</v>
      </c>
      <c r="S24" s="21">
        <f t="shared" ref="S24:X24" si="28">_xlfn.STDEV.S(S14:S21)/SQRT(COUNT(S14:S21))</f>
        <v>3.1040365899585725</v>
      </c>
      <c r="T24" s="128">
        <f t="shared" si="28"/>
        <v>2.3746884078001651</v>
      </c>
      <c r="U24" s="91">
        <f t="shared" si="28"/>
        <v>7.224733002197322</v>
      </c>
      <c r="V24" s="176">
        <f t="shared" si="28"/>
        <v>0.32398242036360625</v>
      </c>
      <c r="W24" s="21">
        <f t="shared" si="28"/>
        <v>16.455809212562826</v>
      </c>
      <c r="X24" s="52">
        <f t="shared" si="28"/>
        <v>8.5585179042195036E-2</v>
      </c>
      <c r="Y24" s="1122"/>
      <c r="Z24" s="1123"/>
      <c r="AA24" s="20">
        <f t="shared" ref="AA24:AP24" si="29">_xlfn.STDEV.S(AA14:AA21)/SQRT(COUNT(AA14:AA21))</f>
        <v>106.0993591139984</v>
      </c>
      <c r="AB24" s="21">
        <f t="shared" si="29"/>
        <v>56.072978267073765</v>
      </c>
      <c r="AC24" s="52">
        <f t="shared" si="29"/>
        <v>9.9463026527146656E-2</v>
      </c>
      <c r="AD24" s="52">
        <f t="shared" si="29"/>
        <v>2.3250515244523271</v>
      </c>
      <c r="AE24" s="52"/>
      <c r="AF24" s="69">
        <f t="shared" si="29"/>
        <v>1.7529818955865666</v>
      </c>
      <c r="AG24" s="52"/>
      <c r="AH24" s="52"/>
      <c r="AI24" s="68">
        <f t="shared" ref="AI24:AL24" si="30">_xlfn.STDEV.S(AI14:AI21)/SQRT(COUNT(AI14:AI21))</f>
        <v>4.9615418189289233</v>
      </c>
      <c r="AJ24" s="69">
        <f t="shared" si="30"/>
        <v>4.2411811663854486</v>
      </c>
      <c r="AK24" s="52">
        <f t="shared" si="30"/>
        <v>6.741950529258701</v>
      </c>
      <c r="AL24" s="114">
        <f t="shared" si="30"/>
        <v>0.11706089293884597</v>
      </c>
      <c r="AM24" s="68">
        <f t="shared" si="29"/>
        <v>4.9615418189289233</v>
      </c>
      <c r="AN24" s="69">
        <f t="shared" si="29"/>
        <v>7.298038462481844</v>
      </c>
      <c r="AO24" s="52">
        <f t="shared" si="29"/>
        <v>6.741950529258701</v>
      </c>
      <c r="AP24" s="114">
        <f t="shared" si="29"/>
        <v>0.11706089293884597</v>
      </c>
      <c r="AQ24" s="52"/>
      <c r="AR24" s="52"/>
      <c r="AS24" s="1122"/>
      <c r="AT24" s="1123"/>
      <c r="AU24" s="51">
        <f>_xlfn.STDEV.S(AU14:AU21)/SQRT(COUNT(AU14:AU21))</f>
        <v>3.5290305152479239E-2</v>
      </c>
      <c r="AV24" s="52">
        <f>_xlfn.STDEV.S(AV14:AV21)/SQRT(COUNT(AV14:AV21))</f>
        <v>3.0850602649760082</v>
      </c>
      <c r="AW24" s="69">
        <f>_xlfn.STDEV.S(AW14:AW21)/SQRT(COUNT(AW14:AW21))</f>
        <v>4.2285588557831915</v>
      </c>
      <c r="AX24" s="114">
        <f>_xlfn.STDEV.S(AX14:AX21)/SQRT(COUNT(AX14:AX21))</f>
        <v>0.11208344251149807</v>
      </c>
      <c r="AY24" s="52"/>
      <c r="AZ24" s="52"/>
      <c r="BA24" s="52"/>
      <c r="BB24" s="1122"/>
      <c r="BC24" s="1123"/>
    </row>
    <row r="25" spans="1:63" s="81" customFormat="1" ht="15.9" customHeight="1" thickBot="1" x14ac:dyDescent="0.35">
      <c r="A25" s="1172"/>
      <c r="B25" s="1109" t="s">
        <v>19</v>
      </c>
      <c r="C25" s="1110"/>
      <c r="D25" s="1182"/>
      <c r="E25" s="1073"/>
      <c r="F25" s="120">
        <f t="shared" ref="F25:R25" si="31">_xlfn.T.TEST(F6:F10,F14:F21,2,3)</f>
        <v>0.57021922835481442</v>
      </c>
      <c r="G25" s="28">
        <v>0.19545022753411115</v>
      </c>
      <c r="H25" s="72">
        <f t="shared" si="31"/>
        <v>0.24402561791111507</v>
      </c>
      <c r="I25" s="28">
        <f t="shared" si="31"/>
        <v>0.19371673321766286</v>
      </c>
      <c r="J25" s="28">
        <f t="shared" si="31"/>
        <v>0.1989583940596335</v>
      </c>
      <c r="K25" s="119">
        <f t="shared" si="31"/>
        <v>0.65565401951622482</v>
      </c>
      <c r="L25" s="72">
        <f t="shared" si="31"/>
        <v>0.38606823697332143</v>
      </c>
      <c r="M25" s="28"/>
      <c r="N25" s="28"/>
      <c r="O25" s="28"/>
      <c r="P25" s="28"/>
      <c r="Q25" s="119">
        <f t="shared" si="31"/>
        <v>0.18957609027511474</v>
      </c>
      <c r="R25" s="28">
        <f t="shared" si="31"/>
        <v>5.0524657460908007E-2</v>
      </c>
      <c r="S25" s="28">
        <f>_xlfn.T.TEST(S6:S10,S14:S21,2,3)</f>
        <v>0.43344443450923553</v>
      </c>
      <c r="T25" s="72">
        <f>_xlfn.T.TEST(T6:T10,T14:T21,2,3)</f>
        <v>0.38166388075502677</v>
      </c>
      <c r="U25" s="119">
        <f>_xlfn.T.TEST(U6:U10,U14:U21,2,3)</f>
        <v>0.50762491586818059</v>
      </c>
      <c r="V25" s="72">
        <f>_xlfn.T.TEST(V6:V10,V14:V21,2,3)</f>
        <v>0.89063392684386511</v>
      </c>
      <c r="W25" s="29">
        <f>_xlfn.T.TEST(W6:W10,W14:W21,2,3)</f>
        <v>0.70835982460841307</v>
      </c>
      <c r="X25" s="44"/>
      <c r="AA25" s="27">
        <f t="shared" ref="AA25:AP25" si="32">_xlfn.T.TEST(AA6:AA10,AA14:AA21,2,3)</f>
        <v>0.54007268662065466</v>
      </c>
      <c r="AB25" s="28">
        <f t="shared" si="32"/>
        <v>0.88015588963157765</v>
      </c>
      <c r="AC25" s="28">
        <f t="shared" si="32"/>
        <v>0.25903020055302856</v>
      </c>
      <c r="AD25" s="28">
        <f t="shared" si="32"/>
        <v>0.324694011332535</v>
      </c>
      <c r="AE25" s="28"/>
      <c r="AF25" s="72">
        <f t="shared" si="32"/>
        <v>0.67209168818909759</v>
      </c>
      <c r="AG25" s="28"/>
      <c r="AH25" s="28"/>
      <c r="AI25" s="119" t="e">
        <f t="shared" ref="AI25:AL25" si="33">_xlfn.T.TEST(AI6:AI10,AI14:AI21,2,3)</f>
        <v>#DIV/0!</v>
      </c>
      <c r="AJ25" s="72" t="e">
        <f t="shared" si="33"/>
        <v>#DIV/0!</v>
      </c>
      <c r="AK25" s="28" t="e">
        <f t="shared" si="33"/>
        <v>#DIV/0!</v>
      </c>
      <c r="AL25" s="29">
        <f t="shared" si="33"/>
        <v>0.93163714141649157</v>
      </c>
      <c r="AM25" s="119" t="e">
        <f t="shared" si="32"/>
        <v>#DIV/0!</v>
      </c>
      <c r="AN25" s="72" t="e">
        <f t="shared" si="32"/>
        <v>#DIV/0!</v>
      </c>
      <c r="AO25" s="28" t="e">
        <f t="shared" si="32"/>
        <v>#DIV/0!</v>
      </c>
      <c r="AP25" s="29">
        <f t="shared" si="32"/>
        <v>0.93163714141649157</v>
      </c>
      <c r="AQ25" s="44"/>
      <c r="AR25" s="44"/>
      <c r="AU25" s="27">
        <f>_xlfn.T.TEST(AU6:AU10,AU14:AU21,2,3)</f>
        <v>0.23150012584298724</v>
      </c>
      <c r="AV25" s="28">
        <f>_xlfn.T.TEST(AV6:AV10,AV14:AV21,2,3)</f>
        <v>0.62828901779154034</v>
      </c>
      <c r="AW25" s="72">
        <f>_xlfn.T.TEST(AW6:AW10,AW14:AW21,2,3)</f>
        <v>0.76049093700336368</v>
      </c>
      <c r="AX25" s="29">
        <f>_xlfn.T.TEST(AX6:AX10,AX14:AX21,2,3)</f>
        <v>0.8367201915087793</v>
      </c>
      <c r="AY25" s="44"/>
      <c r="AZ25" s="44"/>
      <c r="BA25" s="44"/>
    </row>
    <row r="26" spans="1:63" ht="15.9" customHeight="1" x14ac:dyDescent="0.3">
      <c r="Q26" s="8"/>
      <c r="R26" s="8"/>
      <c r="S26" s="8"/>
      <c r="T26" s="8"/>
    </row>
    <row r="27" spans="1:63" ht="15.9" customHeight="1" thickBot="1" x14ac:dyDescent="0.35">
      <c r="Q27" s="8"/>
      <c r="R27" s="8"/>
      <c r="S27" s="8"/>
      <c r="T27" s="8"/>
    </row>
    <row r="28" spans="1:63" ht="16.5" customHeight="1" thickBot="1" x14ac:dyDescent="0.35">
      <c r="A28" s="1150" t="s">
        <v>644</v>
      </c>
      <c r="B28" s="1151"/>
      <c r="C28" s="1156" t="s">
        <v>0</v>
      </c>
      <c r="D28" s="1179" t="s">
        <v>1</v>
      </c>
      <c r="E28" s="1071"/>
      <c r="F28" s="1162" t="s">
        <v>56</v>
      </c>
      <c r="G28" s="1098" t="s">
        <v>94</v>
      </c>
      <c r="H28" s="1099"/>
      <c r="I28" s="1099"/>
      <c r="J28" s="1099"/>
      <c r="K28" s="1099"/>
      <c r="L28" s="1099"/>
      <c r="M28" s="1099"/>
      <c r="N28" s="1099"/>
      <c r="O28" s="1099"/>
      <c r="P28" s="1099"/>
      <c r="Q28" s="1099"/>
      <c r="R28" s="1099"/>
      <c r="S28" s="1099"/>
      <c r="T28" s="1099"/>
      <c r="U28" s="1099"/>
      <c r="V28" s="1099"/>
      <c r="W28" s="1099"/>
      <c r="X28" s="1099"/>
      <c r="Y28" s="1099"/>
      <c r="Z28" s="1100"/>
      <c r="AA28" s="1098" t="s">
        <v>101</v>
      </c>
      <c r="AB28" s="1099"/>
      <c r="AC28" s="1099"/>
      <c r="AD28" s="1099"/>
      <c r="AE28" s="1099"/>
      <c r="AF28" s="1099"/>
      <c r="AG28" s="1099"/>
      <c r="AH28" s="1099"/>
      <c r="AI28" s="1099"/>
      <c r="AJ28" s="1099"/>
      <c r="AK28" s="1099"/>
      <c r="AL28" s="1099"/>
      <c r="AM28" s="1099"/>
      <c r="AN28" s="1099"/>
      <c r="AO28" s="1099"/>
      <c r="AP28" s="1099"/>
      <c r="AQ28" s="1099"/>
      <c r="AR28" s="1099"/>
      <c r="AS28" s="1099"/>
      <c r="AT28" s="1100"/>
      <c r="AU28" s="1098" t="s">
        <v>105</v>
      </c>
      <c r="AV28" s="1099"/>
      <c r="AW28" s="1099"/>
      <c r="AX28" s="1099"/>
      <c r="AY28" s="1099"/>
      <c r="AZ28" s="1099"/>
      <c r="BA28" s="1099"/>
      <c r="BB28" s="1099"/>
      <c r="BC28" s="1100"/>
    </row>
    <row r="29" spans="1:63" ht="16.5" customHeight="1" x14ac:dyDescent="0.3">
      <c r="A29" s="1152"/>
      <c r="B29" s="1153"/>
      <c r="C29" s="1157"/>
      <c r="D29" s="1180"/>
      <c r="E29" s="1074"/>
      <c r="F29" s="1163"/>
      <c r="G29" s="1178" t="s">
        <v>119</v>
      </c>
      <c r="H29" s="1087"/>
      <c r="I29" s="1086" t="s">
        <v>464</v>
      </c>
      <c r="J29" s="1087"/>
      <c r="K29" s="1086" t="s">
        <v>465</v>
      </c>
      <c r="L29" s="1087"/>
      <c r="M29" s="876"/>
      <c r="N29" s="876"/>
      <c r="O29" s="876"/>
      <c r="P29" s="876"/>
      <c r="Q29" s="1140" t="s">
        <v>95</v>
      </c>
      <c r="R29" s="1142" t="s">
        <v>96</v>
      </c>
      <c r="S29" s="1142" t="s">
        <v>97</v>
      </c>
      <c r="T29" s="1144" t="s">
        <v>98</v>
      </c>
      <c r="U29" s="1146" t="s">
        <v>466</v>
      </c>
      <c r="V29" s="1147"/>
      <c r="W29" s="1176" t="s">
        <v>7</v>
      </c>
      <c r="X29" s="870"/>
      <c r="Y29" s="1101" t="s">
        <v>2</v>
      </c>
      <c r="Z29" s="1102"/>
      <c r="AA29" s="1105" t="s">
        <v>435</v>
      </c>
      <c r="AB29" s="1090" t="s">
        <v>436</v>
      </c>
      <c r="AC29" s="1136" t="s">
        <v>104</v>
      </c>
      <c r="AD29" s="1090" t="s">
        <v>328</v>
      </c>
      <c r="AE29" s="1026"/>
      <c r="AF29" s="1165" t="s">
        <v>329</v>
      </c>
      <c r="AG29" s="1029"/>
      <c r="AH29" s="1029"/>
      <c r="AI29" s="1086" t="s">
        <v>100</v>
      </c>
      <c r="AJ29" s="1087"/>
      <c r="AK29" s="1086" t="s">
        <v>99</v>
      </c>
      <c r="AL29" s="1169"/>
      <c r="AM29" s="1086" t="s">
        <v>100</v>
      </c>
      <c r="AN29" s="1087"/>
      <c r="AO29" s="1086" t="s">
        <v>99</v>
      </c>
      <c r="AP29" s="1169"/>
      <c r="AQ29" s="1028"/>
      <c r="AR29" s="1028"/>
      <c r="AS29" s="1101" t="s">
        <v>2</v>
      </c>
      <c r="AT29" s="1102"/>
      <c r="AU29" s="1105" t="s">
        <v>106</v>
      </c>
      <c r="AV29" s="1090" t="s">
        <v>107</v>
      </c>
      <c r="AW29" s="1096" t="s">
        <v>108</v>
      </c>
      <c r="AX29" s="1092" t="s">
        <v>109</v>
      </c>
      <c r="AY29" s="1026"/>
      <c r="AZ29" s="1026"/>
      <c r="BA29" s="1026"/>
      <c r="BB29" s="1101" t="s">
        <v>2</v>
      </c>
      <c r="BC29" s="1102"/>
    </row>
    <row r="30" spans="1:63" ht="16.5" customHeight="1" thickBot="1" x14ac:dyDescent="0.35">
      <c r="A30" s="1154"/>
      <c r="B30" s="1155"/>
      <c r="C30" s="1158"/>
      <c r="D30" s="1181"/>
      <c r="E30" s="1072"/>
      <c r="F30" s="1164"/>
      <c r="G30" s="93" t="s">
        <v>52</v>
      </c>
      <c r="H30" s="122" t="s">
        <v>53</v>
      </c>
      <c r="I30" s="93" t="s">
        <v>52</v>
      </c>
      <c r="J30" s="93" t="s">
        <v>53</v>
      </c>
      <c r="K30" s="121" t="s">
        <v>100</v>
      </c>
      <c r="L30" s="122" t="s">
        <v>99</v>
      </c>
      <c r="M30" s="875"/>
      <c r="N30" s="875"/>
      <c r="O30" s="875"/>
      <c r="P30" s="875"/>
      <c r="Q30" s="1141"/>
      <c r="R30" s="1143"/>
      <c r="S30" s="1143"/>
      <c r="T30" s="1145"/>
      <c r="U30" s="341" t="s">
        <v>463</v>
      </c>
      <c r="V30" s="173" t="s">
        <v>467</v>
      </c>
      <c r="W30" s="1177"/>
      <c r="X30" s="871"/>
      <c r="Y30" s="1103"/>
      <c r="Z30" s="1104"/>
      <c r="AA30" s="1106"/>
      <c r="AB30" s="1091"/>
      <c r="AC30" s="1137"/>
      <c r="AD30" s="1091"/>
      <c r="AE30" s="1027"/>
      <c r="AF30" s="1166"/>
      <c r="AG30" s="1030"/>
      <c r="AH30" s="1030"/>
      <c r="AI30" s="121" t="s">
        <v>102</v>
      </c>
      <c r="AJ30" s="122" t="s">
        <v>103</v>
      </c>
      <c r="AK30" s="93" t="s">
        <v>102</v>
      </c>
      <c r="AL30" s="122" t="s">
        <v>103</v>
      </c>
      <c r="AM30" s="121" t="s">
        <v>102</v>
      </c>
      <c r="AN30" s="122" t="s">
        <v>103</v>
      </c>
      <c r="AO30" s="93" t="s">
        <v>102</v>
      </c>
      <c r="AP30" s="122" t="s">
        <v>103</v>
      </c>
      <c r="AQ30" s="1025"/>
      <c r="AR30" s="1025"/>
      <c r="AS30" s="1103"/>
      <c r="AT30" s="1104"/>
      <c r="AU30" s="1106"/>
      <c r="AV30" s="1091"/>
      <c r="AW30" s="1097"/>
      <c r="AX30" s="1093"/>
      <c r="AY30" s="1027"/>
      <c r="AZ30" s="1027"/>
      <c r="BA30" s="1027"/>
      <c r="BB30" s="1103"/>
      <c r="BC30" s="1104"/>
    </row>
    <row r="31" spans="1:63" ht="15.9" customHeight="1" x14ac:dyDescent="0.3">
      <c r="A31" s="1170" t="s">
        <v>651</v>
      </c>
      <c r="B31" s="1173" t="s">
        <v>9</v>
      </c>
      <c r="C31" s="95">
        <v>41435</v>
      </c>
      <c r="D31" s="199">
        <v>583</v>
      </c>
      <c r="E31" s="199"/>
      <c r="F31" s="366">
        <v>39</v>
      </c>
      <c r="G31" s="7">
        <v>82.359973999999994</v>
      </c>
      <c r="H31" s="123">
        <v>38.429468499999999</v>
      </c>
      <c r="I31" s="35">
        <v>4.2800240000000001</v>
      </c>
      <c r="J31" s="35">
        <v>3.087361</v>
      </c>
      <c r="K31" s="99">
        <v>0.91126099999999999</v>
      </c>
      <c r="L31" s="100">
        <v>0.91891900000000004</v>
      </c>
      <c r="M31" s="35"/>
      <c r="N31" s="35"/>
      <c r="O31" s="35"/>
      <c r="P31" s="35"/>
      <c r="Q31" s="144">
        <v>43.930504999999997</v>
      </c>
      <c r="R31" s="145">
        <v>17.111066000000001</v>
      </c>
      <c r="S31" s="7">
        <v>54.164681000000002</v>
      </c>
      <c r="T31" s="123">
        <v>28.091039000000002</v>
      </c>
      <c r="U31" s="97">
        <v>135.2503815</v>
      </c>
      <c r="V31" s="177">
        <f t="shared" ref="V31:V36" si="34">U31/F31</f>
        <v>3.4679584999999999</v>
      </c>
      <c r="W31" s="7">
        <v>388.88010150000002</v>
      </c>
      <c r="X31" s="7"/>
      <c r="Y31" s="1128" t="s">
        <v>17</v>
      </c>
      <c r="Z31" s="1129"/>
      <c r="AA31" s="308">
        <v>606.04097400000001</v>
      </c>
      <c r="AB31" s="7">
        <v>695.80467299999998</v>
      </c>
      <c r="AC31" s="35">
        <v>0.87099300000000002</v>
      </c>
      <c r="AD31" s="35">
        <v>38.333333000000003</v>
      </c>
      <c r="AE31" s="37"/>
      <c r="AF31" s="204">
        <v>21.388888999999999</v>
      </c>
      <c r="AG31" s="204"/>
      <c r="AH31" s="204"/>
      <c r="AI31" s="60">
        <v>1.6451610000000001</v>
      </c>
      <c r="AJ31" s="61">
        <v>0.60784300000000002</v>
      </c>
      <c r="AK31" s="81">
        <v>1.530864</v>
      </c>
      <c r="AL31" s="81">
        <v>0.65322599999999997</v>
      </c>
      <c r="AM31" s="60">
        <v>1.6451610000000001</v>
      </c>
      <c r="AN31" s="61">
        <v>0.60784300000000002</v>
      </c>
      <c r="AO31" s="81">
        <v>1.530864</v>
      </c>
      <c r="AP31" s="81">
        <v>0.65322599999999997</v>
      </c>
      <c r="AQ31" s="81"/>
      <c r="AR31" s="81"/>
      <c r="AS31" s="1128" t="s">
        <v>17</v>
      </c>
      <c r="AT31" s="1129"/>
      <c r="AU31" s="303">
        <v>1.36531</v>
      </c>
      <c r="AV31" s="35">
        <v>29.278255999999999</v>
      </c>
      <c r="AW31" s="35">
        <v>52.981558</v>
      </c>
      <c r="AX31" s="162">
        <f>((AU31^2)*0.7854*AV31)/AW31</f>
        <v>0.80904730926542556</v>
      </c>
      <c r="AY31" s="35"/>
      <c r="AZ31" s="35"/>
      <c r="BA31" s="35"/>
      <c r="BB31" s="1128" t="s">
        <v>17</v>
      </c>
      <c r="BC31" s="1129"/>
      <c r="BD31" s="81"/>
      <c r="BE31" s="81"/>
      <c r="BH31" s="81"/>
      <c r="BK31" s="81"/>
    </row>
    <row r="32" spans="1:63" ht="15.9" customHeight="1" x14ac:dyDescent="0.3">
      <c r="A32" s="1171"/>
      <c r="B32" s="1174"/>
      <c r="C32" s="9">
        <v>41435</v>
      </c>
      <c r="D32" s="200">
        <v>591</v>
      </c>
      <c r="E32" s="1082"/>
      <c r="F32" s="367">
        <v>27.8</v>
      </c>
      <c r="G32" s="11">
        <v>64.96312549999999</v>
      </c>
      <c r="H32" s="124">
        <v>22.5288635</v>
      </c>
      <c r="I32" s="37">
        <v>3.8712740000000001</v>
      </c>
      <c r="J32" s="37">
        <v>2.5021275000000003</v>
      </c>
      <c r="K32" s="58">
        <v>0.73783799999999999</v>
      </c>
      <c r="L32" s="59">
        <v>0.73074300000000003</v>
      </c>
      <c r="M32" s="37"/>
      <c r="N32" s="37"/>
      <c r="O32" s="37"/>
      <c r="P32" s="37"/>
      <c r="Q32" s="146">
        <v>42.434262000000004</v>
      </c>
      <c r="R32" s="147">
        <v>14.554299499999999</v>
      </c>
      <c r="S32" s="11">
        <v>65.49990600000001</v>
      </c>
      <c r="T32" s="124">
        <v>35.420165999999995</v>
      </c>
      <c r="U32" s="88">
        <v>100.16287</v>
      </c>
      <c r="V32" s="171">
        <f t="shared" si="34"/>
        <v>3.6029809352517983</v>
      </c>
      <c r="W32" s="11">
        <v>343.21412350000003</v>
      </c>
      <c r="X32" s="11"/>
      <c r="Y32" s="1107" t="s">
        <v>17</v>
      </c>
      <c r="Z32" s="1108"/>
      <c r="AA32" s="327">
        <v>751.29498799999999</v>
      </c>
      <c r="AB32" s="11">
        <v>550.00668599999995</v>
      </c>
      <c r="AC32" s="37">
        <v>1.365974</v>
      </c>
      <c r="AD32" s="37">
        <v>39.166666999999997</v>
      </c>
      <c r="AE32" s="37"/>
      <c r="AF32" s="204">
        <v>23.055555999999999</v>
      </c>
      <c r="AG32" s="204"/>
      <c r="AH32" s="204"/>
      <c r="AI32" s="60">
        <v>1.46875</v>
      </c>
      <c r="AJ32" s="61">
        <v>0.68085099999999998</v>
      </c>
      <c r="AK32" s="81">
        <v>1.0857140000000001</v>
      </c>
      <c r="AL32" s="81">
        <v>0.92105300000000001</v>
      </c>
      <c r="AM32" s="60">
        <v>1.46875</v>
      </c>
      <c r="AN32" s="61">
        <v>0.68085099999999998</v>
      </c>
      <c r="AO32" s="81">
        <v>1.0857140000000001</v>
      </c>
      <c r="AP32" s="81">
        <v>0.92105300000000001</v>
      </c>
      <c r="AQ32" s="81"/>
      <c r="AR32" s="81"/>
      <c r="AS32" s="1107" t="s">
        <v>17</v>
      </c>
      <c r="AT32" s="1108"/>
      <c r="AU32" s="305">
        <v>1.213902</v>
      </c>
      <c r="AV32" s="37">
        <v>17.610847</v>
      </c>
      <c r="AW32" s="81">
        <v>50.045847999999999</v>
      </c>
      <c r="AX32" s="163">
        <f>((AU32^2)*0.7854*AV32)/AW32</f>
        <v>0.40725867346369021</v>
      </c>
      <c r="AY32" s="37"/>
      <c r="AZ32" s="37"/>
      <c r="BA32" s="37"/>
      <c r="BB32" s="1107" t="s">
        <v>17</v>
      </c>
      <c r="BC32" s="1108"/>
    </row>
    <row r="33" spans="1:63" ht="15.9" customHeight="1" x14ac:dyDescent="0.3">
      <c r="A33" s="1171"/>
      <c r="B33" s="1174"/>
      <c r="C33" s="9">
        <v>41439</v>
      </c>
      <c r="D33" s="200">
        <v>594</v>
      </c>
      <c r="E33" s="1082"/>
      <c r="F33" s="367">
        <v>26.2</v>
      </c>
      <c r="G33" s="11">
        <v>75.545150500000005</v>
      </c>
      <c r="H33" s="124">
        <v>37.170975499999997</v>
      </c>
      <c r="I33" s="37">
        <v>4.1233690000000003</v>
      </c>
      <c r="J33" s="37">
        <v>3.0666225000000003</v>
      </c>
      <c r="K33" s="58">
        <v>0.758108</v>
      </c>
      <c r="L33" s="59">
        <v>0.65855900000000001</v>
      </c>
      <c r="M33" s="37"/>
      <c r="N33" s="37"/>
      <c r="O33" s="37"/>
      <c r="P33" s="37"/>
      <c r="Q33" s="146">
        <v>38.374175000000001</v>
      </c>
      <c r="R33" s="147">
        <v>14.286061499999999</v>
      </c>
      <c r="S33" s="11">
        <v>51.002927999999997</v>
      </c>
      <c r="T33" s="124">
        <v>25.676906500000001</v>
      </c>
      <c r="U33" s="88">
        <v>111.39981</v>
      </c>
      <c r="V33" s="171">
        <f t="shared" si="34"/>
        <v>4.2519011450381683</v>
      </c>
      <c r="W33" s="11">
        <v>372.65421700000002</v>
      </c>
      <c r="X33" s="11"/>
      <c r="Y33" s="1107" t="s">
        <v>113</v>
      </c>
      <c r="Z33" s="1108"/>
      <c r="AA33" s="327">
        <v>612.46960200000001</v>
      </c>
      <c r="AB33" s="11">
        <v>393.15024799999998</v>
      </c>
      <c r="AC33" s="37">
        <v>1.5578510000000001</v>
      </c>
      <c r="AD33" s="37">
        <v>38</v>
      </c>
      <c r="AE33" s="37"/>
      <c r="AF33" s="204">
        <v>19.444444000000001</v>
      </c>
      <c r="AG33" s="204"/>
      <c r="AH33" s="204"/>
      <c r="AI33" s="60">
        <v>1.7272730000000001</v>
      </c>
      <c r="AJ33" s="61">
        <v>0.57894699999999999</v>
      </c>
      <c r="AK33" s="81">
        <v>1.5316460000000001</v>
      </c>
      <c r="AL33" s="81">
        <v>0.65289299999999995</v>
      </c>
      <c r="AM33" s="60">
        <v>1.7272730000000001</v>
      </c>
      <c r="AN33" s="61">
        <v>0.57894699999999999</v>
      </c>
      <c r="AO33" s="81">
        <v>1.5316460000000001</v>
      </c>
      <c r="AP33" s="81">
        <v>0.65289299999999995</v>
      </c>
      <c r="AQ33" s="81"/>
      <c r="AR33" s="81"/>
      <c r="AS33" s="1107" t="s">
        <v>17</v>
      </c>
      <c r="AT33" s="1108"/>
      <c r="AU33" s="305">
        <v>1.3885179999999999</v>
      </c>
      <c r="AV33" s="37">
        <v>12.420890999999999</v>
      </c>
      <c r="AW33" s="37">
        <v>29.718800999999999</v>
      </c>
      <c r="AX33" s="163">
        <f>((AU33^2)*0.7854*AV33)/AW33</f>
        <v>0.63287128611367893</v>
      </c>
      <c r="AY33" s="37"/>
      <c r="AZ33" s="37"/>
      <c r="BA33" s="37"/>
      <c r="BB33" s="1107" t="s">
        <v>17</v>
      </c>
      <c r="BC33" s="1108"/>
    </row>
    <row r="34" spans="1:63" ht="15.9" customHeight="1" x14ac:dyDescent="0.3">
      <c r="A34" s="1171"/>
      <c r="B34" s="1174"/>
      <c r="C34" s="9">
        <v>41445</v>
      </c>
      <c r="D34" s="200">
        <v>613</v>
      </c>
      <c r="E34" s="1082"/>
      <c r="F34" s="367">
        <v>23.9</v>
      </c>
      <c r="G34" s="11">
        <v>54.672646999999998</v>
      </c>
      <c r="H34" s="124">
        <v>24.680053999999998</v>
      </c>
      <c r="I34" s="37">
        <v>3.5916294999999998</v>
      </c>
      <c r="J34" s="37">
        <v>2.5764519999999997</v>
      </c>
      <c r="K34" s="58">
        <v>0.88863599999999998</v>
      </c>
      <c r="L34" s="59">
        <v>0.94015199999999999</v>
      </c>
      <c r="M34" s="37"/>
      <c r="N34" s="37"/>
      <c r="O34" s="37"/>
      <c r="P34" s="37"/>
      <c r="Q34" s="146">
        <v>29.992592999999999</v>
      </c>
      <c r="R34" s="147">
        <v>14.076943</v>
      </c>
      <c r="S34" s="11">
        <v>55.817661000000001</v>
      </c>
      <c r="T34" s="124">
        <v>28.517010499999998</v>
      </c>
      <c r="U34" s="88">
        <v>112.528823</v>
      </c>
      <c r="V34" s="171">
        <f t="shared" si="34"/>
        <v>4.7083189539748957</v>
      </c>
      <c r="W34" s="11">
        <v>470.06898799999999</v>
      </c>
      <c r="X34" s="11"/>
      <c r="Y34" s="1107" t="s">
        <v>17</v>
      </c>
      <c r="Z34" s="1108"/>
      <c r="AA34" s="327">
        <v>508.59770200000003</v>
      </c>
      <c r="AB34" s="11">
        <v>617.97355200000004</v>
      </c>
      <c r="AC34" s="37">
        <v>0.82300899999999999</v>
      </c>
      <c r="AD34" s="37">
        <v>31.388888999999999</v>
      </c>
      <c r="AE34" s="37"/>
      <c r="AF34" s="204">
        <v>17.222221999999999</v>
      </c>
      <c r="AG34" s="204"/>
      <c r="AH34" s="204"/>
      <c r="AI34" s="60">
        <v>1.979592</v>
      </c>
      <c r="AJ34" s="61">
        <v>0.50515500000000002</v>
      </c>
      <c r="AK34" s="81">
        <v>2.148936</v>
      </c>
      <c r="AL34" s="81">
        <v>0.46534700000000001</v>
      </c>
      <c r="AM34" s="60">
        <v>1.979592</v>
      </c>
      <c r="AN34" s="61">
        <v>0.50515500000000002</v>
      </c>
      <c r="AO34" s="81">
        <v>2.148936</v>
      </c>
      <c r="AP34" s="81">
        <v>0.46534700000000001</v>
      </c>
      <c r="AQ34" s="81"/>
      <c r="AR34" s="81"/>
      <c r="AS34" s="1107" t="s">
        <v>17</v>
      </c>
      <c r="AT34" s="1108"/>
      <c r="AU34" s="305">
        <v>1.1870270000000001</v>
      </c>
      <c r="AV34" s="37">
        <v>20.056676</v>
      </c>
      <c r="AW34" s="37">
        <v>33.820579000000002</v>
      </c>
      <c r="AX34" s="163">
        <f>((AU34^2)*0.7854*AV34)/AW34</f>
        <v>0.65628127391619739</v>
      </c>
      <c r="AY34" s="37"/>
      <c r="AZ34" s="37"/>
      <c r="BA34" s="37"/>
      <c r="BB34" s="1107" t="s">
        <v>17</v>
      </c>
      <c r="BC34" s="1108"/>
    </row>
    <row r="35" spans="1:63" ht="15.9" customHeight="1" x14ac:dyDescent="0.3">
      <c r="A35" s="1171"/>
      <c r="B35" s="1174"/>
      <c r="C35" s="9">
        <v>41449</v>
      </c>
      <c r="D35" s="200">
        <v>615</v>
      </c>
      <c r="E35" s="1082"/>
      <c r="F35" s="367">
        <v>29.1</v>
      </c>
      <c r="G35" s="11">
        <v>49.605719499999999</v>
      </c>
      <c r="H35" s="124">
        <v>17.9059825</v>
      </c>
      <c r="I35" s="37">
        <v>3.4523134999999998</v>
      </c>
      <c r="J35" s="37">
        <v>2.2745069999999998</v>
      </c>
      <c r="K35" s="58">
        <v>0.75984799999999997</v>
      </c>
      <c r="L35" s="59">
        <v>0.78560600000000003</v>
      </c>
      <c r="M35" s="37"/>
      <c r="N35" s="37"/>
      <c r="O35" s="37"/>
      <c r="P35" s="37"/>
      <c r="Q35" s="146">
        <v>31.699736999999999</v>
      </c>
      <c r="R35" s="147">
        <v>13.822012000000001</v>
      </c>
      <c r="S35" s="11">
        <v>64.298844500000001</v>
      </c>
      <c r="T35" s="124">
        <v>34.226003000000006</v>
      </c>
      <c r="U35" s="88">
        <v>88.545997499999999</v>
      </c>
      <c r="V35" s="171">
        <f t="shared" si="34"/>
        <v>3.0428177835051544</v>
      </c>
      <c r="W35" s="11">
        <v>431.25581199999999</v>
      </c>
      <c r="X35" s="11"/>
      <c r="Y35" s="1107" t="s">
        <v>17</v>
      </c>
      <c r="Z35" s="1108"/>
      <c r="AA35" s="327" t="s">
        <v>17</v>
      </c>
      <c r="AB35" s="11" t="s">
        <v>17</v>
      </c>
      <c r="AC35" s="37" t="s">
        <v>17</v>
      </c>
      <c r="AD35" s="37" t="s">
        <v>17</v>
      </c>
      <c r="AE35" s="37"/>
      <c r="AF35" s="37" t="s">
        <v>17</v>
      </c>
      <c r="AG35" s="37"/>
      <c r="AH35" s="37"/>
      <c r="AI35" s="60" t="s">
        <v>17</v>
      </c>
      <c r="AJ35" s="61" t="s">
        <v>17</v>
      </c>
      <c r="AK35" s="81" t="s">
        <v>17</v>
      </c>
      <c r="AL35" s="81" t="s">
        <v>17</v>
      </c>
      <c r="AM35" s="60" t="s">
        <v>17</v>
      </c>
      <c r="AN35" s="61" t="s">
        <v>17</v>
      </c>
      <c r="AO35" s="81" t="s">
        <v>17</v>
      </c>
      <c r="AP35" s="81" t="s">
        <v>17</v>
      </c>
      <c r="AQ35" s="81"/>
      <c r="AR35" s="81"/>
      <c r="AS35" s="1107" t="s">
        <v>110</v>
      </c>
      <c r="AT35" s="1108"/>
      <c r="AU35" s="305">
        <v>1.7183790000000001</v>
      </c>
      <c r="AV35" s="37">
        <v>14.022466</v>
      </c>
      <c r="AW35" s="37">
        <v>24.177320999999999</v>
      </c>
      <c r="AX35" s="163">
        <f>((AU35^2)*0.7854*AV35)/AW35</f>
        <v>1.3450704421867026</v>
      </c>
      <c r="AY35" s="37"/>
      <c r="AZ35" s="37"/>
      <c r="BA35" s="37"/>
      <c r="BB35" s="1107" t="s">
        <v>17</v>
      </c>
      <c r="BC35" s="1108"/>
    </row>
    <row r="36" spans="1:63" ht="15.9" customHeight="1" thickBot="1" x14ac:dyDescent="0.35">
      <c r="A36" s="1171"/>
      <c r="B36" s="1174"/>
      <c r="C36" s="39">
        <v>41449</v>
      </c>
      <c r="D36" s="201">
        <v>619</v>
      </c>
      <c r="E36" s="201"/>
      <c r="F36" s="368">
        <v>25.2</v>
      </c>
      <c r="G36" s="94">
        <v>52.946037000000004</v>
      </c>
      <c r="H36" s="125">
        <v>16.003815500000002</v>
      </c>
      <c r="I36" s="38">
        <v>3.5573815</v>
      </c>
      <c r="J36" s="38">
        <v>2.186963</v>
      </c>
      <c r="K36" s="70">
        <v>0.798485</v>
      </c>
      <c r="L36" s="71">
        <v>0.77272700000000005</v>
      </c>
      <c r="M36" s="37"/>
      <c r="N36" s="38"/>
      <c r="O36" s="38"/>
      <c r="P36" s="38"/>
      <c r="Q36" s="148">
        <v>36.942222000000001</v>
      </c>
      <c r="R36" s="149">
        <v>13.727412000000001</v>
      </c>
      <c r="S36" s="94">
        <v>69.757427000000007</v>
      </c>
      <c r="T36" s="125">
        <v>38.516827000000006</v>
      </c>
      <c r="U36" s="105">
        <v>89.776187999999991</v>
      </c>
      <c r="V36" s="178">
        <f t="shared" si="34"/>
        <v>3.5625471428571425</v>
      </c>
      <c r="W36" s="94">
        <v>372.46339</v>
      </c>
      <c r="X36" s="94"/>
      <c r="Y36" s="1132" t="s">
        <v>17</v>
      </c>
      <c r="Z36" s="1133"/>
      <c r="AA36" s="310">
        <v>428.23801700000001</v>
      </c>
      <c r="AB36" s="94">
        <v>530.083978</v>
      </c>
      <c r="AC36" s="38">
        <v>0.80786800000000003</v>
      </c>
      <c r="AD36" s="38">
        <v>41.944443999999997</v>
      </c>
      <c r="AE36" s="37"/>
      <c r="AF36" s="204">
        <v>10.277778</v>
      </c>
      <c r="AG36" s="204"/>
      <c r="AH36" s="204"/>
      <c r="AI36" s="60">
        <v>1.7755099999999999</v>
      </c>
      <c r="AJ36" s="61">
        <v>0.563218</v>
      </c>
      <c r="AK36" s="81">
        <v>1.5</v>
      </c>
      <c r="AL36" s="81">
        <v>0.66666700000000001</v>
      </c>
      <c r="AM36" s="60">
        <v>1.7755099999999999</v>
      </c>
      <c r="AN36" s="61">
        <v>0.563218</v>
      </c>
      <c r="AO36" s="81">
        <v>1.5</v>
      </c>
      <c r="AP36" s="81">
        <v>0.66666700000000001</v>
      </c>
      <c r="AQ36" s="81"/>
      <c r="AR36" s="81"/>
      <c r="AS36" s="1132" t="s">
        <v>17</v>
      </c>
      <c r="AT36" s="1133"/>
      <c r="AU36" s="307">
        <v>1.3166119999999999</v>
      </c>
      <c r="AV36" s="38" t="s">
        <v>17</v>
      </c>
      <c r="AW36" s="38">
        <v>20.771813000000002</v>
      </c>
      <c r="AX36" s="164" t="s">
        <v>17</v>
      </c>
      <c r="AY36" s="38"/>
      <c r="AZ36" s="38"/>
      <c r="BA36" s="38"/>
      <c r="BB36" s="1132" t="s">
        <v>116</v>
      </c>
      <c r="BC36" s="1133"/>
    </row>
    <row r="37" spans="1:63" ht="15.9" customHeight="1" x14ac:dyDescent="0.3">
      <c r="A37" s="1171"/>
      <c r="B37" s="1174"/>
      <c r="C37" s="1116" t="s">
        <v>13</v>
      </c>
      <c r="D37" s="1134"/>
      <c r="E37" s="1070"/>
      <c r="F37" s="369">
        <f t="shared" ref="F37:R37" si="35">AVERAGE(F31:F36)</f>
        <v>28.533333333333331</v>
      </c>
      <c r="G37" s="15">
        <f>AVERAGE(G31:G36)</f>
        <v>63.348775583333328</v>
      </c>
      <c r="H37" s="126">
        <f t="shared" si="35"/>
        <v>26.119859916666666</v>
      </c>
      <c r="I37" s="48">
        <f t="shared" si="35"/>
        <v>3.8126652499999998</v>
      </c>
      <c r="J37" s="48">
        <f t="shared" si="35"/>
        <v>2.6156721666666667</v>
      </c>
      <c r="K37" s="64">
        <f t="shared" si="35"/>
        <v>0.80902933333333349</v>
      </c>
      <c r="L37" s="65">
        <f t="shared" si="35"/>
        <v>0.80111766666666673</v>
      </c>
      <c r="M37" s="48"/>
      <c r="N37" s="48"/>
      <c r="O37" s="48"/>
      <c r="P37" s="48"/>
      <c r="Q37" s="150">
        <f t="shared" si="35"/>
        <v>37.228915666666666</v>
      </c>
      <c r="R37" s="151">
        <f t="shared" si="35"/>
        <v>14.596299</v>
      </c>
      <c r="S37" s="15">
        <f>AVERAGE(S31:S36)</f>
        <v>60.090241249999998</v>
      </c>
      <c r="T37" s="126">
        <f>AVERAGE(T31:T36)</f>
        <v>31.741325333333336</v>
      </c>
      <c r="U37" s="89">
        <f>AVERAGE(U31:U36)</f>
        <v>106.27734500000001</v>
      </c>
      <c r="V37" s="174">
        <f>AVERAGE(V31:V36)</f>
        <v>3.7727540767711929</v>
      </c>
      <c r="W37" s="15">
        <f>AVERAGE(W31:W36)</f>
        <v>396.42277199999995</v>
      </c>
      <c r="X37" s="890"/>
      <c r="Y37" s="1118">
        <f>COUNT(Q31:Q36)</f>
        <v>6</v>
      </c>
      <c r="Z37" s="1119"/>
      <c r="AA37" s="14">
        <f t="shared" ref="AA37:AP37" si="36">AVERAGE(AA31:AA36)</f>
        <v>581.32825660000003</v>
      </c>
      <c r="AB37" s="15">
        <f t="shared" si="36"/>
        <v>557.40382739999995</v>
      </c>
      <c r="AC37" s="48">
        <f t="shared" si="36"/>
        <v>1.0851390000000001</v>
      </c>
      <c r="AD37" s="48">
        <f t="shared" si="36"/>
        <v>37.766666600000001</v>
      </c>
      <c r="AE37" s="48"/>
      <c r="AF37" s="65">
        <f t="shared" si="36"/>
        <v>18.277777800000003</v>
      </c>
      <c r="AG37" s="48"/>
      <c r="AH37" s="48"/>
      <c r="AI37" s="64">
        <f t="shared" ref="AI37:AL37" si="37">AVERAGE(AI31:AI36)</f>
        <v>1.7192572000000002</v>
      </c>
      <c r="AJ37" s="65">
        <f t="shared" si="37"/>
        <v>0.58720280000000002</v>
      </c>
      <c r="AK37" s="48">
        <f t="shared" si="37"/>
        <v>1.5594319999999999</v>
      </c>
      <c r="AL37" s="112">
        <f t="shared" si="37"/>
        <v>0.67183719999999991</v>
      </c>
      <c r="AM37" s="64">
        <f t="shared" si="36"/>
        <v>1.7192572000000002</v>
      </c>
      <c r="AN37" s="65">
        <f t="shared" si="36"/>
        <v>0.58720280000000002</v>
      </c>
      <c r="AO37" s="48">
        <f t="shared" si="36"/>
        <v>1.5594319999999999</v>
      </c>
      <c r="AP37" s="112">
        <f t="shared" si="36"/>
        <v>0.67183719999999991</v>
      </c>
      <c r="AQ37" s="1043"/>
      <c r="AR37" s="1043"/>
      <c r="AS37" s="1118">
        <f>COUNT(AA31:AA36)</f>
        <v>5</v>
      </c>
      <c r="AT37" s="1119"/>
      <c r="AU37" s="47">
        <f>AVERAGE(AU31:AU36)</f>
        <v>1.3649579999999999</v>
      </c>
      <c r="AV37" s="48">
        <f>AVERAGE(AV31:AV36)</f>
        <v>18.677827199999999</v>
      </c>
      <c r="AW37" s="65">
        <f>AVERAGE(AW31:AW36)</f>
        <v>35.252653333333335</v>
      </c>
      <c r="AX37" s="112">
        <f>AVERAGE(AX31:AX36)</f>
        <v>0.77010579698913895</v>
      </c>
      <c r="AY37" s="1043"/>
      <c r="AZ37" s="1043"/>
      <c r="BA37" s="1043"/>
      <c r="BB37" s="1118">
        <f>COUNT(AU31:AU36)</f>
        <v>6</v>
      </c>
      <c r="BC37" s="1119"/>
    </row>
    <row r="38" spans="1:63" ht="15.9" customHeight="1" x14ac:dyDescent="0.3">
      <c r="A38" s="1171"/>
      <c r="B38" s="1174"/>
      <c r="C38" s="1124" t="s">
        <v>14</v>
      </c>
      <c r="D38" s="1130"/>
      <c r="E38" s="1068"/>
      <c r="F38" s="370">
        <f t="shared" ref="F38:R38" si="38">_xlfn.STDEV.S(F31:F36)</f>
        <v>5.4485472069779171</v>
      </c>
      <c r="G38" s="18">
        <f>_xlfn.STDEV.S(G31:G36)</f>
        <v>13.305240469353098</v>
      </c>
      <c r="H38" s="127">
        <f t="shared" si="38"/>
        <v>9.5752185594820514</v>
      </c>
      <c r="I38" s="50">
        <f t="shared" si="38"/>
        <v>0.33534340207088481</v>
      </c>
      <c r="J38" s="50">
        <f t="shared" si="38"/>
        <v>0.38482785552954368</v>
      </c>
      <c r="K38" s="66">
        <f t="shared" si="38"/>
        <v>7.3457075481308587E-2</v>
      </c>
      <c r="L38" s="67">
        <f t="shared" si="38"/>
        <v>0.1091145351338068</v>
      </c>
      <c r="M38" s="50"/>
      <c r="N38" s="50"/>
      <c r="O38" s="50"/>
      <c r="P38" s="50"/>
      <c r="Q38" s="152">
        <f t="shared" si="38"/>
        <v>5.5917246839543795</v>
      </c>
      <c r="R38" s="153">
        <f t="shared" si="38"/>
        <v>1.26856453998758</v>
      </c>
      <c r="S38" s="18">
        <f>_xlfn.STDEV.S(S31:S36)</f>
        <v>7.43475302509784</v>
      </c>
      <c r="T38" s="127">
        <f>_xlfn.STDEV.S(T31:T36)</f>
        <v>5.0222084154048394</v>
      </c>
      <c r="U38" s="90">
        <f>_xlfn.STDEV.S(U31:U36)</f>
        <v>17.48618391714475</v>
      </c>
      <c r="V38" s="175">
        <f>_xlfn.STDEV.S(V31:V36)</f>
        <v>0.60059649732231946</v>
      </c>
      <c r="W38" s="18">
        <f>_xlfn.STDEV.S(W31:W36)</f>
        <v>46.182581462795319</v>
      </c>
      <c r="X38" s="891"/>
      <c r="Y38" s="1120"/>
      <c r="Z38" s="1121"/>
      <c r="AA38" s="17">
        <f t="shared" ref="AA38:AP38" si="39">_xlfn.STDEV.S(AA31:AA36)</f>
        <v>121.6506746905072</v>
      </c>
      <c r="AB38" s="18">
        <f t="shared" si="39"/>
        <v>112.47645955794182</v>
      </c>
      <c r="AC38" s="50">
        <f t="shared" si="39"/>
        <v>0.35134555135436113</v>
      </c>
      <c r="AD38" s="50">
        <f t="shared" si="39"/>
        <v>3.8879759362506729</v>
      </c>
      <c r="AE38" s="50"/>
      <c r="AF38" s="67">
        <f t="shared" si="39"/>
        <v>4.9744718889621007</v>
      </c>
      <c r="AG38" s="50"/>
      <c r="AH38" s="50"/>
      <c r="AI38" s="66">
        <f t="shared" ref="AI38:AL38" si="40">_xlfn.STDEV.S(AI31:AI36)</f>
        <v>0.18657903335771678</v>
      </c>
      <c r="AJ38" s="67">
        <f t="shared" si="40"/>
        <v>6.4364729411378704E-2</v>
      </c>
      <c r="AK38" s="50">
        <f t="shared" si="40"/>
        <v>0.37981708248313406</v>
      </c>
      <c r="AL38" s="113">
        <f t="shared" si="40"/>
        <v>0.16238742878745274</v>
      </c>
      <c r="AM38" s="66">
        <f t="shared" si="39"/>
        <v>0.18657903335771678</v>
      </c>
      <c r="AN38" s="67">
        <f t="shared" si="39"/>
        <v>6.4364729411378704E-2</v>
      </c>
      <c r="AO38" s="50">
        <f t="shared" si="39"/>
        <v>0.37981708248313406</v>
      </c>
      <c r="AP38" s="113">
        <f t="shared" si="39"/>
        <v>0.16238742878745274</v>
      </c>
      <c r="AQ38" s="1042"/>
      <c r="AR38" s="1042"/>
      <c r="AS38" s="1120"/>
      <c r="AT38" s="1121"/>
      <c r="AU38" s="49">
        <f>_xlfn.STDEV.S(AU31:AU36)</f>
        <v>0.19093260190863204</v>
      </c>
      <c r="AV38" s="50">
        <f>_xlfn.STDEV.S(AV31:AV36)</f>
        <v>6.6375899243938479</v>
      </c>
      <c r="AW38" s="67">
        <f>_xlfn.STDEV.S(AW31:AW36)</f>
        <v>13.402870966492605</v>
      </c>
      <c r="AX38" s="113">
        <f>_xlfn.STDEV.S(AX31:AX36)</f>
        <v>0.35197590566835185</v>
      </c>
      <c r="AY38" s="1042"/>
      <c r="AZ38" s="1042"/>
      <c r="BA38" s="1042"/>
      <c r="BB38" s="1120"/>
      <c r="BC38" s="1121"/>
    </row>
    <row r="39" spans="1:63" ht="15.9" customHeight="1" thickBot="1" x14ac:dyDescent="0.35">
      <c r="A39" s="1171"/>
      <c r="B39" s="1175"/>
      <c r="C39" s="1126" t="s">
        <v>15</v>
      </c>
      <c r="D39" s="1131"/>
      <c r="E39" s="1079"/>
      <c r="F39" s="371">
        <f t="shared" ref="F39:R39" si="41">_xlfn.STDEV.S(F31:F36)/SQRT(COUNT(F31:F36))</f>
        <v>2.2243600827603904</v>
      </c>
      <c r="G39" s="21">
        <f>_xlfn.STDEV.S(G31:G36)/SQRT(COUNT(G31:G36))</f>
        <v>5.4318416758240096</v>
      </c>
      <c r="H39" s="128">
        <f t="shared" si="41"/>
        <v>3.9090666077264009</v>
      </c>
      <c r="I39" s="52">
        <f t="shared" si="41"/>
        <v>0.13690337061377458</v>
      </c>
      <c r="J39" s="52">
        <f t="shared" si="41"/>
        <v>0.15710531414281068</v>
      </c>
      <c r="K39" s="68">
        <f t="shared" si="41"/>
        <v>2.9988725487719182E-2</v>
      </c>
      <c r="L39" s="69">
        <f t="shared" si="41"/>
        <v>4.4545822433135748E-2</v>
      </c>
      <c r="M39" s="52"/>
      <c r="N39" s="52"/>
      <c r="O39" s="52"/>
      <c r="P39" s="52"/>
      <c r="Q39" s="154">
        <f t="shared" si="41"/>
        <v>2.2828120429689602</v>
      </c>
      <c r="R39" s="155">
        <f t="shared" si="41"/>
        <v>0.51788930479300643</v>
      </c>
      <c r="S39" s="21">
        <f>_xlfn.STDEV.S(S31:S36)/SQRT(COUNT(S31:S36))</f>
        <v>3.0352252125172274</v>
      </c>
      <c r="T39" s="128">
        <f>_xlfn.STDEV.S(T31:T36)/SQRT(COUNT(T31:T36))</f>
        <v>2.0503079999422522</v>
      </c>
      <c r="U39" s="91">
        <f>_xlfn.STDEV.S(U31:U36)/SQRT(COUNT(U31:U36))</f>
        <v>7.1387046909110401</v>
      </c>
      <c r="V39" s="176">
        <f>_xlfn.STDEV.S(V31:V36)/SQRT(COUNT(V31:V36))</f>
        <v>0.24519249329042103</v>
      </c>
      <c r="W39" s="21">
        <f>_xlfn.STDEV.S(W31:W36)/SQRT(COUNT(W31:W36))</f>
        <v>18.853959931394282</v>
      </c>
      <c r="X39" s="21"/>
      <c r="Y39" s="1122"/>
      <c r="Z39" s="1123"/>
      <c r="AA39" s="20">
        <f t="shared" ref="AA39:AP39" si="42">_xlfn.STDEV.S(AA31:AA36)/SQRT(COUNT(AA31:AA36))</f>
        <v>54.403835623337457</v>
      </c>
      <c r="AB39" s="21">
        <f t="shared" si="42"/>
        <v>50.30100188801277</v>
      </c>
      <c r="AC39" s="52">
        <f t="shared" si="42"/>
        <v>0.15712650728409894</v>
      </c>
      <c r="AD39" s="52">
        <f t="shared" si="42"/>
        <v>1.7387556976679786</v>
      </c>
      <c r="AE39" s="52"/>
      <c r="AF39" s="69">
        <f t="shared" si="42"/>
        <v>2.2246514591762083</v>
      </c>
      <c r="AG39" s="52"/>
      <c r="AH39" s="52"/>
      <c r="AI39" s="68">
        <f t="shared" ref="AI39:AL39" si="43">_xlfn.STDEV.S(AI31:AI36)/SQRT(COUNT(AI31:AI36))</f>
        <v>8.3440680352811103E-2</v>
      </c>
      <c r="AJ39" s="69">
        <f t="shared" si="43"/>
        <v>2.878478206344456E-2</v>
      </c>
      <c r="AK39" s="52">
        <f t="shared" si="43"/>
        <v>0.16985936308958646</v>
      </c>
      <c r="AL39" s="114">
        <f t="shared" si="43"/>
        <v>7.262186589203011E-2</v>
      </c>
      <c r="AM39" s="68">
        <f t="shared" si="42"/>
        <v>8.3440680352811103E-2</v>
      </c>
      <c r="AN39" s="69">
        <f t="shared" si="42"/>
        <v>2.878478206344456E-2</v>
      </c>
      <c r="AO39" s="52">
        <f t="shared" si="42"/>
        <v>0.16985936308958646</v>
      </c>
      <c r="AP39" s="114">
        <f t="shared" si="42"/>
        <v>7.262186589203011E-2</v>
      </c>
      <c r="AQ39" s="52"/>
      <c r="AR39" s="52"/>
      <c r="AS39" s="1122"/>
      <c r="AT39" s="1123"/>
      <c r="AU39" s="51">
        <f>_xlfn.STDEV.S(AU31:AU36)/SQRT(COUNT(AU31:AU36))</f>
        <v>7.7947908323016346E-2</v>
      </c>
      <c r="AV39" s="52">
        <f>_xlfn.STDEV.S(AV31:AV36)/SQRT(COUNT(AV31:AV36))</f>
        <v>2.9684204555424665</v>
      </c>
      <c r="AW39" s="69">
        <f>_xlfn.STDEV.S(AW31:AW36)/SQRT(COUNT(AW31:AW36))</f>
        <v>5.4716991593783497</v>
      </c>
      <c r="AX39" s="114">
        <f>_xlfn.STDEV.S(AX31:AX36)/SQRT(COUNT(AX31:AX36))</f>
        <v>0.15740841030329766</v>
      </c>
      <c r="AY39" s="52"/>
      <c r="AZ39" s="52"/>
      <c r="BA39" s="52"/>
      <c r="BB39" s="1122"/>
      <c r="BC39" s="1123"/>
    </row>
    <row r="40" spans="1:63" ht="15.9" customHeight="1" x14ac:dyDescent="0.3">
      <c r="A40" s="1171"/>
      <c r="B40" s="1173" t="s">
        <v>16</v>
      </c>
      <c r="C40" s="95">
        <v>41428</v>
      </c>
      <c r="D40" s="199">
        <v>573</v>
      </c>
      <c r="E40" s="199"/>
      <c r="F40" s="366">
        <v>28.8</v>
      </c>
      <c r="G40" s="7">
        <v>41.714801999999999</v>
      </c>
      <c r="H40" s="123">
        <v>10.733337499999999</v>
      </c>
      <c r="I40" s="35">
        <v>3.1066190000000002</v>
      </c>
      <c r="J40" s="35">
        <v>1.7415115000000001</v>
      </c>
      <c r="K40" s="99">
        <v>0.80405400000000005</v>
      </c>
      <c r="L40" s="100">
        <v>0.872973</v>
      </c>
      <c r="M40" s="35"/>
      <c r="N40" s="35"/>
      <c r="O40" s="35"/>
      <c r="P40" s="35"/>
      <c r="Q40" s="144">
        <v>30.981464500000001</v>
      </c>
      <c r="R40" s="145">
        <v>12.339411500000001</v>
      </c>
      <c r="S40" s="7">
        <v>77.501131999999998</v>
      </c>
      <c r="T40" s="123">
        <v>45.168392499999996</v>
      </c>
      <c r="U40" s="97">
        <v>78.601552999999996</v>
      </c>
      <c r="V40" s="177">
        <f t="shared" ref="V40:V46" si="44">U40/F40</f>
        <v>2.7292205902777775</v>
      </c>
      <c r="W40" s="7">
        <v>407.26658850000001</v>
      </c>
      <c r="X40" s="7"/>
      <c r="Y40" s="1128" t="s">
        <v>111</v>
      </c>
      <c r="Z40" s="1129"/>
      <c r="AA40" s="308" t="s">
        <v>17</v>
      </c>
      <c r="AB40" s="7" t="s">
        <v>17</v>
      </c>
      <c r="AC40" s="35" t="s">
        <v>17</v>
      </c>
      <c r="AD40" s="35" t="s">
        <v>17</v>
      </c>
      <c r="AE40" s="35"/>
      <c r="AF40" s="35" t="s">
        <v>17</v>
      </c>
      <c r="AG40" s="35"/>
      <c r="AH40" s="35"/>
      <c r="AI40" s="99" t="s">
        <v>17</v>
      </c>
      <c r="AJ40" s="100" t="s">
        <v>17</v>
      </c>
      <c r="AK40" s="35" t="s">
        <v>17</v>
      </c>
      <c r="AL40" s="1031" t="s">
        <v>17</v>
      </c>
      <c r="AM40" s="99" t="s">
        <v>17</v>
      </c>
      <c r="AN40" s="100" t="s">
        <v>17</v>
      </c>
      <c r="AO40" s="35" t="s">
        <v>17</v>
      </c>
      <c r="AP40" s="304" t="s">
        <v>17</v>
      </c>
      <c r="AQ40" s="35"/>
      <c r="AR40" s="35"/>
      <c r="AS40" s="1128" t="s">
        <v>110</v>
      </c>
      <c r="AT40" s="1129"/>
      <c r="AU40" s="303">
        <v>1.0053339999999999</v>
      </c>
      <c r="AV40" s="35">
        <v>16.569146</v>
      </c>
      <c r="AW40" s="35">
        <v>31.327801999999998</v>
      </c>
      <c r="AX40" s="162">
        <f>((AU40^2)*0.7854*AV40)/AW40</f>
        <v>0.41983808978443299</v>
      </c>
      <c r="AY40" s="35"/>
      <c r="AZ40" s="35"/>
      <c r="BA40" s="35"/>
      <c r="BB40" s="1128" t="s">
        <v>17</v>
      </c>
      <c r="BC40" s="1129"/>
      <c r="BD40" s="81"/>
      <c r="BE40" s="81"/>
      <c r="BH40" s="81"/>
      <c r="BK40" s="81"/>
    </row>
    <row r="41" spans="1:63" ht="15.9" customHeight="1" x14ac:dyDescent="0.3">
      <c r="A41" s="1171"/>
      <c r="B41" s="1174"/>
      <c r="C41" s="9">
        <v>41432</v>
      </c>
      <c r="D41" s="200">
        <v>589</v>
      </c>
      <c r="E41" s="1082"/>
      <c r="F41" s="367">
        <v>26.9</v>
      </c>
      <c r="G41" s="11">
        <v>91.15566849999999</v>
      </c>
      <c r="H41" s="124">
        <v>39.036242000000001</v>
      </c>
      <c r="I41" s="37">
        <v>4.4690634999999999</v>
      </c>
      <c r="J41" s="37">
        <v>3.1356580000000003</v>
      </c>
      <c r="K41" s="58">
        <v>1.0188060000000001</v>
      </c>
      <c r="L41" s="59">
        <v>0.99076600000000004</v>
      </c>
      <c r="M41" s="37"/>
      <c r="N41" s="37"/>
      <c r="O41" s="37"/>
      <c r="P41" s="37"/>
      <c r="Q41" s="146">
        <v>52.119426500000003</v>
      </c>
      <c r="R41" s="147">
        <v>24.996496999999998</v>
      </c>
      <c r="S41" s="11">
        <v>57.092686499999999</v>
      </c>
      <c r="T41" s="124">
        <v>29.808737999999998</v>
      </c>
      <c r="U41" s="88">
        <v>177.44518199999999</v>
      </c>
      <c r="V41" s="171">
        <f t="shared" si="44"/>
        <v>6.5964751672862452</v>
      </c>
      <c r="W41" s="11">
        <v>480.15190849999999</v>
      </c>
      <c r="X41" s="11"/>
      <c r="Y41" s="1107" t="s">
        <v>17</v>
      </c>
      <c r="Z41" s="1108"/>
      <c r="AA41" s="327" t="s">
        <v>17</v>
      </c>
      <c r="AB41" s="11" t="s">
        <v>17</v>
      </c>
      <c r="AC41" s="37" t="s">
        <v>17</v>
      </c>
      <c r="AD41" s="37">
        <v>31.388888999999999</v>
      </c>
      <c r="AE41" s="37"/>
      <c r="AF41" s="204">
        <v>14.444444000000001</v>
      </c>
      <c r="AG41" s="204"/>
      <c r="AH41" s="204"/>
      <c r="AI41" s="60">
        <v>0.95238100000000003</v>
      </c>
      <c r="AJ41" s="61">
        <v>1.05</v>
      </c>
      <c r="AK41" s="81">
        <v>1.1585369999999999</v>
      </c>
      <c r="AL41" s="81">
        <v>0.86315799999999998</v>
      </c>
      <c r="AM41" s="60">
        <v>0.95238100000000003</v>
      </c>
      <c r="AN41" s="61">
        <v>1.05</v>
      </c>
      <c r="AO41" s="81">
        <v>1.1585369999999999</v>
      </c>
      <c r="AP41" s="81">
        <v>0.86315799999999998</v>
      </c>
      <c r="AQ41" s="81"/>
      <c r="AR41" s="81"/>
      <c r="AS41" s="1107" t="s">
        <v>17</v>
      </c>
      <c r="AT41" s="1108"/>
      <c r="AU41" s="305">
        <v>1.0028809999999999</v>
      </c>
      <c r="AV41" s="37">
        <v>29.589478</v>
      </c>
      <c r="AW41" s="37">
        <v>50.472486000000004</v>
      </c>
      <c r="AX41" s="163">
        <f t="shared" ref="AX41:AX46" si="45">((AU41^2)*0.7854*AV41)/AW41</f>
        <v>0.46309736656238204</v>
      </c>
      <c r="AY41" s="37"/>
      <c r="AZ41" s="37"/>
      <c r="BA41" s="37"/>
      <c r="BB41" s="1107" t="s">
        <v>17</v>
      </c>
      <c r="BC41" s="1108"/>
    </row>
    <row r="42" spans="1:63" ht="15.9" customHeight="1" x14ac:dyDescent="0.3">
      <c r="A42" s="1171"/>
      <c r="B42" s="1174"/>
      <c r="C42" s="9">
        <v>41432</v>
      </c>
      <c r="D42" s="200">
        <v>609</v>
      </c>
      <c r="E42" s="1082"/>
      <c r="F42" s="367">
        <v>25.4</v>
      </c>
      <c r="G42" s="11">
        <v>59.016139500000001</v>
      </c>
      <c r="H42" s="124">
        <v>23.220854000000003</v>
      </c>
      <c r="I42" s="37">
        <v>3.719684</v>
      </c>
      <c r="J42" s="37">
        <v>2.5296129999999999</v>
      </c>
      <c r="K42" s="58">
        <v>0.80878399999999995</v>
      </c>
      <c r="L42" s="59">
        <v>0.78749999999999998</v>
      </c>
      <c r="M42" s="37"/>
      <c r="N42" s="37"/>
      <c r="O42" s="37"/>
      <c r="P42" s="37"/>
      <c r="Q42" s="146">
        <v>35.795285499999999</v>
      </c>
      <c r="R42" s="147">
        <v>12.3034985</v>
      </c>
      <c r="S42" s="11">
        <v>60.973179500000001</v>
      </c>
      <c r="T42" s="124">
        <v>32.084941999999998</v>
      </c>
      <c r="U42" s="88">
        <v>94.635918500000002</v>
      </c>
      <c r="V42" s="171">
        <f t="shared" si="44"/>
        <v>3.7258235629921264</v>
      </c>
      <c r="W42" s="11">
        <v>343.63281050000001</v>
      </c>
      <c r="X42" s="11"/>
      <c r="Y42" s="1107" t="s">
        <v>17</v>
      </c>
      <c r="Z42" s="1108"/>
      <c r="AA42" s="327" t="s">
        <v>17</v>
      </c>
      <c r="AB42" s="11" t="s">
        <v>17</v>
      </c>
      <c r="AC42" s="37" t="s">
        <v>17</v>
      </c>
      <c r="AD42" s="37" t="s">
        <v>17</v>
      </c>
      <c r="AE42" s="37"/>
      <c r="AF42" s="204" t="s">
        <v>17</v>
      </c>
      <c r="AG42" s="204"/>
      <c r="AH42" s="204"/>
      <c r="AI42" s="60" t="s">
        <v>17</v>
      </c>
      <c r="AJ42" s="61" t="s">
        <v>17</v>
      </c>
      <c r="AK42" s="81" t="s">
        <v>17</v>
      </c>
      <c r="AL42" s="81" t="s">
        <v>17</v>
      </c>
      <c r="AM42" s="60" t="s">
        <v>17</v>
      </c>
      <c r="AN42" s="61" t="s">
        <v>17</v>
      </c>
      <c r="AO42" s="81" t="s">
        <v>17</v>
      </c>
      <c r="AP42" s="81" t="s">
        <v>17</v>
      </c>
      <c r="AQ42" s="81"/>
      <c r="AR42" s="81"/>
      <c r="AS42" s="1107" t="s">
        <v>117</v>
      </c>
      <c r="AT42" s="1108"/>
      <c r="AU42" s="305">
        <v>1.3534790000000001</v>
      </c>
      <c r="AV42" s="81">
        <v>12.389675</v>
      </c>
      <c r="AW42" s="37">
        <v>50.346069</v>
      </c>
      <c r="AX42" s="163">
        <f t="shared" si="45"/>
        <v>0.35406931293570076</v>
      </c>
      <c r="AY42" s="37"/>
      <c r="AZ42" s="37"/>
      <c r="BA42" s="37"/>
      <c r="BB42" s="1107" t="s">
        <v>17</v>
      </c>
      <c r="BC42" s="1108"/>
    </row>
    <row r="43" spans="1:63" ht="15.9" customHeight="1" x14ac:dyDescent="0.3">
      <c r="A43" s="1171"/>
      <c r="B43" s="1174"/>
      <c r="C43" s="9">
        <v>41449</v>
      </c>
      <c r="D43" s="200">
        <v>620</v>
      </c>
      <c r="E43" s="1082"/>
      <c r="F43" s="367">
        <v>27.5</v>
      </c>
      <c r="G43" s="11">
        <v>59.913009500000001</v>
      </c>
      <c r="H43" s="124">
        <v>11.890991</v>
      </c>
      <c r="I43" s="37">
        <v>3.7428375000000003</v>
      </c>
      <c r="J43" s="37">
        <v>1.9397630000000001</v>
      </c>
      <c r="K43" s="58">
        <v>0.97878799999999999</v>
      </c>
      <c r="L43" s="59">
        <v>1.0174240000000001</v>
      </c>
      <c r="M43" s="37"/>
      <c r="N43" s="37"/>
      <c r="O43" s="37"/>
      <c r="P43" s="37"/>
      <c r="Q43" s="146">
        <v>48.022018000000003</v>
      </c>
      <c r="R43" s="147">
        <v>21.844195499999998</v>
      </c>
      <c r="S43" s="11">
        <v>79.895037500000001</v>
      </c>
      <c r="T43" s="124">
        <v>48.057456000000002</v>
      </c>
      <c r="U43" s="88">
        <v>139.80390650000001</v>
      </c>
      <c r="V43" s="171">
        <f t="shared" si="44"/>
        <v>5.0837784181818186</v>
      </c>
      <c r="W43" s="11">
        <v>454.90769750000004</v>
      </c>
      <c r="X43" s="11"/>
      <c r="Y43" s="1107" t="s">
        <v>17</v>
      </c>
      <c r="Z43" s="1108"/>
      <c r="AA43" s="327">
        <v>209.06535</v>
      </c>
      <c r="AB43" s="11">
        <v>330.29580499999997</v>
      </c>
      <c r="AC43" s="37">
        <v>0.63296399999999997</v>
      </c>
      <c r="AD43" s="37">
        <v>30.555555999999999</v>
      </c>
      <c r="AE43" s="37"/>
      <c r="AF43" s="204">
        <v>21.666667</v>
      </c>
      <c r="AG43" s="204"/>
      <c r="AH43" s="204"/>
      <c r="AI43" s="60">
        <v>1.1935480000000001</v>
      </c>
      <c r="AJ43" s="61">
        <v>0.83783799999999997</v>
      </c>
      <c r="AK43" s="81">
        <v>1.28</v>
      </c>
      <c r="AL43" s="81">
        <v>0.78125</v>
      </c>
      <c r="AM43" s="60">
        <v>1.1935480000000001</v>
      </c>
      <c r="AN43" s="61">
        <v>0.83783799999999997</v>
      </c>
      <c r="AO43" s="81">
        <v>1.28</v>
      </c>
      <c r="AP43" s="81">
        <v>0.78125</v>
      </c>
      <c r="AQ43" s="81"/>
      <c r="AR43" s="81"/>
      <c r="AS43" s="1107" t="s">
        <v>17</v>
      </c>
      <c r="AT43" s="1108"/>
      <c r="AU43" s="305">
        <v>1.2606109999999999</v>
      </c>
      <c r="AV43" s="37">
        <v>22.711714333333333</v>
      </c>
      <c r="AW43" s="37">
        <v>29.662759000000005</v>
      </c>
      <c r="AX43" s="163">
        <f t="shared" si="45"/>
        <v>0.95563369775985207</v>
      </c>
      <c r="AY43" s="37"/>
      <c r="AZ43" s="37"/>
      <c r="BA43" s="37"/>
      <c r="BB43" s="1107" t="s">
        <v>17</v>
      </c>
      <c r="BC43" s="1108"/>
    </row>
    <row r="44" spans="1:63" ht="15.9" customHeight="1" x14ac:dyDescent="0.3">
      <c r="A44" s="1171"/>
      <c r="B44" s="1174"/>
      <c r="C44" s="9">
        <v>41614</v>
      </c>
      <c r="D44" s="200">
        <v>773</v>
      </c>
      <c r="E44" s="1082"/>
      <c r="F44" s="367">
        <v>25.9</v>
      </c>
      <c r="G44" s="11">
        <v>64.416640999999998</v>
      </c>
      <c r="H44" s="124">
        <v>24.439055</v>
      </c>
      <c r="I44" s="37">
        <v>3.856789</v>
      </c>
      <c r="J44" s="37">
        <v>2.5909019999999998</v>
      </c>
      <c r="K44" s="58">
        <v>0.782883</v>
      </c>
      <c r="L44" s="59">
        <v>0.822523</v>
      </c>
      <c r="M44" s="37"/>
      <c r="N44" s="37"/>
      <c r="O44" s="37"/>
      <c r="P44" s="37"/>
      <c r="Q44" s="146">
        <v>39.977586500000001</v>
      </c>
      <c r="R44" s="147">
        <v>15.031037</v>
      </c>
      <c r="S44" s="11">
        <v>61.962041999999997</v>
      </c>
      <c r="T44" s="124">
        <v>32.789887</v>
      </c>
      <c r="U44" s="88">
        <v>115.58394849999999</v>
      </c>
      <c r="V44" s="171">
        <f t="shared" si="44"/>
        <v>4.462700714285714</v>
      </c>
      <c r="W44" s="11">
        <v>376.10765249999997</v>
      </c>
      <c r="X44" s="11"/>
      <c r="Y44" s="1107" t="s">
        <v>17</v>
      </c>
      <c r="Z44" s="1108"/>
      <c r="AA44" s="327">
        <v>794.73966900000005</v>
      </c>
      <c r="AB44" s="11">
        <v>641.90511700000002</v>
      </c>
      <c r="AC44" s="37">
        <v>1.2380949999999999</v>
      </c>
      <c r="AD44" s="37">
        <v>33.888888999999999</v>
      </c>
      <c r="AE44" s="37"/>
      <c r="AF44" s="204">
        <v>11.578946999999999</v>
      </c>
      <c r="AG44" s="204"/>
      <c r="AH44" s="204"/>
      <c r="AI44" s="60">
        <v>1.076271</v>
      </c>
      <c r="AJ44" s="61">
        <v>0.92913400000000002</v>
      </c>
      <c r="AK44" s="81">
        <v>0.87777799999999995</v>
      </c>
      <c r="AL44" s="81">
        <v>1.1392409999999999</v>
      </c>
      <c r="AM44" s="60">
        <v>1.076271</v>
      </c>
      <c r="AN44" s="61">
        <v>0.92913400000000002</v>
      </c>
      <c r="AO44" s="81">
        <v>0.87777799999999995</v>
      </c>
      <c r="AP44" s="81">
        <v>1.1392409999999999</v>
      </c>
      <c r="AQ44" s="81"/>
      <c r="AR44" s="81"/>
      <c r="AS44" s="1107" t="s">
        <v>17</v>
      </c>
      <c r="AT44" s="1108"/>
      <c r="AU44" s="305">
        <v>1.0819449999999999</v>
      </c>
      <c r="AV44" s="37">
        <v>13.944509999999999</v>
      </c>
      <c r="AW44" s="37">
        <v>24.437207000000001</v>
      </c>
      <c r="AX44" s="163">
        <f t="shared" si="45"/>
        <v>0.5246298001753088</v>
      </c>
      <c r="AY44" s="37"/>
      <c r="AZ44" s="37"/>
      <c r="BA44" s="37"/>
      <c r="BB44" s="1107" t="s">
        <v>17</v>
      </c>
      <c r="BC44" s="1108"/>
    </row>
    <row r="45" spans="1:63" ht="15.9" customHeight="1" x14ac:dyDescent="0.3">
      <c r="A45" s="1171"/>
      <c r="B45" s="1174"/>
      <c r="C45" s="9">
        <v>42124</v>
      </c>
      <c r="D45" s="200">
        <v>416</v>
      </c>
      <c r="E45" s="1082"/>
      <c r="F45" s="367">
        <v>26.1</v>
      </c>
      <c r="G45" s="11">
        <v>42.430538499999997</v>
      </c>
      <c r="H45" s="124">
        <v>13.489008</v>
      </c>
      <c r="I45" s="37">
        <v>3.2421920000000002</v>
      </c>
      <c r="J45" s="37">
        <v>2.0422965</v>
      </c>
      <c r="K45" s="58">
        <v>0.95</v>
      </c>
      <c r="L45" s="59">
        <v>0.95</v>
      </c>
      <c r="M45" s="37"/>
      <c r="N45" s="37"/>
      <c r="O45" s="37"/>
      <c r="P45" s="37"/>
      <c r="Q45" s="146">
        <v>28.941530499999999</v>
      </c>
      <c r="R45" s="147">
        <v>11.499748</v>
      </c>
      <c r="S45" s="11">
        <v>68.2333395</v>
      </c>
      <c r="T45" s="124">
        <v>37.011793999999995</v>
      </c>
      <c r="U45" s="88">
        <v>96.550839499999995</v>
      </c>
      <c r="V45" s="171">
        <f t="shared" si="44"/>
        <v>3.699265881226053</v>
      </c>
      <c r="W45" s="11">
        <v>396.6070115</v>
      </c>
      <c r="X45" s="11"/>
      <c r="Y45" s="1107" t="s">
        <v>17</v>
      </c>
      <c r="Z45" s="1108"/>
      <c r="AA45" s="327">
        <v>804.64467000000002</v>
      </c>
      <c r="AB45" s="11">
        <v>565.57367299999999</v>
      </c>
      <c r="AC45" s="37">
        <v>1.4227050000000001</v>
      </c>
      <c r="AD45" s="37">
        <v>37.5</v>
      </c>
      <c r="AE45" s="37"/>
      <c r="AF45" s="204">
        <v>14.242424</v>
      </c>
      <c r="AG45" s="204"/>
      <c r="AH45" s="204"/>
      <c r="AI45" s="58">
        <v>1.7540979999999999</v>
      </c>
      <c r="AJ45" s="59">
        <v>0.57009299999999996</v>
      </c>
      <c r="AK45" s="37">
        <v>1.6530609999999999</v>
      </c>
      <c r="AL45" s="1033">
        <v>0.60493799999999998</v>
      </c>
      <c r="AM45" s="58">
        <v>1.7540979999999999</v>
      </c>
      <c r="AN45" s="59">
        <v>0.57009299999999996</v>
      </c>
      <c r="AO45" s="37">
        <v>1.6530609999999999</v>
      </c>
      <c r="AP45" s="306">
        <v>0.60493799999999998</v>
      </c>
      <c r="AQ45" s="37"/>
      <c r="AR45" s="37"/>
      <c r="AS45" s="1107" t="s">
        <v>17</v>
      </c>
      <c r="AT45" s="1108"/>
      <c r="AU45" s="305">
        <v>1.458526</v>
      </c>
      <c r="AV45" s="37">
        <v>21.688172999999999</v>
      </c>
      <c r="AW45" s="37">
        <v>36.520018</v>
      </c>
      <c r="AX45" s="163">
        <f t="shared" si="45"/>
        <v>0.99222744065997981</v>
      </c>
      <c r="AY45" s="37"/>
      <c r="AZ45" s="37"/>
      <c r="BA45" s="37"/>
      <c r="BB45" s="1107" t="s">
        <v>17</v>
      </c>
      <c r="BC45" s="1108"/>
    </row>
    <row r="46" spans="1:63" ht="15.9" customHeight="1" thickBot="1" x14ac:dyDescent="0.35">
      <c r="A46" s="1171"/>
      <c r="B46" s="1174"/>
      <c r="C46" s="39">
        <v>42138</v>
      </c>
      <c r="D46" s="201">
        <v>451</v>
      </c>
      <c r="E46" s="201"/>
      <c r="F46" s="368">
        <v>24.7</v>
      </c>
      <c r="G46" s="94">
        <v>53.530371000000002</v>
      </c>
      <c r="H46" s="125">
        <v>19.783239500000001</v>
      </c>
      <c r="I46" s="38">
        <v>3.5728324999999996</v>
      </c>
      <c r="J46" s="38">
        <v>2.3810010000000004</v>
      </c>
      <c r="K46" s="70">
        <v>0.93153200000000003</v>
      </c>
      <c r="L46" s="71">
        <v>0.92162200000000005</v>
      </c>
      <c r="M46" s="38"/>
      <c r="N46" s="38"/>
      <c r="O46" s="38"/>
      <c r="P46" s="38"/>
      <c r="Q46" s="148">
        <v>33.747131500000002</v>
      </c>
      <c r="R46" s="149">
        <v>12.405313</v>
      </c>
      <c r="S46" s="94">
        <v>62.996345000000005</v>
      </c>
      <c r="T46" s="125">
        <v>33.342519000000003</v>
      </c>
      <c r="U46" s="105">
        <v>127.43723500000002</v>
      </c>
      <c r="V46" s="178">
        <f t="shared" si="44"/>
        <v>5.1594022267206485</v>
      </c>
      <c r="W46" s="94">
        <v>367.56211400000001</v>
      </c>
      <c r="X46" s="94"/>
      <c r="Y46" s="1132" t="s">
        <v>17</v>
      </c>
      <c r="Z46" s="1133"/>
      <c r="AA46" s="310">
        <v>437.08083099999999</v>
      </c>
      <c r="AB46" s="94">
        <v>544.11550399999999</v>
      </c>
      <c r="AC46" s="38">
        <v>0.80328699999999997</v>
      </c>
      <c r="AD46" s="38">
        <v>28.611111000000001</v>
      </c>
      <c r="AE46" s="37"/>
      <c r="AF46" s="204">
        <v>15</v>
      </c>
      <c r="AG46" s="204"/>
      <c r="AH46" s="204"/>
      <c r="AI46" s="202">
        <v>2.4444439999999998</v>
      </c>
      <c r="AJ46" s="203">
        <v>0.40909099999999998</v>
      </c>
      <c r="AK46" s="204">
        <v>1.59375</v>
      </c>
      <c r="AL46" s="204">
        <v>0.62745099999999998</v>
      </c>
      <c r="AM46" s="202">
        <v>2.4444439999999998</v>
      </c>
      <c r="AN46" s="203">
        <v>0.40909099999999998</v>
      </c>
      <c r="AO46" s="204">
        <v>1.59375</v>
      </c>
      <c r="AP46" s="204">
        <v>0.62745099999999998</v>
      </c>
      <c r="AQ46" s="204"/>
      <c r="AR46" s="204"/>
      <c r="AS46" s="1132" t="s">
        <v>17</v>
      </c>
      <c r="AT46" s="1133"/>
      <c r="AU46" s="307">
        <v>1.183125</v>
      </c>
      <c r="AV46" s="38">
        <v>21.053684000000001</v>
      </c>
      <c r="AW46" s="38">
        <v>47.149177999999999</v>
      </c>
      <c r="AX46" s="163">
        <f t="shared" si="45"/>
        <v>0.49091480995455322</v>
      </c>
      <c r="AY46" s="37"/>
      <c r="AZ46" s="37"/>
      <c r="BA46" s="37"/>
      <c r="BB46" s="1132" t="s">
        <v>17</v>
      </c>
      <c r="BC46" s="1133"/>
    </row>
    <row r="47" spans="1:63" ht="15.9" customHeight="1" x14ac:dyDescent="0.3">
      <c r="A47" s="1171"/>
      <c r="B47" s="1174"/>
      <c r="C47" s="1116" t="s">
        <v>13</v>
      </c>
      <c r="D47" s="1134"/>
      <c r="E47" s="1070"/>
      <c r="F47" s="369">
        <f t="shared" ref="F47:R47" si="46">AVERAGE(F40:F46)</f>
        <v>26.471428571428568</v>
      </c>
      <c r="G47" s="15">
        <f>AVERAGE(G40:G46)</f>
        <v>58.882452857142859</v>
      </c>
      <c r="H47" s="126">
        <f t="shared" si="46"/>
        <v>20.370389571428571</v>
      </c>
      <c r="I47" s="48">
        <f t="shared" si="46"/>
        <v>3.6728596428571429</v>
      </c>
      <c r="J47" s="48">
        <f t="shared" si="46"/>
        <v>2.3372492857142859</v>
      </c>
      <c r="K47" s="64">
        <f t="shared" si="46"/>
        <v>0.89640671428571428</v>
      </c>
      <c r="L47" s="65">
        <f t="shared" si="46"/>
        <v>0.90897257142857146</v>
      </c>
      <c r="M47" s="48"/>
      <c r="N47" s="48"/>
      <c r="O47" s="48"/>
      <c r="P47" s="48"/>
      <c r="Q47" s="150">
        <f t="shared" si="46"/>
        <v>38.512063285714291</v>
      </c>
      <c r="R47" s="151">
        <f t="shared" si="46"/>
        <v>15.774242928571429</v>
      </c>
      <c r="S47" s="15">
        <f>AVERAGE(S40:S46)</f>
        <v>66.950537428571437</v>
      </c>
      <c r="T47" s="126">
        <f>AVERAGE(T40:T46)</f>
        <v>36.894818357142853</v>
      </c>
      <c r="U47" s="89">
        <f>AVERAGE(U40:U46)</f>
        <v>118.57979757142859</v>
      </c>
      <c r="V47" s="174">
        <f>AVERAGE(V40:V46)</f>
        <v>4.4938095087100551</v>
      </c>
      <c r="W47" s="15">
        <f>AVERAGE(W40:W46)</f>
        <v>403.74796899999996</v>
      </c>
      <c r="X47" s="890"/>
      <c r="Y47" s="1118">
        <f>COUNT(Q40:Q46)</f>
        <v>7</v>
      </c>
      <c r="Z47" s="1119"/>
      <c r="AA47" s="14">
        <f t="shared" ref="AA47:AP47" si="47">AVERAGE(AA40:AA46)</f>
        <v>561.38263000000006</v>
      </c>
      <c r="AB47" s="15">
        <f t="shared" si="47"/>
        <v>520.47252474999993</v>
      </c>
      <c r="AC47" s="48">
        <f t="shared" si="47"/>
        <v>1.0242627499999999</v>
      </c>
      <c r="AD47" s="48">
        <f t="shared" si="47"/>
        <v>32.388888999999999</v>
      </c>
      <c r="AE47" s="48"/>
      <c r="AF47" s="65">
        <f t="shared" si="47"/>
        <v>15.386496399999999</v>
      </c>
      <c r="AG47" s="48"/>
      <c r="AH47" s="48"/>
      <c r="AI47" s="64">
        <f t="shared" ref="AI47:AL47" si="48">AVERAGE(AI40:AI46)</f>
        <v>1.4841484</v>
      </c>
      <c r="AJ47" s="65">
        <f t="shared" si="48"/>
        <v>0.75923119999999999</v>
      </c>
      <c r="AK47" s="48">
        <f t="shared" si="48"/>
        <v>1.3126252</v>
      </c>
      <c r="AL47" s="112">
        <f t="shared" si="48"/>
        <v>0.8032075999999998</v>
      </c>
      <c r="AM47" s="64">
        <f t="shared" si="47"/>
        <v>1.4841484</v>
      </c>
      <c r="AN47" s="65">
        <f t="shared" si="47"/>
        <v>0.75923119999999999</v>
      </c>
      <c r="AO47" s="48">
        <f t="shared" si="47"/>
        <v>1.3126252</v>
      </c>
      <c r="AP47" s="112">
        <f t="shared" si="47"/>
        <v>0.8032075999999998</v>
      </c>
      <c r="AQ47" s="1043"/>
      <c r="AR47" s="1043"/>
      <c r="AS47" s="1118">
        <f>COUNT(AA40:AA46)</f>
        <v>4</v>
      </c>
      <c r="AT47" s="1119"/>
      <c r="AU47" s="47">
        <f>AVERAGE(AU40:AU46)</f>
        <v>1.1922715714285714</v>
      </c>
      <c r="AV47" s="48">
        <f>AVERAGE(AV40:AV46)</f>
        <v>19.706625761904764</v>
      </c>
      <c r="AW47" s="65">
        <f>AVERAGE(AW40:AW46)</f>
        <v>38.559359857142852</v>
      </c>
      <c r="AX47" s="112">
        <f>AVERAGE(AX40:AX46)</f>
        <v>0.60005864540460141</v>
      </c>
      <c r="AY47" s="1043"/>
      <c r="AZ47" s="1043"/>
      <c r="BA47" s="1043"/>
      <c r="BB47" s="1118">
        <f>COUNT(AU40:AU46)</f>
        <v>7</v>
      </c>
      <c r="BC47" s="1119"/>
    </row>
    <row r="48" spans="1:63" ht="15.9" customHeight="1" x14ac:dyDescent="0.3">
      <c r="A48" s="1171"/>
      <c r="B48" s="1174"/>
      <c r="C48" s="1124" t="s">
        <v>14</v>
      </c>
      <c r="D48" s="1130"/>
      <c r="E48" s="1068"/>
      <c r="F48" s="370">
        <f t="shared" ref="F48:R48" si="49">_xlfn.STDEV.S(F40:F46)</f>
        <v>1.3792682670100671</v>
      </c>
      <c r="G48" s="18">
        <f>_xlfn.STDEV.S(G40:G46)</f>
        <v>16.669863564811571</v>
      </c>
      <c r="H48" s="127">
        <f t="shared" si="49"/>
        <v>9.878970619553062</v>
      </c>
      <c r="I48" s="50">
        <f t="shared" si="49"/>
        <v>0.4455275010209559</v>
      </c>
      <c r="J48" s="50">
        <f t="shared" si="49"/>
        <v>0.47268914874504969</v>
      </c>
      <c r="K48" s="66">
        <f t="shared" si="49"/>
        <v>9.5715450641844807E-2</v>
      </c>
      <c r="L48" s="67">
        <f t="shared" si="49"/>
        <v>8.5459755058267362E-2</v>
      </c>
      <c r="M48" s="50"/>
      <c r="N48" s="50"/>
      <c r="O48" s="50"/>
      <c r="P48" s="50"/>
      <c r="Q48" s="152">
        <f t="shared" si="49"/>
        <v>8.7191150443356822</v>
      </c>
      <c r="R48" s="153">
        <f t="shared" si="49"/>
        <v>5.4146680264322367</v>
      </c>
      <c r="S48" s="18">
        <f>_xlfn.STDEV.S(S40:S46)</f>
        <v>8.6981556110435641</v>
      </c>
      <c r="T48" s="127">
        <f>_xlfn.STDEV.S(T40:T46)</f>
        <v>7.022427513718795</v>
      </c>
      <c r="U48" s="90">
        <f>_xlfn.STDEV.S(U40:U46)</f>
        <v>33.316337260939726</v>
      </c>
      <c r="V48" s="175">
        <f>_xlfn.STDEV.S(V40:V46)</f>
        <v>1.2614887797828345</v>
      </c>
      <c r="W48" s="18">
        <f>_xlfn.STDEV.S(W40:W46)</f>
        <v>48.657800382360286</v>
      </c>
      <c r="X48" s="891"/>
      <c r="Y48" s="1120"/>
      <c r="Z48" s="1121"/>
      <c r="AA48" s="17">
        <f t="shared" ref="AA48:AP48" si="50">_xlfn.STDEV.S(AA40:AA46)</f>
        <v>290.52270753307374</v>
      </c>
      <c r="AB48" s="18">
        <f t="shared" si="50"/>
        <v>133.54919597500336</v>
      </c>
      <c r="AC48" s="50">
        <f t="shared" si="50"/>
        <v>0.36806949143006068</v>
      </c>
      <c r="AD48" s="50">
        <f t="shared" si="50"/>
        <v>3.4280523683461284</v>
      </c>
      <c r="AE48" s="50"/>
      <c r="AF48" s="67">
        <f t="shared" si="50"/>
        <v>3.7511237998280413</v>
      </c>
      <c r="AG48" s="50"/>
      <c r="AH48" s="50"/>
      <c r="AI48" s="66">
        <f t="shared" ref="AI48:AL48" si="51">_xlfn.STDEV.S(AI40:AI46)</f>
        <v>0.61818879792770409</v>
      </c>
      <c r="AJ48" s="67">
        <f t="shared" si="51"/>
        <v>0.26361141091709189</v>
      </c>
      <c r="AK48" s="50">
        <f t="shared" si="51"/>
        <v>0.31969804171233146</v>
      </c>
      <c r="AL48" s="113">
        <f t="shared" si="51"/>
        <v>0.21633067818804749</v>
      </c>
      <c r="AM48" s="66">
        <f t="shared" si="50"/>
        <v>0.61818879792770409</v>
      </c>
      <c r="AN48" s="67">
        <f t="shared" si="50"/>
        <v>0.26361141091709189</v>
      </c>
      <c r="AO48" s="50">
        <f t="shared" si="50"/>
        <v>0.31969804171233146</v>
      </c>
      <c r="AP48" s="113">
        <f t="shared" si="50"/>
        <v>0.21633067818804749</v>
      </c>
      <c r="AQ48" s="1042"/>
      <c r="AR48" s="1042"/>
      <c r="AS48" s="1120"/>
      <c r="AT48" s="1121"/>
      <c r="AU48" s="49">
        <f>_xlfn.STDEV.S(AU40:AU46)</f>
        <v>0.17541360150024246</v>
      </c>
      <c r="AV48" s="50">
        <f>_xlfn.STDEV.S(AV40:AV46)</f>
        <v>5.9023434159361576</v>
      </c>
      <c r="AW48" s="67">
        <f>_xlfn.STDEV.S(AW40:AW46)</f>
        <v>10.721264812081172</v>
      </c>
      <c r="AX48" s="113">
        <f>_xlfn.STDEV.S(AX40:AX46)</f>
        <v>0.26127267416676009</v>
      </c>
      <c r="AY48" s="1042"/>
      <c r="AZ48" s="1042"/>
      <c r="BA48" s="1042"/>
      <c r="BB48" s="1120"/>
      <c r="BC48" s="1121"/>
    </row>
    <row r="49" spans="1:55" ht="15.9" customHeight="1" thickBot="1" x14ac:dyDescent="0.35">
      <c r="A49" s="1171"/>
      <c r="B49" s="1175"/>
      <c r="C49" s="1126" t="s">
        <v>15</v>
      </c>
      <c r="D49" s="1131"/>
      <c r="E49" s="1079"/>
      <c r="F49" s="371">
        <f t="shared" ref="F49:R49" si="52">_xlfn.STDEV.S(F40:F46)/SQRT(COUNT(F40:F46))</f>
        <v>0.5213144036788101</v>
      </c>
      <c r="G49" s="21">
        <f>_xlfn.STDEV.S(G40:G46)/SQRT(COUNT(G40:G46))</f>
        <v>6.300616197409723</v>
      </c>
      <c r="H49" s="128">
        <f t="shared" si="52"/>
        <v>3.733899924093012</v>
      </c>
      <c r="I49" s="52">
        <f t="shared" si="52"/>
        <v>0.16839356713450354</v>
      </c>
      <c r="J49" s="52">
        <f t="shared" si="52"/>
        <v>0.17865970500260292</v>
      </c>
      <c r="K49" s="68">
        <f t="shared" si="52"/>
        <v>3.6177039860685573E-2</v>
      </c>
      <c r="L49" s="69">
        <f t="shared" si="52"/>
        <v>3.2300751284095659E-2</v>
      </c>
      <c r="M49" s="52"/>
      <c r="N49" s="52"/>
      <c r="O49" s="52"/>
      <c r="P49" s="52"/>
      <c r="Q49" s="154">
        <f t="shared" si="52"/>
        <v>3.2955157228391609</v>
      </c>
      <c r="R49" s="155">
        <f t="shared" si="52"/>
        <v>2.0465521471303725</v>
      </c>
      <c r="S49" s="21">
        <f>_xlfn.STDEV.S(S40:S46)/SQRT(COUNT(S40:S46))</f>
        <v>3.2875938016803334</v>
      </c>
      <c r="T49" s="128">
        <f>_xlfn.STDEV.S(T40:T46)/SQRT(COUNT(T40:T46))</f>
        <v>2.6542281144682218</v>
      </c>
      <c r="U49" s="91">
        <f>_xlfn.STDEV.S(U40:U46)/SQRT(COUNT(U40:U46))</f>
        <v>12.592391855428763</v>
      </c>
      <c r="V49" s="176">
        <f>_xlfn.STDEV.S(V40:V46)/SQRT(COUNT(V40:V46))</f>
        <v>0.4767979418576721</v>
      </c>
      <c r="W49" s="21">
        <f>_xlfn.STDEV.S(W40:W46)/SQRT(COUNT(W40:W46))</f>
        <v>18.390919879306981</v>
      </c>
      <c r="X49" s="21"/>
      <c r="Y49" s="1122"/>
      <c r="Z49" s="1123"/>
      <c r="AA49" s="20">
        <f t="shared" ref="AA49:AP49" si="53">_xlfn.STDEV.S(AA40:AA46)/SQRT(COUNT(AA40:AA46))</f>
        <v>145.26135376653687</v>
      </c>
      <c r="AB49" s="21">
        <f t="shared" si="53"/>
        <v>66.774597987501679</v>
      </c>
      <c r="AC49" s="52">
        <f t="shared" si="53"/>
        <v>0.18403474571503034</v>
      </c>
      <c r="AD49" s="52">
        <f t="shared" si="53"/>
        <v>1.5330716252102181</v>
      </c>
      <c r="AE49" s="52"/>
      <c r="AF49" s="69">
        <f t="shared" si="53"/>
        <v>1.6775535616865629</v>
      </c>
      <c r="AG49" s="52"/>
      <c r="AH49" s="52"/>
      <c r="AI49" s="68">
        <f t="shared" ref="AI49:AL49" si="54">_xlfn.STDEV.S(AI40:AI46)/SQRT(COUNT(AI40:AI46))</f>
        <v>0.27646243501904549</v>
      </c>
      <c r="AJ49" s="69">
        <f t="shared" si="54"/>
        <v>0.11789060689104952</v>
      </c>
      <c r="AK49" s="52">
        <f t="shared" si="54"/>
        <v>0.14297331070846728</v>
      </c>
      <c r="AL49" s="114">
        <f t="shared" si="54"/>
        <v>9.6746020409421041E-2</v>
      </c>
      <c r="AM49" s="68">
        <f t="shared" si="53"/>
        <v>0.27646243501904549</v>
      </c>
      <c r="AN49" s="69">
        <f t="shared" si="53"/>
        <v>0.11789060689104952</v>
      </c>
      <c r="AO49" s="52">
        <f t="shared" si="53"/>
        <v>0.14297331070846728</v>
      </c>
      <c r="AP49" s="114">
        <f t="shared" si="53"/>
        <v>9.6746020409421041E-2</v>
      </c>
      <c r="AQ49" s="52"/>
      <c r="AR49" s="52"/>
      <c r="AS49" s="1122"/>
      <c r="AT49" s="1123"/>
      <c r="AU49" s="51">
        <f>_xlfn.STDEV.S(AU40:AU46)/SQRT(COUNT(AU40:AU46))</f>
        <v>6.6300109449689726E-2</v>
      </c>
      <c r="AV49" s="52">
        <f>_xlfn.STDEV.S(AV40:AV46)/SQRT(COUNT(AV40:AV46))</f>
        <v>2.230876118723792</v>
      </c>
      <c r="AW49" s="69">
        <f>_xlfn.STDEV.S(AW40:AW46)/SQRT(COUNT(AW40:AW46))</f>
        <v>4.0522572046906316</v>
      </c>
      <c r="AX49" s="114">
        <f>_xlfn.STDEV.S(AX40:AX46)/SQRT(COUNT(AX40:AX46))</f>
        <v>9.8751788603151008E-2</v>
      </c>
      <c r="AY49" s="52"/>
      <c r="AZ49" s="52"/>
      <c r="BA49" s="52"/>
      <c r="BB49" s="1122"/>
      <c r="BC49" s="1123"/>
    </row>
    <row r="50" spans="1:55" s="81" customFormat="1" ht="15.9" customHeight="1" thickBot="1" x14ac:dyDescent="0.35">
      <c r="A50" s="1172"/>
      <c r="B50" s="1109" t="s">
        <v>19</v>
      </c>
      <c r="C50" s="1110"/>
      <c r="D50" s="1182"/>
      <c r="E50" s="1073"/>
      <c r="F50" s="120">
        <f t="shared" ref="F50:R50" si="55">_xlfn.T.TEST(F31:F36,F40:F46,2,3)</f>
        <v>0.4042487973267952</v>
      </c>
      <c r="G50" s="28">
        <f>_xlfn.T.TEST(G31:G36,G40:G46,2,3)</f>
        <v>0.60206466766600641</v>
      </c>
      <c r="H50" s="72">
        <f t="shared" si="55"/>
        <v>0.31073241297035115</v>
      </c>
      <c r="I50" s="28">
        <f t="shared" si="55"/>
        <v>0.53281747769901955</v>
      </c>
      <c r="J50" s="28">
        <f t="shared" si="55"/>
        <v>0.26664995888605492</v>
      </c>
      <c r="K50" s="119">
        <f t="shared" si="55"/>
        <v>9.0137551975339417E-2</v>
      </c>
      <c r="L50" s="72">
        <f t="shared" si="55"/>
        <v>8.0064459064755331E-2</v>
      </c>
      <c r="M50" s="28"/>
      <c r="N50" s="28"/>
      <c r="O50" s="28"/>
      <c r="P50" s="28"/>
      <c r="Q50" s="119">
        <f t="shared" si="55"/>
        <v>0.75531605048721739</v>
      </c>
      <c r="R50" s="28">
        <f t="shared" si="55"/>
        <v>0.59484129585242362</v>
      </c>
      <c r="S50" s="28">
        <f>_xlfn.T.TEST(S31:S36,S40:S46,2,3)</f>
        <v>0.153470708484851</v>
      </c>
      <c r="T50" s="72">
        <f>_xlfn.T.TEST(T31:T36,T40:T46,2,3)</f>
        <v>0.15338001617547159</v>
      </c>
      <c r="U50" s="119">
        <f>_xlfn.T.TEST(U31:U36,U40:U46,2,3)</f>
        <v>0.41667503559405372</v>
      </c>
      <c r="V50" s="72">
        <f>_xlfn.T.TEST(V31:V36,V40:V46,2,3)</f>
        <v>0.21211137614408462</v>
      </c>
      <c r="W50" s="29">
        <f>_xlfn.T.TEST(W31:W36,W40:W46,2,3)</f>
        <v>0.78614621581786936</v>
      </c>
      <c r="X50" s="44"/>
      <c r="AA50" s="27">
        <f t="shared" ref="AA50:AP50" si="56">_xlfn.T.TEST(AA31:AA36,AA40:AA46,2,3)</f>
        <v>0.90413034578428153</v>
      </c>
      <c r="AB50" s="28">
        <f t="shared" si="56"/>
        <v>0.67429854974467207</v>
      </c>
      <c r="AC50" s="28">
        <f t="shared" si="56"/>
        <v>0.80924441206079289</v>
      </c>
      <c r="AD50" s="28">
        <f t="shared" si="56"/>
        <v>4.9414542869310477E-2</v>
      </c>
      <c r="AE50" s="28"/>
      <c r="AF50" s="72">
        <f t="shared" si="56"/>
        <v>0.3319687766225225</v>
      </c>
      <c r="AG50" s="28"/>
      <c r="AH50" s="28"/>
      <c r="AI50" s="119">
        <f t="shared" ref="AI50:AL50" si="57">_xlfn.T.TEST(AI31:AI36,AI40:AI46,2,3)</f>
        <v>0.45463504709900954</v>
      </c>
      <c r="AJ50" s="72">
        <f t="shared" si="57"/>
        <v>0.22202249921345013</v>
      </c>
      <c r="AK50" s="28">
        <f t="shared" si="57"/>
        <v>0.29948971841019317</v>
      </c>
      <c r="AL50" s="29">
        <f t="shared" si="57"/>
        <v>0.31149990765636726</v>
      </c>
      <c r="AM50" s="119">
        <f t="shared" si="56"/>
        <v>0.45463504709900954</v>
      </c>
      <c r="AN50" s="72">
        <f t="shared" si="56"/>
        <v>0.22202249921345013</v>
      </c>
      <c r="AO50" s="28">
        <f t="shared" si="56"/>
        <v>0.29948971841019317</v>
      </c>
      <c r="AP50" s="29">
        <f t="shared" si="56"/>
        <v>0.31149990765636726</v>
      </c>
      <c r="AQ50" s="44"/>
      <c r="AR50" s="44"/>
      <c r="AU50" s="27">
        <f>_xlfn.T.TEST(AU31:AU36,AU40:AU46,2,3)</f>
        <v>0.12138646782833813</v>
      </c>
      <c r="AV50" s="28">
        <f>_xlfn.T.TEST(AV31:AV36,AV40:AV46,2,3)</f>
        <v>0.78869259048166729</v>
      </c>
      <c r="AW50" s="72">
        <f>_xlfn.T.TEST(AW31:AW36,AW40:AW46,2,3)</f>
        <v>0.6381244441350622</v>
      </c>
      <c r="AX50" s="29">
        <f>_xlfn.T.TEST(AX31:AX36,AX40:AX46,2,3)</f>
        <v>0.39039426042787517</v>
      </c>
      <c r="AY50" s="44"/>
      <c r="AZ50" s="44"/>
      <c r="BA50" s="44"/>
    </row>
    <row r="51" spans="1:55" ht="15.9" customHeight="1" x14ac:dyDescent="0.3">
      <c r="Q51" s="8"/>
      <c r="R51" s="8"/>
      <c r="S51" s="8"/>
      <c r="T51" s="8"/>
    </row>
    <row r="52" spans="1:55" ht="15.9" customHeight="1" thickBot="1" x14ac:dyDescent="0.35">
      <c r="Q52" s="8"/>
      <c r="R52" s="8"/>
      <c r="S52" s="8"/>
      <c r="T52" s="8"/>
    </row>
    <row r="53" spans="1:55" ht="16.5" customHeight="1" thickBot="1" x14ac:dyDescent="0.35">
      <c r="A53" s="1150" t="s">
        <v>645</v>
      </c>
      <c r="B53" s="1151"/>
      <c r="C53" s="1156" t="s">
        <v>0</v>
      </c>
      <c r="D53" s="1179" t="s">
        <v>1</v>
      </c>
      <c r="E53" s="1071"/>
      <c r="F53" s="1162" t="s">
        <v>56</v>
      </c>
      <c r="G53" s="1098" t="s">
        <v>94</v>
      </c>
      <c r="H53" s="1099"/>
      <c r="I53" s="1099"/>
      <c r="J53" s="1099"/>
      <c r="K53" s="1099"/>
      <c r="L53" s="1099"/>
      <c r="M53" s="1099"/>
      <c r="N53" s="1099"/>
      <c r="O53" s="1099"/>
      <c r="P53" s="1099"/>
      <c r="Q53" s="1099"/>
      <c r="R53" s="1099"/>
      <c r="S53" s="1099"/>
      <c r="T53" s="1099"/>
      <c r="U53" s="1099"/>
      <c r="V53" s="1099"/>
      <c r="W53" s="1099"/>
      <c r="X53" s="1099"/>
      <c r="Y53" s="1099"/>
      <c r="Z53" s="1100"/>
      <c r="AA53" s="1098" t="s">
        <v>101</v>
      </c>
      <c r="AB53" s="1099"/>
      <c r="AC53" s="1099"/>
      <c r="AD53" s="1099"/>
      <c r="AE53" s="1099"/>
      <c r="AF53" s="1099"/>
      <c r="AG53" s="1099"/>
      <c r="AH53" s="1099"/>
      <c r="AI53" s="1099"/>
      <c r="AJ53" s="1099"/>
      <c r="AK53" s="1099"/>
      <c r="AL53" s="1099"/>
      <c r="AM53" s="1099"/>
      <c r="AN53" s="1099"/>
      <c r="AO53" s="1099"/>
      <c r="AP53" s="1099"/>
      <c r="AQ53" s="1099"/>
      <c r="AR53" s="1099"/>
      <c r="AS53" s="1099"/>
      <c r="AT53" s="1100"/>
      <c r="AU53" s="1098" t="s">
        <v>105</v>
      </c>
      <c r="AV53" s="1099"/>
      <c r="AW53" s="1099"/>
      <c r="AX53" s="1099"/>
      <c r="AY53" s="1099"/>
      <c r="AZ53" s="1099"/>
      <c r="BA53" s="1099"/>
      <c r="BB53" s="1099"/>
      <c r="BC53" s="1100"/>
    </row>
    <row r="54" spans="1:55" ht="16.5" customHeight="1" x14ac:dyDescent="0.3">
      <c r="A54" s="1152"/>
      <c r="B54" s="1153"/>
      <c r="C54" s="1157"/>
      <c r="D54" s="1180"/>
      <c r="E54" s="1074"/>
      <c r="F54" s="1163"/>
      <c r="G54" s="1178" t="s">
        <v>119</v>
      </c>
      <c r="H54" s="1087"/>
      <c r="I54" s="1086" t="s">
        <v>464</v>
      </c>
      <c r="J54" s="1087"/>
      <c r="K54" s="1086" t="s">
        <v>465</v>
      </c>
      <c r="L54" s="1087"/>
      <c r="M54" s="904" t="s">
        <v>818</v>
      </c>
      <c r="N54" s="876"/>
      <c r="O54" s="876"/>
      <c r="P54" s="876"/>
      <c r="Q54" s="1140" t="s">
        <v>95</v>
      </c>
      <c r="R54" s="1142" t="s">
        <v>96</v>
      </c>
      <c r="S54" s="1142" t="s">
        <v>97</v>
      </c>
      <c r="T54" s="1144" t="s">
        <v>98</v>
      </c>
      <c r="U54" s="1146" t="s">
        <v>466</v>
      </c>
      <c r="V54" s="1147"/>
      <c r="W54" s="1176" t="s">
        <v>7</v>
      </c>
      <c r="X54" s="870"/>
      <c r="Y54" s="1101" t="s">
        <v>2</v>
      </c>
      <c r="Z54" s="1102"/>
      <c r="AA54" s="1105" t="s">
        <v>435</v>
      </c>
      <c r="AB54" s="1090" t="s">
        <v>436</v>
      </c>
      <c r="AC54" s="1136" t="s">
        <v>104</v>
      </c>
      <c r="AD54" s="1090" t="s">
        <v>328</v>
      </c>
      <c r="AE54" s="1026"/>
      <c r="AF54" s="1165" t="s">
        <v>329</v>
      </c>
      <c r="AG54" s="1029"/>
      <c r="AH54" s="1029"/>
      <c r="AI54" s="1086" t="s">
        <v>100</v>
      </c>
      <c r="AJ54" s="1087"/>
      <c r="AK54" s="1086" t="s">
        <v>99</v>
      </c>
      <c r="AL54" s="1169"/>
      <c r="AM54" s="1086" t="s">
        <v>100</v>
      </c>
      <c r="AN54" s="1087"/>
      <c r="AO54" s="1086" t="s">
        <v>99</v>
      </c>
      <c r="AP54" s="1169"/>
      <c r="AQ54" s="1028"/>
      <c r="AR54" s="1028"/>
      <c r="AS54" s="1101" t="s">
        <v>2</v>
      </c>
      <c r="AT54" s="1102"/>
      <c r="AU54" s="1105" t="s">
        <v>106</v>
      </c>
      <c r="AV54" s="1090" t="s">
        <v>107</v>
      </c>
      <c r="AW54" s="1096" t="s">
        <v>108</v>
      </c>
      <c r="AX54" s="1092" t="s">
        <v>109</v>
      </c>
      <c r="AY54" s="1026"/>
      <c r="AZ54" s="1026"/>
      <c r="BA54" s="1026"/>
      <c r="BB54" s="1101" t="s">
        <v>2</v>
      </c>
      <c r="BC54" s="1102"/>
    </row>
    <row r="55" spans="1:55" ht="16.5" customHeight="1" thickBot="1" x14ac:dyDescent="0.35">
      <c r="A55" s="1154"/>
      <c r="B55" s="1155"/>
      <c r="C55" s="1158"/>
      <c r="D55" s="1181"/>
      <c r="E55" s="1072"/>
      <c r="F55" s="1164"/>
      <c r="G55" s="93" t="s">
        <v>52</v>
      </c>
      <c r="H55" s="122" t="s">
        <v>53</v>
      </c>
      <c r="I55" s="93" t="s">
        <v>52</v>
      </c>
      <c r="J55" s="93" t="s">
        <v>53</v>
      </c>
      <c r="K55" s="121" t="s">
        <v>100</v>
      </c>
      <c r="L55" s="122" t="s">
        <v>99</v>
      </c>
      <c r="M55" s="875"/>
      <c r="N55" s="875"/>
      <c r="O55" s="875"/>
      <c r="P55" s="875"/>
      <c r="Q55" s="1141"/>
      <c r="R55" s="1143"/>
      <c r="S55" s="1143"/>
      <c r="T55" s="1145"/>
      <c r="U55" s="121" t="s">
        <v>463</v>
      </c>
      <c r="V55" s="55" t="s">
        <v>467</v>
      </c>
      <c r="W55" s="1177"/>
      <c r="X55" s="871"/>
      <c r="Y55" s="1103"/>
      <c r="Z55" s="1104"/>
      <c r="AA55" s="1106"/>
      <c r="AB55" s="1091"/>
      <c r="AC55" s="1137"/>
      <c r="AD55" s="1091"/>
      <c r="AE55" s="1027"/>
      <c r="AF55" s="1166"/>
      <c r="AG55" s="1030"/>
      <c r="AH55" s="1030"/>
      <c r="AI55" s="121" t="s">
        <v>102</v>
      </c>
      <c r="AJ55" s="122" t="s">
        <v>103</v>
      </c>
      <c r="AK55" s="93" t="s">
        <v>102</v>
      </c>
      <c r="AL55" s="122" t="s">
        <v>103</v>
      </c>
      <c r="AM55" s="121" t="s">
        <v>102</v>
      </c>
      <c r="AN55" s="122" t="s">
        <v>103</v>
      </c>
      <c r="AO55" s="93" t="s">
        <v>102</v>
      </c>
      <c r="AP55" s="122" t="s">
        <v>103</v>
      </c>
      <c r="AQ55" s="1025"/>
      <c r="AR55" s="1025"/>
      <c r="AS55" s="1103"/>
      <c r="AT55" s="1104"/>
      <c r="AU55" s="1106"/>
      <c r="AV55" s="1091"/>
      <c r="AW55" s="1097"/>
      <c r="AX55" s="1093"/>
      <c r="AY55" s="1027"/>
      <c r="AZ55" s="1027"/>
      <c r="BA55" s="1027"/>
      <c r="BB55" s="1103"/>
      <c r="BC55" s="1104"/>
    </row>
    <row r="56" spans="1:55" ht="15.9" customHeight="1" x14ac:dyDescent="0.3">
      <c r="A56" s="1170" t="s">
        <v>650</v>
      </c>
      <c r="B56" s="1173" t="s">
        <v>9</v>
      </c>
      <c r="C56" s="12">
        <v>42138</v>
      </c>
      <c r="D56" s="25">
        <v>722</v>
      </c>
      <c r="E56" s="25"/>
      <c r="F56" s="372">
        <v>32.9</v>
      </c>
      <c r="G56" s="363">
        <v>92.434303499999999</v>
      </c>
      <c r="H56" s="332">
        <v>39.675603000000002</v>
      </c>
      <c r="I56" s="204">
        <v>4.4955250000000007</v>
      </c>
      <c r="J56" s="204">
        <v>3.1492804999999997</v>
      </c>
      <c r="K56" s="335">
        <v>1.1000000000000001</v>
      </c>
      <c r="L56" s="204">
        <v>1.0801799999999999</v>
      </c>
      <c r="M56" s="913">
        <f>K56/I56</f>
        <v>0.24468777284076942</v>
      </c>
      <c r="N56" s="204"/>
      <c r="O56" s="204"/>
      <c r="P56" s="204"/>
      <c r="Q56" s="156">
        <v>52.758700500000003</v>
      </c>
      <c r="R56" s="157">
        <v>25.235001</v>
      </c>
      <c r="S56" s="339">
        <v>57.149643499999996</v>
      </c>
      <c r="T56" s="339">
        <v>29.969025999999999</v>
      </c>
      <c r="U56" s="375">
        <v>216.93926449999998</v>
      </c>
      <c r="V56" s="177">
        <f t="shared" ref="V56:V61" si="58">U56/F56</f>
        <v>6.5938986170212761</v>
      </c>
      <c r="W56" s="301">
        <v>478.55827850000003</v>
      </c>
      <c r="X56" s="870"/>
      <c r="Y56" s="1128" t="s">
        <v>17</v>
      </c>
      <c r="Z56" s="1129"/>
      <c r="AA56" s="361">
        <v>787.25902399999995</v>
      </c>
      <c r="AB56" s="33">
        <v>858.60564699999998</v>
      </c>
      <c r="AC56" s="42">
        <v>0.91690400000000005</v>
      </c>
      <c r="AD56" s="42">
        <v>33.611111000000001</v>
      </c>
      <c r="AE56" s="42"/>
      <c r="AF56" s="42" t="s">
        <v>17</v>
      </c>
      <c r="AG56" s="42"/>
      <c r="AH56" s="42"/>
      <c r="AI56" s="335">
        <v>1.4579439999999999</v>
      </c>
      <c r="AJ56" s="336">
        <v>0.68589699999999998</v>
      </c>
      <c r="AK56" s="204">
        <v>1.3</v>
      </c>
      <c r="AL56" s="204">
        <v>0.769231</v>
      </c>
      <c r="AM56" s="335">
        <v>1.4579439999999999</v>
      </c>
      <c r="AN56" s="336">
        <v>0.68589699999999998</v>
      </c>
      <c r="AO56" s="204">
        <v>1.3</v>
      </c>
      <c r="AP56" s="204">
        <v>0.769231</v>
      </c>
      <c r="AQ56" s="204"/>
      <c r="AR56" s="204"/>
      <c r="AS56" s="1128" t="s">
        <v>17</v>
      </c>
      <c r="AT56" s="1129"/>
      <c r="AU56" s="136">
        <v>1.4990250000000001</v>
      </c>
      <c r="AV56" s="42">
        <v>25.575647</v>
      </c>
      <c r="AW56" s="57">
        <v>53.530785999999999</v>
      </c>
      <c r="AX56" s="162">
        <f>((AU56^2)*0.7854*AV56)/AW56</f>
        <v>0.84320205732430453</v>
      </c>
      <c r="AY56" s="35"/>
      <c r="AZ56" s="35"/>
      <c r="BA56" s="35"/>
      <c r="BB56" s="1128" t="s">
        <v>17</v>
      </c>
      <c r="BC56" s="1129"/>
    </row>
    <row r="57" spans="1:55" ht="15.9" customHeight="1" x14ac:dyDescent="0.3">
      <c r="A57" s="1171"/>
      <c r="B57" s="1174"/>
      <c r="C57" s="12">
        <v>42145</v>
      </c>
      <c r="D57" s="25">
        <v>733</v>
      </c>
      <c r="E57" s="25"/>
      <c r="F57" s="373">
        <v>24.2</v>
      </c>
      <c r="G57" s="364">
        <v>77.289075999999994</v>
      </c>
      <c r="H57" s="333">
        <v>31.861212999999999</v>
      </c>
      <c r="I57" s="204">
        <v>4.1691184999999997</v>
      </c>
      <c r="J57" s="204">
        <v>2.8808685000000001</v>
      </c>
      <c r="K57" s="337">
        <v>1.10991</v>
      </c>
      <c r="L57" s="204">
        <v>0.91171199999999997</v>
      </c>
      <c r="M57" s="914">
        <f>K57/I57</f>
        <v>0.26622174447668012</v>
      </c>
      <c r="N57" s="204"/>
      <c r="O57" s="204"/>
      <c r="P57" s="204"/>
      <c r="Q57" s="146">
        <v>45.427863000000002</v>
      </c>
      <c r="R57" s="147">
        <v>15.4341455</v>
      </c>
      <c r="S57" s="339">
        <v>58.650131000000002</v>
      </c>
      <c r="T57" s="339">
        <v>30.862692500000001</v>
      </c>
      <c r="U57" s="376">
        <v>177.77430200000001</v>
      </c>
      <c r="V57" s="171">
        <f t="shared" si="58"/>
        <v>7.3460455371900828</v>
      </c>
      <c r="W57" s="301">
        <v>341.67974300000003</v>
      </c>
      <c r="X57" s="870"/>
      <c r="Y57" s="1107" t="s">
        <v>431</v>
      </c>
      <c r="Z57" s="1108"/>
      <c r="AA57" s="327">
        <v>595.81281300000001</v>
      </c>
      <c r="AB57" s="11">
        <v>599.87424999999996</v>
      </c>
      <c r="AC57" s="37">
        <v>0.99322999999999995</v>
      </c>
      <c r="AD57" s="37">
        <v>32.222222000000002</v>
      </c>
      <c r="AE57" s="37"/>
      <c r="AF57" s="37" t="s">
        <v>17</v>
      </c>
      <c r="AG57" s="37"/>
      <c r="AH57" s="37"/>
      <c r="AI57" s="337">
        <v>1.6891890000000001</v>
      </c>
      <c r="AJ57" s="338">
        <v>0.59199999999999997</v>
      </c>
      <c r="AK57" s="204">
        <v>1.4246570000000001</v>
      </c>
      <c r="AL57" s="204">
        <v>0.70192299999999996</v>
      </c>
      <c r="AM57" s="337">
        <v>1.6891890000000001</v>
      </c>
      <c r="AN57" s="338">
        <v>0.59199999999999997</v>
      </c>
      <c r="AO57" s="204">
        <v>1.4246570000000001</v>
      </c>
      <c r="AP57" s="204">
        <v>0.70192299999999996</v>
      </c>
      <c r="AQ57" s="204"/>
      <c r="AR57" s="204"/>
      <c r="AS57" s="1107" t="s">
        <v>17</v>
      </c>
      <c r="AT57" s="1108"/>
      <c r="AU57" s="140">
        <v>1.5605549999999999</v>
      </c>
      <c r="AV57" s="37">
        <v>20.268218000000001</v>
      </c>
      <c r="AW57" s="59">
        <v>47.005650000000003</v>
      </c>
      <c r="AX57" s="163">
        <f>((AU57^2)*0.7854*AV57)/AW57</f>
        <v>0.82473525579069529</v>
      </c>
      <c r="AY57" s="37"/>
      <c r="AZ57" s="37"/>
      <c r="BA57" s="37"/>
      <c r="BB57" s="1107" t="s">
        <v>17</v>
      </c>
      <c r="BC57" s="1108"/>
    </row>
    <row r="58" spans="1:55" ht="15.9" customHeight="1" x14ac:dyDescent="0.3">
      <c r="A58" s="1171"/>
      <c r="B58" s="1174"/>
      <c r="C58" s="9">
        <v>42138</v>
      </c>
      <c r="D58" s="24">
        <v>736</v>
      </c>
      <c r="E58" s="24"/>
      <c r="F58" s="373">
        <v>29.5</v>
      </c>
      <c r="G58" s="364">
        <v>68.765170000000012</v>
      </c>
      <c r="H58" s="333">
        <v>33.280920000000002</v>
      </c>
      <c r="I58" s="204">
        <v>3.9581175000000002</v>
      </c>
      <c r="J58" s="204">
        <v>2.9114760000000004</v>
      </c>
      <c r="K58" s="337">
        <v>0.96126100000000003</v>
      </c>
      <c r="L58" s="204">
        <v>1.000901</v>
      </c>
      <c r="M58" s="914">
        <f t="shared" ref="M58:M61" si="59">K58/I58</f>
        <v>0.24285812636941678</v>
      </c>
      <c r="N58" s="204"/>
      <c r="O58" s="204"/>
      <c r="P58" s="204"/>
      <c r="Q58" s="146">
        <v>35.484250000000003</v>
      </c>
      <c r="R58" s="147">
        <v>15.050796999999999</v>
      </c>
      <c r="S58" s="339">
        <v>52.379743500000004</v>
      </c>
      <c r="T58" s="339">
        <v>26.642350499999999</v>
      </c>
      <c r="U58" s="376">
        <v>163.34702850000002</v>
      </c>
      <c r="V58" s="171">
        <f t="shared" si="58"/>
        <v>5.5371874067796618</v>
      </c>
      <c r="W58" s="301">
        <v>423.637879</v>
      </c>
      <c r="X58" s="870"/>
      <c r="Y58" s="1107" t="s">
        <v>309</v>
      </c>
      <c r="Z58" s="1108"/>
      <c r="AA58" s="327">
        <v>588.50211000000002</v>
      </c>
      <c r="AB58" s="11">
        <v>454.47471400000001</v>
      </c>
      <c r="AC58" s="37">
        <v>1.2949059999999999</v>
      </c>
      <c r="AD58" s="37">
        <v>30.277778000000001</v>
      </c>
      <c r="AE58" s="37"/>
      <c r="AF58" s="37" t="s">
        <v>17</v>
      </c>
      <c r="AG58" s="37"/>
      <c r="AH58" s="37"/>
      <c r="AI58" s="337">
        <v>1.716216</v>
      </c>
      <c r="AJ58" s="338">
        <v>0.582677</v>
      </c>
      <c r="AK58" s="204">
        <v>1.535714</v>
      </c>
      <c r="AL58" s="204">
        <v>0.65116300000000005</v>
      </c>
      <c r="AM58" s="337">
        <v>1.716216</v>
      </c>
      <c r="AN58" s="338">
        <v>0.582677</v>
      </c>
      <c r="AO58" s="204">
        <v>1.535714</v>
      </c>
      <c r="AP58" s="204">
        <v>0.65116300000000005</v>
      </c>
      <c r="AQ58" s="204"/>
      <c r="AR58" s="204"/>
      <c r="AS58" s="1107" t="s">
        <v>17</v>
      </c>
      <c r="AT58" s="1108"/>
      <c r="AU58" s="140">
        <v>1.519641</v>
      </c>
      <c r="AV58" s="37">
        <v>20.120077999999999</v>
      </c>
      <c r="AW58" s="59">
        <v>33.460433000000002</v>
      </c>
      <c r="AX58" s="163">
        <f>((AU58^2)*0.7854*AV58)/AW58</f>
        <v>1.0906138406953247</v>
      </c>
      <c r="AY58" s="37"/>
      <c r="AZ58" s="37"/>
      <c r="BA58" s="37"/>
      <c r="BB58" s="1107" t="s">
        <v>440</v>
      </c>
      <c r="BC58" s="1108"/>
    </row>
    <row r="59" spans="1:55" ht="15.9" customHeight="1" x14ac:dyDescent="0.3">
      <c r="A59" s="1171"/>
      <c r="B59" s="1174"/>
      <c r="C59" s="9">
        <v>42124</v>
      </c>
      <c r="D59" s="24">
        <v>740</v>
      </c>
      <c r="E59" s="24"/>
      <c r="F59" s="373">
        <v>30.1</v>
      </c>
      <c r="G59" s="364">
        <v>69.349461999999988</v>
      </c>
      <c r="H59" s="333">
        <v>19.706989499999999</v>
      </c>
      <c r="I59" s="204">
        <v>3.9827899999999996</v>
      </c>
      <c r="J59" s="204">
        <v>2.3770579999999999</v>
      </c>
      <c r="K59" s="337">
        <v>1.2</v>
      </c>
      <c r="L59" s="204">
        <v>1.2</v>
      </c>
      <c r="M59" s="914">
        <f t="shared" si="59"/>
        <v>0.30129632744884871</v>
      </c>
      <c r="N59" s="204"/>
      <c r="O59" s="204"/>
      <c r="P59" s="204"/>
      <c r="Q59" s="158">
        <v>49.642472999999995</v>
      </c>
      <c r="R59" s="159">
        <v>23.492954500000003</v>
      </c>
      <c r="S59" s="339">
        <v>71.551503999999994</v>
      </c>
      <c r="T59" s="339">
        <v>40.303894499999998</v>
      </c>
      <c r="U59" s="376">
        <v>217.314583</v>
      </c>
      <c r="V59" s="171">
        <f t="shared" si="58"/>
        <v>7.2197535880398664</v>
      </c>
      <c r="W59" s="301">
        <v>473.37316550000003</v>
      </c>
      <c r="X59" s="870"/>
      <c r="Y59" s="1107" t="s">
        <v>17</v>
      </c>
      <c r="Z59" s="1108"/>
      <c r="AA59" s="329">
        <v>479.82598999999999</v>
      </c>
      <c r="AB59" s="356">
        <v>711.01058699999999</v>
      </c>
      <c r="AC59" s="44">
        <v>0.67485099999999998</v>
      </c>
      <c r="AD59" s="44">
        <v>34.035088000000002</v>
      </c>
      <c r="AE59" s="44"/>
      <c r="AF59" s="44" t="s">
        <v>17</v>
      </c>
      <c r="AG59" s="44"/>
      <c r="AH59" s="44"/>
      <c r="AI59" s="337">
        <v>1.207792</v>
      </c>
      <c r="AJ59" s="338">
        <v>0.82795700000000005</v>
      </c>
      <c r="AK59" s="44" t="s">
        <v>17</v>
      </c>
      <c r="AL59" s="116" t="s">
        <v>17</v>
      </c>
      <c r="AM59" s="337">
        <v>1.207792</v>
      </c>
      <c r="AN59" s="338">
        <v>0.82795700000000005</v>
      </c>
      <c r="AO59" s="44" t="s">
        <v>17</v>
      </c>
      <c r="AP59" s="116" t="s">
        <v>17</v>
      </c>
      <c r="AQ59" s="44"/>
      <c r="AR59" s="44"/>
      <c r="AS59" s="1107" t="s">
        <v>443</v>
      </c>
      <c r="AT59" s="1108"/>
      <c r="AU59" s="43">
        <v>1.3563460000000001</v>
      </c>
      <c r="AV59" s="44">
        <v>25.280401000000001</v>
      </c>
      <c r="AW59" s="61">
        <v>54.600285999999997</v>
      </c>
      <c r="AX59" s="163">
        <v>0.66899199285476341</v>
      </c>
      <c r="AY59" s="37"/>
      <c r="AZ59" s="37"/>
      <c r="BA59" s="37"/>
      <c r="BB59" s="1107" t="s">
        <v>17</v>
      </c>
      <c r="BC59" s="1108"/>
    </row>
    <row r="60" spans="1:55" ht="15.9" customHeight="1" x14ac:dyDescent="0.3">
      <c r="A60" s="1171"/>
      <c r="B60" s="1174"/>
      <c r="C60" s="9">
        <v>42103</v>
      </c>
      <c r="D60" s="24">
        <v>742</v>
      </c>
      <c r="E60" s="24"/>
      <c r="F60" s="373">
        <v>31.2</v>
      </c>
      <c r="G60" s="364">
        <v>106.7202135</v>
      </c>
      <c r="H60" s="333">
        <v>46.9888665</v>
      </c>
      <c r="I60" s="204">
        <v>4.7722885000000002</v>
      </c>
      <c r="J60" s="204">
        <v>3.3608479999999998</v>
      </c>
      <c r="K60" s="337">
        <v>0.88198200000000004</v>
      </c>
      <c r="L60" s="204">
        <v>0.87207199999999996</v>
      </c>
      <c r="M60" s="914">
        <f t="shared" si="59"/>
        <v>0.18481321906670145</v>
      </c>
      <c r="N60" s="204"/>
      <c r="O60" s="204"/>
      <c r="P60" s="204"/>
      <c r="Q60" s="158">
        <v>59.731347499999998</v>
      </c>
      <c r="R60" s="159">
        <v>27.081816</v>
      </c>
      <c r="S60" s="339">
        <v>56.675990999999996</v>
      </c>
      <c r="T60" s="339">
        <v>29.770492500000003</v>
      </c>
      <c r="U60" s="376">
        <v>171.6319245</v>
      </c>
      <c r="V60" s="171">
        <f t="shared" si="58"/>
        <v>5.5010232211538463</v>
      </c>
      <c r="W60" s="301">
        <v>453.51948749999997</v>
      </c>
      <c r="X60" s="870"/>
      <c r="Y60" s="1107" t="s">
        <v>17</v>
      </c>
      <c r="Z60" s="1108"/>
      <c r="AA60" s="329">
        <v>671.34479199999998</v>
      </c>
      <c r="AB60" s="356">
        <v>513.64635099999998</v>
      </c>
      <c r="AC60" s="44">
        <v>1.307018</v>
      </c>
      <c r="AD60" s="44">
        <v>33.888888999999999</v>
      </c>
      <c r="AE60" s="44"/>
      <c r="AF60" s="44" t="s">
        <v>17</v>
      </c>
      <c r="AG60" s="44"/>
      <c r="AH60" s="44"/>
      <c r="AI60" s="337">
        <v>1.145038</v>
      </c>
      <c r="AJ60" s="338">
        <v>0.87333300000000003</v>
      </c>
      <c r="AK60" s="204">
        <v>1.5887100000000001</v>
      </c>
      <c r="AL60" s="204">
        <v>0.62944199999999995</v>
      </c>
      <c r="AM60" s="337">
        <v>1.145038</v>
      </c>
      <c r="AN60" s="338">
        <v>0.87333300000000003</v>
      </c>
      <c r="AO60" s="204">
        <v>1.5887100000000001</v>
      </c>
      <c r="AP60" s="204">
        <v>0.62944199999999995</v>
      </c>
      <c r="AQ60" s="204"/>
      <c r="AR60" s="204"/>
      <c r="AS60" s="1107" t="s">
        <v>17</v>
      </c>
      <c r="AT60" s="1108"/>
      <c r="AU60" s="43">
        <v>1.3130820000000001</v>
      </c>
      <c r="AV60" s="44">
        <v>33.758608000000002</v>
      </c>
      <c r="AW60" s="61">
        <v>39.311933000000003</v>
      </c>
      <c r="AX60" s="163">
        <f>((AU60^2)*0.7854*AV60)/AW60</f>
        <v>1.1628795268271759</v>
      </c>
      <c r="AY60" s="37"/>
      <c r="AZ60" s="37"/>
      <c r="BA60" s="37"/>
      <c r="BB60" s="1107" t="s">
        <v>17</v>
      </c>
      <c r="BC60" s="1108"/>
    </row>
    <row r="61" spans="1:55" ht="15.9" customHeight="1" thickBot="1" x14ac:dyDescent="0.35">
      <c r="A61" s="1171"/>
      <c r="B61" s="1174"/>
      <c r="C61" s="30">
        <v>42145</v>
      </c>
      <c r="D61" s="300">
        <v>747</v>
      </c>
      <c r="E61" s="1080"/>
      <c r="F61" s="374">
        <v>30.2</v>
      </c>
      <c r="G61" s="365">
        <v>68.919397000000004</v>
      </c>
      <c r="H61" s="334">
        <v>23.808790999999999</v>
      </c>
      <c r="I61" s="204">
        <v>3.9676454999999997</v>
      </c>
      <c r="J61" s="204">
        <v>2.5370939999999997</v>
      </c>
      <c r="K61" s="202">
        <v>1.1990989999999999</v>
      </c>
      <c r="L61" s="204">
        <v>1.2684679999999999</v>
      </c>
      <c r="M61" s="914">
        <f t="shared" si="59"/>
        <v>0.30221928849238167</v>
      </c>
      <c r="N61" s="204"/>
      <c r="O61" s="204"/>
      <c r="P61" s="204"/>
      <c r="Q61" s="160">
        <v>45.110606000000004</v>
      </c>
      <c r="R61" s="161">
        <v>19.5655465</v>
      </c>
      <c r="S61" s="339">
        <v>66.185626499999998</v>
      </c>
      <c r="T61" s="339">
        <v>36.287601000000002</v>
      </c>
      <c r="U61" s="377">
        <v>194.33438849999999</v>
      </c>
      <c r="V61" s="178">
        <f t="shared" si="58"/>
        <v>6.4349135264900656</v>
      </c>
      <c r="W61" s="302">
        <v>433.68242600000002</v>
      </c>
      <c r="X61" s="871"/>
      <c r="Y61" s="1132" t="s">
        <v>17</v>
      </c>
      <c r="Z61" s="1133"/>
      <c r="AA61" s="362">
        <v>805.43478900000002</v>
      </c>
      <c r="AB61" s="357" t="s">
        <v>17</v>
      </c>
      <c r="AC61" s="46" t="s">
        <v>17</v>
      </c>
      <c r="AD61" s="46">
        <v>29.722221999999999</v>
      </c>
      <c r="AE61" s="46"/>
      <c r="AF61" s="46" t="s">
        <v>17</v>
      </c>
      <c r="AG61" s="46"/>
      <c r="AH61" s="46"/>
      <c r="AI61" s="62" t="s">
        <v>17</v>
      </c>
      <c r="AJ61" s="63" t="s">
        <v>17</v>
      </c>
      <c r="AK61" s="46" t="s">
        <v>17</v>
      </c>
      <c r="AL61" s="117" t="s">
        <v>17</v>
      </c>
      <c r="AM61" s="62" t="s">
        <v>17</v>
      </c>
      <c r="AN61" s="63" t="s">
        <v>17</v>
      </c>
      <c r="AO61" s="46" t="s">
        <v>17</v>
      </c>
      <c r="AP61" s="117" t="s">
        <v>17</v>
      </c>
      <c r="AQ61" s="46"/>
      <c r="AR61" s="46"/>
      <c r="AS61" s="1132" t="s">
        <v>444</v>
      </c>
      <c r="AT61" s="1133"/>
      <c r="AU61" s="137">
        <v>1.313984</v>
      </c>
      <c r="AV61" s="46">
        <v>30.870577999999998</v>
      </c>
      <c r="AW61" s="63">
        <v>45.392871999999997</v>
      </c>
      <c r="AX61" s="164">
        <f>((AU61^2)*0.7854*AV61)/AW61</f>
        <v>0.92220643968129001</v>
      </c>
      <c r="AY61" s="38"/>
      <c r="AZ61" s="38"/>
      <c r="BA61" s="38"/>
      <c r="BB61" s="1132" t="s">
        <v>440</v>
      </c>
      <c r="BC61" s="1133"/>
    </row>
    <row r="62" spans="1:55" ht="15.9" customHeight="1" x14ac:dyDescent="0.3">
      <c r="A62" s="1171"/>
      <c r="B62" s="1174"/>
      <c r="C62" s="1116" t="s">
        <v>13</v>
      </c>
      <c r="D62" s="1134"/>
      <c r="E62" s="1070"/>
      <c r="F62" s="369">
        <f t="shared" ref="F62:L62" si="60">AVERAGE(F56:F61)</f>
        <v>29.683333333333326</v>
      </c>
      <c r="G62" s="15">
        <f>AVERAGE(G56:G61)</f>
        <v>80.579603666666671</v>
      </c>
      <c r="H62" s="126">
        <f t="shared" si="60"/>
        <v>32.5537305</v>
      </c>
      <c r="I62" s="48">
        <f t="shared" si="60"/>
        <v>4.2242474999999997</v>
      </c>
      <c r="J62" s="48">
        <f t="shared" si="60"/>
        <v>2.8694375000000001</v>
      </c>
      <c r="K62" s="64">
        <f t="shared" si="60"/>
        <v>1.0753753333333333</v>
      </c>
      <c r="L62" s="65">
        <f t="shared" si="60"/>
        <v>1.0555554999999999</v>
      </c>
      <c r="M62" s="65">
        <f t="shared" ref="M62" si="61">AVERAGE(M56:M61)</f>
        <v>0.25701607978246632</v>
      </c>
      <c r="N62" s="48"/>
      <c r="O62" s="48"/>
      <c r="P62" s="48"/>
      <c r="Q62" s="150">
        <f t="shared" ref="Q62:W62" si="62">AVERAGE(Q56:Q61)</f>
        <v>48.02587333333333</v>
      </c>
      <c r="R62" s="151">
        <f t="shared" si="62"/>
        <v>20.976710083333334</v>
      </c>
      <c r="S62" s="15">
        <f t="shared" si="62"/>
        <v>60.432106583333336</v>
      </c>
      <c r="T62" s="126">
        <f t="shared" si="62"/>
        <v>32.306009499999995</v>
      </c>
      <c r="U62" s="89">
        <f t="shared" si="62"/>
        <v>190.22358183333333</v>
      </c>
      <c r="V62" s="174">
        <f t="shared" si="62"/>
        <v>6.4388036494457985</v>
      </c>
      <c r="W62" s="15">
        <f t="shared" si="62"/>
        <v>434.07516325</v>
      </c>
      <c r="X62" s="890"/>
      <c r="Y62" s="1118">
        <f>COUNT(Q56:Q61)</f>
        <v>6</v>
      </c>
      <c r="Z62" s="1119"/>
      <c r="AA62" s="14">
        <f t="shared" ref="AA62:AP62" si="63">AVERAGE(AA56:AA61)</f>
        <v>654.69658633333324</v>
      </c>
      <c r="AB62" s="15">
        <f>AVERAGE(AB56:AB61)</f>
        <v>627.5223097999999</v>
      </c>
      <c r="AC62" s="48">
        <f>AVERAGE(AC56:AC61)</f>
        <v>1.0373817999999999</v>
      </c>
      <c r="AD62" s="48">
        <f>AVERAGE(AD56:AD61)</f>
        <v>32.292885000000005</v>
      </c>
      <c r="AE62" s="48"/>
      <c r="AF62" s="65" t="s">
        <v>17</v>
      </c>
      <c r="AG62" s="48"/>
      <c r="AH62" s="48"/>
      <c r="AI62" s="64">
        <f t="shared" ref="AI62:AL62" si="64">AVERAGE(AI56:AI61)</f>
        <v>1.4432358000000001</v>
      </c>
      <c r="AJ62" s="65">
        <f t="shared" si="64"/>
        <v>0.71237280000000003</v>
      </c>
      <c r="AK62" s="64">
        <f t="shared" si="64"/>
        <v>1.46227025</v>
      </c>
      <c r="AL62" s="112">
        <f t="shared" si="64"/>
        <v>0.68793974999999996</v>
      </c>
      <c r="AM62" s="64">
        <f t="shared" si="63"/>
        <v>1.4432358000000001</v>
      </c>
      <c r="AN62" s="65">
        <f t="shared" si="63"/>
        <v>0.71237280000000003</v>
      </c>
      <c r="AO62" s="64">
        <f t="shared" si="63"/>
        <v>1.46227025</v>
      </c>
      <c r="AP62" s="112">
        <f t="shared" si="63"/>
        <v>0.68793974999999996</v>
      </c>
      <c r="AQ62" s="1043"/>
      <c r="AR62" s="1043"/>
      <c r="AS62" s="1118">
        <f>COUNT(AA56:AA61)</f>
        <v>6</v>
      </c>
      <c r="AT62" s="1119"/>
      <c r="AU62" s="47">
        <f>AVERAGE(AU56:AU61)</f>
        <v>1.4271054999999999</v>
      </c>
      <c r="AV62" s="48">
        <f>AVERAGE(AV56:AV61)</f>
        <v>25.978921666666665</v>
      </c>
      <c r="AW62" s="65">
        <f>AVERAGE(AW56:AW61)</f>
        <v>45.55032666666667</v>
      </c>
      <c r="AX62" s="112">
        <f>AVERAGE(AX56:AX61)</f>
        <v>0.91877151886225894</v>
      </c>
      <c r="AY62" s="1043"/>
      <c r="AZ62" s="1043"/>
      <c r="BA62" s="1043"/>
      <c r="BB62" s="1118">
        <f>COUNT(AU56:AU61)</f>
        <v>6</v>
      </c>
      <c r="BC62" s="1119"/>
    </row>
    <row r="63" spans="1:55" ht="15.9" customHeight="1" x14ac:dyDescent="0.3">
      <c r="A63" s="1171"/>
      <c r="B63" s="1174"/>
      <c r="C63" s="1124" t="s">
        <v>14</v>
      </c>
      <c r="D63" s="1130"/>
      <c r="E63" s="1068"/>
      <c r="F63" s="370">
        <f t="shared" ref="F63:L63" si="65">_xlfn.STDEV.S(F56:F61)</f>
        <v>2.938990756478602</v>
      </c>
      <c r="G63" s="18">
        <f>_xlfn.STDEV.S(G56:G61)</f>
        <v>15.724823096931468</v>
      </c>
      <c r="H63" s="127">
        <f t="shared" si="65"/>
        <v>10.016140229461753</v>
      </c>
      <c r="I63" s="50">
        <f t="shared" si="65"/>
        <v>0.33821623672984741</v>
      </c>
      <c r="J63" s="50">
        <f t="shared" si="65"/>
        <v>0.36731023982867589</v>
      </c>
      <c r="K63" s="66">
        <f t="shared" si="65"/>
        <v>0.12888827184451968</v>
      </c>
      <c r="L63" s="67">
        <f t="shared" si="65"/>
        <v>0.15757320449333972</v>
      </c>
      <c r="M63" s="67">
        <f t="shared" ref="M63" si="66">_xlfn.STDEV.S(M56:M61)</f>
        <v>4.3942013076247823E-2</v>
      </c>
      <c r="N63" s="50"/>
      <c r="O63" s="50"/>
      <c r="P63" s="50"/>
      <c r="Q63" s="152">
        <f t="shared" ref="Q63:W63" si="67">_xlfn.STDEV.S(Q56:Q61)</f>
        <v>8.1801213938476955</v>
      </c>
      <c r="R63" s="153">
        <f t="shared" si="67"/>
        <v>5.0904753498992452</v>
      </c>
      <c r="S63" s="18">
        <f t="shared" si="67"/>
        <v>7.0660165116630971</v>
      </c>
      <c r="T63" s="127">
        <f t="shared" si="67"/>
        <v>5.0173652630325876</v>
      </c>
      <c r="U63" s="90">
        <f t="shared" si="67"/>
        <v>23.184185065933885</v>
      </c>
      <c r="V63" s="175">
        <f t="shared" si="67"/>
        <v>0.79364780755933262</v>
      </c>
      <c r="W63" s="18">
        <f t="shared" si="67"/>
        <v>50.094245372022499</v>
      </c>
      <c r="X63" s="891"/>
      <c r="Y63" s="1120"/>
      <c r="Z63" s="1121"/>
      <c r="AA63" s="17">
        <f t="shared" ref="AA63:AP63" si="68">_xlfn.STDEV.S(AA56:AA61)</f>
        <v>125.69860881984118</v>
      </c>
      <c r="AB63" s="18">
        <f>_xlfn.STDEV.S(AB56:AB61)</f>
        <v>161.2819121730619</v>
      </c>
      <c r="AC63" s="50">
        <f>_xlfn.STDEV.S(AC56:AC61)</f>
        <v>0.26782235559265721</v>
      </c>
      <c r="AD63" s="50">
        <f>_xlfn.STDEV.S(AD56:AD61)</f>
        <v>1.8970597032717766</v>
      </c>
      <c r="AE63" s="50"/>
      <c r="AF63" s="67" t="s">
        <v>17</v>
      </c>
      <c r="AG63" s="50"/>
      <c r="AH63" s="50"/>
      <c r="AI63" s="66">
        <f t="shared" ref="AI63:AL63" si="69">_xlfn.STDEV.S(AI56:AI61)</f>
        <v>0.26437814216231958</v>
      </c>
      <c r="AJ63" s="67">
        <f t="shared" si="69"/>
        <v>0.13349107908096375</v>
      </c>
      <c r="AK63" s="66">
        <f t="shared" si="69"/>
        <v>0.12796794573218978</v>
      </c>
      <c r="AL63" s="113">
        <f t="shared" si="69"/>
        <v>6.2124377133698498E-2</v>
      </c>
      <c r="AM63" s="66">
        <f t="shared" si="68"/>
        <v>0.26437814216231958</v>
      </c>
      <c r="AN63" s="67">
        <f t="shared" si="68"/>
        <v>0.13349107908096375</v>
      </c>
      <c r="AO63" s="66">
        <f t="shared" si="68"/>
        <v>0.12796794573218978</v>
      </c>
      <c r="AP63" s="113">
        <f t="shared" si="68"/>
        <v>6.2124377133698498E-2</v>
      </c>
      <c r="AQ63" s="1042"/>
      <c r="AR63" s="1042"/>
      <c r="AS63" s="1120"/>
      <c r="AT63" s="1121"/>
      <c r="AU63" s="49">
        <f>_xlfn.STDEV.S(AU56:AU61)</f>
        <v>0.11166802715683657</v>
      </c>
      <c r="AV63" s="50">
        <f>_xlfn.STDEV.S(AV56:AV61)</f>
        <v>5.5143552331338004</v>
      </c>
      <c r="AW63" s="67">
        <f>_xlfn.STDEV.S(AW56:AW61)</f>
        <v>8.1586192152126671</v>
      </c>
      <c r="AX63" s="113">
        <f>_xlfn.STDEV.S(AX56:AX61)</f>
        <v>0.18224910189558807</v>
      </c>
      <c r="AY63" s="1042"/>
      <c r="AZ63" s="1042"/>
      <c r="BA63" s="1042"/>
      <c r="BB63" s="1120"/>
      <c r="BC63" s="1121"/>
    </row>
    <row r="64" spans="1:55" ht="15.9" customHeight="1" thickBot="1" x14ac:dyDescent="0.35">
      <c r="A64" s="1171"/>
      <c r="B64" s="1175"/>
      <c r="C64" s="1126" t="s">
        <v>15</v>
      </c>
      <c r="D64" s="1131"/>
      <c r="E64" s="1079"/>
      <c r="F64" s="371">
        <f t="shared" ref="F64:L64" si="70">_xlfn.STDEV.S(F56:F61)/SQRT(COUNT(F56:F61))</f>
        <v>1.1998379520214848</v>
      </c>
      <c r="G64" s="21">
        <f>_xlfn.STDEV.S(G56:G61)/SQRT(COUNT(G56:G61))</f>
        <v>6.4196321471689402</v>
      </c>
      <c r="H64" s="128">
        <f t="shared" si="70"/>
        <v>4.0890721257240852</v>
      </c>
      <c r="I64" s="52">
        <f t="shared" si="70"/>
        <v>0.13807620045208141</v>
      </c>
      <c r="J64" s="52">
        <f t="shared" si="70"/>
        <v>0.14995377747992847</v>
      </c>
      <c r="K64" s="68">
        <f t="shared" si="70"/>
        <v>5.2618416641366808E-2</v>
      </c>
      <c r="L64" s="69">
        <f t="shared" si="70"/>
        <v>6.4328991357318649E-2</v>
      </c>
      <c r="M64" s="69">
        <f t="shared" ref="M64" si="71">_xlfn.STDEV.S(M56:M61)/SQRT(COUNT(M56:M61))</f>
        <v>1.7939251717918891E-2</v>
      </c>
      <c r="N64" s="52"/>
      <c r="O64" s="52"/>
      <c r="P64" s="52"/>
      <c r="Q64" s="154">
        <f t="shared" ref="Q64:W64" si="72">_xlfn.STDEV.S(Q56:Q61)/SQRT(COUNT(Q56:Q61))</f>
        <v>3.3395205748251944</v>
      </c>
      <c r="R64" s="155">
        <f t="shared" si="72"/>
        <v>2.0781778592448021</v>
      </c>
      <c r="S64" s="21">
        <f t="shared" si="72"/>
        <v>2.8846891612758885</v>
      </c>
      <c r="T64" s="128">
        <f t="shared" si="72"/>
        <v>2.0483307912658244</v>
      </c>
      <c r="U64" s="91">
        <f t="shared" si="72"/>
        <v>9.4649039189653319</v>
      </c>
      <c r="V64" s="176">
        <f t="shared" si="72"/>
        <v>0.32400536066649049</v>
      </c>
      <c r="W64" s="21">
        <f t="shared" si="72"/>
        <v>20.450890035205468</v>
      </c>
      <c r="X64" s="21"/>
      <c r="Y64" s="1122"/>
      <c r="Z64" s="1123"/>
      <c r="AA64" s="20">
        <f t="shared" ref="AA64:AP64" si="73">_xlfn.STDEV.S(AA56:AA61)/SQRT(COUNT(AA56:AA61))</f>
        <v>51.316242164386018</v>
      </c>
      <c r="AB64" s="21">
        <f>_xlfn.STDEV.S(AB56:AB61)/SQRT(COUNT(AB56:AB61))</f>
        <v>72.127463832023437</v>
      </c>
      <c r="AC64" s="52">
        <f>_xlfn.STDEV.S(AC56:AC61)/SQRT(COUNT(AC56:AC61))</f>
        <v>0.1197737985998605</v>
      </c>
      <c r="AD64" s="52">
        <f>_xlfn.STDEV.S(AD56:AD61)/SQRT(COUNT(AD56:AD61))</f>
        <v>0.77447138076858613</v>
      </c>
      <c r="AE64" s="52"/>
      <c r="AF64" s="69" t="s">
        <v>17</v>
      </c>
      <c r="AG64" s="52"/>
      <c r="AH64" s="52"/>
      <c r="AI64" s="68">
        <f t="shared" ref="AI64:AL64" si="74">_xlfn.STDEV.S(AI56:AI61)/SQRT(COUNT(AI56:AI61))</f>
        <v>0.11823349952800996</v>
      </c>
      <c r="AJ64" s="69">
        <f t="shared" si="74"/>
        <v>5.9699025442967013E-2</v>
      </c>
      <c r="AK64" s="68">
        <f t="shared" si="74"/>
        <v>6.398397286609489E-2</v>
      </c>
      <c r="AL64" s="114">
        <f t="shared" si="74"/>
        <v>3.1062188566849249E-2</v>
      </c>
      <c r="AM64" s="68">
        <f t="shared" si="73"/>
        <v>0.11823349952800996</v>
      </c>
      <c r="AN64" s="69">
        <f t="shared" si="73"/>
        <v>5.9699025442967013E-2</v>
      </c>
      <c r="AO64" s="68">
        <f t="shared" si="73"/>
        <v>6.398397286609489E-2</v>
      </c>
      <c r="AP64" s="114">
        <f t="shared" si="73"/>
        <v>3.1062188566849249E-2</v>
      </c>
      <c r="AQ64" s="52"/>
      <c r="AR64" s="52"/>
      <c r="AS64" s="1122"/>
      <c r="AT64" s="1123"/>
      <c r="AU64" s="51">
        <f>_xlfn.STDEV.S(AU56:AU61)/SQRT(COUNT(AU56:AU61))</f>
        <v>4.5588281186250766E-2</v>
      </c>
      <c r="AV64" s="52">
        <f>_xlfn.STDEV.S(AV56:AV61)/SQRT(COUNT(AV56:AV61))</f>
        <v>2.251226096937331</v>
      </c>
      <c r="AW64" s="69">
        <f>_xlfn.STDEV.S(AW56:AW61)/SQRT(COUNT(AW56:AW61))</f>
        <v>3.3307423471561952</v>
      </c>
      <c r="AX64" s="114">
        <f>_xlfn.STDEV.S(AX56:AX61)/SQRT(COUNT(AX56:AX61))</f>
        <v>7.440288428744822E-2</v>
      </c>
      <c r="AY64" s="52"/>
      <c r="AZ64" s="52"/>
      <c r="BA64" s="52"/>
      <c r="BB64" s="1122"/>
      <c r="BC64" s="1123"/>
    </row>
    <row r="65" spans="1:55" ht="15.9" customHeight="1" x14ac:dyDescent="0.3">
      <c r="A65" s="1171"/>
      <c r="B65" s="1173" t="s">
        <v>16</v>
      </c>
      <c r="C65" s="12">
        <v>41898</v>
      </c>
      <c r="D65" s="25">
        <v>465</v>
      </c>
      <c r="E65" s="25"/>
      <c r="F65" s="372">
        <v>30.5</v>
      </c>
      <c r="G65" s="363">
        <v>105.133842</v>
      </c>
      <c r="H65" s="332">
        <v>46.342654500000002</v>
      </c>
      <c r="I65" s="335">
        <v>4.7459550000000004</v>
      </c>
      <c r="J65" s="336">
        <v>3.3499885000000003</v>
      </c>
      <c r="K65" s="56">
        <v>0.90180199999999999</v>
      </c>
      <c r="L65" s="57">
        <v>0.90180199999999999</v>
      </c>
      <c r="M65" s="913">
        <f>K65/I65</f>
        <v>0.1900148652905474</v>
      </c>
      <c r="N65" s="42"/>
      <c r="O65" s="42"/>
      <c r="P65" s="42">
        <v>7</v>
      </c>
      <c r="Q65" s="156">
        <v>58.791187499999999</v>
      </c>
      <c r="R65" s="157">
        <v>27.341699999999999</v>
      </c>
      <c r="S65" s="339">
        <v>56.387242499999999</v>
      </c>
      <c r="T65" s="339">
        <v>29.542319999999997</v>
      </c>
      <c r="U65" s="375">
        <v>165.62218899999999</v>
      </c>
      <c r="V65" s="177">
        <f t="shared" ref="V65:V74" si="75">U65/F65</f>
        <v>5.4302357049180321</v>
      </c>
      <c r="W65" s="33">
        <v>465.13486949999998</v>
      </c>
      <c r="X65" s="33"/>
      <c r="Y65" s="1128" t="s">
        <v>439</v>
      </c>
      <c r="Z65" s="1129"/>
      <c r="AA65" s="361">
        <v>911.94486500000005</v>
      </c>
      <c r="AB65" s="33">
        <v>526.55293200000006</v>
      </c>
      <c r="AC65" s="42">
        <v>1.7319150000000001</v>
      </c>
      <c r="AD65" s="42">
        <v>37.777777999999998</v>
      </c>
      <c r="AE65" s="42"/>
      <c r="AF65" s="42" t="s">
        <v>17</v>
      </c>
      <c r="AG65" s="42"/>
      <c r="AH65" s="42"/>
      <c r="AI65" s="335">
        <v>1.3363640000000001</v>
      </c>
      <c r="AJ65" s="336">
        <v>0.74829900000000005</v>
      </c>
      <c r="AK65" s="204">
        <v>1.5</v>
      </c>
      <c r="AL65" s="204">
        <v>0.66666700000000001</v>
      </c>
      <c r="AM65" s="335">
        <v>1.3363640000000001</v>
      </c>
      <c r="AN65" s="336">
        <v>0.74829900000000005</v>
      </c>
      <c r="AO65" s="204">
        <v>1.5</v>
      </c>
      <c r="AP65" s="204">
        <v>0.66666700000000001</v>
      </c>
      <c r="AQ65" s="204"/>
      <c r="AR65" s="204"/>
      <c r="AS65" s="1128" t="s">
        <v>17</v>
      </c>
      <c r="AT65" s="1129"/>
      <c r="AU65" s="136">
        <v>1.612722</v>
      </c>
      <c r="AV65" s="42">
        <v>25.473967999999999</v>
      </c>
      <c r="AW65" s="57">
        <v>46.742704000000003</v>
      </c>
      <c r="AX65" s="162">
        <f>((AU65^2)*0.7854*AV65)/AW65</f>
        <v>1.1132499507966807</v>
      </c>
      <c r="AY65" s="35"/>
      <c r="AZ65" s="35"/>
      <c r="BA65" s="35"/>
      <c r="BB65" s="1128" t="s">
        <v>17</v>
      </c>
      <c r="BC65" s="1129"/>
    </row>
    <row r="66" spans="1:55" ht="15.9" customHeight="1" x14ac:dyDescent="0.3">
      <c r="A66" s="1171"/>
      <c r="B66" s="1174"/>
      <c r="C66" s="9">
        <v>41961</v>
      </c>
      <c r="D66" s="24">
        <v>484</v>
      </c>
      <c r="E66" s="24"/>
      <c r="F66" s="373">
        <v>42.1</v>
      </c>
      <c r="G66" s="364">
        <v>85.969426999999996</v>
      </c>
      <c r="H66" s="333">
        <v>44.428968999999995</v>
      </c>
      <c r="I66" s="337">
        <v>4.3622360000000002</v>
      </c>
      <c r="J66" s="338">
        <v>3.3008519999999999</v>
      </c>
      <c r="K66" s="58">
        <v>0.77297300000000002</v>
      </c>
      <c r="L66" s="59">
        <v>0.71351399999999998</v>
      </c>
      <c r="M66" s="914">
        <f>K66/I66</f>
        <v>0.17719651114703561</v>
      </c>
      <c r="N66" s="37"/>
      <c r="O66" s="37"/>
      <c r="P66" s="37">
        <v>8</v>
      </c>
      <c r="Q66" s="146">
        <v>41.5404585</v>
      </c>
      <c r="R66" s="147">
        <v>16.595112</v>
      </c>
      <c r="S66" s="339">
        <v>48.3637655</v>
      </c>
      <c r="T66" s="339">
        <v>24.342313500000003</v>
      </c>
      <c r="U66" s="376">
        <v>128.27194900000001</v>
      </c>
      <c r="V66" s="171">
        <f t="shared" si="75"/>
        <v>3.0468396437054635</v>
      </c>
      <c r="W66" s="11">
        <v>399.51308499999999</v>
      </c>
      <c r="X66" s="11"/>
      <c r="Y66" s="1107" t="s">
        <v>17</v>
      </c>
      <c r="Z66" s="1108"/>
      <c r="AA66" s="327">
        <v>863.93968299999995</v>
      </c>
      <c r="AB66" s="11">
        <v>631.80635700000005</v>
      </c>
      <c r="AC66" s="37">
        <v>1.3674120000000001</v>
      </c>
      <c r="AD66" s="37">
        <v>37.5</v>
      </c>
      <c r="AE66" s="37"/>
      <c r="AF66" s="37" t="s">
        <v>17</v>
      </c>
      <c r="AG66" s="37"/>
      <c r="AH66" s="37"/>
      <c r="AI66" s="337">
        <v>0.81168799999999997</v>
      </c>
      <c r="AJ66" s="338">
        <v>1.232</v>
      </c>
      <c r="AK66" s="204">
        <v>1.607477</v>
      </c>
      <c r="AL66" s="204">
        <v>0.62209300000000001</v>
      </c>
      <c r="AM66" s="337">
        <v>0.81168799999999997</v>
      </c>
      <c r="AN66" s="338">
        <v>1.232</v>
      </c>
      <c r="AO66" s="204">
        <v>1.607477</v>
      </c>
      <c r="AP66" s="204">
        <v>0.62209300000000001</v>
      </c>
      <c r="AQ66" s="204"/>
      <c r="AR66" s="204"/>
      <c r="AS66" s="1107" t="s">
        <v>17</v>
      </c>
      <c r="AT66" s="1108"/>
      <c r="AU66" s="140">
        <v>1.43652</v>
      </c>
      <c r="AV66" s="37">
        <v>15.814193</v>
      </c>
      <c r="AW66" s="59">
        <v>41.996732000000002</v>
      </c>
      <c r="AX66" s="163">
        <f t="shared" ref="AX66:AX74" si="76">((AU66^2)*0.7854*AV66)/AW66</f>
        <v>0.61030339873942574</v>
      </c>
      <c r="AY66" s="37"/>
      <c r="AZ66" s="37"/>
      <c r="BA66" s="37"/>
      <c r="BB66" s="1107" t="s">
        <v>17</v>
      </c>
      <c r="BC66" s="1108"/>
    </row>
    <row r="67" spans="1:55" ht="15.9" customHeight="1" x14ac:dyDescent="0.3">
      <c r="A67" s="1171"/>
      <c r="B67" s="1174"/>
      <c r="C67" s="12">
        <v>41961</v>
      </c>
      <c r="D67" s="25">
        <v>486</v>
      </c>
      <c r="E67" s="25"/>
      <c r="F67" s="373">
        <v>43.1</v>
      </c>
      <c r="G67" s="364">
        <v>57.414251000000007</v>
      </c>
      <c r="H67" s="333">
        <v>11.489461500000001</v>
      </c>
      <c r="I67" s="337">
        <v>3.6675840000000002</v>
      </c>
      <c r="J67" s="338">
        <v>1.882735</v>
      </c>
      <c r="K67" s="60">
        <v>1.0261260000000001</v>
      </c>
      <c r="L67" s="61">
        <v>0.98018000000000005</v>
      </c>
      <c r="M67" s="914">
        <f t="shared" ref="M67:M73" si="77">K67/I67</f>
        <v>0.27978254894775417</v>
      </c>
      <c r="N67" s="44"/>
      <c r="O67" s="44"/>
      <c r="P67" s="44">
        <v>9</v>
      </c>
      <c r="Q67" s="158">
        <v>45.924789500000003</v>
      </c>
      <c r="R67" s="159">
        <v>20.952640500000001</v>
      </c>
      <c r="S67" s="339">
        <v>80.775447</v>
      </c>
      <c r="T67" s="339">
        <v>49.001580000000004</v>
      </c>
      <c r="U67" s="376">
        <v>130.74614250000002</v>
      </c>
      <c r="V67" s="171">
        <f t="shared" si="75"/>
        <v>3.0335531902552209</v>
      </c>
      <c r="W67" s="301">
        <v>456.6623505</v>
      </c>
      <c r="X67" s="870"/>
      <c r="Y67" s="1107" t="s">
        <v>17</v>
      </c>
      <c r="Z67" s="1108"/>
      <c r="AA67" s="329">
        <v>891.279763</v>
      </c>
      <c r="AB67" s="356">
        <v>634.15108199999997</v>
      </c>
      <c r="AC67" s="44">
        <v>1.4054690000000001</v>
      </c>
      <c r="AD67" s="44">
        <v>31.944444000000001</v>
      </c>
      <c r="AE67" s="44"/>
      <c r="AF67" s="44" t="s">
        <v>17</v>
      </c>
      <c r="AG67" s="44"/>
      <c r="AH67" s="44"/>
      <c r="AI67" s="337">
        <v>1.469136</v>
      </c>
      <c r="AJ67" s="338">
        <v>0.68067200000000005</v>
      </c>
      <c r="AK67" s="204">
        <v>0.769231</v>
      </c>
      <c r="AL67" s="204">
        <v>1.3</v>
      </c>
      <c r="AM67" s="337">
        <v>1.469136</v>
      </c>
      <c r="AN67" s="338">
        <v>0.68067200000000005</v>
      </c>
      <c r="AO67" s="204">
        <v>0.769231</v>
      </c>
      <c r="AP67" s="204">
        <v>1.3</v>
      </c>
      <c r="AQ67" s="204"/>
      <c r="AR67" s="204"/>
      <c r="AS67" s="1107" t="s">
        <v>166</v>
      </c>
      <c r="AT67" s="1108"/>
      <c r="AU67" s="43">
        <v>1.0229950000000001</v>
      </c>
      <c r="AV67" s="44">
        <v>32.069516</v>
      </c>
      <c r="AW67" s="61">
        <v>47.033791999999998</v>
      </c>
      <c r="AX67" s="163">
        <f t="shared" si="76"/>
        <v>0.56042865170801548</v>
      </c>
      <c r="AY67" s="37"/>
      <c r="AZ67" s="37"/>
      <c r="BA67" s="37"/>
      <c r="BB67" s="1107" t="s">
        <v>17</v>
      </c>
      <c r="BC67" s="1108"/>
    </row>
    <row r="68" spans="1:55" ht="15.9" customHeight="1" x14ac:dyDescent="0.3">
      <c r="A68" s="1171"/>
      <c r="B68" s="1174"/>
      <c r="C68" s="12">
        <v>41977</v>
      </c>
      <c r="D68" s="25">
        <v>492</v>
      </c>
      <c r="E68" s="25"/>
      <c r="F68" s="373">
        <v>42.8</v>
      </c>
      <c r="G68" s="364">
        <v>76.012550000000005</v>
      </c>
      <c r="H68" s="333">
        <v>25.755544</v>
      </c>
      <c r="I68" s="337">
        <v>4.1353845000000007</v>
      </c>
      <c r="J68" s="338">
        <v>2.6226370000000001</v>
      </c>
      <c r="K68" s="60">
        <v>0.92162200000000005</v>
      </c>
      <c r="L68" s="61">
        <v>0.95135099999999995</v>
      </c>
      <c r="M68" s="914">
        <f t="shared" si="77"/>
        <v>0.22286246901587989</v>
      </c>
      <c r="N68" s="44"/>
      <c r="O68" s="44"/>
      <c r="P68" s="37">
        <v>10</v>
      </c>
      <c r="Q68" s="158">
        <v>50.257007000000002</v>
      </c>
      <c r="R68" s="159">
        <v>27.148014</v>
      </c>
      <c r="S68" s="339">
        <v>66.673437000000007</v>
      </c>
      <c r="T68" s="339">
        <v>36.755600000000001</v>
      </c>
      <c r="U68" s="376">
        <v>151.946281</v>
      </c>
      <c r="V68" s="171">
        <f t="shared" si="75"/>
        <v>3.5501467523364489</v>
      </c>
      <c r="W68" s="301">
        <v>539.45536349999998</v>
      </c>
      <c r="X68" s="870"/>
      <c r="Y68" s="1107" t="s">
        <v>437</v>
      </c>
      <c r="Z68" s="1108"/>
      <c r="AA68" s="329">
        <v>985.49576500000001</v>
      </c>
      <c r="AB68" s="356" t="s">
        <v>17</v>
      </c>
      <c r="AC68" s="44" t="s">
        <v>17</v>
      </c>
      <c r="AD68" s="44">
        <v>28.611111000000001</v>
      </c>
      <c r="AE68" s="44"/>
      <c r="AF68" s="44" t="s">
        <v>17</v>
      </c>
      <c r="AG68" s="44"/>
      <c r="AH68" s="44"/>
      <c r="AI68" s="60" t="s">
        <v>17</v>
      </c>
      <c r="AJ68" s="61" t="s">
        <v>17</v>
      </c>
      <c r="AK68" s="44" t="s">
        <v>17</v>
      </c>
      <c r="AL68" s="116" t="s">
        <v>17</v>
      </c>
      <c r="AM68" s="60" t="s">
        <v>17</v>
      </c>
      <c r="AN68" s="61" t="s">
        <v>17</v>
      </c>
      <c r="AO68" s="44" t="s">
        <v>17</v>
      </c>
      <c r="AP68" s="116" t="s">
        <v>17</v>
      </c>
      <c r="AQ68" s="44"/>
      <c r="AR68" s="44"/>
      <c r="AS68" s="1107" t="s">
        <v>72</v>
      </c>
      <c r="AT68" s="1108"/>
      <c r="AU68" s="43">
        <v>1.170858</v>
      </c>
      <c r="AV68" s="44">
        <v>41.693767000000001</v>
      </c>
      <c r="AW68" s="61">
        <v>55.615130999999998</v>
      </c>
      <c r="AX68" s="163">
        <f t="shared" si="76"/>
        <v>0.80719325229244887</v>
      </c>
      <c r="AY68" s="37"/>
      <c r="AZ68" s="37"/>
      <c r="BA68" s="37"/>
      <c r="BB68" s="1107" t="s">
        <v>440</v>
      </c>
      <c r="BC68" s="1108"/>
    </row>
    <row r="69" spans="1:55" ht="15.9" customHeight="1" x14ac:dyDescent="0.3">
      <c r="A69" s="1171"/>
      <c r="B69" s="1174"/>
      <c r="C69" s="9">
        <v>41898</v>
      </c>
      <c r="D69" s="24">
        <v>495</v>
      </c>
      <c r="E69" s="24"/>
      <c r="F69" s="373">
        <v>29.1</v>
      </c>
      <c r="G69" s="364">
        <v>62.5362005</v>
      </c>
      <c r="H69" s="333">
        <v>16.081567499999998</v>
      </c>
      <c r="I69" s="337">
        <v>3.8100885</v>
      </c>
      <c r="J69" s="338">
        <v>2.1901315000000001</v>
      </c>
      <c r="K69" s="60">
        <v>0.85</v>
      </c>
      <c r="L69" s="61">
        <v>0.81171199999999999</v>
      </c>
      <c r="M69" s="914">
        <f t="shared" si="77"/>
        <v>0.22309193080423198</v>
      </c>
      <c r="N69" s="44"/>
      <c r="O69" s="44"/>
      <c r="P69" s="44">
        <v>11</v>
      </c>
      <c r="Q69" s="158">
        <v>46.454633000000001</v>
      </c>
      <c r="R69" s="159">
        <v>23.7548785</v>
      </c>
      <c r="S69" s="339">
        <v>74.224727999999999</v>
      </c>
      <c r="T69" s="339">
        <v>42.490460499999998</v>
      </c>
      <c r="U69" s="376">
        <v>116.26745700000001</v>
      </c>
      <c r="V69" s="171">
        <f t="shared" si="75"/>
        <v>3.995445257731959</v>
      </c>
      <c r="W69" s="301">
        <v>511.36452750000001</v>
      </c>
      <c r="X69" s="870"/>
      <c r="Y69" s="1107" t="s">
        <v>439</v>
      </c>
      <c r="Z69" s="1108"/>
      <c r="AA69" s="329">
        <v>820.97405400000002</v>
      </c>
      <c r="AB69" s="356">
        <v>640.74617000000001</v>
      </c>
      <c r="AC69" s="44">
        <v>1.2812779999999999</v>
      </c>
      <c r="AD69" s="44">
        <v>31.944444000000001</v>
      </c>
      <c r="AE69" s="44"/>
      <c r="AF69" s="44" t="s">
        <v>17</v>
      </c>
      <c r="AG69" s="44"/>
      <c r="AH69" s="44"/>
      <c r="AI69" s="337">
        <v>1.3955219999999999</v>
      </c>
      <c r="AJ69" s="338">
        <v>0.71657800000000005</v>
      </c>
      <c r="AK69" s="204">
        <v>1.07772</v>
      </c>
      <c r="AL69" s="204">
        <v>0.92788499999999996</v>
      </c>
      <c r="AM69" s="337">
        <v>1.3955219999999999</v>
      </c>
      <c r="AN69" s="338">
        <v>0.71657800000000005</v>
      </c>
      <c r="AO69" s="204">
        <v>1.07772</v>
      </c>
      <c r="AP69" s="204">
        <v>0.92788499999999996</v>
      </c>
      <c r="AQ69" s="204"/>
      <c r="AR69" s="204"/>
      <c r="AS69" s="1107" t="s">
        <v>17</v>
      </c>
      <c r="AT69" s="1108"/>
      <c r="AU69" s="43">
        <v>1.40212</v>
      </c>
      <c r="AV69" s="44">
        <v>22.341386</v>
      </c>
      <c r="AW69" s="61">
        <v>28.519396</v>
      </c>
      <c r="AX69" s="163">
        <f t="shared" si="76"/>
        <v>1.209570130914976</v>
      </c>
      <c r="AY69" s="37"/>
      <c r="AZ69" s="37"/>
      <c r="BA69" s="37"/>
      <c r="BB69" s="1107" t="s">
        <v>17</v>
      </c>
      <c r="BC69" s="1108"/>
    </row>
    <row r="70" spans="1:55" ht="15.9" customHeight="1" x14ac:dyDescent="0.3">
      <c r="A70" s="1171"/>
      <c r="B70" s="1174"/>
      <c r="C70" s="12">
        <v>41984</v>
      </c>
      <c r="D70" s="25">
        <v>501</v>
      </c>
      <c r="E70" s="25"/>
      <c r="F70" s="373">
        <v>36.299999999999997</v>
      </c>
      <c r="G70" s="364">
        <v>91.916055999999998</v>
      </c>
      <c r="H70" s="333">
        <v>47.3624315</v>
      </c>
      <c r="I70" s="337">
        <v>4.4529320000000006</v>
      </c>
      <c r="J70" s="338">
        <v>3.2982724999999999</v>
      </c>
      <c r="K70" s="337">
        <v>1.0108109999999999</v>
      </c>
      <c r="L70" s="338">
        <v>1.0108109999999999</v>
      </c>
      <c r="M70" s="914">
        <f t="shared" si="77"/>
        <v>0.22699897505733296</v>
      </c>
      <c r="N70" s="409"/>
      <c r="O70" s="409"/>
      <c r="P70" s="37">
        <v>12</v>
      </c>
      <c r="Q70" s="146">
        <v>44.553624499999998</v>
      </c>
      <c r="R70" s="147">
        <v>17.092671000000003</v>
      </c>
      <c r="S70" s="339">
        <v>51.706064999999995</v>
      </c>
      <c r="T70" s="339">
        <v>26.794238</v>
      </c>
      <c r="U70" s="376">
        <v>168.98560750000001</v>
      </c>
      <c r="V70" s="171">
        <f t="shared" si="75"/>
        <v>4.6552508953168052</v>
      </c>
      <c r="W70" s="11">
        <v>383.79101100000003</v>
      </c>
      <c r="X70" s="11"/>
      <c r="Y70" s="1107" t="s">
        <v>17</v>
      </c>
      <c r="Z70" s="1108"/>
      <c r="AA70" s="327">
        <v>570.119733</v>
      </c>
      <c r="AB70" s="11">
        <v>460.05800900000003</v>
      </c>
      <c r="AC70" s="37">
        <v>1.2392339999999999</v>
      </c>
      <c r="AD70" s="37">
        <v>25.555555999999999</v>
      </c>
      <c r="AE70" s="37"/>
      <c r="AF70" s="37" t="s">
        <v>17</v>
      </c>
      <c r="AG70" s="37"/>
      <c r="AH70" s="37"/>
      <c r="AI70" s="337">
        <v>1.659341</v>
      </c>
      <c r="AJ70" s="338">
        <v>0.60264899999999999</v>
      </c>
      <c r="AK70" s="204">
        <v>1.72973</v>
      </c>
      <c r="AL70" s="204">
        <v>0.578125</v>
      </c>
      <c r="AM70" s="337">
        <v>1.659341</v>
      </c>
      <c r="AN70" s="338">
        <v>0.60264899999999999</v>
      </c>
      <c r="AO70" s="204">
        <v>1.72973</v>
      </c>
      <c r="AP70" s="204">
        <v>0.578125</v>
      </c>
      <c r="AQ70" s="204"/>
      <c r="AR70" s="204"/>
      <c r="AS70" s="1107" t="s">
        <v>166</v>
      </c>
      <c r="AT70" s="1108"/>
      <c r="AU70" s="140">
        <v>1.1793830000000001</v>
      </c>
      <c r="AV70" s="37">
        <v>21.621803</v>
      </c>
      <c r="AW70" s="59">
        <v>38.885629999999999</v>
      </c>
      <c r="AX70" s="163">
        <f t="shared" si="76"/>
        <v>0.60744000491094086</v>
      </c>
      <c r="AY70" s="37"/>
      <c r="AZ70" s="37"/>
      <c r="BA70" s="37"/>
      <c r="BB70" s="1107" t="s">
        <v>17</v>
      </c>
      <c r="BC70" s="1108"/>
    </row>
    <row r="71" spans="1:55" ht="15.9" customHeight="1" x14ac:dyDescent="0.3">
      <c r="A71" s="1171"/>
      <c r="B71" s="1174"/>
      <c r="C71" s="12">
        <v>41977</v>
      </c>
      <c r="D71" s="25">
        <v>507</v>
      </c>
      <c r="E71" s="25"/>
      <c r="F71" s="373">
        <v>24.9</v>
      </c>
      <c r="G71" s="364">
        <v>58.996271</v>
      </c>
      <c r="H71" s="333">
        <v>27.273001999999998</v>
      </c>
      <c r="I71" s="337">
        <v>3.7201624999999998</v>
      </c>
      <c r="J71" s="338">
        <v>2.7062615000000001</v>
      </c>
      <c r="K71" s="337">
        <v>0.90360399999999996</v>
      </c>
      <c r="L71" s="338">
        <v>0.91126099999999999</v>
      </c>
      <c r="M71" s="914">
        <f t="shared" si="77"/>
        <v>0.24289369079979706</v>
      </c>
      <c r="N71" s="409"/>
      <c r="O71" s="409"/>
      <c r="P71" s="898">
        <v>13</v>
      </c>
      <c r="Q71" s="146">
        <v>31.723269500000001</v>
      </c>
      <c r="R71" s="159">
        <v>13.300641500000001</v>
      </c>
      <c r="S71" s="339">
        <v>53.866190500000002</v>
      </c>
      <c r="T71" s="339">
        <v>27.277611</v>
      </c>
      <c r="U71" s="376">
        <v>102.55385800000001</v>
      </c>
      <c r="V71" s="171">
        <f t="shared" si="75"/>
        <v>4.118628835341366</v>
      </c>
      <c r="W71" s="301">
        <v>419.3408895</v>
      </c>
      <c r="X71" s="870"/>
      <c r="Y71" s="1107" t="s">
        <v>437</v>
      </c>
      <c r="Z71" s="1108"/>
      <c r="AA71" s="329">
        <v>752.05437300000006</v>
      </c>
      <c r="AB71" s="356">
        <v>535.781068</v>
      </c>
      <c r="AC71" s="44">
        <v>1.4036599999999999</v>
      </c>
      <c r="AD71" s="44">
        <v>23.055555999999999</v>
      </c>
      <c r="AE71" s="44"/>
      <c r="AF71" s="44" t="s">
        <v>17</v>
      </c>
      <c r="AG71" s="44"/>
      <c r="AH71" s="44"/>
      <c r="AI71" s="337">
        <v>1.48</v>
      </c>
      <c r="AJ71" s="338">
        <v>0.67567600000000005</v>
      </c>
      <c r="AK71" s="204">
        <v>1.4444440000000001</v>
      </c>
      <c r="AL71" s="204">
        <v>0.69230800000000003</v>
      </c>
      <c r="AM71" s="337">
        <v>1.48</v>
      </c>
      <c r="AN71" s="338">
        <v>0.67567600000000005</v>
      </c>
      <c r="AO71" s="204">
        <v>1.4444440000000001</v>
      </c>
      <c r="AP71" s="204">
        <v>0.69230800000000003</v>
      </c>
      <c r="AQ71" s="204"/>
      <c r="AR71" s="204"/>
      <c r="AS71" s="1107" t="s">
        <v>17</v>
      </c>
      <c r="AT71" s="1108"/>
      <c r="AU71" s="43">
        <v>1.2219279999999999</v>
      </c>
      <c r="AV71" s="44">
        <v>22.377130999999999</v>
      </c>
      <c r="AW71" s="61">
        <v>28.469783</v>
      </c>
      <c r="AX71" s="163">
        <f t="shared" si="76"/>
        <v>0.92172714465913508</v>
      </c>
      <c r="AY71" s="37"/>
      <c r="AZ71" s="37"/>
      <c r="BA71" s="37"/>
      <c r="BB71" s="1107" t="s">
        <v>441</v>
      </c>
      <c r="BC71" s="1108"/>
    </row>
    <row r="72" spans="1:55" ht="15.9" customHeight="1" x14ac:dyDescent="0.3">
      <c r="A72" s="1171"/>
      <c r="B72" s="1174"/>
      <c r="C72" s="12">
        <v>41984</v>
      </c>
      <c r="D72" s="25">
        <v>523</v>
      </c>
      <c r="E72" s="25"/>
      <c r="F72" s="373">
        <v>33.6</v>
      </c>
      <c r="G72" s="364">
        <v>109.9226165</v>
      </c>
      <c r="H72" s="333">
        <v>48.265659499999998</v>
      </c>
      <c r="I72" s="337">
        <v>4.8425690000000001</v>
      </c>
      <c r="J72" s="338">
        <v>3.4038979999999999</v>
      </c>
      <c r="K72" s="337">
        <v>0.94144099999999997</v>
      </c>
      <c r="L72" s="338">
        <v>0.98108099999999998</v>
      </c>
      <c r="M72" s="914">
        <f t="shared" si="77"/>
        <v>0.19440941368104409</v>
      </c>
      <c r="N72" s="409"/>
      <c r="O72" s="409"/>
      <c r="P72" s="898">
        <v>14</v>
      </c>
      <c r="Q72" s="146">
        <v>61.6569565</v>
      </c>
      <c r="R72" s="147">
        <v>27.634222999999999</v>
      </c>
      <c r="S72" s="339">
        <v>56.549564000000004</v>
      </c>
      <c r="T72" s="339">
        <v>29.841414</v>
      </c>
      <c r="U72" s="376">
        <v>190.96554850000001</v>
      </c>
      <c r="V72" s="171">
        <f t="shared" si="75"/>
        <v>5.6834984672619049</v>
      </c>
      <c r="W72" s="11">
        <v>447.50883249999998</v>
      </c>
      <c r="X72" s="11"/>
      <c r="Y72" s="1107" t="s">
        <v>17</v>
      </c>
      <c r="Z72" s="1108"/>
      <c r="AA72" s="327">
        <v>807.85249599999997</v>
      </c>
      <c r="AB72" s="11">
        <v>609.74153000000001</v>
      </c>
      <c r="AC72" s="37">
        <v>1.32491</v>
      </c>
      <c r="AD72" s="37">
        <v>34.166666999999997</v>
      </c>
      <c r="AE72" s="37"/>
      <c r="AF72" s="37" t="s">
        <v>17</v>
      </c>
      <c r="AG72" s="37"/>
      <c r="AH72" s="37"/>
      <c r="AI72" s="337">
        <v>1.362069</v>
      </c>
      <c r="AJ72" s="338">
        <v>0.73417699999999997</v>
      </c>
      <c r="AK72" s="204">
        <v>1.5833330000000001</v>
      </c>
      <c r="AL72" s="204">
        <v>0.631579</v>
      </c>
      <c r="AM72" s="337">
        <v>1.362069</v>
      </c>
      <c r="AN72" s="338">
        <v>0.73417699999999997</v>
      </c>
      <c r="AO72" s="204">
        <v>1.5833330000000001</v>
      </c>
      <c r="AP72" s="204">
        <v>0.631579</v>
      </c>
      <c r="AQ72" s="204"/>
      <c r="AR72" s="204"/>
      <c r="AS72" s="1107" t="s">
        <v>166</v>
      </c>
      <c r="AT72" s="1108"/>
      <c r="AU72" s="140">
        <v>1.434741</v>
      </c>
      <c r="AV72" s="37">
        <v>27.101807000000001</v>
      </c>
      <c r="AW72" s="59">
        <v>45.333564000000003</v>
      </c>
      <c r="AX72" s="163">
        <f t="shared" si="76"/>
        <v>0.96653213962495543</v>
      </c>
      <c r="AY72" s="37"/>
      <c r="AZ72" s="37"/>
      <c r="BA72" s="37"/>
      <c r="BB72" s="1107" t="s">
        <v>440</v>
      </c>
      <c r="BC72" s="1108"/>
    </row>
    <row r="73" spans="1:55" ht="15.9" customHeight="1" x14ac:dyDescent="0.3">
      <c r="A73" s="1171"/>
      <c r="B73" s="1174"/>
      <c r="C73" s="12">
        <v>41933</v>
      </c>
      <c r="D73" s="25">
        <v>524</v>
      </c>
      <c r="E73" s="25"/>
      <c r="F73" s="373">
        <v>20.6</v>
      </c>
      <c r="G73" s="364">
        <v>22.845121499999998</v>
      </c>
      <c r="H73" s="333">
        <v>0.63630949999999997</v>
      </c>
      <c r="I73" s="337">
        <v>2.5112085000000004</v>
      </c>
      <c r="J73" s="338">
        <v>0.62115799999999999</v>
      </c>
      <c r="K73" s="58">
        <v>0.85</v>
      </c>
      <c r="L73" s="59">
        <v>1.1256759999999999</v>
      </c>
      <c r="M73" s="914">
        <f t="shared" si="77"/>
        <v>0.33848244779356229</v>
      </c>
      <c r="N73" s="37"/>
      <c r="O73" s="37"/>
      <c r="P73" s="898">
        <v>15</v>
      </c>
      <c r="Q73" s="146">
        <v>22.208811500000003</v>
      </c>
      <c r="R73" s="147">
        <v>9.2361144999999993</v>
      </c>
      <c r="S73" s="339">
        <v>97.183442999999997</v>
      </c>
      <c r="T73" s="339">
        <v>75.224035000000001</v>
      </c>
      <c r="U73" s="376">
        <v>69.709304000000003</v>
      </c>
      <c r="V73" s="171">
        <f t="shared" si="75"/>
        <v>3.3839467961165046</v>
      </c>
      <c r="W73" s="11">
        <v>415.78636849999998</v>
      </c>
      <c r="X73" s="11"/>
      <c r="Y73" s="1107" t="s">
        <v>438</v>
      </c>
      <c r="Z73" s="1108"/>
      <c r="AA73" s="327">
        <v>753.30632100000003</v>
      </c>
      <c r="AB73" s="11">
        <v>463.246599</v>
      </c>
      <c r="AC73" s="37">
        <v>1.626145</v>
      </c>
      <c r="AD73" s="37">
        <v>46.666666999999997</v>
      </c>
      <c r="AE73" s="37"/>
      <c r="AF73" s="37" t="s">
        <v>17</v>
      </c>
      <c r="AG73" s="37"/>
      <c r="AH73" s="37"/>
      <c r="AI73" s="337">
        <v>2.390244</v>
      </c>
      <c r="AJ73" s="338">
        <v>0.41836699999999999</v>
      </c>
      <c r="AK73" s="204">
        <v>1.56701</v>
      </c>
      <c r="AL73" s="204">
        <v>0.638158</v>
      </c>
      <c r="AM73" s="337">
        <v>2.390244</v>
      </c>
      <c r="AN73" s="338">
        <v>0.41836699999999999</v>
      </c>
      <c r="AO73" s="204">
        <v>1.56701</v>
      </c>
      <c r="AP73" s="204">
        <v>0.638158</v>
      </c>
      <c r="AQ73" s="204"/>
      <c r="AR73" s="204"/>
      <c r="AS73" s="1107" t="s">
        <v>17</v>
      </c>
      <c r="AT73" s="1108"/>
      <c r="AU73" s="140" t="s">
        <v>17</v>
      </c>
      <c r="AV73" s="37">
        <v>24.287932000000001</v>
      </c>
      <c r="AW73" s="59">
        <v>38.224877999999997</v>
      </c>
      <c r="AX73" s="163" t="s">
        <v>17</v>
      </c>
      <c r="AY73" s="37"/>
      <c r="AZ73" s="37"/>
      <c r="BA73" s="37"/>
      <c r="BB73" s="1107" t="s">
        <v>440</v>
      </c>
      <c r="BC73" s="1108"/>
    </row>
    <row r="74" spans="1:55" ht="15.9" customHeight="1" thickBot="1" x14ac:dyDescent="0.35">
      <c r="A74" s="1171"/>
      <c r="B74" s="1174"/>
      <c r="C74" s="12">
        <v>42124</v>
      </c>
      <c r="D74" s="25">
        <v>732</v>
      </c>
      <c r="E74" s="25"/>
      <c r="F74" s="374">
        <v>31.1</v>
      </c>
      <c r="G74" s="365">
        <v>91.921581000000003</v>
      </c>
      <c r="H74" s="334">
        <v>38.884982999999998</v>
      </c>
      <c r="I74" s="202">
        <v>4.4875030000000002</v>
      </c>
      <c r="J74" s="203">
        <v>3.1303369999999999</v>
      </c>
      <c r="K74" s="62" t="s">
        <v>17</v>
      </c>
      <c r="L74" s="63" t="s">
        <v>17</v>
      </c>
      <c r="M74" s="914"/>
      <c r="N74" s="44"/>
      <c r="O74" s="44"/>
      <c r="P74" s="898">
        <v>16</v>
      </c>
      <c r="Q74" s="158">
        <v>53.036597999999998</v>
      </c>
      <c r="R74" s="159">
        <v>25.594069000000001</v>
      </c>
      <c r="S74" s="339">
        <v>57.691575</v>
      </c>
      <c r="T74" s="339">
        <v>30.240728000000001</v>
      </c>
      <c r="U74" s="377">
        <v>195.53564600000001</v>
      </c>
      <c r="V74" s="178">
        <f t="shared" si="75"/>
        <v>6.2873198070739553</v>
      </c>
      <c r="W74" s="301">
        <v>482.57372700000002</v>
      </c>
      <c r="X74" s="870"/>
      <c r="Y74" s="1132" t="s">
        <v>442</v>
      </c>
      <c r="Z74" s="1133"/>
      <c r="AA74" s="329">
        <v>740.559031</v>
      </c>
      <c r="AB74" s="356">
        <v>570.817275</v>
      </c>
      <c r="AC74" s="44">
        <v>1.297366</v>
      </c>
      <c r="AD74" s="44">
        <v>35</v>
      </c>
      <c r="AE74" s="44"/>
      <c r="AF74" s="44" t="s">
        <v>17</v>
      </c>
      <c r="AG74" s="44"/>
      <c r="AH74" s="44"/>
      <c r="AI74" s="202">
        <v>0.84301099999999995</v>
      </c>
      <c r="AJ74" s="203">
        <v>1.1862250000000001</v>
      </c>
      <c r="AK74" s="204">
        <v>0.74264699999999995</v>
      </c>
      <c r="AL74" s="204">
        <v>1.346535</v>
      </c>
      <c r="AM74" s="202">
        <v>0.84301099999999995</v>
      </c>
      <c r="AN74" s="203">
        <v>1.1862250000000001</v>
      </c>
      <c r="AO74" s="204">
        <v>0.74264699999999995</v>
      </c>
      <c r="AP74" s="204">
        <v>1.346535</v>
      </c>
      <c r="AQ74" s="204"/>
      <c r="AR74" s="204"/>
      <c r="AS74" s="1132" t="s">
        <v>17</v>
      </c>
      <c r="AT74" s="1133"/>
      <c r="AU74" s="43">
        <v>1.3576280000000001</v>
      </c>
      <c r="AV74" s="44">
        <v>28.297194000000001</v>
      </c>
      <c r="AW74" s="61">
        <v>41.478735999999998</v>
      </c>
      <c r="AX74" s="164">
        <f t="shared" si="76"/>
        <v>0.98757554811320702</v>
      </c>
      <c r="AY74" s="38"/>
      <c r="AZ74" s="38"/>
      <c r="BA74" s="38"/>
      <c r="BB74" s="1132" t="s">
        <v>17</v>
      </c>
      <c r="BC74" s="1133"/>
    </row>
    <row r="75" spans="1:55" ht="15.9" customHeight="1" x14ac:dyDescent="0.3">
      <c r="A75" s="1171"/>
      <c r="B75" s="1174"/>
      <c r="C75" s="1116" t="s">
        <v>13</v>
      </c>
      <c r="D75" s="1134"/>
      <c r="E75" s="1070"/>
      <c r="F75" s="369">
        <f t="shared" ref="F75:L75" si="78">AVERAGE(F65:F74)</f>
        <v>33.410000000000004</v>
      </c>
      <c r="G75" s="15">
        <f t="shared" si="78"/>
        <v>76.266791650000002</v>
      </c>
      <c r="H75" s="126">
        <f t="shared" si="78"/>
        <v>30.652058199999999</v>
      </c>
      <c r="I75" s="48">
        <f t="shared" si="78"/>
        <v>4.0735623000000007</v>
      </c>
      <c r="J75" s="48">
        <f t="shared" si="78"/>
        <v>2.6506271000000003</v>
      </c>
      <c r="K75" s="64">
        <f t="shared" si="78"/>
        <v>0.9087087777777777</v>
      </c>
      <c r="L75" s="65">
        <f t="shared" si="78"/>
        <v>0.93193199999999998</v>
      </c>
      <c r="M75" s="48"/>
      <c r="N75" s="48"/>
      <c r="O75" s="48"/>
      <c r="P75" s="48"/>
      <c r="Q75" s="150">
        <f t="shared" ref="Q75:W75" si="79">AVERAGE(Q65:Q74)</f>
        <v>45.614733550000004</v>
      </c>
      <c r="R75" s="151">
        <f t="shared" si="79"/>
        <v>20.865006399999999</v>
      </c>
      <c r="S75" s="15">
        <f t="shared" si="79"/>
        <v>64.342145750000014</v>
      </c>
      <c r="T75" s="126">
        <f t="shared" si="79"/>
        <v>37.151030000000006</v>
      </c>
      <c r="U75" s="89">
        <f>AVERAGE(U65:U74)</f>
        <v>142.06039824999999</v>
      </c>
      <c r="V75" s="174">
        <f>AVERAGE(V65:V74)</f>
        <v>4.318486535005766</v>
      </c>
      <c r="W75" s="15">
        <f t="shared" si="79"/>
        <v>452.11310245000004</v>
      </c>
      <c r="X75" s="890"/>
      <c r="Y75" s="1118">
        <f>COUNT(Q65:Q74)</f>
        <v>10</v>
      </c>
      <c r="Z75" s="1119"/>
      <c r="AA75" s="14">
        <f t="shared" ref="AA75:AP75" si="80">AVERAGE(AA65:AA74)</f>
        <v>809.75260839999999</v>
      </c>
      <c r="AB75" s="15">
        <f>AVERAGE(AB65:AB74)</f>
        <v>563.65566911111114</v>
      </c>
      <c r="AC75" s="48">
        <f>AVERAGE(AC65:AC74)</f>
        <v>1.4085987777777778</v>
      </c>
      <c r="AD75" s="48">
        <f>AVERAGE(AD65:AD74)</f>
        <v>33.222222299999999</v>
      </c>
      <c r="AE75" s="48"/>
      <c r="AF75" s="65" t="s">
        <v>17</v>
      </c>
      <c r="AG75" s="48"/>
      <c r="AH75" s="48"/>
      <c r="AI75" s="64">
        <f t="shared" ref="AI75:AL75" si="81">AVERAGE(AI65:AI74)</f>
        <v>1.4163750000000002</v>
      </c>
      <c r="AJ75" s="65">
        <f t="shared" si="81"/>
        <v>0.7771825555555556</v>
      </c>
      <c r="AK75" s="64">
        <f t="shared" si="81"/>
        <v>1.3357324444444445</v>
      </c>
      <c r="AL75" s="112">
        <f t="shared" si="81"/>
        <v>0.82259444444444441</v>
      </c>
      <c r="AM75" s="64">
        <f t="shared" si="80"/>
        <v>1.4163750000000002</v>
      </c>
      <c r="AN75" s="65">
        <f t="shared" si="80"/>
        <v>0.7771825555555556</v>
      </c>
      <c r="AO75" s="64">
        <f t="shared" si="80"/>
        <v>1.3357324444444445</v>
      </c>
      <c r="AP75" s="112">
        <f t="shared" si="80"/>
        <v>0.82259444444444441</v>
      </c>
      <c r="AQ75" s="1043"/>
      <c r="AR75" s="1043"/>
      <c r="AS75" s="1118">
        <f>COUNT(AA65:AA74)</f>
        <v>10</v>
      </c>
      <c r="AT75" s="1119"/>
      <c r="AU75" s="47">
        <f>AVERAGE(AU65:AU74)</f>
        <v>1.3154327777777779</v>
      </c>
      <c r="AV75" s="48">
        <f>AVERAGE(AV65:AV74)</f>
        <v>26.107869700000002</v>
      </c>
      <c r="AW75" s="65">
        <f>AVERAGE(AW65:AW74)</f>
        <v>41.230034599999996</v>
      </c>
      <c r="AX75" s="112">
        <f>AVERAGE(AX65:AX74)</f>
        <v>0.86489113575108723</v>
      </c>
      <c r="AY75" s="1043"/>
      <c r="AZ75" s="1043"/>
      <c r="BA75" s="1043"/>
      <c r="BB75" s="1118">
        <f>COUNT(AU65:AU74)</f>
        <v>9</v>
      </c>
      <c r="BC75" s="1119"/>
    </row>
    <row r="76" spans="1:55" ht="15.9" customHeight="1" x14ac:dyDescent="0.3">
      <c r="A76" s="1171"/>
      <c r="B76" s="1174"/>
      <c r="C76" s="1124" t="s">
        <v>14</v>
      </c>
      <c r="D76" s="1130"/>
      <c r="E76" s="1068"/>
      <c r="F76" s="370">
        <f t="shared" ref="F76:L76" si="82">_xlfn.STDEV.S(F65:F74)</f>
        <v>7.7090783423758866</v>
      </c>
      <c r="G76" s="18">
        <f t="shared" si="82"/>
        <v>26.344495451843571</v>
      </c>
      <c r="H76" s="127">
        <f t="shared" si="82"/>
        <v>17.026443533008855</v>
      </c>
      <c r="I76" s="50">
        <f t="shared" si="82"/>
        <v>0.68685949136543623</v>
      </c>
      <c r="J76" s="50">
        <f t="shared" si="82"/>
        <v>0.88526329569568651</v>
      </c>
      <c r="K76" s="66">
        <f t="shared" si="82"/>
        <v>7.9719212252721383E-2</v>
      </c>
      <c r="L76" s="67">
        <f t="shared" si="82"/>
        <v>0.11851877683936876</v>
      </c>
      <c r="M76" s="50"/>
      <c r="N76" s="50"/>
      <c r="O76" s="50"/>
      <c r="P76" s="50"/>
      <c r="Q76" s="152">
        <f t="shared" ref="Q76:W76" si="83">_xlfn.STDEV.S(Q65:Q74)</f>
        <v>11.864718128473381</v>
      </c>
      <c r="R76" s="153">
        <f t="shared" si="83"/>
        <v>6.5224600603666021</v>
      </c>
      <c r="S76" s="18">
        <f t="shared" si="83"/>
        <v>15.436840003844324</v>
      </c>
      <c r="T76" s="127">
        <f t="shared" si="83"/>
        <v>15.443593124308538</v>
      </c>
      <c r="U76" s="90">
        <f>_xlfn.STDEV.S(U65:U74)</f>
        <v>40.011149131027885</v>
      </c>
      <c r="V76" s="175">
        <f>_xlfn.STDEV.S(V65:V74)</f>
        <v>1.1530205408365775</v>
      </c>
      <c r="W76" s="18">
        <f t="shared" si="83"/>
        <v>49.561446169165428</v>
      </c>
      <c r="X76" s="891"/>
      <c r="Y76" s="1120"/>
      <c r="Z76" s="1121"/>
      <c r="AA76" s="17">
        <f t="shared" ref="AA76:AP76" si="84">_xlfn.STDEV.S(AA65:AA74)</f>
        <v>115.35852206418457</v>
      </c>
      <c r="AB76" s="18">
        <f>_xlfn.STDEV.S(AB65:AB74)</f>
        <v>71.326996140571396</v>
      </c>
      <c r="AC76" s="50">
        <f>_xlfn.STDEV.S(AC65:AC74)</f>
        <v>0.16502341759488101</v>
      </c>
      <c r="AD76" s="50">
        <f>_xlfn.STDEV.S(AD65:AD74)</f>
        <v>6.7538029650770648</v>
      </c>
      <c r="AE76" s="50"/>
      <c r="AF76" s="67" t="s">
        <v>17</v>
      </c>
      <c r="AG76" s="50"/>
      <c r="AH76" s="50"/>
      <c r="AI76" s="66">
        <f t="shared" ref="AI76:AL76" si="85">_xlfn.STDEV.S(AI65:AI74)</f>
        <v>0.46347378079752183</v>
      </c>
      <c r="AJ76" s="67">
        <f t="shared" si="85"/>
        <v>0.2644238340123255</v>
      </c>
      <c r="AK76" s="66">
        <f t="shared" si="85"/>
        <v>0.37448651588712456</v>
      </c>
      <c r="AL76" s="113">
        <f t="shared" si="85"/>
        <v>0.30109666998412304</v>
      </c>
      <c r="AM76" s="66">
        <f t="shared" si="84"/>
        <v>0.46347378079752183</v>
      </c>
      <c r="AN76" s="67">
        <f t="shared" si="84"/>
        <v>0.2644238340123255</v>
      </c>
      <c r="AO76" s="66">
        <f t="shared" si="84"/>
        <v>0.37448651588712456</v>
      </c>
      <c r="AP76" s="113">
        <f t="shared" si="84"/>
        <v>0.30109666998412304</v>
      </c>
      <c r="AQ76" s="1042"/>
      <c r="AR76" s="1042"/>
      <c r="AS76" s="1120"/>
      <c r="AT76" s="1121"/>
      <c r="AU76" s="49">
        <f>_xlfn.STDEV.S(AU65:AU74)</f>
        <v>0.1803631634860465</v>
      </c>
      <c r="AV76" s="50">
        <f>_xlfn.STDEV.S(AV65:AV74)</f>
        <v>7.0090882530192387</v>
      </c>
      <c r="AW76" s="67">
        <f>_xlfn.STDEV.S(AW65:AW74)</f>
        <v>8.3493466595322072</v>
      </c>
      <c r="AX76" s="113">
        <f>_xlfn.STDEV.S(AX65:AX74)</f>
        <v>0.23351146970883341</v>
      </c>
      <c r="AY76" s="1042"/>
      <c r="AZ76" s="1042"/>
      <c r="BA76" s="1042"/>
      <c r="BB76" s="1120"/>
      <c r="BC76" s="1121"/>
    </row>
    <row r="77" spans="1:55" ht="15.9" customHeight="1" thickBot="1" x14ac:dyDescent="0.35">
      <c r="A77" s="1171"/>
      <c r="B77" s="1175"/>
      <c r="C77" s="1126" t="s">
        <v>15</v>
      </c>
      <c r="D77" s="1131"/>
      <c r="E77" s="1079"/>
      <c r="F77" s="371">
        <f t="shared" ref="F77:L77" si="86">_xlfn.STDEV.S(F65:F74)/SQRT(COUNT(F65:F74))</f>
        <v>2.4378246222583146</v>
      </c>
      <c r="G77" s="21">
        <f t="shared" si="86"/>
        <v>8.3308609435772389</v>
      </c>
      <c r="H77" s="128">
        <f t="shared" si="86"/>
        <v>5.3842342016552269</v>
      </c>
      <c r="I77" s="52">
        <f t="shared" si="86"/>
        <v>0.21720404252195347</v>
      </c>
      <c r="J77" s="52">
        <f t="shared" si="86"/>
        <v>0.27994483433455036</v>
      </c>
      <c r="K77" s="68">
        <f t="shared" si="86"/>
        <v>2.6573070750907129E-2</v>
      </c>
      <c r="L77" s="69">
        <f t="shared" si="86"/>
        <v>3.9506258946456256E-2</v>
      </c>
      <c r="M77" s="52"/>
      <c r="N77" s="52"/>
      <c r="O77" s="52"/>
      <c r="P77" s="52"/>
      <c r="Q77" s="154">
        <f t="shared" ref="Q77:W77" si="87">_xlfn.STDEV.S(Q65:Q74)/SQRT(COUNT(Q65:Q74))</f>
        <v>3.7519533081866152</v>
      </c>
      <c r="R77" s="155">
        <f t="shared" si="87"/>
        <v>2.0625829738237802</v>
      </c>
      <c r="S77" s="21">
        <f t="shared" si="87"/>
        <v>4.8815574287750465</v>
      </c>
      <c r="T77" s="128">
        <f t="shared" si="87"/>
        <v>4.883692952973087</v>
      </c>
      <c r="U77" s="91">
        <f>_xlfn.STDEV.S(U65:U74)/SQRT(COUNT(U65:U74))</f>
        <v>12.652636305471495</v>
      </c>
      <c r="V77" s="176">
        <f>_xlfn.STDEV.S(V65:V74)/SQRT(COUNT(V65:V74))</f>
        <v>0.36461710980027712</v>
      </c>
      <c r="W77" s="21">
        <f t="shared" si="87"/>
        <v>15.672705402638952</v>
      </c>
      <c r="X77" s="21"/>
      <c r="Y77" s="1122"/>
      <c r="Z77" s="1123"/>
      <c r="AA77" s="20">
        <f t="shared" ref="AA77:AP77" si="88">_xlfn.STDEV.S(AA65:AA74)/SQRT(COUNT(AA65:AA74))</f>
        <v>36.479567723361193</v>
      </c>
      <c r="AB77" s="21">
        <f>_xlfn.STDEV.S(AB65:AB74)/SQRT(COUNT(AB65:AB74))</f>
        <v>23.775665380190464</v>
      </c>
      <c r="AC77" s="52">
        <f>_xlfn.STDEV.S(AC65:AC74)/SQRT(COUNT(AC65:AC74))</f>
        <v>5.5007805864960339E-2</v>
      </c>
      <c r="AD77" s="52">
        <f>_xlfn.STDEV.S(AD65:AD74)/SQRT(COUNT(AD65:AD74))</f>
        <v>2.1357400237642161</v>
      </c>
      <c r="AE77" s="52"/>
      <c r="AF77" s="69" t="s">
        <v>17</v>
      </c>
      <c r="AG77" s="52"/>
      <c r="AH77" s="52"/>
      <c r="AI77" s="68">
        <f t="shared" ref="AI77:AL77" si="89">_xlfn.STDEV.S(AI65:AI74)/SQRT(COUNT(AI65:AI74))</f>
        <v>0.15449126026584062</v>
      </c>
      <c r="AJ77" s="69">
        <f t="shared" si="89"/>
        <v>8.8141278004108495E-2</v>
      </c>
      <c r="AK77" s="68">
        <f t="shared" si="89"/>
        <v>0.12482883862904152</v>
      </c>
      <c r="AL77" s="114">
        <f t="shared" si="89"/>
        <v>0.10036555666137435</v>
      </c>
      <c r="AM77" s="68">
        <f t="shared" si="88"/>
        <v>0.15449126026584062</v>
      </c>
      <c r="AN77" s="69">
        <f t="shared" si="88"/>
        <v>8.8141278004108495E-2</v>
      </c>
      <c r="AO77" s="68">
        <f t="shared" si="88"/>
        <v>0.12482883862904152</v>
      </c>
      <c r="AP77" s="114">
        <f t="shared" si="88"/>
        <v>0.10036555666137435</v>
      </c>
      <c r="AQ77" s="52"/>
      <c r="AR77" s="52"/>
      <c r="AS77" s="1122"/>
      <c r="AT77" s="1123"/>
      <c r="AU77" s="51">
        <f>_xlfn.STDEV.S(AU65:AU74)/SQRT(COUNT(AU65:AU74))</f>
        <v>6.0121054495348832E-2</v>
      </c>
      <c r="AV77" s="52">
        <f>_xlfn.STDEV.S(AV65:AV74)/SQRT(COUNT(AV65:AV74))</f>
        <v>2.2164683200671349</v>
      </c>
      <c r="AW77" s="69">
        <f>_xlfn.STDEV.S(AW65:AW74)/SQRT(COUNT(AW65:AW74))</f>
        <v>2.6402952418440182</v>
      </c>
      <c r="AX77" s="114">
        <f>_xlfn.STDEV.S(AX65:AX74)/SQRT(COUNT(AX65:AX74))</f>
        <v>7.7837156569611141E-2</v>
      </c>
      <c r="AY77" s="52"/>
      <c r="AZ77" s="52"/>
      <c r="BA77" s="52"/>
      <c r="BB77" s="1122"/>
      <c r="BC77" s="1123"/>
    </row>
    <row r="78" spans="1:55" s="81" customFormat="1" ht="15.9" customHeight="1" thickBot="1" x14ac:dyDescent="0.35">
      <c r="A78" s="1172"/>
      <c r="B78" s="1109" t="s">
        <v>19</v>
      </c>
      <c r="C78" s="1110"/>
      <c r="D78" s="1182"/>
      <c r="E78" s="1073"/>
      <c r="F78" s="120">
        <f t="shared" ref="F78:L78" si="90">_xlfn.T.TEST(F56:F61,F65:F74,2,3)</f>
        <v>0.19420164579874818</v>
      </c>
      <c r="G78" s="28">
        <f>_xlfn.T.TEST(G56:G61,G65:G74,2,3)</f>
        <v>0.68797005523645383</v>
      </c>
      <c r="H78" s="72">
        <f t="shared" si="90"/>
        <v>0.78261693027862089</v>
      </c>
      <c r="I78" s="28">
        <f t="shared" si="90"/>
        <v>0.56774488882806406</v>
      </c>
      <c r="J78" s="28">
        <f t="shared" si="90"/>
        <v>0.50295273261137874</v>
      </c>
      <c r="K78" s="119">
        <f t="shared" si="90"/>
        <v>2.3526469960591514E-2</v>
      </c>
      <c r="L78" s="72">
        <f t="shared" si="90"/>
        <v>0.13706370096874426</v>
      </c>
      <c r="M78" s="28"/>
      <c r="N78" s="28"/>
      <c r="O78" s="28"/>
      <c r="P78" s="28"/>
      <c r="Q78" s="119">
        <f t="shared" ref="Q78:W78" si="91">_xlfn.T.TEST(Q56:Q61,Q65:Q74,2,3)</f>
        <v>0.63884984732572803</v>
      </c>
      <c r="R78" s="28">
        <f t="shared" si="91"/>
        <v>0.97015628483787164</v>
      </c>
      <c r="S78" s="28">
        <f t="shared" si="91"/>
        <v>0.50219744834342905</v>
      </c>
      <c r="T78" s="72">
        <f t="shared" si="91"/>
        <v>0.3785937213863918</v>
      </c>
      <c r="U78" s="119">
        <f t="shared" si="91"/>
        <v>8.6826145622280713E-3</v>
      </c>
      <c r="V78" s="72">
        <f t="shared" si="91"/>
        <v>7.1707292399740671E-4</v>
      </c>
      <c r="W78" s="29">
        <f t="shared" si="91"/>
        <v>0.49899657155619981</v>
      </c>
      <c r="X78" s="44"/>
      <c r="AA78" s="27">
        <f t="shared" ref="AA78:AP78" si="92">_xlfn.T.TEST(AA56:AA61,AA65:AA74,2,3)</f>
        <v>3.3692445647641636E-2</v>
      </c>
      <c r="AB78" s="28">
        <f>_xlfn.T.TEST(AB56:AB61,AB65:AB74,2,3)</f>
        <v>0.43956218905980549</v>
      </c>
      <c r="AC78" s="28">
        <f>_xlfn.T.TEST(AC56:AC61,AC65:AC74,2,3)</f>
        <v>3.2009040939686588E-2</v>
      </c>
      <c r="AD78" s="28">
        <f>_xlfn.T.TEST(AD56:AD61,AD65:AD74,2,3)</f>
        <v>0.69021860613813146</v>
      </c>
      <c r="AE78" s="28"/>
      <c r="AF78" s="72" t="s">
        <v>17</v>
      </c>
      <c r="AG78" s="28"/>
      <c r="AH78" s="28"/>
      <c r="AI78" s="119">
        <f t="shared" ref="AI78:AL78" si="93">_xlfn.T.TEST(AI56:AI61,AI65:AI74,2,3)</f>
        <v>0.89248672814429786</v>
      </c>
      <c r="AJ78" s="72">
        <f t="shared" si="93"/>
        <v>0.55402877465750611</v>
      </c>
      <c r="AK78" s="119">
        <f t="shared" si="93"/>
        <v>0.38673378839011474</v>
      </c>
      <c r="AL78" s="29">
        <f t="shared" si="93"/>
        <v>0.23074485404378489</v>
      </c>
      <c r="AM78" s="119">
        <f t="shared" si="92"/>
        <v>0.89248672814429786</v>
      </c>
      <c r="AN78" s="72">
        <f t="shared" si="92"/>
        <v>0.55402877465750611</v>
      </c>
      <c r="AO78" s="119">
        <f t="shared" si="92"/>
        <v>0.38673378839011474</v>
      </c>
      <c r="AP78" s="29">
        <f t="shared" si="92"/>
        <v>0.23074485404378489</v>
      </c>
      <c r="AQ78" s="44"/>
      <c r="AR78" s="44"/>
      <c r="AU78" s="27">
        <f>_xlfn.T.TEST(AU56:AU61,AU65:AU74,2,3)</f>
        <v>0.1627148282568685</v>
      </c>
      <c r="AV78" s="28">
        <f>_xlfn.T.TEST(AV56:AV61,AV65:AV74,2,3)</f>
        <v>0.96807505944618888</v>
      </c>
      <c r="AW78" s="72">
        <f>_xlfn.T.TEST(AW56:AW61,AW65:AW74,2,3)</f>
        <v>0.33149126666395146</v>
      </c>
      <c r="AX78" s="29">
        <f>_xlfn.T.TEST(AX56:AX61,AX65:AX74,2,3)</f>
        <v>0.62546633842959376</v>
      </c>
      <c r="AY78" s="44"/>
      <c r="AZ78" s="44"/>
      <c r="BA78" s="44"/>
    </row>
    <row r="79" spans="1:55" ht="15.9" customHeight="1" x14ac:dyDescent="0.3">
      <c r="Q79" s="8"/>
      <c r="R79" s="8"/>
      <c r="S79" s="8"/>
      <c r="T79" s="8"/>
    </row>
    <row r="80" spans="1:55" ht="15.9" customHeight="1" thickBot="1" x14ac:dyDescent="0.35">
      <c r="Q80" s="8"/>
      <c r="R80" s="8"/>
      <c r="S80" s="8"/>
      <c r="T80" s="8"/>
    </row>
    <row r="81" spans="1:55" ht="16.5" customHeight="1" thickBot="1" x14ac:dyDescent="0.35">
      <c r="A81" s="1150" t="s">
        <v>646</v>
      </c>
      <c r="B81" s="1151"/>
      <c r="C81" s="1156" t="s">
        <v>0</v>
      </c>
      <c r="D81" s="1179" t="s">
        <v>1</v>
      </c>
      <c r="E81" s="1071"/>
      <c r="F81" s="1162" t="s">
        <v>56</v>
      </c>
      <c r="G81" s="1098" t="s">
        <v>94</v>
      </c>
      <c r="H81" s="1099"/>
      <c r="I81" s="1099"/>
      <c r="J81" s="1099"/>
      <c r="K81" s="1099"/>
      <c r="L81" s="1099"/>
      <c r="M81" s="1099"/>
      <c r="N81" s="1099"/>
      <c r="O81" s="1099"/>
      <c r="P81" s="1099"/>
      <c r="Q81" s="1099"/>
      <c r="R81" s="1099"/>
      <c r="S81" s="1099"/>
      <c r="T81" s="1099"/>
      <c r="U81" s="1099"/>
      <c r="V81" s="1099"/>
      <c r="W81" s="1099"/>
      <c r="X81" s="1099"/>
      <c r="Y81" s="1099"/>
      <c r="Z81" s="1100"/>
      <c r="AA81" s="1098" t="s">
        <v>101</v>
      </c>
      <c r="AB81" s="1099"/>
      <c r="AC81" s="1099"/>
      <c r="AD81" s="1099"/>
      <c r="AE81" s="1099"/>
      <c r="AF81" s="1099"/>
      <c r="AG81" s="1099"/>
      <c r="AH81" s="1099"/>
      <c r="AI81" s="1099"/>
      <c r="AJ81" s="1099"/>
      <c r="AK81" s="1099"/>
      <c r="AL81" s="1099"/>
      <c r="AM81" s="1099"/>
      <c r="AN81" s="1099"/>
      <c r="AO81" s="1099"/>
      <c r="AP81" s="1099"/>
      <c r="AQ81" s="1099"/>
      <c r="AR81" s="1099"/>
      <c r="AS81" s="1099"/>
      <c r="AT81" s="1100"/>
      <c r="AU81" s="1098" t="s">
        <v>105</v>
      </c>
      <c r="AV81" s="1099"/>
      <c r="AW81" s="1099"/>
      <c r="AX81" s="1099"/>
      <c r="AY81" s="1099"/>
      <c r="AZ81" s="1099"/>
      <c r="BA81" s="1099"/>
      <c r="BB81" s="1099"/>
      <c r="BC81" s="1100"/>
    </row>
    <row r="82" spans="1:55" ht="16.5" customHeight="1" x14ac:dyDescent="0.3">
      <c r="A82" s="1152"/>
      <c r="B82" s="1153"/>
      <c r="C82" s="1157"/>
      <c r="D82" s="1180"/>
      <c r="E82" s="1074"/>
      <c r="F82" s="1163"/>
      <c r="G82" s="1178" t="s">
        <v>119</v>
      </c>
      <c r="H82" s="1087"/>
      <c r="I82" s="1086" t="s">
        <v>464</v>
      </c>
      <c r="J82" s="1087"/>
      <c r="K82" s="1086" t="s">
        <v>465</v>
      </c>
      <c r="L82" s="1087"/>
      <c r="M82" s="876"/>
      <c r="N82" s="876"/>
      <c r="O82" s="876"/>
      <c r="P82" s="876"/>
      <c r="Q82" s="1140" t="s">
        <v>95</v>
      </c>
      <c r="R82" s="1142" t="s">
        <v>96</v>
      </c>
      <c r="S82" s="1142" t="s">
        <v>97</v>
      </c>
      <c r="T82" s="1144" t="s">
        <v>98</v>
      </c>
      <c r="U82" s="1146" t="s">
        <v>466</v>
      </c>
      <c r="V82" s="1147"/>
      <c r="W82" s="1176" t="s">
        <v>7</v>
      </c>
      <c r="X82" s="870"/>
      <c r="Y82" s="1101" t="s">
        <v>2</v>
      </c>
      <c r="Z82" s="1102"/>
      <c r="AA82" s="1105" t="s">
        <v>435</v>
      </c>
      <c r="AB82" s="1090" t="s">
        <v>436</v>
      </c>
      <c r="AC82" s="1136" t="s">
        <v>104</v>
      </c>
      <c r="AD82" s="1090" t="s">
        <v>328</v>
      </c>
      <c r="AE82" s="1026"/>
      <c r="AF82" s="1165" t="s">
        <v>329</v>
      </c>
      <c r="AG82" s="1029"/>
      <c r="AH82" s="1029"/>
      <c r="AI82" s="1086" t="s">
        <v>100</v>
      </c>
      <c r="AJ82" s="1087"/>
      <c r="AK82" s="1086" t="s">
        <v>99</v>
      </c>
      <c r="AL82" s="1169"/>
      <c r="AM82" s="1086" t="s">
        <v>100</v>
      </c>
      <c r="AN82" s="1087"/>
      <c r="AO82" s="1086" t="s">
        <v>99</v>
      </c>
      <c r="AP82" s="1169"/>
      <c r="AQ82" s="1028"/>
      <c r="AR82" s="1028"/>
      <c r="AS82" s="1101" t="s">
        <v>2</v>
      </c>
      <c r="AT82" s="1102"/>
      <c r="AU82" s="1105" t="s">
        <v>106</v>
      </c>
      <c r="AV82" s="1090" t="s">
        <v>107</v>
      </c>
      <c r="AW82" s="1096" t="s">
        <v>108</v>
      </c>
      <c r="AX82" s="1092" t="s">
        <v>109</v>
      </c>
      <c r="AY82" s="1026"/>
      <c r="AZ82" s="1026"/>
      <c r="BA82" s="1026"/>
      <c r="BB82" s="1101" t="s">
        <v>2</v>
      </c>
      <c r="BC82" s="1102"/>
    </row>
    <row r="83" spans="1:55" ht="16.5" customHeight="1" thickBot="1" x14ac:dyDescent="0.35">
      <c r="A83" s="1154"/>
      <c r="B83" s="1155"/>
      <c r="C83" s="1158"/>
      <c r="D83" s="1181"/>
      <c r="E83" s="1072"/>
      <c r="F83" s="1164"/>
      <c r="G83" s="93" t="s">
        <v>52</v>
      </c>
      <c r="H83" s="122" t="s">
        <v>53</v>
      </c>
      <c r="I83" s="93" t="s">
        <v>52</v>
      </c>
      <c r="J83" s="93" t="s">
        <v>53</v>
      </c>
      <c r="K83" s="121" t="s">
        <v>100</v>
      </c>
      <c r="L83" s="122" t="s">
        <v>99</v>
      </c>
      <c r="M83" s="875"/>
      <c r="N83" s="875"/>
      <c r="O83" s="875"/>
      <c r="P83" s="875"/>
      <c r="Q83" s="1141"/>
      <c r="R83" s="1143"/>
      <c r="S83" s="1143"/>
      <c r="T83" s="1145"/>
      <c r="U83" s="121" t="s">
        <v>463</v>
      </c>
      <c r="V83" s="55" t="s">
        <v>467</v>
      </c>
      <c r="W83" s="1177"/>
      <c r="X83" s="871"/>
      <c r="Y83" s="1103"/>
      <c r="Z83" s="1104"/>
      <c r="AA83" s="1106"/>
      <c r="AB83" s="1091"/>
      <c r="AC83" s="1137"/>
      <c r="AD83" s="1091"/>
      <c r="AE83" s="1027"/>
      <c r="AF83" s="1166"/>
      <c r="AG83" s="1030"/>
      <c r="AH83" s="1030"/>
      <c r="AI83" s="121" t="s">
        <v>102</v>
      </c>
      <c r="AJ83" s="122" t="s">
        <v>103</v>
      </c>
      <c r="AK83" s="93" t="s">
        <v>102</v>
      </c>
      <c r="AL83" s="122" t="s">
        <v>103</v>
      </c>
      <c r="AM83" s="121" t="s">
        <v>102</v>
      </c>
      <c r="AN83" s="122" t="s">
        <v>103</v>
      </c>
      <c r="AO83" s="93" t="s">
        <v>102</v>
      </c>
      <c r="AP83" s="122" t="s">
        <v>103</v>
      </c>
      <c r="AQ83" s="1025"/>
      <c r="AR83" s="1025"/>
      <c r="AS83" s="1103"/>
      <c r="AT83" s="1104"/>
      <c r="AU83" s="1106"/>
      <c r="AV83" s="1091"/>
      <c r="AW83" s="1097"/>
      <c r="AX83" s="1093"/>
      <c r="AY83" s="1027"/>
      <c r="AZ83" s="1027"/>
      <c r="BA83" s="1027"/>
      <c r="BB83" s="1103"/>
      <c r="BC83" s="1104"/>
    </row>
    <row r="84" spans="1:55" ht="15.9" customHeight="1" x14ac:dyDescent="0.3">
      <c r="A84" s="1170" t="s">
        <v>649</v>
      </c>
      <c r="B84" s="1173" t="s">
        <v>9</v>
      </c>
      <c r="C84" s="9">
        <v>41480</v>
      </c>
      <c r="D84" s="24">
        <v>645</v>
      </c>
      <c r="E84" s="24"/>
      <c r="F84" s="328">
        <v>27.4</v>
      </c>
      <c r="G84" s="405">
        <v>61.098446499999994</v>
      </c>
      <c r="H84" s="332">
        <v>18.912919000000002</v>
      </c>
      <c r="I84" s="204">
        <v>3.7746364999999997</v>
      </c>
      <c r="J84" s="204">
        <v>2.3375849999999998</v>
      </c>
      <c r="K84" s="56">
        <v>0.99166699999999997</v>
      </c>
      <c r="L84" s="57">
        <v>1.004545</v>
      </c>
      <c r="M84" s="42"/>
      <c r="N84" s="42"/>
      <c r="O84" s="42"/>
      <c r="P84" s="42"/>
      <c r="Q84" s="156">
        <v>42.185527499999999</v>
      </c>
      <c r="R84" s="157">
        <v>16.139094</v>
      </c>
      <c r="S84" s="339">
        <v>69.015365000000003</v>
      </c>
      <c r="T84" s="339">
        <v>38.058180999999998</v>
      </c>
      <c r="U84" s="87">
        <v>145.41866549999997</v>
      </c>
      <c r="V84" s="177">
        <f t="shared" ref="V84:V95" si="94">U84/F84</f>
        <v>5.3072505656934297</v>
      </c>
      <c r="W84" s="33">
        <v>382.67834249999999</v>
      </c>
      <c r="X84" s="33"/>
      <c r="Y84" s="1128" t="s">
        <v>17</v>
      </c>
      <c r="Z84" s="1129"/>
      <c r="AA84" s="361">
        <v>846.20390799999996</v>
      </c>
      <c r="AB84" s="33">
        <v>598.629458</v>
      </c>
      <c r="AC84" s="42">
        <v>1.4135690000000001</v>
      </c>
      <c r="AD84" s="42">
        <v>22.222221999999999</v>
      </c>
      <c r="AE84" s="42"/>
      <c r="AF84" s="42" t="s">
        <v>17</v>
      </c>
      <c r="AG84" s="44"/>
      <c r="AH84" s="44"/>
      <c r="AI84" s="337">
        <v>0.89655200000000002</v>
      </c>
      <c r="AJ84" s="338">
        <v>1.1153850000000001</v>
      </c>
      <c r="AK84" s="204">
        <v>0.73750000000000004</v>
      </c>
      <c r="AL84" s="204">
        <v>1.3559319999999999</v>
      </c>
      <c r="AM84" s="337">
        <v>0.89655200000000002</v>
      </c>
      <c r="AN84" s="338">
        <v>1.1153850000000001</v>
      </c>
      <c r="AO84" s="204">
        <v>0.73750000000000004</v>
      </c>
      <c r="AP84" s="204">
        <v>1.3559319999999999</v>
      </c>
      <c r="AQ84" s="204"/>
      <c r="AR84" s="204"/>
      <c r="AS84" s="1128" t="s">
        <v>17</v>
      </c>
      <c r="AT84" s="1129"/>
      <c r="AU84" s="136">
        <v>1.0773239999999999</v>
      </c>
      <c r="AV84" s="42">
        <v>17.236854000000001</v>
      </c>
      <c r="AW84" s="57">
        <v>25.103677999999999</v>
      </c>
      <c r="AX84" s="162">
        <f>((AU84^2)*0.7854*AV84)/AW84</f>
        <v>0.6258989372882503</v>
      </c>
      <c r="AY84" s="35"/>
      <c r="AZ84" s="35"/>
      <c r="BA84" s="35"/>
      <c r="BB84" s="1128" t="s">
        <v>17</v>
      </c>
      <c r="BC84" s="1129"/>
    </row>
    <row r="85" spans="1:55" ht="15.9" customHeight="1" x14ac:dyDescent="0.3">
      <c r="A85" s="1171"/>
      <c r="B85" s="1174"/>
      <c r="C85" s="9">
        <v>41484</v>
      </c>
      <c r="D85" s="24">
        <v>653</v>
      </c>
      <c r="E85" s="24"/>
      <c r="F85" s="328">
        <v>24.7</v>
      </c>
      <c r="G85" s="406">
        <v>70.448211000000001</v>
      </c>
      <c r="H85" s="333">
        <v>30.156565999999998</v>
      </c>
      <c r="I85" s="204">
        <v>4.0090070000000004</v>
      </c>
      <c r="J85" s="204">
        <v>2.8224084999999999</v>
      </c>
      <c r="K85" s="60">
        <v>0.85</v>
      </c>
      <c r="L85" s="61">
        <v>0.87575800000000004</v>
      </c>
      <c r="M85" s="44"/>
      <c r="N85" s="44"/>
      <c r="O85" s="44"/>
      <c r="P85" s="44"/>
      <c r="Q85" s="158">
        <v>40.291645000000003</v>
      </c>
      <c r="R85" s="159">
        <v>13.639631999999999</v>
      </c>
      <c r="S85" s="339">
        <v>57.186870999999996</v>
      </c>
      <c r="T85" s="339">
        <v>29.596156499999999</v>
      </c>
      <c r="U85" s="392">
        <v>126.81403800000001</v>
      </c>
      <c r="V85" s="171">
        <f t="shared" si="94"/>
        <v>5.1341715789473694</v>
      </c>
      <c r="W85" s="391">
        <v>338.58802800000001</v>
      </c>
      <c r="X85" s="870"/>
      <c r="Y85" s="1107" t="s">
        <v>17</v>
      </c>
      <c r="Z85" s="1108"/>
      <c r="AA85" s="329">
        <v>524.95863699999995</v>
      </c>
      <c r="AB85" s="391">
        <v>326.89596399999999</v>
      </c>
      <c r="AC85" s="44">
        <v>1.6058889999999999</v>
      </c>
      <c r="AD85" s="44">
        <v>37.5</v>
      </c>
      <c r="AE85" s="44"/>
      <c r="AF85" s="44" t="s">
        <v>17</v>
      </c>
      <c r="AG85" s="44"/>
      <c r="AH85" s="44"/>
      <c r="AI85" s="337">
        <v>0.66929099999999997</v>
      </c>
      <c r="AJ85" s="338">
        <v>1.4941180000000001</v>
      </c>
      <c r="AK85" s="204">
        <v>0.86486499999999999</v>
      </c>
      <c r="AL85" s="204">
        <v>1.15625</v>
      </c>
      <c r="AM85" s="337">
        <v>0.66929099999999997</v>
      </c>
      <c r="AN85" s="338">
        <v>1.4941180000000001</v>
      </c>
      <c r="AO85" s="204">
        <v>0.86486499999999999</v>
      </c>
      <c r="AP85" s="204">
        <v>1.15625</v>
      </c>
      <c r="AQ85" s="204"/>
      <c r="AR85" s="204"/>
      <c r="AS85" s="1107" t="s">
        <v>17</v>
      </c>
      <c r="AT85" s="1108"/>
      <c r="AU85" s="43">
        <v>1.02423</v>
      </c>
      <c r="AV85" s="44">
        <v>26.212897999999999</v>
      </c>
      <c r="AW85" s="61">
        <v>53.391554999999997</v>
      </c>
      <c r="AX85" s="163">
        <f t="shared" ref="AX85:AX95" si="95">((AU85^2)*0.7854*AV85)/AW85</f>
        <v>0.40450914969294249</v>
      </c>
      <c r="AY85" s="37"/>
      <c r="AZ85" s="37"/>
      <c r="BA85" s="37"/>
      <c r="BB85" s="1107" t="s">
        <v>17</v>
      </c>
      <c r="BC85" s="1108"/>
    </row>
    <row r="86" spans="1:55" ht="15.9" customHeight="1" x14ac:dyDescent="0.3">
      <c r="A86" s="1171"/>
      <c r="B86" s="1174"/>
      <c r="C86" s="12">
        <v>41484</v>
      </c>
      <c r="D86" s="25">
        <v>656</v>
      </c>
      <c r="E86" s="25"/>
      <c r="F86" s="330">
        <v>25.9</v>
      </c>
      <c r="G86" s="406">
        <v>54.996210000000005</v>
      </c>
      <c r="H86" s="333">
        <v>16.446679500000002</v>
      </c>
      <c r="I86" s="204">
        <v>3.6110575000000003</v>
      </c>
      <c r="J86" s="204">
        <v>2.202264</v>
      </c>
      <c r="K86" s="337">
        <v>0.90151499999999996</v>
      </c>
      <c r="L86" s="338">
        <v>0.96590900000000002</v>
      </c>
      <c r="M86" s="409"/>
      <c r="N86" s="409"/>
      <c r="O86" s="409"/>
      <c r="P86" s="409"/>
      <c r="Q86" s="146">
        <v>38.549531000000002</v>
      </c>
      <c r="R86" s="147">
        <v>16.188417000000001</v>
      </c>
      <c r="S86" s="339">
        <v>70.194706999999994</v>
      </c>
      <c r="T86" s="339">
        <v>39.047679500000001</v>
      </c>
      <c r="U86" s="340">
        <v>120.34500800000001</v>
      </c>
      <c r="V86" s="171">
        <f t="shared" si="94"/>
        <v>4.6465254054054057</v>
      </c>
      <c r="W86" s="138">
        <v>419.20402150000001</v>
      </c>
      <c r="X86" s="870"/>
      <c r="Y86" s="1107" t="s">
        <v>17</v>
      </c>
      <c r="Z86" s="1108"/>
      <c r="AA86" s="327">
        <v>627.03462400000001</v>
      </c>
      <c r="AB86" s="11">
        <v>369.898529</v>
      </c>
      <c r="AC86" s="37">
        <v>1.6951529999999999</v>
      </c>
      <c r="AD86" s="37">
        <v>34.722222000000002</v>
      </c>
      <c r="AE86" s="37"/>
      <c r="AF86" s="37" t="s">
        <v>17</v>
      </c>
      <c r="AG86" s="37"/>
      <c r="AH86" s="37"/>
      <c r="AI86" s="337">
        <v>0.63725500000000002</v>
      </c>
      <c r="AJ86" s="338">
        <v>1.569231</v>
      </c>
      <c r="AK86" s="204">
        <v>0.98181799999999997</v>
      </c>
      <c r="AL86" s="204">
        <v>1.018519</v>
      </c>
      <c r="AM86" s="337">
        <v>0.63725500000000002</v>
      </c>
      <c r="AN86" s="338">
        <v>1.569231</v>
      </c>
      <c r="AO86" s="204">
        <v>0.98181799999999997</v>
      </c>
      <c r="AP86" s="204">
        <v>1.018519</v>
      </c>
      <c r="AQ86" s="204"/>
      <c r="AR86" s="204"/>
      <c r="AS86" s="1107" t="s">
        <v>17</v>
      </c>
      <c r="AT86" s="1108"/>
      <c r="AU86" s="140">
        <v>1.20658</v>
      </c>
      <c r="AV86" s="37">
        <v>20.292693</v>
      </c>
      <c r="AW86" s="59">
        <v>48.031562999999998</v>
      </c>
      <c r="AX86" s="163">
        <f t="shared" si="95"/>
        <v>0.4830767183090125</v>
      </c>
      <c r="AY86" s="37"/>
      <c r="AZ86" s="37"/>
      <c r="BA86" s="37"/>
      <c r="BB86" s="1107" t="s">
        <v>17</v>
      </c>
      <c r="BC86" s="1108"/>
    </row>
    <row r="87" spans="1:55" ht="15.9" customHeight="1" x14ac:dyDescent="0.3">
      <c r="A87" s="1171"/>
      <c r="B87" s="1174"/>
      <c r="C87" s="12">
        <v>41512</v>
      </c>
      <c r="D87" s="25">
        <v>670</v>
      </c>
      <c r="E87" s="25"/>
      <c r="F87" s="330">
        <v>26.9</v>
      </c>
      <c r="G87" s="406">
        <v>68.483226999999999</v>
      </c>
      <c r="H87" s="333">
        <v>37.211987999999998</v>
      </c>
      <c r="I87" s="204">
        <v>3.9588580000000002</v>
      </c>
      <c r="J87" s="204">
        <v>3.071294</v>
      </c>
      <c r="K87" s="337">
        <v>0.92657699999999998</v>
      </c>
      <c r="L87" s="338">
        <v>0.86531499999999995</v>
      </c>
      <c r="M87" s="409"/>
      <c r="N87" s="409"/>
      <c r="O87" s="409"/>
      <c r="P87" s="409"/>
      <c r="Q87" s="146">
        <v>31.271238999999998</v>
      </c>
      <c r="R87" s="147">
        <v>11.293752999999999</v>
      </c>
      <c r="S87" s="339">
        <v>45.766075000000001</v>
      </c>
      <c r="T87" s="339">
        <v>22.4431075</v>
      </c>
      <c r="U87" s="401">
        <v>143.19386400000002</v>
      </c>
      <c r="V87" s="171">
        <f t="shared" si="94"/>
        <v>5.3231919702602237</v>
      </c>
      <c r="W87" s="396">
        <v>361.25093400000003</v>
      </c>
      <c r="X87" s="870"/>
      <c r="Y87" s="1107" t="s">
        <v>17</v>
      </c>
      <c r="Z87" s="1108"/>
      <c r="AA87" s="327">
        <v>604.40297099999998</v>
      </c>
      <c r="AB87" s="11">
        <v>282.83572600000002</v>
      </c>
      <c r="AC87" s="37">
        <v>2.1369400000000001</v>
      </c>
      <c r="AD87" s="37">
        <v>23.055555999999999</v>
      </c>
      <c r="AE87" s="37"/>
      <c r="AF87" s="37" t="s">
        <v>17</v>
      </c>
      <c r="AG87" s="37"/>
      <c r="AH87" s="37"/>
      <c r="AI87" s="337">
        <v>0.97142899999999999</v>
      </c>
      <c r="AJ87" s="338">
        <v>1.029412</v>
      </c>
      <c r="AK87" s="204">
        <v>0.92982500000000001</v>
      </c>
      <c r="AL87" s="204">
        <v>1.075472</v>
      </c>
      <c r="AM87" s="337">
        <v>0.97142899999999999</v>
      </c>
      <c r="AN87" s="338">
        <v>1.029412</v>
      </c>
      <c r="AO87" s="204">
        <v>0.92982500000000001</v>
      </c>
      <c r="AP87" s="204">
        <v>1.075472</v>
      </c>
      <c r="AQ87" s="204"/>
      <c r="AR87" s="204"/>
      <c r="AS87" s="1107" t="s">
        <v>490</v>
      </c>
      <c r="AT87" s="1108"/>
      <c r="AU87" s="398">
        <v>1.268732</v>
      </c>
      <c r="AV87" s="37">
        <v>21.707930000000001</v>
      </c>
      <c r="AW87" s="59">
        <v>26.483101999999999</v>
      </c>
      <c r="AX87" s="163">
        <f t="shared" si="95"/>
        <v>1.0362874622339471</v>
      </c>
      <c r="AY87" s="37"/>
      <c r="AZ87" s="37"/>
      <c r="BA87" s="37"/>
      <c r="BB87" s="1107" t="s">
        <v>17</v>
      </c>
      <c r="BC87" s="1108"/>
    </row>
    <row r="88" spans="1:55" ht="15.9" customHeight="1" x14ac:dyDescent="0.3">
      <c r="A88" s="1171"/>
      <c r="B88" s="1174"/>
      <c r="C88" s="12">
        <v>41614</v>
      </c>
      <c r="D88" s="25">
        <v>779</v>
      </c>
      <c r="E88" s="25"/>
      <c r="F88" s="330">
        <v>25.6</v>
      </c>
      <c r="G88" s="406">
        <v>53.004806000000002</v>
      </c>
      <c r="H88" s="333">
        <v>14.058441999999999</v>
      </c>
      <c r="I88" s="204">
        <v>3.5430475000000001</v>
      </c>
      <c r="J88" s="204">
        <v>2.0349724999999999</v>
      </c>
      <c r="K88" s="337">
        <v>0.99099099999999996</v>
      </c>
      <c r="L88" s="338">
        <v>0.98108099999999998</v>
      </c>
      <c r="M88" s="409"/>
      <c r="N88" s="409"/>
      <c r="O88" s="409"/>
      <c r="P88" s="409"/>
      <c r="Q88" s="158">
        <v>38.946364500000001</v>
      </c>
      <c r="R88" s="159">
        <v>16.076754000000001</v>
      </c>
      <c r="S88" s="339">
        <v>74.602745999999996</v>
      </c>
      <c r="T88" s="339">
        <v>42.975283000000005</v>
      </c>
      <c r="U88" s="88">
        <v>112.44812999999999</v>
      </c>
      <c r="V88" s="171">
        <f t="shared" si="94"/>
        <v>4.3925050781249997</v>
      </c>
      <c r="W88" s="11">
        <v>414.9019035</v>
      </c>
      <c r="X88" s="11"/>
      <c r="Y88" s="1107" t="s">
        <v>17</v>
      </c>
      <c r="Z88" s="1108"/>
      <c r="AA88" s="327">
        <v>949.11748799999998</v>
      </c>
      <c r="AB88" s="11">
        <v>753.05787799999996</v>
      </c>
      <c r="AC88" s="37">
        <v>1.260351</v>
      </c>
      <c r="AD88" s="37">
        <v>34.722222000000002</v>
      </c>
      <c r="AE88" s="37"/>
      <c r="AF88" s="37" t="s">
        <v>17</v>
      </c>
      <c r="AG88" s="37"/>
      <c r="AH88" s="37"/>
      <c r="AI88" s="337">
        <v>0.778443</v>
      </c>
      <c r="AJ88" s="338">
        <v>1.2846150000000001</v>
      </c>
      <c r="AK88" s="204">
        <v>1.385321</v>
      </c>
      <c r="AL88" s="204">
        <v>0.721854</v>
      </c>
      <c r="AM88" s="337">
        <v>0.778443</v>
      </c>
      <c r="AN88" s="338">
        <v>1.2846150000000001</v>
      </c>
      <c r="AO88" s="204">
        <v>1.385321</v>
      </c>
      <c r="AP88" s="204">
        <v>0.721854</v>
      </c>
      <c r="AQ88" s="204"/>
      <c r="AR88" s="204"/>
      <c r="AS88" s="1107" t="s">
        <v>490</v>
      </c>
      <c r="AT88" s="1108"/>
      <c r="AU88" s="140">
        <v>1.3235699999999999</v>
      </c>
      <c r="AV88" s="37">
        <v>21.445474999999998</v>
      </c>
      <c r="AW88" s="59">
        <v>33.119183999999997</v>
      </c>
      <c r="AX88" s="163">
        <f t="shared" si="95"/>
        <v>0.89092422656858117</v>
      </c>
      <c r="AY88" s="37"/>
      <c r="AZ88" s="37"/>
      <c r="BA88" s="37"/>
      <c r="BB88" s="1107" t="s">
        <v>17</v>
      </c>
      <c r="BC88" s="1108"/>
    </row>
    <row r="89" spans="1:55" ht="15.9" customHeight="1" x14ac:dyDescent="0.3">
      <c r="A89" s="1171"/>
      <c r="B89" s="1174"/>
      <c r="C89" s="9">
        <v>41872</v>
      </c>
      <c r="D89" s="24">
        <v>182</v>
      </c>
      <c r="E89" s="24"/>
      <c r="F89" s="328">
        <v>21.3</v>
      </c>
      <c r="G89" s="406">
        <v>53.393848500000004</v>
      </c>
      <c r="H89" s="333">
        <v>21.593361999999999</v>
      </c>
      <c r="I89" s="204">
        <v>3.5683164999999999</v>
      </c>
      <c r="J89" s="204">
        <v>2.4638445</v>
      </c>
      <c r="K89" s="337">
        <v>0.85</v>
      </c>
      <c r="L89" s="338">
        <v>0.85765800000000003</v>
      </c>
      <c r="M89" s="409"/>
      <c r="N89" s="409"/>
      <c r="O89" s="409"/>
      <c r="P89" s="409"/>
      <c r="Q89" s="146">
        <v>31.800486499999998</v>
      </c>
      <c r="R89" s="147">
        <v>10.64579</v>
      </c>
      <c r="S89" s="339">
        <v>59.614434000000003</v>
      </c>
      <c r="T89" s="339">
        <v>30.965942499999997</v>
      </c>
      <c r="U89" s="340">
        <v>88.704068500000005</v>
      </c>
      <c r="V89" s="171">
        <f t="shared" si="94"/>
        <v>4.1645102582159623</v>
      </c>
      <c r="W89" s="138">
        <v>333.7029205</v>
      </c>
      <c r="X89" s="870"/>
      <c r="Y89" s="1107" t="s">
        <v>17</v>
      </c>
      <c r="Z89" s="1108"/>
      <c r="AA89" s="327">
        <v>639.90405499999997</v>
      </c>
      <c r="AB89" s="11">
        <v>388.96128800000002</v>
      </c>
      <c r="AC89" s="37">
        <v>1.6451610000000001</v>
      </c>
      <c r="AD89" s="37">
        <v>32.222222000000002</v>
      </c>
      <c r="AE89" s="37"/>
      <c r="AF89" s="37" t="s">
        <v>17</v>
      </c>
      <c r="AG89" s="37"/>
      <c r="AH89" s="37"/>
      <c r="AI89" s="337">
        <v>1.127907</v>
      </c>
      <c r="AJ89" s="338">
        <v>0.886598</v>
      </c>
      <c r="AK89" s="204">
        <v>0.61052600000000001</v>
      </c>
      <c r="AL89" s="204">
        <v>1.637931</v>
      </c>
      <c r="AM89" s="337">
        <v>1.127907</v>
      </c>
      <c r="AN89" s="338">
        <v>0.886598</v>
      </c>
      <c r="AO89" s="204">
        <v>0.61052600000000001</v>
      </c>
      <c r="AP89" s="204">
        <v>1.637931</v>
      </c>
      <c r="AQ89" s="204"/>
      <c r="AR89" s="204"/>
      <c r="AS89" s="1107" t="s">
        <v>17</v>
      </c>
      <c r="AT89" s="1108"/>
      <c r="AU89" s="140">
        <v>1.2184360000000001</v>
      </c>
      <c r="AV89" s="37">
        <v>29.938175000000001</v>
      </c>
      <c r="AW89" s="59">
        <v>51.602691</v>
      </c>
      <c r="AX89" s="163">
        <f t="shared" si="95"/>
        <v>0.67647120359811974</v>
      </c>
      <c r="AY89" s="37"/>
      <c r="AZ89" s="37"/>
      <c r="BA89" s="37"/>
      <c r="BB89" s="1107" t="s">
        <v>17</v>
      </c>
      <c r="BC89" s="1108"/>
    </row>
    <row r="90" spans="1:55" ht="15.9" customHeight="1" x14ac:dyDescent="0.3">
      <c r="A90" s="1171"/>
      <c r="B90" s="1174"/>
      <c r="C90" s="9">
        <v>41872</v>
      </c>
      <c r="D90" s="24">
        <v>184</v>
      </c>
      <c r="E90" s="24"/>
      <c r="F90" s="328">
        <v>30.1</v>
      </c>
      <c r="G90" s="406">
        <v>85.373540500000004</v>
      </c>
      <c r="H90" s="333">
        <v>30.967449000000002</v>
      </c>
      <c r="I90" s="204">
        <v>4.3485645000000002</v>
      </c>
      <c r="J90" s="204">
        <v>2.8506609999999997</v>
      </c>
      <c r="K90" s="337">
        <v>0.73513499999999998</v>
      </c>
      <c r="L90" s="338">
        <v>0.758108</v>
      </c>
      <c r="M90" s="409"/>
      <c r="N90" s="409"/>
      <c r="O90" s="409"/>
      <c r="P90" s="409"/>
      <c r="Q90" s="146">
        <v>54.406091500000002</v>
      </c>
      <c r="R90" s="147">
        <v>21.026401</v>
      </c>
      <c r="S90" s="339">
        <v>63.788357500000004</v>
      </c>
      <c r="T90" s="339">
        <v>34.463701</v>
      </c>
      <c r="U90" s="401">
        <v>133.9868855</v>
      </c>
      <c r="V90" s="171">
        <f t="shared" si="94"/>
        <v>4.4513915448504981</v>
      </c>
      <c r="W90" s="396">
        <v>386.473771</v>
      </c>
      <c r="X90" s="870"/>
      <c r="Y90" s="1107" t="s">
        <v>17</v>
      </c>
      <c r="Z90" s="1108"/>
      <c r="AA90" s="327">
        <v>663.40288099999998</v>
      </c>
      <c r="AB90" s="11">
        <v>419.88917300000003</v>
      </c>
      <c r="AC90" s="37">
        <v>1.5799479999999999</v>
      </c>
      <c r="AD90" s="37">
        <v>29.444444000000001</v>
      </c>
      <c r="AE90" s="37"/>
      <c r="AF90" s="37"/>
      <c r="AG90" s="37"/>
      <c r="AH90" s="37"/>
      <c r="AI90" s="337">
        <v>1.586538</v>
      </c>
      <c r="AJ90" s="338">
        <v>0.63030299999999995</v>
      </c>
      <c r="AK90" s="204">
        <v>1.648936</v>
      </c>
      <c r="AL90" s="204">
        <v>0.60645199999999999</v>
      </c>
      <c r="AM90" s="337">
        <v>1.586538</v>
      </c>
      <c r="AN90" s="338">
        <v>0.63030299999999995</v>
      </c>
      <c r="AO90" s="204">
        <v>1.648936</v>
      </c>
      <c r="AP90" s="204">
        <v>0.60645199999999999</v>
      </c>
      <c r="AQ90" s="204"/>
      <c r="AR90" s="204"/>
      <c r="AS90" s="1107" t="s">
        <v>17</v>
      </c>
      <c r="AT90" s="1108"/>
      <c r="AU90" s="398">
        <v>1.327002</v>
      </c>
      <c r="AV90" s="37">
        <v>34.772092000000001</v>
      </c>
      <c r="AW90" s="59">
        <v>59.848678</v>
      </c>
      <c r="AX90" s="163">
        <f t="shared" si="95"/>
        <v>0.80354519798323076</v>
      </c>
      <c r="AY90" s="37"/>
      <c r="AZ90" s="37"/>
      <c r="BA90" s="37"/>
      <c r="BB90" s="1107" t="s">
        <v>17</v>
      </c>
      <c r="BC90" s="1108"/>
    </row>
    <row r="91" spans="1:55" ht="15.9" customHeight="1" x14ac:dyDescent="0.3">
      <c r="A91" s="1171"/>
      <c r="B91" s="1174"/>
      <c r="C91" s="9">
        <v>41863</v>
      </c>
      <c r="D91" s="24">
        <v>188</v>
      </c>
      <c r="E91" s="24"/>
      <c r="F91" s="328">
        <v>26.2</v>
      </c>
      <c r="G91" s="406">
        <v>89.714852000000008</v>
      </c>
      <c r="H91" s="333">
        <v>50.235951499999999</v>
      </c>
      <c r="I91" s="204">
        <v>4.4326045000000001</v>
      </c>
      <c r="J91" s="204">
        <v>3.4747019999999997</v>
      </c>
      <c r="K91" s="337">
        <v>0.758108</v>
      </c>
      <c r="L91" s="338">
        <v>0.78873899999999997</v>
      </c>
      <c r="M91" s="409"/>
      <c r="N91" s="409"/>
      <c r="O91" s="409"/>
      <c r="P91" s="409"/>
      <c r="Q91" s="158">
        <v>39.478900999999993</v>
      </c>
      <c r="R91" s="159">
        <v>18.484411000000001</v>
      </c>
      <c r="S91" s="339">
        <v>43.949113500000003</v>
      </c>
      <c r="T91" s="339">
        <v>21.590327500000001</v>
      </c>
      <c r="U91" s="340">
        <v>128.40038100000001</v>
      </c>
      <c r="V91" s="171">
        <f t="shared" si="94"/>
        <v>4.9007779007633596</v>
      </c>
      <c r="W91" s="138">
        <v>467.93374949999998</v>
      </c>
      <c r="X91" s="870"/>
      <c r="Y91" s="1107" t="s">
        <v>17</v>
      </c>
      <c r="Z91" s="1108"/>
      <c r="AA91" s="329">
        <v>696.42085599999996</v>
      </c>
      <c r="AB91" s="356">
        <v>542.33326999999997</v>
      </c>
      <c r="AC91" s="44">
        <v>1.2841199999999999</v>
      </c>
      <c r="AD91" s="44">
        <v>26.111111000000001</v>
      </c>
      <c r="AE91" s="44"/>
      <c r="AF91" s="44" t="s">
        <v>17</v>
      </c>
      <c r="AG91" s="44"/>
      <c r="AH91" s="44"/>
      <c r="AI91" s="337">
        <v>0.79012300000000002</v>
      </c>
      <c r="AJ91" s="338">
        <v>1.265625</v>
      </c>
      <c r="AK91" s="204">
        <v>0.81651399999999996</v>
      </c>
      <c r="AL91" s="204">
        <v>1.2247189999999999</v>
      </c>
      <c r="AM91" s="337">
        <v>0.79012300000000002</v>
      </c>
      <c r="AN91" s="338">
        <v>1.265625</v>
      </c>
      <c r="AO91" s="204">
        <v>0.81651399999999996</v>
      </c>
      <c r="AP91" s="204">
        <v>1.2247189999999999</v>
      </c>
      <c r="AQ91" s="204"/>
      <c r="AR91" s="204"/>
      <c r="AS91" s="1107" t="s">
        <v>17</v>
      </c>
      <c r="AT91" s="1108"/>
      <c r="AU91" s="43">
        <v>1.284235</v>
      </c>
      <c r="AV91" s="44">
        <v>13.892291</v>
      </c>
      <c r="AW91" s="61">
        <v>27.772715999999999</v>
      </c>
      <c r="AX91" s="163">
        <f t="shared" si="95"/>
        <v>0.64794093651796447</v>
      </c>
      <c r="AY91" s="37"/>
      <c r="AZ91" s="37"/>
      <c r="BA91" s="37"/>
      <c r="BB91" s="1107" t="s">
        <v>17</v>
      </c>
      <c r="BC91" s="1108"/>
    </row>
    <row r="92" spans="1:55" ht="15.9" customHeight="1" x14ac:dyDescent="0.3">
      <c r="A92" s="1171"/>
      <c r="B92" s="1174"/>
      <c r="C92" s="9">
        <v>41863</v>
      </c>
      <c r="D92" s="24">
        <v>190</v>
      </c>
      <c r="E92" s="24"/>
      <c r="F92" s="328">
        <v>23.4</v>
      </c>
      <c r="G92" s="406">
        <v>68.9506485</v>
      </c>
      <c r="H92" s="333">
        <v>32.606500500000003</v>
      </c>
      <c r="I92" s="204">
        <v>3.9703149999999998</v>
      </c>
      <c r="J92" s="204">
        <v>2.9125245</v>
      </c>
      <c r="K92" s="337">
        <v>0.85</v>
      </c>
      <c r="L92" s="338">
        <v>0.68153200000000003</v>
      </c>
      <c r="M92" s="409"/>
      <c r="N92" s="409"/>
      <c r="O92" s="409"/>
      <c r="P92" s="409"/>
      <c r="Q92" s="146">
        <v>36.344148000000004</v>
      </c>
      <c r="R92" s="147">
        <v>15.783885999999999</v>
      </c>
      <c r="S92" s="339">
        <v>52.706018999999998</v>
      </c>
      <c r="T92" s="339">
        <v>26.638942</v>
      </c>
      <c r="U92" s="340">
        <v>104.9663675</v>
      </c>
      <c r="V92" s="171">
        <f t="shared" si="94"/>
        <v>4.485742200854701</v>
      </c>
      <c r="W92" s="138">
        <v>434.23868199999998</v>
      </c>
      <c r="X92" s="870"/>
      <c r="Y92" s="1107" t="s">
        <v>17</v>
      </c>
      <c r="Z92" s="1108"/>
      <c r="AA92" s="327">
        <v>523.36701900000003</v>
      </c>
      <c r="AB92" s="11">
        <v>431.35137600000002</v>
      </c>
      <c r="AC92" s="37">
        <v>1.213319</v>
      </c>
      <c r="AD92" s="37">
        <v>31.666667</v>
      </c>
      <c r="AE92" s="37"/>
      <c r="AF92" s="37" t="s">
        <v>17</v>
      </c>
      <c r="AG92" s="37"/>
      <c r="AH92" s="37"/>
      <c r="AI92" s="337">
        <v>1.141667</v>
      </c>
      <c r="AJ92" s="338">
        <v>0.87591200000000002</v>
      </c>
      <c r="AK92" s="204">
        <v>0.94186000000000003</v>
      </c>
      <c r="AL92" s="204">
        <v>1.061728</v>
      </c>
      <c r="AM92" s="337">
        <v>1.141667</v>
      </c>
      <c r="AN92" s="338">
        <v>0.87591200000000002</v>
      </c>
      <c r="AO92" s="204">
        <v>0.94186000000000003</v>
      </c>
      <c r="AP92" s="204">
        <v>1.061728</v>
      </c>
      <c r="AQ92" s="204"/>
      <c r="AR92" s="204"/>
      <c r="AS92" s="1107" t="s">
        <v>17</v>
      </c>
      <c r="AT92" s="1108"/>
      <c r="AU92" s="140">
        <v>1.1766449999999999</v>
      </c>
      <c r="AV92" s="37">
        <v>15.916717</v>
      </c>
      <c r="AW92" s="59">
        <v>22.119312999999998</v>
      </c>
      <c r="AX92" s="163">
        <f t="shared" si="95"/>
        <v>0.78246273745545947</v>
      </c>
      <c r="AY92" s="37"/>
      <c r="AZ92" s="37"/>
      <c r="BA92" s="37"/>
      <c r="BB92" s="1107" t="s">
        <v>17</v>
      </c>
      <c r="BC92" s="1108"/>
    </row>
    <row r="93" spans="1:55" ht="15.9" customHeight="1" x14ac:dyDescent="0.3">
      <c r="A93" s="1171"/>
      <c r="B93" s="1174"/>
      <c r="C93" s="9">
        <v>41856</v>
      </c>
      <c r="D93" s="24">
        <v>192</v>
      </c>
      <c r="E93" s="24"/>
      <c r="F93" s="328">
        <v>24.4</v>
      </c>
      <c r="G93" s="406">
        <v>60.583644500000005</v>
      </c>
      <c r="H93" s="333">
        <v>17.550224</v>
      </c>
      <c r="I93" s="204">
        <v>3.763245</v>
      </c>
      <c r="J93" s="204">
        <v>2.2655244999999997</v>
      </c>
      <c r="K93" s="337">
        <v>0.828345</v>
      </c>
      <c r="L93" s="338">
        <v>0.76140799999999997</v>
      </c>
      <c r="M93" s="409"/>
      <c r="N93" s="409"/>
      <c r="O93" s="409"/>
      <c r="P93" s="409"/>
      <c r="Q93" s="146">
        <v>43.033420500000005</v>
      </c>
      <c r="R93" s="147">
        <v>18.334295000000001</v>
      </c>
      <c r="S93" s="339">
        <v>71.026274999999998</v>
      </c>
      <c r="T93" s="339">
        <v>39.796208499999999</v>
      </c>
      <c r="U93" s="401">
        <v>98.506468499999997</v>
      </c>
      <c r="V93" s="171">
        <f t="shared" si="94"/>
        <v>4.0371503483606554</v>
      </c>
      <c r="W93" s="396">
        <v>425.37174149999998</v>
      </c>
      <c r="X93" s="870"/>
      <c r="Y93" s="1107" t="s">
        <v>17</v>
      </c>
      <c r="Z93" s="1108"/>
      <c r="AA93" s="327">
        <v>627.53069000000005</v>
      </c>
      <c r="AB93" s="11">
        <v>328.31796400000002</v>
      </c>
      <c r="AC93" s="37">
        <v>1.9113500000000001</v>
      </c>
      <c r="AD93" s="37">
        <v>30.833333</v>
      </c>
      <c r="AE93" s="37"/>
      <c r="AF93" s="37" t="s">
        <v>17</v>
      </c>
      <c r="AG93" s="37"/>
      <c r="AH93" s="37"/>
      <c r="AI93" s="337">
        <v>1.321429</v>
      </c>
      <c r="AJ93" s="338">
        <v>0.75675700000000001</v>
      </c>
      <c r="AK93" s="44" t="s">
        <v>17</v>
      </c>
      <c r="AL93" s="116" t="s">
        <v>17</v>
      </c>
      <c r="AM93" s="337">
        <v>1.321429</v>
      </c>
      <c r="AN93" s="338">
        <v>0.75675700000000001</v>
      </c>
      <c r="AO93" s="44" t="s">
        <v>17</v>
      </c>
      <c r="AP93" s="116" t="s">
        <v>17</v>
      </c>
      <c r="AQ93" s="44"/>
      <c r="AR93" s="44"/>
      <c r="AS93" s="1107" t="s">
        <v>17</v>
      </c>
      <c r="AT93" s="1108"/>
      <c r="AU93" s="398">
        <v>1.2803690000000001</v>
      </c>
      <c r="AV93" s="37">
        <v>22.835059000000001</v>
      </c>
      <c r="AW93" s="59">
        <v>48.767631000000002</v>
      </c>
      <c r="AX93" s="163">
        <f t="shared" si="95"/>
        <v>0.60288111066091976</v>
      </c>
      <c r="AY93" s="37"/>
      <c r="AZ93" s="37"/>
      <c r="BA93" s="37"/>
      <c r="BB93" s="1107" t="s">
        <v>17</v>
      </c>
      <c r="BC93" s="1108"/>
    </row>
    <row r="94" spans="1:55" ht="15.9" customHeight="1" x14ac:dyDescent="0.3">
      <c r="A94" s="1171"/>
      <c r="B94" s="1174"/>
      <c r="C94" s="12">
        <v>41947</v>
      </c>
      <c r="D94" s="25">
        <v>256</v>
      </c>
      <c r="E94" s="25"/>
      <c r="F94" s="330">
        <v>25.4</v>
      </c>
      <c r="G94" s="406">
        <v>58.134387500000003</v>
      </c>
      <c r="H94" s="333">
        <v>27.783341</v>
      </c>
      <c r="I94" s="204">
        <v>3.6789085000000004</v>
      </c>
      <c r="J94" s="204">
        <v>2.679792</v>
      </c>
      <c r="K94" s="337">
        <v>0.85</v>
      </c>
      <c r="L94" s="338">
        <v>0.85</v>
      </c>
      <c r="M94" s="409"/>
      <c r="N94" s="409"/>
      <c r="O94" s="409"/>
      <c r="P94" s="409"/>
      <c r="Q94" s="158">
        <v>30.351046500000002</v>
      </c>
      <c r="R94" s="159">
        <v>10.521507</v>
      </c>
      <c r="S94" s="339">
        <v>54.134035499999996</v>
      </c>
      <c r="T94" s="339">
        <v>27.6612765</v>
      </c>
      <c r="U94" s="340">
        <v>123.63001800000001</v>
      </c>
      <c r="V94" s="171">
        <f t="shared" si="94"/>
        <v>4.8673235433070872</v>
      </c>
      <c r="W94" s="138">
        <v>347.0442625</v>
      </c>
      <c r="X94" s="870"/>
      <c r="Y94" s="1107" t="s">
        <v>17</v>
      </c>
      <c r="Z94" s="1108"/>
      <c r="AA94" s="329">
        <v>660.05847000000006</v>
      </c>
      <c r="AB94" s="356">
        <v>519.403638</v>
      </c>
      <c r="AC94" s="44">
        <v>1.2708010000000001</v>
      </c>
      <c r="AD94" s="44">
        <v>29.166667</v>
      </c>
      <c r="AE94" s="44"/>
      <c r="AF94" s="44" t="s">
        <v>17</v>
      </c>
      <c r="AG94" s="44"/>
      <c r="AH94" s="44"/>
      <c r="AI94" s="337">
        <v>1.578125</v>
      </c>
      <c r="AJ94" s="338">
        <v>0.63366299999999998</v>
      </c>
      <c r="AK94" s="204">
        <v>1.573771</v>
      </c>
      <c r="AL94" s="204">
        <v>0.63541700000000001</v>
      </c>
      <c r="AM94" s="337">
        <v>1.578125</v>
      </c>
      <c r="AN94" s="338">
        <v>0.63366299999999998</v>
      </c>
      <c r="AO94" s="204">
        <v>1.573771</v>
      </c>
      <c r="AP94" s="204">
        <v>0.63541700000000001</v>
      </c>
      <c r="AQ94" s="204"/>
      <c r="AR94" s="204"/>
      <c r="AS94" s="1107" t="s">
        <v>17</v>
      </c>
      <c r="AT94" s="1108"/>
      <c r="AU94" s="43">
        <v>1.3401080000000001</v>
      </c>
      <c r="AV94" s="44">
        <v>29.716477000000001</v>
      </c>
      <c r="AW94" s="61">
        <v>37.776980000000002</v>
      </c>
      <c r="AX94" s="163">
        <f t="shared" si="95"/>
        <v>1.1095339134359847</v>
      </c>
      <c r="AY94" s="37"/>
      <c r="AZ94" s="37"/>
      <c r="BA94" s="37"/>
      <c r="BB94" s="1107" t="s">
        <v>17</v>
      </c>
      <c r="BC94" s="1108"/>
    </row>
    <row r="95" spans="1:55" ht="15.9" customHeight="1" thickBot="1" x14ac:dyDescent="0.35">
      <c r="A95" s="1171"/>
      <c r="B95" s="1174"/>
      <c r="C95" s="12">
        <v>41954</v>
      </c>
      <c r="D95" s="25">
        <v>257</v>
      </c>
      <c r="E95" s="25"/>
      <c r="F95" s="330">
        <v>22.1</v>
      </c>
      <c r="G95" s="406">
        <v>52.348250999999998</v>
      </c>
      <c r="H95" s="333">
        <v>15.916539499999999</v>
      </c>
      <c r="I95" s="204">
        <v>3.533919</v>
      </c>
      <c r="J95" s="204">
        <v>2.1765914999999998</v>
      </c>
      <c r="K95" s="337">
        <v>0.92657699999999998</v>
      </c>
      <c r="L95" s="338">
        <v>0.88828799999999997</v>
      </c>
      <c r="M95" s="409"/>
      <c r="N95" s="409"/>
      <c r="O95" s="409"/>
      <c r="P95" s="409"/>
      <c r="Q95" s="160">
        <v>36.431711499999999</v>
      </c>
      <c r="R95" s="161">
        <v>12.2952215</v>
      </c>
      <c r="S95" s="339">
        <v>69.739481500000011</v>
      </c>
      <c r="T95" s="339">
        <v>38.452371999999997</v>
      </c>
      <c r="U95" s="341">
        <v>116.9003185</v>
      </c>
      <c r="V95" s="178">
        <f t="shared" si="94"/>
        <v>5.2896071719457005</v>
      </c>
      <c r="W95" s="139">
        <v>338.1347725</v>
      </c>
      <c r="X95" s="871"/>
      <c r="Y95" s="1132" t="s">
        <v>17</v>
      </c>
      <c r="Z95" s="1133"/>
      <c r="AA95" s="362">
        <v>773.96466299999997</v>
      </c>
      <c r="AB95" s="357">
        <v>402.54651999999999</v>
      </c>
      <c r="AC95" s="46">
        <v>1.922671</v>
      </c>
      <c r="AD95" s="46">
        <v>24.166667</v>
      </c>
      <c r="AE95" s="46"/>
      <c r="AF95" s="46" t="s">
        <v>17</v>
      </c>
      <c r="AG95" s="44"/>
      <c r="AH95" s="44"/>
      <c r="AI95" s="337">
        <v>1.4096390000000001</v>
      </c>
      <c r="AJ95" s="338">
        <v>0.70940199999999998</v>
      </c>
      <c r="AK95" s="204">
        <v>0.68888899999999997</v>
      </c>
      <c r="AL95" s="204">
        <v>1.451613</v>
      </c>
      <c r="AM95" s="337">
        <v>1.4096390000000001</v>
      </c>
      <c r="AN95" s="338">
        <v>0.70940199999999998</v>
      </c>
      <c r="AO95" s="204">
        <v>0.68888899999999997</v>
      </c>
      <c r="AP95" s="204">
        <v>1.451613</v>
      </c>
      <c r="AQ95" s="204"/>
      <c r="AR95" s="204"/>
      <c r="AS95" s="1132" t="s">
        <v>17</v>
      </c>
      <c r="AT95" s="1133"/>
      <c r="AU95" s="137">
        <v>1.137526</v>
      </c>
      <c r="AV95" s="46">
        <v>23.815543999999999</v>
      </c>
      <c r="AW95" s="63">
        <v>36.589623000000003</v>
      </c>
      <c r="AX95" s="164">
        <f t="shared" si="95"/>
        <v>0.66147910828108525</v>
      </c>
      <c r="AY95" s="38"/>
      <c r="AZ95" s="38"/>
      <c r="BA95" s="38"/>
      <c r="BB95" s="1132" t="s">
        <v>17</v>
      </c>
      <c r="BC95" s="1133"/>
    </row>
    <row r="96" spans="1:55" ht="15.9" customHeight="1" x14ac:dyDescent="0.3">
      <c r="A96" s="1171"/>
      <c r="B96" s="1174"/>
      <c r="C96" s="1116" t="s">
        <v>13</v>
      </c>
      <c r="D96" s="1134"/>
      <c r="E96" s="1070"/>
      <c r="F96" s="16">
        <f t="shared" ref="F96:W96" si="96">AVERAGE(F84:F95)</f>
        <v>25.283333333333335</v>
      </c>
      <c r="G96" s="14">
        <f t="shared" si="96"/>
        <v>64.710839416666673</v>
      </c>
      <c r="H96" s="126">
        <f t="shared" si="96"/>
        <v>26.119996833333332</v>
      </c>
      <c r="I96" s="48">
        <f t="shared" si="96"/>
        <v>3.8493732916666663</v>
      </c>
      <c r="J96" s="48">
        <f t="shared" si="96"/>
        <v>2.6076803333333332</v>
      </c>
      <c r="K96" s="64">
        <f t="shared" si="96"/>
        <v>0.87157624999999994</v>
      </c>
      <c r="L96" s="65">
        <f t="shared" si="96"/>
        <v>0.85652841666666646</v>
      </c>
      <c r="M96" s="48"/>
      <c r="N96" s="48"/>
      <c r="O96" s="48"/>
      <c r="P96" s="48"/>
      <c r="Q96" s="150">
        <f t="shared" si="96"/>
        <v>38.590842708333334</v>
      </c>
      <c r="R96" s="151">
        <f t="shared" si="96"/>
        <v>15.035763458333333</v>
      </c>
      <c r="S96" s="15">
        <f t="shared" si="96"/>
        <v>60.976956666666673</v>
      </c>
      <c r="T96" s="126">
        <f t="shared" si="96"/>
        <v>32.640764791666662</v>
      </c>
      <c r="U96" s="89">
        <f t="shared" si="96"/>
        <v>120.27618441666665</v>
      </c>
      <c r="V96" s="174">
        <f t="shared" si="96"/>
        <v>4.7500122972274488</v>
      </c>
      <c r="W96" s="15">
        <f t="shared" si="96"/>
        <v>387.46026074999992</v>
      </c>
      <c r="X96" s="890"/>
      <c r="Y96" s="1118">
        <f>COUNT(Q84:Q95)</f>
        <v>12</v>
      </c>
      <c r="Z96" s="1119"/>
      <c r="AA96" s="14">
        <f t="shared" ref="AA96:AP96" si="97">AVERAGE(AA84:AA95)</f>
        <v>678.03052183333318</v>
      </c>
      <c r="AB96" s="15">
        <f t="shared" si="97"/>
        <v>447.01006533333333</v>
      </c>
      <c r="AC96" s="48">
        <f t="shared" si="97"/>
        <v>1.5782726666666669</v>
      </c>
      <c r="AD96" s="48">
        <f t="shared" si="97"/>
        <v>29.652777749999998</v>
      </c>
      <c r="AE96" s="48"/>
      <c r="AF96" s="48" t="e">
        <f t="shared" si="97"/>
        <v>#DIV/0!</v>
      </c>
      <c r="AG96" s="48"/>
      <c r="AH96" s="48"/>
      <c r="AI96" s="64">
        <f t="shared" ref="AI96:AL96" si="98">AVERAGE(AI84:AI95)</f>
        <v>1.0756998333333334</v>
      </c>
      <c r="AJ96" s="65">
        <f t="shared" si="98"/>
        <v>1.0209184166666667</v>
      </c>
      <c r="AK96" s="48">
        <f t="shared" si="98"/>
        <v>1.0163477272727273</v>
      </c>
      <c r="AL96" s="112">
        <f t="shared" si="98"/>
        <v>1.0859897272727272</v>
      </c>
      <c r="AM96" s="64">
        <f t="shared" si="97"/>
        <v>1.0756998333333334</v>
      </c>
      <c r="AN96" s="65">
        <f t="shared" si="97"/>
        <v>1.0209184166666667</v>
      </c>
      <c r="AO96" s="48">
        <f t="shared" si="97"/>
        <v>1.0163477272727273</v>
      </c>
      <c r="AP96" s="112">
        <f t="shared" si="97"/>
        <v>1.0859897272727272</v>
      </c>
      <c r="AQ96" s="1043"/>
      <c r="AR96" s="1043"/>
      <c r="AS96" s="1118">
        <f>COUNT(AA84:AA95)</f>
        <v>12</v>
      </c>
      <c r="AT96" s="1119"/>
      <c r="AU96" s="47">
        <f>AVERAGE(AU84:AU95)</f>
        <v>1.2220630833333335</v>
      </c>
      <c r="AV96" s="48">
        <f>AVERAGE(AV84:AV95)</f>
        <v>23.148517083333331</v>
      </c>
      <c r="AW96" s="65">
        <f>AVERAGE(AW84:AW95)</f>
        <v>39.217226166666663</v>
      </c>
      <c r="AX96" s="112">
        <f>AVERAGE(AX84:AX95)</f>
        <v>0.72708422516879156</v>
      </c>
      <c r="AY96" s="1043"/>
      <c r="AZ96" s="1043"/>
      <c r="BA96" s="1043"/>
      <c r="BB96" s="1118">
        <f>COUNT(AU84:AU95)</f>
        <v>12</v>
      </c>
      <c r="BC96" s="1119"/>
    </row>
    <row r="97" spans="1:55" ht="15.9" customHeight="1" x14ac:dyDescent="0.3">
      <c r="A97" s="1171"/>
      <c r="B97" s="1174"/>
      <c r="C97" s="1124" t="s">
        <v>14</v>
      </c>
      <c r="D97" s="1130"/>
      <c r="E97" s="1068"/>
      <c r="F97" s="19">
        <f t="shared" ref="F97:W97" si="99">_xlfn.STDEV.S(F84:F95)</f>
        <v>2.3797758998135379</v>
      </c>
      <c r="G97" s="17">
        <f t="shared" si="99"/>
        <v>12.442296420070177</v>
      </c>
      <c r="H97" s="127">
        <f t="shared" si="99"/>
        <v>10.779959433694287</v>
      </c>
      <c r="I97" s="50">
        <f t="shared" si="99"/>
        <v>0.30341141843194447</v>
      </c>
      <c r="J97" s="50">
        <f t="shared" si="99"/>
        <v>0.43262908204963002</v>
      </c>
      <c r="K97" s="66">
        <f t="shared" si="99"/>
        <v>8.0255558968182705E-2</v>
      </c>
      <c r="L97" s="67">
        <f t="shared" si="99"/>
        <v>9.7626159938131021E-2</v>
      </c>
      <c r="M97" s="50"/>
      <c r="N97" s="50"/>
      <c r="O97" s="50"/>
      <c r="P97" s="50"/>
      <c r="Q97" s="152">
        <f t="shared" si="99"/>
        <v>6.4939068715521415</v>
      </c>
      <c r="R97" s="153">
        <f t="shared" si="99"/>
        <v>3.3839633749254379</v>
      </c>
      <c r="S97" s="18">
        <f t="shared" si="99"/>
        <v>10.329539464808699</v>
      </c>
      <c r="T97" s="127">
        <f t="shared" si="99"/>
        <v>7.1636309919835837</v>
      </c>
      <c r="U97" s="90">
        <f t="shared" si="99"/>
        <v>17.17061757746205</v>
      </c>
      <c r="V97" s="175">
        <f t="shared" si="99"/>
        <v>0.45355177969867222</v>
      </c>
      <c r="W97" s="18">
        <f t="shared" si="99"/>
        <v>44.637698850658765</v>
      </c>
      <c r="X97" s="891"/>
      <c r="Y97" s="1120"/>
      <c r="Z97" s="1121"/>
      <c r="AA97" s="17">
        <f t="shared" ref="AA97:AP97" si="100">_xlfn.STDEV.S(AA84:AA95)</f>
        <v>124.76385576427059</v>
      </c>
      <c r="AB97" s="18">
        <f t="shared" si="100"/>
        <v>134.40882896372059</v>
      </c>
      <c r="AC97" s="50">
        <f t="shared" si="100"/>
        <v>0.3019659404717181</v>
      </c>
      <c r="AD97" s="50">
        <f t="shared" si="100"/>
        <v>4.923837621266058</v>
      </c>
      <c r="AE97" s="50"/>
      <c r="AF97" s="50" t="e">
        <f t="shared" si="100"/>
        <v>#DIV/0!</v>
      </c>
      <c r="AG97" s="50"/>
      <c r="AH97" s="50"/>
      <c r="AI97" s="66">
        <f t="shared" ref="AI97:AL97" si="101">_xlfn.STDEV.S(AI84:AI95)</f>
        <v>0.33880085912707203</v>
      </c>
      <c r="AJ97" s="67">
        <f t="shared" si="101"/>
        <v>0.32633189179296312</v>
      </c>
      <c r="AK97" s="50">
        <f t="shared" si="101"/>
        <v>0.35690529448134911</v>
      </c>
      <c r="AL97" s="113">
        <f t="shared" si="101"/>
        <v>0.33259424064348714</v>
      </c>
      <c r="AM97" s="66">
        <f t="shared" si="100"/>
        <v>0.33880085912707203</v>
      </c>
      <c r="AN97" s="67">
        <f t="shared" si="100"/>
        <v>0.32633189179296312</v>
      </c>
      <c r="AO97" s="50">
        <f t="shared" si="100"/>
        <v>0.35690529448134911</v>
      </c>
      <c r="AP97" s="113">
        <f t="shared" si="100"/>
        <v>0.33259424064348714</v>
      </c>
      <c r="AQ97" s="1042"/>
      <c r="AR97" s="1042"/>
      <c r="AS97" s="1120"/>
      <c r="AT97" s="1121"/>
      <c r="AU97" s="49">
        <f>_xlfn.STDEV.S(AU84:AU95)</f>
        <v>0.10191033540988895</v>
      </c>
      <c r="AV97" s="50">
        <f>_xlfn.STDEV.S(AV84:AV95)</f>
        <v>6.1816035434681558</v>
      </c>
      <c r="AW97" s="67">
        <f>_xlfn.STDEV.S(AW84:AW95)</f>
        <v>12.719709979182294</v>
      </c>
      <c r="AX97" s="113">
        <f>_xlfn.STDEV.S(AX84:AX95)</f>
        <v>0.20889745205475849</v>
      </c>
      <c r="AY97" s="1042"/>
      <c r="AZ97" s="1042"/>
      <c r="BA97" s="1042"/>
      <c r="BB97" s="1120"/>
      <c r="BC97" s="1121"/>
    </row>
    <row r="98" spans="1:55" ht="15.9" customHeight="1" thickBot="1" x14ac:dyDescent="0.35">
      <c r="A98" s="1171"/>
      <c r="B98" s="1175"/>
      <c r="C98" s="1126" t="s">
        <v>15</v>
      </c>
      <c r="D98" s="1131"/>
      <c r="E98" s="1079"/>
      <c r="F98" s="22">
        <f t="shared" ref="F98:W98" si="102">_xlfn.STDEV.S(F84:F95)/SQRT(COUNT(F84:F95))</f>
        <v>0.68698212818416504</v>
      </c>
      <c r="G98" s="20">
        <f t="shared" si="102"/>
        <v>3.5917815937323168</v>
      </c>
      <c r="H98" s="128">
        <f t="shared" si="102"/>
        <v>3.1119062404483215</v>
      </c>
      <c r="I98" s="52">
        <f t="shared" si="102"/>
        <v>8.7587332053444669E-2</v>
      </c>
      <c r="J98" s="52">
        <f t="shared" si="102"/>
        <v>0.1248892584903073</v>
      </c>
      <c r="K98" s="68">
        <f t="shared" si="102"/>
        <v>2.3167784287122087E-2</v>
      </c>
      <c r="L98" s="69">
        <f t="shared" si="102"/>
        <v>2.8182244860114704E-2</v>
      </c>
      <c r="M98" s="52"/>
      <c r="N98" s="52"/>
      <c r="O98" s="52"/>
      <c r="P98" s="52"/>
      <c r="Q98" s="154">
        <f t="shared" si="102"/>
        <v>1.8746294401914949</v>
      </c>
      <c r="R98" s="155">
        <f t="shared" si="102"/>
        <v>0.97686608272051811</v>
      </c>
      <c r="S98" s="21">
        <f t="shared" si="102"/>
        <v>2.9818811953060829</v>
      </c>
      <c r="T98" s="128">
        <f t="shared" si="102"/>
        <v>2.0679621407984339</v>
      </c>
      <c r="U98" s="91">
        <f t="shared" si="102"/>
        <v>4.9567303402499174</v>
      </c>
      <c r="V98" s="176">
        <f t="shared" si="102"/>
        <v>0.13092912105023113</v>
      </c>
      <c r="W98" s="21">
        <f t="shared" si="102"/>
        <v>12.885793723716644</v>
      </c>
      <c r="X98" s="21"/>
      <c r="Y98" s="1122"/>
      <c r="Z98" s="1123"/>
      <c r="AA98" s="20">
        <f t="shared" ref="AA98:AP98" si="103">_xlfn.STDEV.S(AA84:AA95)/SQRT(COUNT(AA84:AA95))</f>
        <v>36.016222855318638</v>
      </c>
      <c r="AB98" s="21">
        <f t="shared" si="103"/>
        <v>38.800486791833229</v>
      </c>
      <c r="AC98" s="52">
        <f t="shared" si="103"/>
        <v>8.7170058508722476E-2</v>
      </c>
      <c r="AD98" s="52">
        <f t="shared" si="103"/>
        <v>1.4213894880419826</v>
      </c>
      <c r="AE98" s="52"/>
      <c r="AF98" s="52" t="e">
        <f t="shared" si="103"/>
        <v>#DIV/0!</v>
      </c>
      <c r="AG98" s="52"/>
      <c r="AH98" s="52"/>
      <c r="AI98" s="68">
        <f t="shared" ref="AI98:AL98" si="104">_xlfn.STDEV.S(AI84:AI95)/SQRT(COUNT(AI84:AI95))</f>
        <v>9.7803383609345762E-2</v>
      </c>
      <c r="AJ98" s="69">
        <f t="shared" si="104"/>
        <v>9.4203902785913549E-2</v>
      </c>
      <c r="AK98" s="52">
        <f t="shared" si="104"/>
        <v>0.10761099522599425</v>
      </c>
      <c r="AL98" s="114">
        <f t="shared" si="104"/>
        <v>0.10028093669523809</v>
      </c>
      <c r="AM98" s="68">
        <f t="shared" si="103"/>
        <v>9.7803383609345762E-2</v>
      </c>
      <c r="AN98" s="69">
        <f t="shared" si="103"/>
        <v>9.4203902785913549E-2</v>
      </c>
      <c r="AO98" s="52">
        <f t="shared" si="103"/>
        <v>0.10761099522599425</v>
      </c>
      <c r="AP98" s="114">
        <f t="shared" si="103"/>
        <v>0.10028093669523809</v>
      </c>
      <c r="AQ98" s="52"/>
      <c r="AR98" s="52"/>
      <c r="AS98" s="1122"/>
      <c r="AT98" s="1123"/>
      <c r="AU98" s="51">
        <f>_xlfn.STDEV.S(AU84:AU95)/SQRT(COUNT(AU84:AU95))</f>
        <v>2.9418979791052218E-2</v>
      </c>
      <c r="AV98" s="52">
        <f>_xlfn.STDEV.S(AV84:AV95)/SQRT(COUNT(AV84:AV95))</f>
        <v>1.7844752349224422</v>
      </c>
      <c r="AW98" s="69">
        <f>_xlfn.STDEV.S(AW84:AW95)/SQRT(COUNT(AW84:AW95))</f>
        <v>3.6718639902474335</v>
      </c>
      <c r="AX98" s="114">
        <f>_xlfn.STDEV.S(AX84:AX95)/SQRT(COUNT(AX84:AX95))</f>
        <v>6.0303500088420878E-2</v>
      </c>
      <c r="AY98" s="52"/>
      <c r="AZ98" s="52"/>
      <c r="BA98" s="52"/>
      <c r="BB98" s="1122"/>
      <c r="BC98" s="1123"/>
    </row>
    <row r="99" spans="1:55" ht="15.9" customHeight="1" x14ac:dyDescent="0.3">
      <c r="A99" s="1171"/>
      <c r="B99" s="1173" t="s">
        <v>16</v>
      </c>
      <c r="C99" s="12">
        <v>41480</v>
      </c>
      <c r="D99" s="25">
        <v>641</v>
      </c>
      <c r="E99" s="25"/>
      <c r="F99" s="330">
        <v>24.6</v>
      </c>
      <c r="G99" s="406">
        <v>62.130406000000001</v>
      </c>
      <c r="H99" s="333">
        <v>17.793945000000001</v>
      </c>
      <c r="I99" s="204">
        <v>3.8025735000000003</v>
      </c>
      <c r="J99" s="204">
        <v>2.276116</v>
      </c>
      <c r="K99" s="56">
        <v>0.837121</v>
      </c>
      <c r="L99" s="57">
        <v>0.88863599999999998</v>
      </c>
      <c r="M99" s="42"/>
      <c r="N99" s="42"/>
      <c r="O99" s="42"/>
      <c r="P99" s="42"/>
      <c r="Q99" s="156">
        <v>44.336461</v>
      </c>
      <c r="R99" s="157">
        <v>16.089517000000001</v>
      </c>
      <c r="S99" s="339">
        <v>71.227097000000001</v>
      </c>
      <c r="T99" s="339">
        <v>40.092995000000002</v>
      </c>
      <c r="U99" s="87">
        <v>108.2568575</v>
      </c>
      <c r="V99" s="177">
        <f t="shared" ref="V99:V108" si="105">U99/F99</f>
        <v>4.4006852642276417</v>
      </c>
      <c r="W99" s="33">
        <v>362.95980700000001</v>
      </c>
      <c r="X99" s="33"/>
      <c r="Y99" s="1128" t="s">
        <v>17</v>
      </c>
      <c r="Z99" s="1129"/>
      <c r="AA99" s="361">
        <v>791.87843399999997</v>
      </c>
      <c r="AB99" s="33">
        <v>507.71153199999998</v>
      </c>
      <c r="AC99" s="42">
        <v>1.559701</v>
      </c>
      <c r="AD99" s="42">
        <v>25</v>
      </c>
      <c r="AE99" s="42"/>
      <c r="AF99" s="42" t="s">
        <v>17</v>
      </c>
      <c r="AG99" s="44"/>
      <c r="AH99" s="44"/>
      <c r="AI99" s="337">
        <v>0.94666700000000004</v>
      </c>
      <c r="AJ99" s="338">
        <v>1.056338</v>
      </c>
      <c r="AK99" s="204">
        <v>1.207792</v>
      </c>
      <c r="AL99" s="204">
        <v>0.82795700000000005</v>
      </c>
      <c r="AM99" s="337">
        <v>0.94666700000000004</v>
      </c>
      <c r="AN99" s="338">
        <v>1.056338</v>
      </c>
      <c r="AO99" s="204">
        <v>1.207792</v>
      </c>
      <c r="AP99" s="204">
        <v>0.82795700000000005</v>
      </c>
      <c r="AQ99" s="204"/>
      <c r="AR99" s="204"/>
      <c r="AS99" s="1128" t="s">
        <v>17</v>
      </c>
      <c r="AT99" s="1129"/>
      <c r="AU99" s="136" t="s">
        <v>17</v>
      </c>
      <c r="AV99" s="42">
        <v>11.891832000000001</v>
      </c>
      <c r="AW99" s="57">
        <v>20.929351</v>
      </c>
      <c r="AX99" s="162" t="s">
        <v>17</v>
      </c>
      <c r="AY99" s="35"/>
      <c r="AZ99" s="35"/>
      <c r="BA99" s="35"/>
      <c r="BB99" s="1128" t="s">
        <v>17</v>
      </c>
      <c r="BC99" s="1129"/>
    </row>
    <row r="100" spans="1:55" ht="15.9" customHeight="1" x14ac:dyDescent="0.3">
      <c r="A100" s="1171"/>
      <c r="B100" s="1174"/>
      <c r="C100" s="9">
        <v>41494</v>
      </c>
      <c r="D100" s="24">
        <v>663</v>
      </c>
      <c r="E100" s="24"/>
      <c r="F100" s="328">
        <v>22.7</v>
      </c>
      <c r="G100" s="406">
        <v>30.989364500000001</v>
      </c>
      <c r="H100" s="333">
        <v>3.6959634999999995</v>
      </c>
      <c r="I100" s="204">
        <v>2.8304450000000001</v>
      </c>
      <c r="J100" s="204">
        <v>1.2337994999999999</v>
      </c>
      <c r="K100" s="337">
        <v>1.0689390000000001</v>
      </c>
      <c r="L100" s="338">
        <v>1.004545</v>
      </c>
      <c r="M100" s="409"/>
      <c r="N100" s="409"/>
      <c r="O100" s="409"/>
      <c r="P100" s="409"/>
      <c r="Q100" s="146">
        <v>27.293400500000001</v>
      </c>
      <c r="R100" s="147">
        <v>16.059541500000002</v>
      </c>
      <c r="S100" s="339">
        <v>87.971991000000003</v>
      </c>
      <c r="T100" s="339">
        <v>56.3210725</v>
      </c>
      <c r="U100" s="88">
        <v>100.49524400000001</v>
      </c>
      <c r="V100" s="171">
        <f t="shared" si="105"/>
        <v>4.4271032599118953</v>
      </c>
      <c r="W100" s="11">
        <v>589.34954349999998</v>
      </c>
      <c r="X100" s="11"/>
      <c r="Y100" s="1107" t="s">
        <v>17</v>
      </c>
      <c r="Z100" s="1108"/>
      <c r="AA100" s="327">
        <v>931.33195000000001</v>
      </c>
      <c r="AB100" s="11">
        <v>630.78823</v>
      </c>
      <c r="AC100" s="37">
        <v>1.4764569999999999</v>
      </c>
      <c r="AD100" s="37">
        <v>27.5</v>
      </c>
      <c r="AE100" s="37"/>
      <c r="AF100" s="37" t="s">
        <v>17</v>
      </c>
      <c r="AG100" s="37"/>
      <c r="AH100" s="37"/>
      <c r="AI100" s="337">
        <v>1.6666669999999999</v>
      </c>
      <c r="AJ100" s="338">
        <v>0.6</v>
      </c>
      <c r="AK100" s="204">
        <v>0.768293</v>
      </c>
      <c r="AL100" s="204">
        <v>1.301587</v>
      </c>
      <c r="AM100" s="337">
        <v>1.6666669999999999</v>
      </c>
      <c r="AN100" s="338">
        <v>0.6</v>
      </c>
      <c r="AO100" s="204">
        <v>0.768293</v>
      </c>
      <c r="AP100" s="204">
        <v>1.301587</v>
      </c>
      <c r="AQ100" s="204"/>
      <c r="AR100" s="204"/>
      <c r="AS100" s="1107" t="s">
        <v>17</v>
      </c>
      <c r="AT100" s="1108"/>
      <c r="AU100" s="140">
        <v>1.3605780000000001</v>
      </c>
      <c r="AV100" s="37">
        <v>36.569665999999998</v>
      </c>
      <c r="AW100" s="59">
        <v>56.137726999999998</v>
      </c>
      <c r="AX100" s="163">
        <f t="shared" ref="AX100:AX108" si="106">((AU100^2)*0.7854*AV100)/AW100</f>
        <v>0.94711770500259695</v>
      </c>
      <c r="AY100" s="37"/>
      <c r="AZ100" s="37"/>
      <c r="BA100" s="37"/>
      <c r="BB100" s="1107" t="s">
        <v>17</v>
      </c>
      <c r="BC100" s="1108"/>
    </row>
    <row r="101" spans="1:55" ht="15.9" customHeight="1" x14ac:dyDescent="0.3">
      <c r="A101" s="1171"/>
      <c r="B101" s="1174"/>
      <c r="C101" s="12">
        <v>41495</v>
      </c>
      <c r="D101" s="25">
        <v>668</v>
      </c>
      <c r="E101" s="25"/>
      <c r="F101" s="330">
        <v>25.1</v>
      </c>
      <c r="G101" s="406">
        <v>71.393337500000001</v>
      </c>
      <c r="H101" s="333">
        <v>25.190741500000001</v>
      </c>
      <c r="I101" s="204">
        <v>4.0214274999999997</v>
      </c>
      <c r="J101" s="204">
        <v>2.5915590000000002</v>
      </c>
      <c r="K101" s="337">
        <v>1.030303</v>
      </c>
      <c r="L101" s="338">
        <v>1.0560609999999999</v>
      </c>
      <c r="M101" s="409"/>
      <c r="N101" s="409"/>
      <c r="O101" s="409"/>
      <c r="P101" s="409"/>
      <c r="Q101" s="158">
        <v>46.202596</v>
      </c>
      <c r="R101" s="159">
        <v>16.526140999999999</v>
      </c>
      <c r="S101" s="339">
        <v>65.573530000000005</v>
      </c>
      <c r="T101" s="339">
        <v>35.823049499999996</v>
      </c>
      <c r="U101" s="340">
        <v>143.995678</v>
      </c>
      <c r="V101" s="171">
        <f t="shared" si="105"/>
        <v>5.7368796015936248</v>
      </c>
      <c r="W101" s="138">
        <v>358.6709735</v>
      </c>
      <c r="X101" s="870"/>
      <c r="Y101" s="1107" t="s">
        <v>17</v>
      </c>
      <c r="Z101" s="1108"/>
      <c r="AA101" s="329">
        <v>601.61415499999998</v>
      </c>
      <c r="AB101" s="356">
        <v>382.24278099999998</v>
      </c>
      <c r="AC101" s="44">
        <v>1.573906</v>
      </c>
      <c r="AD101" s="44">
        <v>27.777778000000001</v>
      </c>
      <c r="AE101" s="44"/>
      <c r="AF101" s="44" t="s">
        <v>17</v>
      </c>
      <c r="AG101" s="44"/>
      <c r="AH101" s="44"/>
      <c r="AI101" s="337">
        <v>2.1320749999999999</v>
      </c>
      <c r="AJ101" s="338">
        <v>0.46902700000000003</v>
      </c>
      <c r="AK101" s="204">
        <v>1.104651</v>
      </c>
      <c r="AL101" s="204">
        <v>0.90526300000000004</v>
      </c>
      <c r="AM101" s="337">
        <v>2.1320749999999999</v>
      </c>
      <c r="AN101" s="338">
        <v>0.46902700000000003</v>
      </c>
      <c r="AO101" s="204">
        <v>1.104651</v>
      </c>
      <c r="AP101" s="204">
        <v>0.90526300000000004</v>
      </c>
      <c r="AQ101" s="204"/>
      <c r="AR101" s="204"/>
      <c r="AS101" s="1107" t="s">
        <v>17</v>
      </c>
      <c r="AT101" s="1108"/>
      <c r="AU101" s="43">
        <v>1.1224639999999999</v>
      </c>
      <c r="AV101" s="44">
        <v>30.003758999999999</v>
      </c>
      <c r="AW101" s="61">
        <v>33.550091999999999</v>
      </c>
      <c r="AX101" s="163">
        <f t="shared" si="106"/>
        <v>0.88494787774298134</v>
      </c>
      <c r="AY101" s="37"/>
      <c r="AZ101" s="37"/>
      <c r="BA101" s="37"/>
      <c r="BB101" s="1107" t="s">
        <v>17</v>
      </c>
      <c r="BC101" s="1108"/>
    </row>
    <row r="102" spans="1:55" ht="15.9" customHeight="1" x14ac:dyDescent="0.3">
      <c r="A102" s="1171"/>
      <c r="B102" s="1174"/>
      <c r="C102" s="12">
        <v>41512</v>
      </c>
      <c r="D102" s="25">
        <v>673</v>
      </c>
      <c r="E102" s="25"/>
      <c r="F102" s="330">
        <v>21</v>
      </c>
      <c r="G102" s="406">
        <v>60.523813000000004</v>
      </c>
      <c r="H102" s="333">
        <v>22.918212499999999</v>
      </c>
      <c r="I102" s="204">
        <v>3.7591910000000004</v>
      </c>
      <c r="J102" s="204">
        <v>2.5199020000000001</v>
      </c>
      <c r="K102" s="337">
        <v>0.88063100000000005</v>
      </c>
      <c r="L102" s="338">
        <v>0.90360399999999996</v>
      </c>
      <c r="M102" s="409"/>
      <c r="N102" s="409"/>
      <c r="O102" s="409"/>
      <c r="P102" s="409"/>
      <c r="Q102" s="158">
        <v>37.605599999999995</v>
      </c>
      <c r="R102" s="159">
        <v>12.6569565</v>
      </c>
      <c r="S102" s="339">
        <v>61.908808499999999</v>
      </c>
      <c r="T102" s="339">
        <v>32.896224000000004</v>
      </c>
      <c r="U102" s="340">
        <v>116.698875</v>
      </c>
      <c r="V102" s="171">
        <f t="shared" si="105"/>
        <v>5.5570892857142855</v>
      </c>
      <c r="W102" s="138">
        <v>336.5084635</v>
      </c>
      <c r="X102" s="870"/>
      <c r="Y102" s="1107" t="s">
        <v>17</v>
      </c>
      <c r="Z102" s="1108"/>
      <c r="AA102" s="329">
        <v>904.81335999999999</v>
      </c>
      <c r="AB102" s="356">
        <v>639.43514000000005</v>
      </c>
      <c r="AC102" s="44">
        <v>1.4150199999999999</v>
      </c>
      <c r="AD102" s="44">
        <v>16.388888999999999</v>
      </c>
      <c r="AE102" s="44"/>
      <c r="AF102" s="44" t="s">
        <v>17</v>
      </c>
      <c r="AG102" s="44"/>
      <c r="AH102" s="44"/>
      <c r="AI102" s="337">
        <v>2.5714290000000002</v>
      </c>
      <c r="AJ102" s="338">
        <v>0.38888899999999998</v>
      </c>
      <c r="AK102" s="204">
        <v>0.94871799999999995</v>
      </c>
      <c r="AL102" s="204">
        <v>1.054054</v>
      </c>
      <c r="AM102" s="337">
        <v>2.5714290000000002</v>
      </c>
      <c r="AN102" s="338">
        <v>0.38888899999999998</v>
      </c>
      <c r="AO102" s="204">
        <v>0.94871799999999995</v>
      </c>
      <c r="AP102" s="204">
        <v>1.054054</v>
      </c>
      <c r="AQ102" s="204"/>
      <c r="AR102" s="204"/>
      <c r="AS102" s="1107" t="s">
        <v>490</v>
      </c>
      <c r="AT102" s="1108"/>
      <c r="AU102" s="43" t="s">
        <v>17</v>
      </c>
      <c r="AV102" s="44">
        <v>9.3935689999999994</v>
      </c>
      <c r="AW102" s="61">
        <v>20.676345999999999</v>
      </c>
      <c r="AX102" s="163" t="s">
        <v>17</v>
      </c>
      <c r="AY102" s="37"/>
      <c r="AZ102" s="37"/>
      <c r="BA102" s="37"/>
      <c r="BB102" s="1107" t="s">
        <v>17</v>
      </c>
      <c r="BC102" s="1108"/>
    </row>
    <row r="103" spans="1:55" ht="15.9" customHeight="1" x14ac:dyDescent="0.3">
      <c r="A103" s="1171"/>
      <c r="B103" s="1174"/>
      <c r="C103" s="12">
        <v>41512</v>
      </c>
      <c r="D103" s="25">
        <v>675</v>
      </c>
      <c r="E103" s="25"/>
      <c r="F103" s="330">
        <v>19.5</v>
      </c>
      <c r="G103" s="406">
        <v>55.698032499999997</v>
      </c>
      <c r="H103" s="333">
        <v>26.414776500000002</v>
      </c>
      <c r="I103" s="204">
        <v>3.6259839999999999</v>
      </c>
      <c r="J103" s="204">
        <v>2.6637335000000002</v>
      </c>
      <c r="K103" s="337">
        <v>0.85</v>
      </c>
      <c r="L103" s="338">
        <v>0.77272700000000005</v>
      </c>
      <c r="M103" s="409"/>
      <c r="N103" s="409"/>
      <c r="O103" s="409"/>
      <c r="P103" s="409"/>
      <c r="Q103" s="158">
        <v>29.2832565</v>
      </c>
      <c r="R103" s="159">
        <v>10.299635</v>
      </c>
      <c r="S103" s="339">
        <v>52.861326000000005</v>
      </c>
      <c r="T103" s="339">
        <v>26.6041615</v>
      </c>
      <c r="U103" s="340">
        <v>97.40667049999999</v>
      </c>
      <c r="V103" s="171">
        <f t="shared" si="105"/>
        <v>4.9952138717948715</v>
      </c>
      <c r="W103" s="138">
        <v>351.22444899999999</v>
      </c>
      <c r="X103" s="870"/>
      <c r="Y103" s="1107" t="s">
        <v>17</v>
      </c>
      <c r="Z103" s="1108"/>
      <c r="AA103" s="327">
        <v>671.60171300000002</v>
      </c>
      <c r="AB103" s="11">
        <v>469.84960899999999</v>
      </c>
      <c r="AC103" s="37">
        <v>1.429397</v>
      </c>
      <c r="AD103" s="37">
        <v>24.722221999999999</v>
      </c>
      <c r="AE103" s="37"/>
      <c r="AF103" s="44" t="s">
        <v>17</v>
      </c>
      <c r="AG103" s="44"/>
      <c r="AH103" s="44"/>
      <c r="AI103" s="337">
        <v>0.850746</v>
      </c>
      <c r="AJ103" s="338">
        <v>1.1754389999999999</v>
      </c>
      <c r="AK103" s="204">
        <v>0.52727299999999999</v>
      </c>
      <c r="AL103" s="204">
        <v>1.896552</v>
      </c>
      <c r="AM103" s="337">
        <v>0.850746</v>
      </c>
      <c r="AN103" s="338">
        <v>1.1754389999999999</v>
      </c>
      <c r="AO103" s="204">
        <v>0.52727299999999999</v>
      </c>
      <c r="AP103" s="204">
        <v>1.896552</v>
      </c>
      <c r="AQ103" s="204"/>
      <c r="AR103" s="204"/>
      <c r="AS103" s="1107" t="s">
        <v>17</v>
      </c>
      <c r="AT103" s="1108"/>
      <c r="AU103" s="43">
        <v>1.1340490000000001</v>
      </c>
      <c r="AV103" s="44">
        <v>24.078202999999998</v>
      </c>
      <c r="AW103" s="61">
        <v>42.665843000000002</v>
      </c>
      <c r="AX103" s="163">
        <f t="shared" si="106"/>
        <v>0.57003074141054499</v>
      </c>
      <c r="AY103" s="37"/>
      <c r="AZ103" s="37"/>
      <c r="BA103" s="37"/>
      <c r="BB103" s="1107" t="s">
        <v>17</v>
      </c>
      <c r="BC103" s="1108"/>
    </row>
    <row r="104" spans="1:55" ht="15.9" customHeight="1" x14ac:dyDescent="0.3">
      <c r="A104" s="1171"/>
      <c r="B104" s="1174"/>
      <c r="C104" s="9">
        <v>41620</v>
      </c>
      <c r="D104" s="24">
        <v>790</v>
      </c>
      <c r="E104" s="24"/>
      <c r="F104" s="328">
        <v>23.2</v>
      </c>
      <c r="G104" s="406">
        <v>62.535251000000002</v>
      </c>
      <c r="H104" s="333">
        <v>25.933247000000001</v>
      </c>
      <c r="I104" s="204">
        <v>3.8079700000000001</v>
      </c>
      <c r="J104" s="204">
        <v>2.6462145000000001</v>
      </c>
      <c r="K104" s="337">
        <v>0.81261300000000003</v>
      </c>
      <c r="L104" s="338">
        <v>0.85225200000000001</v>
      </c>
      <c r="M104" s="409"/>
      <c r="N104" s="409"/>
      <c r="O104" s="409"/>
      <c r="P104" s="409"/>
      <c r="Q104" s="158">
        <v>36.602003499999995</v>
      </c>
      <c r="R104" s="159">
        <v>12.5023865</v>
      </c>
      <c r="S104" s="339">
        <v>58.766934499999998</v>
      </c>
      <c r="T104" s="339">
        <v>30.569519499999998</v>
      </c>
      <c r="U104" s="340">
        <v>110.92575099999999</v>
      </c>
      <c r="V104" s="171">
        <f t="shared" si="105"/>
        <v>4.781282370689655</v>
      </c>
      <c r="W104" s="138">
        <v>341.61443250000002</v>
      </c>
      <c r="X104" s="870"/>
      <c r="Y104" s="1107" t="s">
        <v>17</v>
      </c>
      <c r="Z104" s="1108"/>
      <c r="AA104" s="327">
        <v>409.53134299999999</v>
      </c>
      <c r="AB104" s="11">
        <v>323.523145</v>
      </c>
      <c r="AC104" s="37">
        <v>1.265849</v>
      </c>
      <c r="AD104" s="37">
        <v>36.944443999999997</v>
      </c>
      <c r="AE104" s="37"/>
      <c r="AF104" s="44" t="s">
        <v>17</v>
      </c>
      <c r="AG104" s="44"/>
      <c r="AH104" s="44"/>
      <c r="AI104" s="337">
        <v>1.8055559999999999</v>
      </c>
      <c r="AJ104" s="338">
        <v>0.55384599999999995</v>
      </c>
      <c r="AK104" s="204">
        <v>0.69798700000000002</v>
      </c>
      <c r="AL104" s="204">
        <v>1.4326920000000001</v>
      </c>
      <c r="AM104" s="337">
        <v>1.8055559999999999</v>
      </c>
      <c r="AN104" s="338">
        <v>0.55384599999999995</v>
      </c>
      <c r="AO104" s="204">
        <v>0.69798700000000002</v>
      </c>
      <c r="AP104" s="204">
        <v>1.4326920000000001</v>
      </c>
      <c r="AQ104" s="204"/>
      <c r="AR104" s="204"/>
      <c r="AS104" s="1107" t="s">
        <v>17</v>
      </c>
      <c r="AT104" s="1108"/>
      <c r="AU104" s="43">
        <v>1.0695539999999999</v>
      </c>
      <c r="AV104" s="44">
        <v>22.585450999999999</v>
      </c>
      <c r="AW104" s="61">
        <v>35.494124999999997</v>
      </c>
      <c r="AX104" s="163">
        <f t="shared" si="106"/>
        <v>0.57170056613053954</v>
      </c>
      <c r="AY104" s="37"/>
      <c r="AZ104" s="37"/>
      <c r="BA104" s="37"/>
      <c r="BB104" s="1107" t="s">
        <v>17</v>
      </c>
      <c r="BC104" s="1108"/>
    </row>
    <row r="105" spans="1:55" ht="15.9" customHeight="1" x14ac:dyDescent="0.3">
      <c r="A105" s="1171"/>
      <c r="B105" s="1174"/>
      <c r="C105" s="12">
        <v>41870</v>
      </c>
      <c r="D105" s="25">
        <v>195</v>
      </c>
      <c r="E105" s="25"/>
      <c r="F105" s="330">
        <v>22.4</v>
      </c>
      <c r="G105" s="406">
        <v>61.6961175</v>
      </c>
      <c r="H105" s="333">
        <v>19.563094</v>
      </c>
      <c r="I105" s="204">
        <v>3.7895975000000002</v>
      </c>
      <c r="J105" s="204">
        <v>2.3674049999999998</v>
      </c>
      <c r="K105" s="337">
        <v>0.84234200000000004</v>
      </c>
      <c r="L105" s="338">
        <v>0.84234200000000004</v>
      </c>
      <c r="M105" s="409"/>
      <c r="N105" s="409"/>
      <c r="O105" s="409"/>
      <c r="P105" s="409"/>
      <c r="Q105" s="146">
        <v>42.133023999999999</v>
      </c>
      <c r="R105" s="147">
        <v>18.249915999999999</v>
      </c>
      <c r="S105" s="339">
        <v>68.363332999999997</v>
      </c>
      <c r="T105" s="339">
        <v>37.549067999999998</v>
      </c>
      <c r="U105" s="88">
        <v>119.582448</v>
      </c>
      <c r="V105" s="171">
        <f t="shared" si="105"/>
        <v>5.3385021428571431</v>
      </c>
      <c r="W105" s="11">
        <v>432.984916</v>
      </c>
      <c r="X105" s="11"/>
      <c r="Y105" s="1107" t="s">
        <v>17</v>
      </c>
      <c r="Z105" s="1108"/>
      <c r="AA105" s="327">
        <v>607.42031299999996</v>
      </c>
      <c r="AB105" s="11">
        <v>404.73009400000001</v>
      </c>
      <c r="AC105" s="37">
        <v>1.5008030000000001</v>
      </c>
      <c r="AD105" s="37">
        <v>28.055555999999999</v>
      </c>
      <c r="AE105" s="37"/>
      <c r="AF105" s="37" t="s">
        <v>17</v>
      </c>
      <c r="AG105" s="37"/>
      <c r="AH105" s="37"/>
      <c r="AI105" s="337">
        <v>0.77551000000000003</v>
      </c>
      <c r="AJ105" s="338">
        <v>1.289474</v>
      </c>
      <c r="AK105" s="204">
        <v>0.68452400000000002</v>
      </c>
      <c r="AL105" s="204">
        <v>1.4608699999999999</v>
      </c>
      <c r="AM105" s="337">
        <v>0.77551000000000003</v>
      </c>
      <c r="AN105" s="338">
        <v>1.289474</v>
      </c>
      <c r="AO105" s="204">
        <v>0.68452400000000002</v>
      </c>
      <c r="AP105" s="204">
        <v>1.4608699999999999</v>
      </c>
      <c r="AQ105" s="204"/>
      <c r="AR105" s="204"/>
      <c r="AS105" s="1107" t="s">
        <v>491</v>
      </c>
      <c r="AT105" s="1108"/>
      <c r="AU105" s="140">
        <v>1.5281940000000001</v>
      </c>
      <c r="AV105" s="37">
        <v>17.723047999999999</v>
      </c>
      <c r="AW105" s="59">
        <v>38.276606000000001</v>
      </c>
      <c r="AX105" s="163">
        <f t="shared" si="106"/>
        <v>0.84928385723416566</v>
      </c>
      <c r="AY105" s="37"/>
      <c r="AZ105" s="37"/>
      <c r="BA105" s="37"/>
      <c r="BB105" s="1107" t="s">
        <v>17</v>
      </c>
      <c r="BC105" s="1108"/>
    </row>
    <row r="106" spans="1:55" ht="15.9" customHeight="1" x14ac:dyDescent="0.3">
      <c r="A106" s="1171"/>
      <c r="B106" s="1174"/>
      <c r="C106" s="9">
        <v>41877</v>
      </c>
      <c r="D106" s="24">
        <v>199</v>
      </c>
      <c r="E106" s="24"/>
      <c r="F106" s="328">
        <v>22</v>
      </c>
      <c r="G106" s="406">
        <v>54.657331999999997</v>
      </c>
      <c r="H106" s="333">
        <v>19.679138500000001</v>
      </c>
      <c r="I106" s="204">
        <v>3.5966585000000002</v>
      </c>
      <c r="J106" s="204">
        <v>2.3475489999999999</v>
      </c>
      <c r="K106" s="337">
        <v>0.89594600000000002</v>
      </c>
      <c r="L106" s="338">
        <v>0.89594600000000002</v>
      </c>
      <c r="M106" s="409"/>
      <c r="N106" s="409"/>
      <c r="O106" s="409"/>
      <c r="P106" s="409"/>
      <c r="Q106" s="146">
        <v>34.978193500000003</v>
      </c>
      <c r="R106" s="147">
        <v>11.712092999999999</v>
      </c>
      <c r="S106" s="339">
        <v>64.756044000000003</v>
      </c>
      <c r="T106" s="339">
        <v>34.959575000000001</v>
      </c>
      <c r="U106" s="88">
        <v>100.696361</v>
      </c>
      <c r="V106" s="171">
        <f t="shared" si="105"/>
        <v>4.5771073181818176</v>
      </c>
      <c r="W106" s="11">
        <v>334.448913</v>
      </c>
      <c r="X106" s="11"/>
      <c r="Y106" s="1107" t="s">
        <v>17</v>
      </c>
      <c r="Z106" s="1108"/>
      <c r="AA106" s="327">
        <v>680.29494999999997</v>
      </c>
      <c r="AB106" s="11">
        <v>436.84673700000002</v>
      </c>
      <c r="AC106" s="37">
        <v>1.557285</v>
      </c>
      <c r="AD106" s="37">
        <v>24.166667</v>
      </c>
      <c r="AE106" s="37"/>
      <c r="AF106" s="37" t="s">
        <v>17</v>
      </c>
      <c r="AG106" s="37"/>
      <c r="AH106" s="37"/>
      <c r="AI106" s="337">
        <v>0.98863599999999996</v>
      </c>
      <c r="AJ106" s="338">
        <v>1.0114939999999999</v>
      </c>
      <c r="AK106" s="204">
        <v>0.79844999999999999</v>
      </c>
      <c r="AL106" s="204">
        <v>1.252427</v>
      </c>
      <c r="AM106" s="337">
        <v>0.98863599999999996</v>
      </c>
      <c r="AN106" s="338">
        <v>1.0114939999999999</v>
      </c>
      <c r="AO106" s="204">
        <v>0.79844999999999999</v>
      </c>
      <c r="AP106" s="204">
        <v>1.252427</v>
      </c>
      <c r="AQ106" s="204"/>
      <c r="AR106" s="204"/>
      <c r="AS106" s="1107" t="s">
        <v>491</v>
      </c>
      <c r="AT106" s="1108"/>
      <c r="AU106" s="140">
        <v>1.268464</v>
      </c>
      <c r="AV106" s="37">
        <v>19.416011000000001</v>
      </c>
      <c r="AW106" s="59">
        <v>43.057716999999997</v>
      </c>
      <c r="AX106" s="163">
        <f t="shared" si="106"/>
        <v>0.56984428823867539</v>
      </c>
      <c r="AY106" s="37"/>
      <c r="AZ106" s="37"/>
      <c r="BA106" s="37"/>
      <c r="BB106" s="1107" t="s">
        <v>17</v>
      </c>
      <c r="BC106" s="1108"/>
    </row>
    <row r="107" spans="1:55" ht="15.9" customHeight="1" x14ac:dyDescent="0.3">
      <c r="A107" s="1171"/>
      <c r="B107" s="1174"/>
      <c r="C107" s="12">
        <v>41947</v>
      </c>
      <c r="D107" s="25">
        <v>240</v>
      </c>
      <c r="E107" s="25"/>
      <c r="F107" s="330">
        <v>26.5</v>
      </c>
      <c r="G107" s="406">
        <v>76.791101999999995</v>
      </c>
      <c r="H107" s="333">
        <v>32.057956000000004</v>
      </c>
      <c r="I107" s="204">
        <v>4.1583129999999997</v>
      </c>
      <c r="J107" s="204">
        <v>2.8829715</v>
      </c>
      <c r="K107" s="337">
        <v>0.72747700000000004</v>
      </c>
      <c r="L107" s="338">
        <v>0.72747700000000004</v>
      </c>
      <c r="M107" s="409"/>
      <c r="N107" s="409"/>
      <c r="O107" s="409"/>
      <c r="P107" s="409"/>
      <c r="Q107" s="158">
        <v>44.733146500000004</v>
      </c>
      <c r="R107" s="159">
        <v>20.315567999999999</v>
      </c>
      <c r="S107" s="339">
        <v>58.474193999999997</v>
      </c>
      <c r="T107" s="339">
        <v>30.733054000000003</v>
      </c>
      <c r="U107" s="340">
        <v>133.03027700000001</v>
      </c>
      <c r="V107" s="171">
        <f t="shared" si="105"/>
        <v>5.0200104528301894</v>
      </c>
      <c r="W107" s="138">
        <v>452.83019849999999</v>
      </c>
      <c r="X107" s="870"/>
      <c r="Y107" s="1107" t="s">
        <v>17</v>
      </c>
      <c r="Z107" s="1108"/>
      <c r="AA107" s="329">
        <v>575.48957099999996</v>
      </c>
      <c r="AB107" s="356" t="s">
        <v>17</v>
      </c>
      <c r="AC107" s="44" t="s">
        <v>17</v>
      </c>
      <c r="AD107" s="44">
        <v>35</v>
      </c>
      <c r="AE107" s="44"/>
      <c r="AF107" s="44" t="s">
        <v>17</v>
      </c>
      <c r="AG107" s="44"/>
      <c r="AH107" s="44"/>
      <c r="AI107" s="337">
        <v>0.96551699999999996</v>
      </c>
      <c r="AJ107" s="338">
        <v>1.035714</v>
      </c>
      <c r="AK107" s="204">
        <v>0.77777799999999997</v>
      </c>
      <c r="AL107" s="204">
        <v>1.285714</v>
      </c>
      <c r="AM107" s="337">
        <v>0.96551699999999996</v>
      </c>
      <c r="AN107" s="338">
        <v>1.035714</v>
      </c>
      <c r="AO107" s="204">
        <v>0.77777799999999997</v>
      </c>
      <c r="AP107" s="204">
        <v>1.285714</v>
      </c>
      <c r="AQ107" s="204"/>
      <c r="AR107" s="204"/>
      <c r="AS107" s="1107" t="s">
        <v>444</v>
      </c>
      <c r="AT107" s="1108"/>
      <c r="AU107" s="43">
        <v>1.1545179999999999</v>
      </c>
      <c r="AV107" s="44">
        <v>22.479358000000001</v>
      </c>
      <c r="AW107" s="61">
        <v>31.170339999999999</v>
      </c>
      <c r="AX107" s="163">
        <f t="shared" si="106"/>
        <v>0.75497866314187678</v>
      </c>
      <c r="AY107" s="37"/>
      <c r="AZ107" s="37"/>
      <c r="BA107" s="37"/>
      <c r="BB107" s="1107" t="s">
        <v>17</v>
      </c>
      <c r="BC107" s="1108"/>
    </row>
    <row r="108" spans="1:55" ht="15.9" customHeight="1" thickBot="1" x14ac:dyDescent="0.35">
      <c r="A108" s="1171"/>
      <c r="B108" s="1174"/>
      <c r="C108" s="9">
        <v>41954</v>
      </c>
      <c r="D108" s="24">
        <v>250</v>
      </c>
      <c r="E108" s="24"/>
      <c r="F108" s="328">
        <v>21.1</v>
      </c>
      <c r="G108" s="406">
        <v>56.0634175</v>
      </c>
      <c r="H108" s="333">
        <v>11.533456000000001</v>
      </c>
      <c r="I108" s="204">
        <v>3.6353204999999997</v>
      </c>
      <c r="J108" s="204">
        <v>1.8936660000000001</v>
      </c>
      <c r="K108" s="337">
        <v>0.872973</v>
      </c>
      <c r="L108" s="338">
        <v>0.872973</v>
      </c>
      <c r="M108" s="409"/>
      <c r="N108" s="409"/>
      <c r="O108" s="409"/>
      <c r="P108" s="409"/>
      <c r="Q108" s="160">
        <v>44.529961</v>
      </c>
      <c r="R108" s="161">
        <v>18.340004</v>
      </c>
      <c r="S108" s="339">
        <v>80.046108000000004</v>
      </c>
      <c r="T108" s="339">
        <v>48.165827999999998</v>
      </c>
      <c r="U108" s="341">
        <v>99.671700000000001</v>
      </c>
      <c r="V108" s="178">
        <f t="shared" si="105"/>
        <v>4.7237772511848339</v>
      </c>
      <c r="W108" s="139">
        <v>412.67784600000005</v>
      </c>
      <c r="X108" s="871"/>
      <c r="Y108" s="1132" t="s">
        <v>17</v>
      </c>
      <c r="Z108" s="1133"/>
      <c r="AA108" s="362">
        <v>615.46516399999996</v>
      </c>
      <c r="AB108" s="357">
        <v>431.66208399999999</v>
      </c>
      <c r="AC108" s="46">
        <v>1.4258029999999999</v>
      </c>
      <c r="AD108" s="46">
        <v>31.388888999999999</v>
      </c>
      <c r="AE108" s="46"/>
      <c r="AF108" s="46" t="s">
        <v>17</v>
      </c>
      <c r="AG108" s="44"/>
      <c r="AH108" s="44"/>
      <c r="AI108" s="337">
        <v>1.4226799999999999</v>
      </c>
      <c r="AJ108" s="338">
        <v>0.70289900000000005</v>
      </c>
      <c r="AK108" s="204">
        <v>1.2288140000000001</v>
      </c>
      <c r="AL108" s="204">
        <v>0.81379299999999999</v>
      </c>
      <c r="AM108" s="337">
        <v>1.4226799999999999</v>
      </c>
      <c r="AN108" s="338">
        <v>0.70289900000000005</v>
      </c>
      <c r="AO108" s="204">
        <v>1.2288140000000001</v>
      </c>
      <c r="AP108" s="204">
        <v>0.81379299999999999</v>
      </c>
      <c r="AQ108" s="204"/>
      <c r="AR108" s="204"/>
      <c r="AS108" s="1132" t="s">
        <v>17</v>
      </c>
      <c r="AT108" s="1133"/>
      <c r="AU108" s="137">
        <v>1.213117</v>
      </c>
      <c r="AV108" s="46">
        <v>24.968553</v>
      </c>
      <c r="AW108" s="63">
        <v>38.363376000000002</v>
      </c>
      <c r="AX108" s="164">
        <f t="shared" si="106"/>
        <v>0.75226841980629089</v>
      </c>
      <c r="AY108" s="38"/>
      <c r="AZ108" s="38"/>
      <c r="BA108" s="38"/>
      <c r="BB108" s="1132" t="s">
        <v>17</v>
      </c>
      <c r="BC108" s="1133"/>
    </row>
    <row r="109" spans="1:55" ht="15.9" customHeight="1" x14ac:dyDescent="0.3">
      <c r="A109" s="1171"/>
      <c r="B109" s="1174"/>
      <c r="C109" s="1116" t="s">
        <v>13</v>
      </c>
      <c r="D109" s="1134"/>
      <c r="E109" s="1070"/>
      <c r="F109" s="369">
        <f t="shared" ref="F109:L109" si="107">AVERAGE(F99:F108)</f>
        <v>22.81</v>
      </c>
      <c r="G109" s="14">
        <f>AVERAGE(G99:G108)</f>
        <v>59.247817350000005</v>
      </c>
      <c r="H109" s="126">
        <f t="shared" si="107"/>
        <v>20.47805305</v>
      </c>
      <c r="I109" s="48">
        <f t="shared" si="107"/>
        <v>3.7027480500000003</v>
      </c>
      <c r="J109" s="48">
        <f t="shared" si="107"/>
        <v>2.3422916000000003</v>
      </c>
      <c r="K109" s="64">
        <f t="shared" si="107"/>
        <v>0.88183450000000008</v>
      </c>
      <c r="L109" s="65">
        <f t="shared" si="107"/>
        <v>0.88165630000000017</v>
      </c>
      <c r="M109" s="48"/>
      <c r="N109" s="48"/>
      <c r="O109" s="48"/>
      <c r="P109" s="48"/>
      <c r="Q109" s="150">
        <f t="shared" ref="Q109:W109" si="108">AVERAGE(Q99:Q108)</f>
        <v>38.769764249999994</v>
      </c>
      <c r="R109" s="151">
        <f t="shared" si="108"/>
        <v>15.27517585</v>
      </c>
      <c r="S109" s="15">
        <f t="shared" si="108"/>
        <v>66.994936600000003</v>
      </c>
      <c r="T109" s="126">
        <f t="shared" si="108"/>
        <v>37.371454699999994</v>
      </c>
      <c r="U109" s="89">
        <f>AVERAGE(U99:U108)</f>
        <v>113.07598620000002</v>
      </c>
      <c r="V109" s="174">
        <f>AVERAGE(V99:V108)</f>
        <v>4.9557650818985959</v>
      </c>
      <c r="W109" s="15">
        <f t="shared" si="108"/>
        <v>397.32695425000003</v>
      </c>
      <c r="X109" s="890"/>
      <c r="Y109" s="1118">
        <f>COUNT(Q99:Q108)</f>
        <v>10</v>
      </c>
      <c r="Z109" s="1119"/>
      <c r="AA109" s="14">
        <f t="shared" ref="AA109:AP109" si="109">AVERAGE(AA99:AA108)</f>
        <v>678.94409530000007</v>
      </c>
      <c r="AB109" s="15">
        <f t="shared" si="109"/>
        <v>469.64326133333333</v>
      </c>
      <c r="AC109" s="48">
        <f t="shared" si="109"/>
        <v>1.4671356666666666</v>
      </c>
      <c r="AD109" s="48">
        <f t="shared" si="109"/>
        <v>27.694444499999996</v>
      </c>
      <c r="AE109" s="48"/>
      <c r="AF109" s="48" t="e">
        <f t="shared" si="109"/>
        <v>#DIV/0!</v>
      </c>
      <c r="AG109" s="48"/>
      <c r="AH109" s="48"/>
      <c r="AI109" s="64">
        <f t="shared" ref="AI109:AL109" si="110">AVERAGE(AI99:AI108)</f>
        <v>1.4125483000000001</v>
      </c>
      <c r="AJ109" s="65">
        <f t="shared" si="110"/>
        <v>0.82831200000000005</v>
      </c>
      <c r="AK109" s="48">
        <f t="shared" si="110"/>
        <v>0.87442799999999998</v>
      </c>
      <c r="AL109" s="112">
        <f t="shared" si="110"/>
        <v>1.2230909000000003</v>
      </c>
      <c r="AM109" s="64">
        <f t="shared" si="109"/>
        <v>1.4125483000000001</v>
      </c>
      <c r="AN109" s="65">
        <f t="shared" si="109"/>
        <v>0.82831200000000005</v>
      </c>
      <c r="AO109" s="48">
        <f t="shared" si="109"/>
        <v>0.87442799999999998</v>
      </c>
      <c r="AP109" s="112">
        <f t="shared" si="109"/>
        <v>1.2230909000000003</v>
      </c>
      <c r="AQ109" s="1043"/>
      <c r="AR109" s="1043"/>
      <c r="AS109" s="1118">
        <f>COUNT(AA99:AA108)</f>
        <v>10</v>
      </c>
      <c r="AT109" s="1119"/>
      <c r="AU109" s="47">
        <f>AVERAGE(AU99:AU108)</f>
        <v>1.2313672500000001</v>
      </c>
      <c r="AV109" s="48">
        <f>AVERAGE(AV99:AV108)</f>
        <v>21.910944999999998</v>
      </c>
      <c r="AW109" s="65">
        <f>AVERAGE(AW99:AW108)</f>
        <v>36.032152299999993</v>
      </c>
      <c r="AX109" s="112">
        <f>AVERAGE(AX99:AX108)</f>
        <v>0.73752151483845896</v>
      </c>
      <c r="AY109" s="1043"/>
      <c r="AZ109" s="1043"/>
      <c r="BA109" s="1043"/>
      <c r="BB109" s="1118">
        <f>COUNT(AU99:AU108)</f>
        <v>8</v>
      </c>
      <c r="BC109" s="1119"/>
    </row>
    <row r="110" spans="1:55" ht="15.9" customHeight="1" x14ac:dyDescent="0.3">
      <c r="A110" s="1171"/>
      <c r="B110" s="1174"/>
      <c r="C110" s="1124" t="s">
        <v>14</v>
      </c>
      <c r="D110" s="1130"/>
      <c r="E110" s="1068"/>
      <c r="F110" s="370">
        <f t="shared" ref="F110:L110" si="111">_xlfn.STDEV.S(F99:F108)</f>
        <v>2.1136855647580761</v>
      </c>
      <c r="G110" s="17">
        <f>_xlfn.STDEV.S(G99:G108)</f>
        <v>12.130647413274973</v>
      </c>
      <c r="H110" s="127">
        <f t="shared" si="111"/>
        <v>8.1485239689300322</v>
      </c>
      <c r="I110" s="50">
        <f t="shared" si="111"/>
        <v>0.35331261351987869</v>
      </c>
      <c r="J110" s="50">
        <f t="shared" si="111"/>
        <v>0.47337625008049061</v>
      </c>
      <c r="K110" s="66">
        <f t="shared" si="111"/>
        <v>0.10028866244579489</v>
      </c>
      <c r="L110" s="67">
        <f t="shared" si="111"/>
        <v>9.6824997307338526E-2</v>
      </c>
      <c r="M110" s="50"/>
      <c r="N110" s="50"/>
      <c r="O110" s="50"/>
      <c r="P110" s="50"/>
      <c r="Q110" s="152">
        <f t="shared" ref="Q110:W110" si="112">_xlfn.STDEV.S(Q99:Q108)</f>
        <v>6.7364649414805271</v>
      </c>
      <c r="R110" s="153">
        <f t="shared" si="112"/>
        <v>3.3080054052925996</v>
      </c>
      <c r="S110" s="18">
        <f t="shared" si="112"/>
        <v>10.557342542428559</v>
      </c>
      <c r="T110" s="127">
        <f t="shared" si="112"/>
        <v>8.9290819432104485</v>
      </c>
      <c r="U110" s="90">
        <f>_xlfn.STDEV.S(U99:U108)</f>
        <v>15.542917218768901</v>
      </c>
      <c r="V110" s="175">
        <f>_xlfn.STDEV.S(V99:V108)</f>
        <v>0.46417707608430631</v>
      </c>
      <c r="W110" s="18">
        <f t="shared" si="112"/>
        <v>79.594579404139296</v>
      </c>
      <c r="X110" s="891"/>
      <c r="Y110" s="1120"/>
      <c r="Z110" s="1121"/>
      <c r="AA110" s="17">
        <f t="shared" ref="AA110:AP110" si="113">_xlfn.STDEV.S(AA99:AA108)</f>
        <v>158.44300401803875</v>
      </c>
      <c r="AB110" s="18">
        <f t="shared" si="113"/>
        <v>107.21943171111162</v>
      </c>
      <c r="AC110" s="50">
        <f t="shared" si="113"/>
        <v>9.7262843040135327E-2</v>
      </c>
      <c r="AD110" s="50">
        <f t="shared" si="113"/>
        <v>5.860533192794068</v>
      </c>
      <c r="AE110" s="50"/>
      <c r="AF110" s="50" t="e">
        <f t="shared" si="113"/>
        <v>#DIV/0!</v>
      </c>
      <c r="AG110" s="50"/>
      <c r="AH110" s="50"/>
      <c r="AI110" s="66">
        <f t="shared" ref="AI110:AL110" si="114">_xlfn.STDEV.S(AI99:AI108)</f>
        <v>0.61444471707316495</v>
      </c>
      <c r="AJ110" s="67">
        <f t="shared" si="114"/>
        <v>0.32095331868945948</v>
      </c>
      <c r="AK110" s="50">
        <f t="shared" si="114"/>
        <v>0.23789182748374441</v>
      </c>
      <c r="AL110" s="113">
        <f t="shared" si="114"/>
        <v>0.33635445743324194</v>
      </c>
      <c r="AM110" s="66">
        <f t="shared" si="113"/>
        <v>0.61444471707316495</v>
      </c>
      <c r="AN110" s="67">
        <f t="shared" si="113"/>
        <v>0.32095331868945948</v>
      </c>
      <c r="AO110" s="50">
        <f t="shared" si="113"/>
        <v>0.23789182748374441</v>
      </c>
      <c r="AP110" s="113">
        <f t="shared" si="113"/>
        <v>0.33635445743324194</v>
      </c>
      <c r="AQ110" s="1042"/>
      <c r="AR110" s="1042"/>
      <c r="AS110" s="1120"/>
      <c r="AT110" s="1121"/>
      <c r="AU110" s="49">
        <f>_xlfn.STDEV.S(AU99:AU108)</f>
        <v>0.1511531260777324</v>
      </c>
      <c r="AV110" s="50">
        <f>_xlfn.STDEV.S(AV99:AV108)</f>
        <v>8.0001824255338114</v>
      </c>
      <c r="AW110" s="67">
        <f>_xlfn.STDEV.S(AW99:AW108)</f>
        <v>10.551742519626982</v>
      </c>
      <c r="AX110" s="113">
        <f>_xlfn.STDEV.S(AX99:AX108)</f>
        <v>0.15228898203999294</v>
      </c>
      <c r="AY110" s="1042"/>
      <c r="AZ110" s="1042"/>
      <c r="BA110" s="1042"/>
      <c r="BB110" s="1120"/>
      <c r="BC110" s="1121"/>
    </row>
    <row r="111" spans="1:55" ht="15.9" customHeight="1" thickBot="1" x14ac:dyDescent="0.35">
      <c r="A111" s="1171"/>
      <c r="B111" s="1175"/>
      <c r="C111" s="1126" t="s">
        <v>15</v>
      </c>
      <c r="D111" s="1131"/>
      <c r="E111" s="1079"/>
      <c r="F111" s="371">
        <f t="shared" ref="F111:L111" si="115">_xlfn.STDEV.S(F99:F108)/SQRT(COUNT(F99:F108))</f>
        <v>0.66840606420548476</v>
      </c>
      <c r="G111" s="20">
        <f>_xlfn.STDEV.S(G99:G108)/SQRT(COUNT(G99:G108))</f>
        <v>3.8360475318378784</v>
      </c>
      <c r="H111" s="128">
        <f t="shared" si="115"/>
        <v>2.5767895310294016</v>
      </c>
      <c r="I111" s="52">
        <f t="shared" si="115"/>
        <v>0.11172725847896169</v>
      </c>
      <c r="J111" s="52">
        <f t="shared" si="115"/>
        <v>0.14969471404838153</v>
      </c>
      <c r="K111" s="68">
        <f t="shared" si="115"/>
        <v>3.1714059682050467E-2</v>
      </c>
      <c r="L111" s="69">
        <f t="shared" si="115"/>
        <v>3.061875259308601E-2</v>
      </c>
      <c r="M111" s="52"/>
      <c r="N111" s="52"/>
      <c r="O111" s="52"/>
      <c r="P111" s="52"/>
      <c r="Q111" s="154">
        <f t="shared" ref="Q111:W111" si="116">_xlfn.STDEV.S(Q99:Q108)/SQRT(COUNT(Q99:Q108))</f>
        <v>2.1302572592951359</v>
      </c>
      <c r="R111" s="155">
        <f t="shared" si="116"/>
        <v>1.0460831592873032</v>
      </c>
      <c r="S111" s="21">
        <f t="shared" si="116"/>
        <v>3.3385248472667071</v>
      </c>
      <c r="T111" s="128">
        <f t="shared" si="116"/>
        <v>2.823623635482726</v>
      </c>
      <c r="U111" s="91">
        <f>_xlfn.STDEV.S(U99:U108)/SQRT(COUNT(U99:U108))</f>
        <v>4.9151019894759331</v>
      </c>
      <c r="V111" s="176">
        <f>_xlfn.STDEV.S(V99:V108)/SQRT(COUNT(V99:V108))</f>
        <v>0.14678567980636797</v>
      </c>
      <c r="W111" s="21">
        <f t="shared" si="116"/>
        <v>25.170016032020786</v>
      </c>
      <c r="X111" s="21"/>
      <c r="Y111" s="1122"/>
      <c r="Z111" s="1123"/>
      <c r="AA111" s="20">
        <f t="shared" ref="AA111:AP111" si="117">_xlfn.STDEV.S(AA99:AA108)/SQRT(COUNT(AA99:AA108))</f>
        <v>50.104077201621266</v>
      </c>
      <c r="AB111" s="21">
        <f t="shared" si="117"/>
        <v>35.739810570370544</v>
      </c>
      <c r="AC111" s="52">
        <f t="shared" si="117"/>
        <v>3.2420947680045109E-2</v>
      </c>
      <c r="AD111" s="52">
        <f t="shared" si="117"/>
        <v>1.8532633192247945</v>
      </c>
      <c r="AE111" s="52"/>
      <c r="AF111" s="52" t="e">
        <f t="shared" si="117"/>
        <v>#DIV/0!</v>
      </c>
      <c r="AG111" s="52"/>
      <c r="AH111" s="52"/>
      <c r="AI111" s="68">
        <f t="shared" ref="AI111:AL111" si="118">_xlfn.STDEV.S(AI99:AI108)/SQRT(COUNT(AI99:AI108))</f>
        <v>0.19430448022089497</v>
      </c>
      <c r="AJ111" s="69">
        <f t="shared" si="118"/>
        <v>0.101494350964858</v>
      </c>
      <c r="AK111" s="52">
        <f t="shared" si="118"/>
        <v>7.5228001158847493E-2</v>
      </c>
      <c r="AL111" s="114">
        <f t="shared" si="118"/>
        <v>0.1063646186639197</v>
      </c>
      <c r="AM111" s="68">
        <f t="shared" si="117"/>
        <v>0.19430448022089497</v>
      </c>
      <c r="AN111" s="69">
        <f t="shared" si="117"/>
        <v>0.101494350964858</v>
      </c>
      <c r="AO111" s="52">
        <f t="shared" si="117"/>
        <v>7.5228001158847493E-2</v>
      </c>
      <c r="AP111" s="114">
        <f t="shared" si="117"/>
        <v>0.1063646186639197</v>
      </c>
      <c r="AQ111" s="52"/>
      <c r="AR111" s="52"/>
      <c r="AS111" s="1122"/>
      <c r="AT111" s="1123"/>
      <c r="AU111" s="51">
        <f>_xlfn.STDEV.S(AU99:AU108)/SQRT(COUNT(AU99:AU108))</f>
        <v>5.3440700223554877E-2</v>
      </c>
      <c r="AV111" s="52">
        <f>_xlfn.STDEV.S(AV99:AV108)/SQRT(COUNT(AV99:AV108))</f>
        <v>2.5298798161537248</v>
      </c>
      <c r="AW111" s="69">
        <f>_xlfn.STDEV.S(AW99:AW108)/SQRT(COUNT(AW99:AW108))</f>
        <v>3.3367539645665212</v>
      </c>
      <c r="AX111" s="114">
        <f>_xlfn.STDEV.S(AX99:AX108)/SQRT(COUNT(AX99:AX108))</f>
        <v>5.3842285950237677E-2</v>
      </c>
      <c r="AY111" s="52"/>
      <c r="AZ111" s="52"/>
      <c r="BA111" s="52"/>
      <c r="BB111" s="1122"/>
      <c r="BC111" s="1123"/>
    </row>
    <row r="112" spans="1:55" s="81" customFormat="1" ht="15.9" customHeight="1" thickBot="1" x14ac:dyDescent="0.35">
      <c r="A112" s="1172"/>
      <c r="B112" s="1109" t="s">
        <v>19</v>
      </c>
      <c r="C112" s="1110"/>
      <c r="D112" s="1182"/>
      <c r="E112" s="1073"/>
      <c r="F112" s="120">
        <f t="shared" ref="F112:W112" si="119">_xlfn.T.TEST(F84:F95,F99:F108,2,3)</f>
        <v>1.7913423117261507E-2</v>
      </c>
      <c r="G112" s="28">
        <f t="shared" si="119"/>
        <v>0.31128695184016369</v>
      </c>
      <c r="H112" s="72">
        <f t="shared" si="119"/>
        <v>0.17800685218826443</v>
      </c>
      <c r="I112" s="28">
        <f t="shared" si="119"/>
        <v>0.31542669356860337</v>
      </c>
      <c r="J112" s="28">
        <f t="shared" si="119"/>
        <v>0.18973219586532339</v>
      </c>
      <c r="K112" s="119">
        <f t="shared" si="119"/>
        <v>0.79705326239840046</v>
      </c>
      <c r="L112" s="72">
        <f t="shared" si="119"/>
        <v>0.5529723671913056</v>
      </c>
      <c r="M112" s="28"/>
      <c r="N112" s="28"/>
      <c r="O112" s="28"/>
      <c r="P112" s="28"/>
      <c r="Q112" s="119">
        <f t="shared" si="119"/>
        <v>0.95038273748587399</v>
      </c>
      <c r="R112" s="28">
        <f t="shared" si="119"/>
        <v>0.86888370746542298</v>
      </c>
      <c r="S112" s="28">
        <f t="shared" si="119"/>
        <v>0.1945453996997169</v>
      </c>
      <c r="T112" s="72">
        <f t="shared" si="119"/>
        <v>0.19399651301197063</v>
      </c>
      <c r="U112" s="119">
        <f t="shared" si="119"/>
        <v>0.31473494301747057</v>
      </c>
      <c r="V112" s="72">
        <f t="shared" si="119"/>
        <v>0.3085820420841503</v>
      </c>
      <c r="W112" s="29">
        <f t="shared" si="119"/>
        <v>0.73249297106559752</v>
      </c>
      <c r="X112" s="44"/>
      <c r="AA112" s="27">
        <f t="shared" ref="AA112:AP112" si="120">_xlfn.T.TEST(AA84:AA95,AA99:AA108,2,3)</f>
        <v>0.98835992487659485</v>
      </c>
      <c r="AB112" s="28">
        <f t="shared" si="120"/>
        <v>0.67274339356521862</v>
      </c>
      <c r="AC112" s="28">
        <f t="shared" si="120"/>
        <v>0.25210625638721085</v>
      </c>
      <c r="AD112" s="28">
        <f t="shared" si="120"/>
        <v>0.412946861346286</v>
      </c>
      <c r="AE112" s="28"/>
      <c r="AF112" s="28" t="e">
        <f t="shared" si="120"/>
        <v>#DIV/0!</v>
      </c>
      <c r="AG112" s="28"/>
      <c r="AH112" s="28"/>
      <c r="AI112" s="119">
        <f t="shared" ref="AI112:AL112" si="121">_xlfn.T.TEST(AI84:AI95,AI99:AI108,2,3)</f>
        <v>0.14473170960521883</v>
      </c>
      <c r="AJ112" s="72">
        <f t="shared" si="121"/>
        <v>0.17999995538911509</v>
      </c>
      <c r="AK112" s="28">
        <f t="shared" si="121"/>
        <v>0.29440474192425886</v>
      </c>
      <c r="AL112" s="29">
        <f t="shared" si="121"/>
        <v>0.3602266346176386</v>
      </c>
      <c r="AM112" s="119">
        <f t="shared" si="120"/>
        <v>0.14473170960521883</v>
      </c>
      <c r="AN112" s="72">
        <f t="shared" si="120"/>
        <v>0.17999995538911509</v>
      </c>
      <c r="AO112" s="28">
        <f t="shared" si="120"/>
        <v>0.29440474192425886</v>
      </c>
      <c r="AP112" s="29">
        <f t="shared" si="120"/>
        <v>0.3602266346176386</v>
      </c>
      <c r="AQ112" s="44"/>
      <c r="AR112" s="44"/>
      <c r="AU112" s="27">
        <f>_xlfn.T.TEST(AU84:AU95,AU99:AU108,2,3)</f>
        <v>0.8814832818868592</v>
      </c>
      <c r="AV112" s="28">
        <f>_xlfn.T.TEST(AV84:AV95,AV99:AV108,2,3)</f>
        <v>0.69438591984345721</v>
      </c>
      <c r="AW112" s="72">
        <f>_xlfn.T.TEST(AW84:AW95,AW99:AW108,2,3)</f>
        <v>0.5281910699715231</v>
      </c>
      <c r="AX112" s="29">
        <f>_xlfn.T.TEST(AX84:AX95,AX99:AX108,2,3)</f>
        <v>0.89872292024151856</v>
      </c>
      <c r="AY112" s="44"/>
      <c r="AZ112" s="44"/>
      <c r="BA112" s="44"/>
    </row>
    <row r="113" spans="1:55" ht="15.9" customHeight="1" x14ac:dyDescent="0.3">
      <c r="Q113" s="8"/>
      <c r="R113" s="8"/>
      <c r="S113" s="8"/>
      <c r="T113" s="8"/>
    </row>
    <row r="114" spans="1:55" ht="15.9" customHeight="1" thickBot="1" x14ac:dyDescent="0.35">
      <c r="Q114" s="8"/>
      <c r="R114" s="8"/>
      <c r="S114" s="8"/>
      <c r="T114" s="8"/>
    </row>
    <row r="115" spans="1:55" ht="16.5" customHeight="1" thickBot="1" x14ac:dyDescent="0.35">
      <c r="A115" s="1150" t="s">
        <v>647</v>
      </c>
      <c r="B115" s="1151"/>
      <c r="C115" s="1156" t="s">
        <v>0</v>
      </c>
      <c r="D115" s="1179" t="s">
        <v>1</v>
      </c>
      <c r="E115" s="1071"/>
      <c r="F115" s="1162" t="s">
        <v>56</v>
      </c>
      <c r="G115" s="1098" t="s">
        <v>94</v>
      </c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099"/>
      <c r="R115" s="1099"/>
      <c r="S115" s="1099"/>
      <c r="T115" s="1099"/>
      <c r="U115" s="1099"/>
      <c r="V115" s="1099"/>
      <c r="W115" s="1099"/>
      <c r="X115" s="1099"/>
      <c r="Y115" s="1099"/>
      <c r="Z115" s="1100"/>
      <c r="AA115" s="1098" t="s">
        <v>101</v>
      </c>
      <c r="AB115" s="1099"/>
      <c r="AC115" s="1099"/>
      <c r="AD115" s="1099"/>
      <c r="AE115" s="1099"/>
      <c r="AF115" s="1099"/>
      <c r="AG115" s="1099"/>
      <c r="AH115" s="1099"/>
      <c r="AI115" s="1099"/>
      <c r="AJ115" s="1099"/>
      <c r="AK115" s="1099"/>
      <c r="AL115" s="1099"/>
      <c r="AM115" s="1099"/>
      <c r="AN115" s="1099"/>
      <c r="AO115" s="1099"/>
      <c r="AP115" s="1099"/>
      <c r="AQ115" s="1099"/>
      <c r="AR115" s="1099"/>
      <c r="AS115" s="1099"/>
      <c r="AT115" s="1100"/>
      <c r="AU115" s="1098" t="s">
        <v>105</v>
      </c>
      <c r="AV115" s="1099"/>
      <c r="AW115" s="1099"/>
      <c r="AX115" s="1099"/>
      <c r="AY115" s="1099"/>
      <c r="AZ115" s="1099"/>
      <c r="BA115" s="1099"/>
      <c r="BB115" s="1099"/>
      <c r="BC115" s="1100"/>
    </row>
    <row r="116" spans="1:55" ht="16.5" customHeight="1" x14ac:dyDescent="0.3">
      <c r="A116" s="1152"/>
      <c r="B116" s="1153"/>
      <c r="C116" s="1157"/>
      <c r="D116" s="1180"/>
      <c r="E116" s="1074"/>
      <c r="F116" s="1163"/>
      <c r="G116" s="1178" t="s">
        <v>119</v>
      </c>
      <c r="H116" s="1087"/>
      <c r="I116" s="1086" t="s">
        <v>464</v>
      </c>
      <c r="J116" s="1087"/>
      <c r="K116" s="1086" t="s">
        <v>465</v>
      </c>
      <c r="L116" s="1087"/>
      <c r="M116" s="876"/>
      <c r="N116" s="876"/>
      <c r="O116" s="876"/>
      <c r="P116" s="876"/>
      <c r="Q116" s="1140" t="s">
        <v>95</v>
      </c>
      <c r="R116" s="1142" t="s">
        <v>96</v>
      </c>
      <c r="S116" s="1142" t="s">
        <v>97</v>
      </c>
      <c r="T116" s="1144" t="s">
        <v>98</v>
      </c>
      <c r="U116" s="1146" t="s">
        <v>466</v>
      </c>
      <c r="V116" s="1147"/>
      <c r="W116" s="1176" t="s">
        <v>7</v>
      </c>
      <c r="X116" s="870"/>
      <c r="Y116" s="1101" t="s">
        <v>2</v>
      </c>
      <c r="Z116" s="1102"/>
      <c r="AA116" s="1105" t="s">
        <v>435</v>
      </c>
      <c r="AB116" s="1090" t="s">
        <v>436</v>
      </c>
      <c r="AC116" s="1136" t="s">
        <v>104</v>
      </c>
      <c r="AD116" s="1090" t="s">
        <v>328</v>
      </c>
      <c r="AE116" s="1026"/>
      <c r="AF116" s="1165" t="s">
        <v>329</v>
      </c>
      <c r="AG116" s="1029"/>
      <c r="AH116" s="1029"/>
      <c r="AI116" s="1086" t="s">
        <v>100</v>
      </c>
      <c r="AJ116" s="1087"/>
      <c r="AK116" s="1086" t="s">
        <v>99</v>
      </c>
      <c r="AL116" s="1169"/>
      <c r="AM116" s="1086" t="s">
        <v>100</v>
      </c>
      <c r="AN116" s="1087"/>
      <c r="AO116" s="1086" t="s">
        <v>99</v>
      </c>
      <c r="AP116" s="1169"/>
      <c r="AQ116" s="1028"/>
      <c r="AR116" s="1028"/>
      <c r="AS116" s="1101" t="s">
        <v>2</v>
      </c>
      <c r="AT116" s="1102"/>
      <c r="AU116" s="1105" t="s">
        <v>106</v>
      </c>
      <c r="AV116" s="1090" t="s">
        <v>107</v>
      </c>
      <c r="AW116" s="1096" t="s">
        <v>108</v>
      </c>
      <c r="AX116" s="1092" t="s">
        <v>109</v>
      </c>
      <c r="AY116" s="1026"/>
      <c r="AZ116" s="1026"/>
      <c r="BA116" s="1026"/>
      <c r="BB116" s="1101" t="s">
        <v>2</v>
      </c>
      <c r="BC116" s="1102"/>
    </row>
    <row r="117" spans="1:55" ht="16.5" customHeight="1" thickBot="1" x14ac:dyDescent="0.35">
      <c r="A117" s="1154"/>
      <c r="B117" s="1155"/>
      <c r="C117" s="1158"/>
      <c r="D117" s="1181"/>
      <c r="E117" s="1072"/>
      <c r="F117" s="1164"/>
      <c r="G117" s="93" t="s">
        <v>52</v>
      </c>
      <c r="H117" s="93" t="s">
        <v>53</v>
      </c>
      <c r="I117" s="121" t="s">
        <v>52</v>
      </c>
      <c r="J117" s="122" t="s">
        <v>53</v>
      </c>
      <c r="K117" s="93" t="s">
        <v>100</v>
      </c>
      <c r="L117" s="122" t="s">
        <v>99</v>
      </c>
      <c r="M117" s="875"/>
      <c r="N117" s="875"/>
      <c r="O117" s="875"/>
      <c r="P117" s="875"/>
      <c r="Q117" s="1141"/>
      <c r="R117" s="1143"/>
      <c r="S117" s="1143"/>
      <c r="T117" s="1145"/>
      <c r="U117" s="121" t="s">
        <v>463</v>
      </c>
      <c r="V117" s="55" t="s">
        <v>467</v>
      </c>
      <c r="W117" s="1177"/>
      <c r="X117" s="871"/>
      <c r="Y117" s="1103"/>
      <c r="Z117" s="1104"/>
      <c r="AA117" s="1106"/>
      <c r="AB117" s="1091"/>
      <c r="AC117" s="1137"/>
      <c r="AD117" s="1091"/>
      <c r="AE117" s="1027"/>
      <c r="AF117" s="1166"/>
      <c r="AG117" s="1030"/>
      <c r="AH117" s="1030"/>
      <c r="AI117" s="121" t="s">
        <v>102</v>
      </c>
      <c r="AJ117" s="122" t="s">
        <v>103</v>
      </c>
      <c r="AK117" s="93" t="s">
        <v>102</v>
      </c>
      <c r="AL117" s="122" t="s">
        <v>103</v>
      </c>
      <c r="AM117" s="121" t="s">
        <v>102</v>
      </c>
      <c r="AN117" s="122" t="s">
        <v>103</v>
      </c>
      <c r="AO117" s="93" t="s">
        <v>102</v>
      </c>
      <c r="AP117" s="122" t="s">
        <v>103</v>
      </c>
      <c r="AQ117" s="1025"/>
      <c r="AR117" s="1025"/>
      <c r="AS117" s="1103"/>
      <c r="AT117" s="1104"/>
      <c r="AU117" s="1106"/>
      <c r="AV117" s="1091"/>
      <c r="AW117" s="1097"/>
      <c r="AX117" s="1093"/>
      <c r="AY117" s="1027"/>
      <c r="AZ117" s="1027"/>
      <c r="BA117" s="1027"/>
      <c r="BB117" s="1103"/>
      <c r="BC117" s="1104"/>
    </row>
    <row r="118" spans="1:55" ht="15.9" customHeight="1" x14ac:dyDescent="0.3">
      <c r="A118" s="1170" t="s">
        <v>648</v>
      </c>
      <c r="B118" s="1173" t="s">
        <v>9</v>
      </c>
      <c r="C118" s="9">
        <v>41502</v>
      </c>
      <c r="D118" s="24">
        <v>678</v>
      </c>
      <c r="E118" s="24"/>
      <c r="F118" s="328">
        <v>28</v>
      </c>
      <c r="G118" s="339">
        <v>57.7271565</v>
      </c>
      <c r="H118" s="339">
        <v>14.674958499999999</v>
      </c>
      <c r="I118" s="337">
        <v>3.687249</v>
      </c>
      <c r="J118" s="338">
        <v>2.1117140000000001</v>
      </c>
      <c r="K118" s="204">
        <v>1.0560609999999999</v>
      </c>
      <c r="L118" s="204">
        <v>0.95303000000000004</v>
      </c>
      <c r="M118" s="204"/>
      <c r="N118" s="204"/>
      <c r="O118" s="204"/>
      <c r="P118" s="204"/>
      <c r="Q118" s="156">
        <v>43.052198000000004</v>
      </c>
      <c r="R118" s="157">
        <v>14.437149999999999</v>
      </c>
      <c r="S118" s="339">
        <v>74.425779500000004</v>
      </c>
      <c r="T118" s="339">
        <v>42.670267500000001</v>
      </c>
      <c r="U118" s="87">
        <v>130.985117</v>
      </c>
      <c r="V118" s="177">
        <f>U118/F118</f>
        <v>4.6780398928571429</v>
      </c>
      <c r="W118" s="33">
        <v>335.47558749999996</v>
      </c>
      <c r="X118" s="33"/>
      <c r="Y118" s="1128" t="s">
        <v>437</v>
      </c>
      <c r="Z118" s="1129"/>
      <c r="AA118" s="399" t="s">
        <v>17</v>
      </c>
      <c r="AB118" s="33" t="s">
        <v>17</v>
      </c>
      <c r="AC118" s="42" t="s">
        <v>17</v>
      </c>
      <c r="AD118" s="42" t="s">
        <v>17</v>
      </c>
      <c r="AE118" s="42"/>
      <c r="AF118" s="42" t="s">
        <v>17</v>
      </c>
      <c r="AG118" s="44"/>
      <c r="AH118" s="44"/>
      <c r="AI118" s="337" t="s">
        <v>17</v>
      </c>
      <c r="AJ118" s="338" t="s">
        <v>17</v>
      </c>
      <c r="AK118" s="204" t="s">
        <v>17</v>
      </c>
      <c r="AL118" s="204" t="s">
        <v>17</v>
      </c>
      <c r="AM118" s="337" t="s">
        <v>17</v>
      </c>
      <c r="AN118" s="338" t="s">
        <v>17</v>
      </c>
      <c r="AO118" s="204" t="s">
        <v>17</v>
      </c>
      <c r="AP118" s="204" t="s">
        <v>17</v>
      </c>
      <c r="AQ118" s="204"/>
      <c r="AR118" s="204"/>
      <c r="AS118" s="1128" t="s">
        <v>492</v>
      </c>
      <c r="AT118" s="1129"/>
      <c r="AU118" s="394">
        <v>1.1223989999999999</v>
      </c>
      <c r="AV118" s="42">
        <v>61.669029999999999</v>
      </c>
      <c r="AW118" s="57">
        <v>44.788302999999999</v>
      </c>
      <c r="AX118" s="162">
        <f>((AU118^2)*0.7854*AV118)/AW118</f>
        <v>1.3623476561412589</v>
      </c>
      <c r="AY118" s="35"/>
      <c r="AZ118" s="35"/>
      <c r="BA118" s="35"/>
      <c r="BB118" s="1128" t="s">
        <v>17</v>
      </c>
      <c r="BC118" s="1129"/>
    </row>
    <row r="119" spans="1:55" ht="15.9" customHeight="1" x14ac:dyDescent="0.3">
      <c r="A119" s="1171"/>
      <c r="B119" s="1174"/>
      <c r="C119" s="9">
        <v>41502</v>
      </c>
      <c r="D119" s="24">
        <v>679</v>
      </c>
      <c r="E119" s="24"/>
      <c r="F119" s="328" t="s">
        <v>17</v>
      </c>
      <c r="G119" s="339">
        <v>48.069900500000003</v>
      </c>
      <c r="H119" s="339">
        <v>12.322234</v>
      </c>
      <c r="I119" s="337">
        <v>3.4168820000000002</v>
      </c>
      <c r="J119" s="338">
        <v>1.9660949999999999</v>
      </c>
      <c r="K119" s="204">
        <v>0.96590900000000002</v>
      </c>
      <c r="L119" s="204">
        <v>0.92727300000000001</v>
      </c>
      <c r="M119" s="204"/>
      <c r="N119" s="204"/>
      <c r="O119" s="204"/>
      <c r="P119" s="204"/>
      <c r="Q119" s="158">
        <v>35.747666500000001</v>
      </c>
      <c r="R119" s="159">
        <v>11.872835</v>
      </c>
      <c r="S119" s="339">
        <v>74.490620000000007</v>
      </c>
      <c r="T119" s="339">
        <v>42.503940499999999</v>
      </c>
      <c r="U119" s="401">
        <v>118.894009</v>
      </c>
      <c r="V119" s="171" t="s">
        <v>17</v>
      </c>
      <c r="W119" s="396">
        <v>332.11595149999999</v>
      </c>
      <c r="X119" s="870"/>
      <c r="Y119" s="1107" t="s">
        <v>17</v>
      </c>
      <c r="Z119" s="1108"/>
      <c r="AA119" s="329">
        <v>509.32686799999999</v>
      </c>
      <c r="AB119" s="396">
        <v>305.15861799999999</v>
      </c>
      <c r="AC119" s="44">
        <v>1.6690560000000001</v>
      </c>
      <c r="AD119" s="44">
        <v>30.555555999999999</v>
      </c>
      <c r="AE119" s="44"/>
      <c r="AF119" s="44" t="s">
        <v>17</v>
      </c>
      <c r="AG119" s="44"/>
      <c r="AH119" s="44"/>
      <c r="AI119" s="337">
        <v>1.225806</v>
      </c>
      <c r="AJ119" s="338">
        <v>0.81578899999999999</v>
      </c>
      <c r="AK119" s="204">
        <v>1.22807</v>
      </c>
      <c r="AL119" s="204">
        <v>0.81428599999999995</v>
      </c>
      <c r="AM119" s="337">
        <v>1.225806</v>
      </c>
      <c r="AN119" s="338">
        <v>0.81578899999999999</v>
      </c>
      <c r="AO119" s="204">
        <v>1.22807</v>
      </c>
      <c r="AP119" s="204">
        <v>0.81428599999999995</v>
      </c>
      <c r="AQ119" s="204"/>
      <c r="AR119" s="204"/>
      <c r="AS119" s="1107" t="s">
        <v>17</v>
      </c>
      <c r="AT119" s="1108"/>
      <c r="AU119" s="43">
        <v>1.2188650000000001</v>
      </c>
      <c r="AV119" s="44">
        <v>25.369368000000001</v>
      </c>
      <c r="AW119" s="61">
        <v>24.395503999999999</v>
      </c>
      <c r="AX119" s="163">
        <f>((AU119^2)*0.7854*AV119)/AW119</f>
        <v>1.2133943350173115</v>
      </c>
      <c r="AY119" s="37"/>
      <c r="AZ119" s="37"/>
      <c r="BA119" s="37"/>
      <c r="BB119" s="1107" t="s">
        <v>17</v>
      </c>
      <c r="BC119" s="1108"/>
    </row>
    <row r="120" spans="1:55" ht="15.9" customHeight="1" x14ac:dyDescent="0.3">
      <c r="A120" s="1171"/>
      <c r="B120" s="1174"/>
      <c r="C120" s="12">
        <v>41614</v>
      </c>
      <c r="D120" s="25">
        <v>780</v>
      </c>
      <c r="E120" s="25"/>
      <c r="F120" s="330">
        <v>25.9</v>
      </c>
      <c r="G120" s="339">
        <v>68.698969500000004</v>
      </c>
      <c r="H120" s="339">
        <v>27.415230999999999</v>
      </c>
      <c r="I120" s="337">
        <v>3.9501625000000002</v>
      </c>
      <c r="J120" s="338">
        <v>2.6889845000000001</v>
      </c>
      <c r="K120" s="204">
        <v>0.79639599999999999</v>
      </c>
      <c r="L120" s="204">
        <v>0.76576599999999995</v>
      </c>
      <c r="M120" s="204"/>
      <c r="N120" s="204"/>
      <c r="O120" s="204"/>
      <c r="P120" s="204"/>
      <c r="Q120" s="146">
        <v>41.283738499999998</v>
      </c>
      <c r="R120" s="147">
        <v>14.370684000000001</v>
      </c>
      <c r="S120" s="339">
        <v>60.801612999999996</v>
      </c>
      <c r="T120" s="339">
        <v>32.119532499999998</v>
      </c>
      <c r="U120" s="401">
        <v>114.78114149999999</v>
      </c>
      <c r="V120" s="171">
        <f>U120/F120</f>
        <v>4.4317043050193048</v>
      </c>
      <c r="W120" s="396">
        <v>348.97128199999997</v>
      </c>
      <c r="X120" s="870"/>
      <c r="Y120" s="1107" t="s">
        <v>17</v>
      </c>
      <c r="Z120" s="1108"/>
      <c r="AA120" s="327">
        <v>953.63646800000004</v>
      </c>
      <c r="AB120" s="11" t="s">
        <v>17</v>
      </c>
      <c r="AC120" s="37" t="s">
        <v>17</v>
      </c>
      <c r="AD120" s="37">
        <v>36.388888999999999</v>
      </c>
      <c r="AE120" s="37"/>
      <c r="AF120" s="37" t="s">
        <v>17</v>
      </c>
      <c r="AG120" s="37"/>
      <c r="AH120" s="37"/>
      <c r="AI120" s="337">
        <v>1.793814</v>
      </c>
      <c r="AJ120" s="338">
        <v>0.55747100000000005</v>
      </c>
      <c r="AK120" s="204">
        <v>2.4032260000000001</v>
      </c>
      <c r="AL120" s="204">
        <v>0.416107</v>
      </c>
      <c r="AM120" s="337">
        <v>1.793814</v>
      </c>
      <c r="AN120" s="338">
        <v>0.55747100000000005</v>
      </c>
      <c r="AO120" s="204">
        <v>2.4032260000000001</v>
      </c>
      <c r="AP120" s="204">
        <v>0.416107</v>
      </c>
      <c r="AQ120" s="204"/>
      <c r="AR120" s="204"/>
      <c r="AS120" s="1107" t="s">
        <v>444</v>
      </c>
      <c r="AT120" s="1108"/>
      <c r="AU120" s="398">
        <v>1.1595800000000001</v>
      </c>
      <c r="AV120" s="37">
        <v>17.510452000000001</v>
      </c>
      <c r="AW120" s="59">
        <v>45.208711000000001</v>
      </c>
      <c r="AX120" s="163">
        <f>((AU120^2)*0.7854*AV120)/AW120</f>
        <v>0.40904167822444593</v>
      </c>
      <c r="AY120" s="37"/>
      <c r="AZ120" s="37"/>
      <c r="BA120" s="37"/>
      <c r="BB120" s="1107" t="s">
        <v>17</v>
      </c>
      <c r="BC120" s="1108"/>
    </row>
    <row r="121" spans="1:55" ht="15.9" customHeight="1" x14ac:dyDescent="0.3">
      <c r="A121" s="1171"/>
      <c r="B121" s="1174"/>
      <c r="C121" s="12">
        <v>41620</v>
      </c>
      <c r="D121" s="25">
        <v>787</v>
      </c>
      <c r="E121" s="25"/>
      <c r="F121" s="330">
        <v>25.4</v>
      </c>
      <c r="G121" s="339">
        <v>74.565680999999998</v>
      </c>
      <c r="H121" s="339">
        <v>27.440918500000002</v>
      </c>
      <c r="I121" s="337">
        <v>4.0891000000000002</v>
      </c>
      <c r="J121" s="338">
        <v>2.7038609999999998</v>
      </c>
      <c r="K121" s="204">
        <v>0.92162200000000005</v>
      </c>
      <c r="L121" s="204">
        <v>0.85225200000000001</v>
      </c>
      <c r="M121" s="204"/>
      <c r="N121" s="204"/>
      <c r="O121" s="204"/>
      <c r="P121" s="204"/>
      <c r="Q121" s="146">
        <v>47.124762500000003</v>
      </c>
      <c r="R121" s="147">
        <v>13.831106500000001</v>
      </c>
      <c r="S121" s="339">
        <v>63.245471000000002</v>
      </c>
      <c r="T121" s="339">
        <v>33.872248999999996</v>
      </c>
      <c r="U121" s="401">
        <v>129.49932699999999</v>
      </c>
      <c r="V121" s="171">
        <f>U121/F121</f>
        <v>5.0983987007874019</v>
      </c>
      <c r="W121" s="396">
        <v>295.02481950000004</v>
      </c>
      <c r="X121" s="870"/>
      <c r="Y121" s="1107" t="s">
        <v>17</v>
      </c>
      <c r="Z121" s="1108"/>
      <c r="AA121" s="327">
        <v>967.96736599999997</v>
      </c>
      <c r="AB121" s="11">
        <v>1021.074573</v>
      </c>
      <c r="AC121" s="37">
        <v>0.94798899999999997</v>
      </c>
      <c r="AD121" s="37">
        <v>43.611111000000001</v>
      </c>
      <c r="AE121" s="37"/>
      <c r="AF121" s="37" t="s">
        <v>17</v>
      </c>
      <c r="AG121" s="37"/>
      <c r="AH121" s="37"/>
      <c r="AI121" s="337">
        <v>2.5769229999999999</v>
      </c>
      <c r="AJ121" s="338">
        <v>0.38806000000000002</v>
      </c>
      <c r="AK121" s="204">
        <v>1.4603170000000001</v>
      </c>
      <c r="AL121" s="204">
        <v>0.68478300000000003</v>
      </c>
      <c r="AM121" s="337">
        <v>2.5769229999999999</v>
      </c>
      <c r="AN121" s="338">
        <v>0.38806000000000002</v>
      </c>
      <c r="AO121" s="204">
        <v>1.4603170000000001</v>
      </c>
      <c r="AP121" s="204">
        <v>0.68478300000000003</v>
      </c>
      <c r="AQ121" s="204"/>
      <c r="AR121" s="204"/>
      <c r="AS121" s="1107" t="s">
        <v>17</v>
      </c>
      <c r="AT121" s="1108"/>
      <c r="AU121" s="398">
        <v>1.2776160000000001</v>
      </c>
      <c r="AV121" s="37">
        <v>22.792577000000001</v>
      </c>
      <c r="AW121" s="59">
        <v>47.314374000000001</v>
      </c>
      <c r="AX121" s="163">
        <f>((AU121^2)*0.7854*AV121)/AW121</f>
        <v>0.61757813701119102</v>
      </c>
      <c r="AY121" s="37"/>
      <c r="AZ121" s="37"/>
      <c r="BA121" s="37"/>
      <c r="BB121" s="1107" t="s">
        <v>17</v>
      </c>
      <c r="BC121" s="1108"/>
    </row>
    <row r="122" spans="1:55" ht="15.9" customHeight="1" thickBot="1" x14ac:dyDescent="0.35">
      <c r="A122" s="1171"/>
      <c r="B122" s="1174"/>
      <c r="C122" s="12">
        <v>41865</v>
      </c>
      <c r="D122" s="25">
        <v>181</v>
      </c>
      <c r="E122" s="25"/>
      <c r="F122" s="330">
        <v>25.8</v>
      </c>
      <c r="G122" s="406">
        <v>78.254188499999998</v>
      </c>
      <c r="H122" s="364">
        <v>29.723732999999999</v>
      </c>
      <c r="I122" s="337">
        <v>4.1889060000000002</v>
      </c>
      <c r="J122" s="338">
        <v>2.800802</v>
      </c>
      <c r="K122" s="409">
        <v>0.74279300000000004</v>
      </c>
      <c r="L122" s="338">
        <v>0.81171199999999999</v>
      </c>
      <c r="M122" s="409"/>
      <c r="N122" s="409"/>
      <c r="O122" s="409"/>
      <c r="P122" s="409"/>
      <c r="Q122" s="160">
        <v>48.530455500000002</v>
      </c>
      <c r="R122" s="161">
        <v>18.2141345</v>
      </c>
      <c r="S122" s="339">
        <v>62.144852499999999</v>
      </c>
      <c r="T122" s="339">
        <v>33.174282499999997</v>
      </c>
      <c r="U122" s="402">
        <v>101.03404449999999</v>
      </c>
      <c r="V122" s="178">
        <v>3.9160482364341083</v>
      </c>
      <c r="W122" s="397">
        <v>374.54792800000001</v>
      </c>
      <c r="X122" s="871"/>
      <c r="Y122" s="1132" t="s">
        <v>17</v>
      </c>
      <c r="Z122" s="1133"/>
      <c r="AA122" s="400">
        <v>785.22769500000004</v>
      </c>
      <c r="AB122" s="397" t="s">
        <v>17</v>
      </c>
      <c r="AC122" s="46" t="s">
        <v>17</v>
      </c>
      <c r="AD122" s="46">
        <v>48.333333000000003</v>
      </c>
      <c r="AE122" s="46"/>
      <c r="AF122" s="46" t="s">
        <v>17</v>
      </c>
      <c r="AG122" s="44"/>
      <c r="AH122" s="44"/>
      <c r="AI122" s="337">
        <v>0.78879299999999997</v>
      </c>
      <c r="AJ122" s="338">
        <v>1.26776</v>
      </c>
      <c r="AK122" s="204">
        <v>1.980952</v>
      </c>
      <c r="AL122" s="204">
        <v>0.50480800000000003</v>
      </c>
      <c r="AM122" s="337">
        <v>0.78879299999999997</v>
      </c>
      <c r="AN122" s="338">
        <v>1.26776</v>
      </c>
      <c r="AO122" s="204">
        <v>1.980952</v>
      </c>
      <c r="AP122" s="204">
        <v>0.50480800000000003</v>
      </c>
      <c r="AQ122" s="204"/>
      <c r="AR122" s="204"/>
      <c r="AS122" s="1132" t="s">
        <v>444</v>
      </c>
      <c r="AT122" s="1133"/>
      <c r="AU122" s="395">
        <v>1.2875669999999999</v>
      </c>
      <c r="AV122" s="46">
        <v>21.317933</v>
      </c>
      <c r="AW122" s="63">
        <v>37.335447000000002</v>
      </c>
      <c r="AX122" s="164">
        <f>((AU122^2)*0.7854*AV122)/AW122</f>
        <v>0.74345435392092629</v>
      </c>
      <c r="AY122" s="38"/>
      <c r="AZ122" s="38"/>
      <c r="BA122" s="38"/>
      <c r="BB122" s="1132" t="s">
        <v>17</v>
      </c>
      <c r="BC122" s="1133"/>
    </row>
    <row r="123" spans="1:55" ht="15.9" customHeight="1" x14ac:dyDescent="0.3">
      <c r="A123" s="1171"/>
      <c r="B123" s="1174"/>
      <c r="C123" s="1116" t="s">
        <v>13</v>
      </c>
      <c r="D123" s="1134"/>
      <c r="E123" s="1070"/>
      <c r="F123" s="16">
        <f t="shared" ref="F123:W123" si="122">AVERAGE(F118:F122)</f>
        <v>26.274999999999999</v>
      </c>
      <c r="G123" s="14">
        <f t="shared" si="122"/>
        <v>65.463179199999999</v>
      </c>
      <c r="H123" s="15">
        <f t="shared" si="122"/>
        <v>22.315414999999998</v>
      </c>
      <c r="I123" s="64">
        <f t="shared" si="122"/>
        <v>3.8664599000000002</v>
      </c>
      <c r="J123" s="65">
        <f t="shared" si="122"/>
        <v>2.4542913</v>
      </c>
      <c r="K123" s="48">
        <f t="shared" si="122"/>
        <v>0.89655620000000003</v>
      </c>
      <c r="L123" s="65">
        <f t="shared" si="122"/>
        <v>0.86200659999999996</v>
      </c>
      <c r="M123" s="48"/>
      <c r="N123" s="48"/>
      <c r="O123" s="48"/>
      <c r="P123" s="48"/>
      <c r="Q123" s="150">
        <f t="shared" si="122"/>
        <v>43.147764200000005</v>
      </c>
      <c r="R123" s="151">
        <f t="shared" si="122"/>
        <v>14.545182</v>
      </c>
      <c r="S123" s="15">
        <f t="shared" si="122"/>
        <v>67.021667199999996</v>
      </c>
      <c r="T123" s="126">
        <f t="shared" si="122"/>
        <v>36.868054399999991</v>
      </c>
      <c r="U123" s="89">
        <f t="shared" si="122"/>
        <v>119.03872779999999</v>
      </c>
      <c r="V123" s="174">
        <f t="shared" si="122"/>
        <v>4.5310477837744898</v>
      </c>
      <c r="W123" s="15">
        <f t="shared" si="122"/>
        <v>337.22711369999996</v>
      </c>
      <c r="X123" s="890"/>
      <c r="Y123" s="1118">
        <f>COUNT(Q118:Q122)</f>
        <v>5</v>
      </c>
      <c r="Z123" s="1119"/>
      <c r="AA123" s="14">
        <f>AVERAGE(AA118:AA122)</f>
        <v>804.03959925000004</v>
      </c>
      <c r="AB123" s="15">
        <f>AVERAGE(AB118:AB122)</f>
        <v>663.11659550000002</v>
      </c>
      <c r="AC123" s="48">
        <f>AVERAGE(AC118:AC122)</f>
        <v>1.3085225</v>
      </c>
      <c r="AD123" s="48">
        <f>AVERAGE(AD118:AD122)</f>
        <v>39.722222250000002</v>
      </c>
      <c r="AE123" s="48"/>
      <c r="AF123" s="48" t="e">
        <f>AVERAGE(AF118:AF122)</f>
        <v>#DIV/0!</v>
      </c>
      <c r="AG123" s="48"/>
      <c r="AH123" s="48"/>
      <c r="AI123" s="64"/>
      <c r="AJ123" s="65"/>
      <c r="AK123" s="48"/>
      <c r="AL123" s="112"/>
      <c r="AM123" s="64"/>
      <c r="AN123" s="65"/>
      <c r="AO123" s="48"/>
      <c r="AP123" s="112"/>
      <c r="AQ123" s="1043"/>
      <c r="AR123" s="1043"/>
      <c r="AS123" s="1118">
        <f>COUNT(AA118:AA122)</f>
        <v>4</v>
      </c>
      <c r="AT123" s="1119"/>
      <c r="AU123" s="47">
        <f>AVERAGE(AU118:AU122)</f>
        <v>1.2132054000000001</v>
      </c>
      <c r="AV123" s="48">
        <f>AVERAGE(AV118:AV122)</f>
        <v>29.731872000000003</v>
      </c>
      <c r="AW123" s="65">
        <f>AVERAGE(AW118:AW122)</f>
        <v>39.808467799999995</v>
      </c>
      <c r="AX123" s="112">
        <f>AVERAGE(AX118:AX122)</f>
        <v>0.86916323206302659</v>
      </c>
      <c r="AY123" s="1043"/>
      <c r="AZ123" s="1043"/>
      <c r="BA123" s="1043"/>
      <c r="BB123" s="1118">
        <f>COUNT(AU118:AU122)</f>
        <v>5</v>
      </c>
      <c r="BC123" s="1119"/>
    </row>
    <row r="124" spans="1:55" ht="15.9" customHeight="1" x14ac:dyDescent="0.3">
      <c r="A124" s="1171"/>
      <c r="B124" s="1174"/>
      <c r="C124" s="1124" t="s">
        <v>14</v>
      </c>
      <c r="D124" s="1130"/>
      <c r="E124" s="1068"/>
      <c r="F124" s="19">
        <f t="shared" ref="F124:W124" si="123">_xlfn.STDEV.S(F118:F122)</f>
        <v>1.1701139545645405</v>
      </c>
      <c r="G124" s="17">
        <f t="shared" si="123"/>
        <v>12.4429496899655</v>
      </c>
      <c r="H124" s="18">
        <f t="shared" si="123"/>
        <v>8.1455866421431828</v>
      </c>
      <c r="I124" s="66">
        <f t="shared" si="123"/>
        <v>0.31415882194647987</v>
      </c>
      <c r="J124" s="67">
        <f t="shared" si="123"/>
        <v>0.38507480841643044</v>
      </c>
      <c r="K124" s="50">
        <f t="shared" si="123"/>
        <v>0.12703845260274488</v>
      </c>
      <c r="L124" s="67">
        <f t="shared" si="123"/>
        <v>7.8153557844796828E-2</v>
      </c>
      <c r="M124" s="50"/>
      <c r="N124" s="50"/>
      <c r="O124" s="50"/>
      <c r="P124" s="50"/>
      <c r="Q124" s="152">
        <f t="shared" si="123"/>
        <v>5.0753091479161396</v>
      </c>
      <c r="R124" s="153">
        <f t="shared" si="123"/>
        <v>2.299710591595904</v>
      </c>
      <c r="S124" s="18">
        <f t="shared" si="123"/>
        <v>6.843577070684737</v>
      </c>
      <c r="T124" s="127">
        <f t="shared" si="123"/>
        <v>5.258235209380266</v>
      </c>
      <c r="U124" s="90">
        <f t="shared" si="123"/>
        <v>12.19074398782984</v>
      </c>
      <c r="V124" s="175">
        <f t="shared" si="123"/>
        <v>0.49382429843282477</v>
      </c>
      <c r="W124" s="18">
        <f t="shared" si="123"/>
        <v>28.900666635395954</v>
      </c>
      <c r="X124" s="891"/>
      <c r="Y124" s="1120"/>
      <c r="Z124" s="1121"/>
      <c r="AA124" s="17">
        <f>_xlfn.STDEV.S(AA118:AA122)</f>
        <v>213.27682914762275</v>
      </c>
      <c r="AB124" s="18">
        <f>_xlfn.STDEV.S(AB118:AB122)</f>
        <v>506.2290265401432</v>
      </c>
      <c r="AC124" s="50">
        <f>_xlfn.STDEV.S(AC118:AC122)</f>
        <v>0.50987136538984079</v>
      </c>
      <c r="AD124" s="50">
        <f>_xlfn.STDEV.S(AD118:AD122)</f>
        <v>7.8403563854603293</v>
      </c>
      <c r="AE124" s="50"/>
      <c r="AF124" s="50" t="e">
        <f>_xlfn.STDEV.S(AF118:AF122)</f>
        <v>#DIV/0!</v>
      </c>
      <c r="AG124" s="50"/>
      <c r="AH124" s="50"/>
      <c r="AI124" s="66"/>
      <c r="AJ124" s="67"/>
      <c r="AK124" s="50"/>
      <c r="AL124" s="113"/>
      <c r="AM124" s="66"/>
      <c r="AN124" s="67"/>
      <c r="AO124" s="50"/>
      <c r="AP124" s="113"/>
      <c r="AQ124" s="1042"/>
      <c r="AR124" s="1042"/>
      <c r="AS124" s="1120"/>
      <c r="AT124" s="1121"/>
      <c r="AU124" s="49">
        <f>_xlfn.STDEV.S(AU118:AU122)</f>
        <v>7.2166283375964438E-2</v>
      </c>
      <c r="AV124" s="50">
        <f>_xlfn.STDEV.S(AV118:AV122)</f>
        <v>18.078473343151277</v>
      </c>
      <c r="AW124" s="67">
        <f>_xlfn.STDEV.S(AW118:AW122)</f>
        <v>9.4071156325789982</v>
      </c>
      <c r="AX124" s="113">
        <f>_xlfn.STDEV.S(AX118:AX122)</f>
        <v>0.40389836431871046</v>
      </c>
      <c r="AY124" s="1042"/>
      <c r="AZ124" s="1042"/>
      <c r="BA124" s="1042"/>
      <c r="BB124" s="1120"/>
      <c r="BC124" s="1121"/>
    </row>
    <row r="125" spans="1:55" ht="15.9" customHeight="1" thickBot="1" x14ac:dyDescent="0.35">
      <c r="A125" s="1171"/>
      <c r="B125" s="1175"/>
      <c r="C125" s="1126" t="s">
        <v>15</v>
      </c>
      <c r="D125" s="1131"/>
      <c r="E125" s="1079"/>
      <c r="F125" s="22">
        <f t="shared" ref="F125:W125" si="124">_xlfn.STDEV.S(F118:F122)/SQRT(COUNT(F118:F122))</f>
        <v>0.58505697728227024</v>
      </c>
      <c r="G125" s="20">
        <f t="shared" si="124"/>
        <v>5.5646562694745576</v>
      </c>
      <c r="H125" s="21">
        <f t="shared" si="124"/>
        <v>3.6428170896892818</v>
      </c>
      <c r="I125" s="68">
        <f t="shared" si="124"/>
        <v>0.14049609632071636</v>
      </c>
      <c r="J125" s="69">
        <f t="shared" si="124"/>
        <v>0.1722106896083693</v>
      </c>
      <c r="K125" s="52">
        <f t="shared" si="124"/>
        <v>5.6813323155224527E-2</v>
      </c>
      <c r="L125" s="69">
        <f t="shared" si="124"/>
        <v>3.4951333604885532E-2</v>
      </c>
      <c r="M125" s="52"/>
      <c r="N125" s="52"/>
      <c r="O125" s="52"/>
      <c r="P125" s="52"/>
      <c r="Q125" s="154">
        <f t="shared" si="124"/>
        <v>2.2697472523134046</v>
      </c>
      <c r="R125" s="155">
        <f t="shared" si="124"/>
        <v>1.0284618422769396</v>
      </c>
      <c r="S125" s="21">
        <f t="shared" si="124"/>
        <v>3.0605407078619908</v>
      </c>
      <c r="T125" s="128">
        <f t="shared" si="124"/>
        <v>2.351554273971423</v>
      </c>
      <c r="U125" s="91">
        <f t="shared" si="124"/>
        <v>5.4518664506168779</v>
      </c>
      <c r="V125" s="176">
        <f t="shared" si="124"/>
        <v>0.24691214921641239</v>
      </c>
      <c r="W125" s="21">
        <f t="shared" si="124"/>
        <v>12.924771038361095</v>
      </c>
      <c r="X125" s="21"/>
      <c r="Y125" s="1122"/>
      <c r="Z125" s="1123"/>
      <c r="AA125" s="20">
        <f>_xlfn.STDEV.S(AA118:AA122)/SQRT(COUNT(AA118:AA122))</f>
        <v>106.63841457381137</v>
      </c>
      <c r="AB125" s="21">
        <f>_xlfn.STDEV.S(AB118:AB122)/SQRT(COUNT(AB118:AB122))</f>
        <v>357.95797749999997</v>
      </c>
      <c r="AC125" s="52">
        <f>_xlfn.STDEV.S(AC118:AC122)/SQRT(COUNT(AC118:AC122))</f>
        <v>0.36053350000000034</v>
      </c>
      <c r="AD125" s="52">
        <f>_xlfn.STDEV.S(AD118:AD122)/SQRT(COUNT(AD118:AD122))</f>
        <v>3.9201781927301647</v>
      </c>
      <c r="AE125" s="52"/>
      <c r="AF125" s="52" t="e">
        <f>_xlfn.STDEV.S(AF118:AF122)/SQRT(COUNT(AF118:AF122))</f>
        <v>#DIV/0!</v>
      </c>
      <c r="AG125" s="52"/>
      <c r="AH125" s="52"/>
      <c r="AI125" s="68"/>
      <c r="AJ125" s="69"/>
      <c r="AK125" s="52"/>
      <c r="AL125" s="114"/>
      <c r="AM125" s="68"/>
      <c r="AN125" s="69"/>
      <c r="AO125" s="52"/>
      <c r="AP125" s="114"/>
      <c r="AQ125" s="52"/>
      <c r="AR125" s="52"/>
      <c r="AS125" s="1122"/>
      <c r="AT125" s="1123"/>
      <c r="AU125" s="51">
        <f>_xlfn.STDEV.S(AU118:AU122)/SQRT(COUNT(AU118:AU122))</f>
        <v>3.2273743062433899E-2</v>
      </c>
      <c r="AV125" s="52">
        <f>_xlfn.STDEV.S(AV118:AV122)/SQRT(COUNT(AV118:AV122))</f>
        <v>8.0849390649408264</v>
      </c>
      <c r="AW125" s="69">
        <f>_xlfn.STDEV.S(AW118:AW122)/SQRT(COUNT(AW118:AW122))</f>
        <v>4.2069900053295148</v>
      </c>
      <c r="AX125" s="114">
        <f>_xlfn.STDEV.S(AX118:AX122)/SQRT(COUNT(AX118:AX122))</f>
        <v>0.18062883972352242</v>
      </c>
      <c r="AY125" s="52"/>
      <c r="AZ125" s="52"/>
      <c r="BA125" s="52"/>
      <c r="BB125" s="1122"/>
      <c r="BC125" s="1123"/>
    </row>
    <row r="126" spans="1:55" ht="15.9" customHeight="1" x14ac:dyDescent="0.3">
      <c r="A126" s="1171"/>
      <c r="B126" s="1173" t="s">
        <v>16</v>
      </c>
      <c r="C126" s="12">
        <v>41480</v>
      </c>
      <c r="D126" s="25">
        <v>639</v>
      </c>
      <c r="E126" s="25"/>
      <c r="F126" s="330">
        <v>24.4</v>
      </c>
      <c r="G126" s="339">
        <v>59.212813499999996</v>
      </c>
      <c r="H126" s="339">
        <v>16.772220000000001</v>
      </c>
      <c r="I126" s="337">
        <v>3.7256675000000001</v>
      </c>
      <c r="J126" s="338">
        <v>2.211919</v>
      </c>
      <c r="K126" s="204">
        <v>0.87575800000000004</v>
      </c>
      <c r="L126" s="204">
        <v>0.87575800000000004</v>
      </c>
      <c r="M126" s="204"/>
      <c r="N126" s="204"/>
      <c r="O126" s="204"/>
      <c r="P126" s="204"/>
      <c r="Q126" s="156">
        <v>42.440593499999999</v>
      </c>
      <c r="R126" s="157">
        <v>13.139271000000001</v>
      </c>
      <c r="S126" s="339">
        <v>71.718002500000011</v>
      </c>
      <c r="T126" s="339">
        <v>40.646112000000002</v>
      </c>
      <c r="U126" s="87">
        <v>108.56054900000001</v>
      </c>
      <c r="V126" s="177">
        <f t="shared" ref="V126:V132" si="125">U126/F126</f>
        <v>4.4492028278688531</v>
      </c>
      <c r="W126" s="33">
        <v>309.57765949999998</v>
      </c>
      <c r="X126" s="33"/>
      <c r="Y126" s="1128" t="s">
        <v>17</v>
      </c>
      <c r="Z126" s="1129"/>
      <c r="AA126" s="399">
        <v>482.244438</v>
      </c>
      <c r="AB126" s="33">
        <v>724.73278900000003</v>
      </c>
      <c r="AC126" s="42">
        <v>0.66540999999999995</v>
      </c>
      <c r="AD126" s="42">
        <v>36.944443999999997</v>
      </c>
      <c r="AE126" s="42"/>
      <c r="AF126" s="42" t="s">
        <v>17</v>
      </c>
      <c r="AG126" s="44"/>
      <c r="AH126" s="44"/>
      <c r="AI126" s="337">
        <v>0.77966100000000005</v>
      </c>
      <c r="AJ126" s="338">
        <v>1.2826090000000001</v>
      </c>
      <c r="AK126" s="204">
        <v>0.875</v>
      </c>
      <c r="AL126" s="204">
        <v>1.142857</v>
      </c>
      <c r="AM126" s="337">
        <v>0.77966100000000005</v>
      </c>
      <c r="AN126" s="338">
        <v>1.2826090000000001</v>
      </c>
      <c r="AO126" s="204">
        <v>0.875</v>
      </c>
      <c r="AP126" s="204">
        <v>1.142857</v>
      </c>
      <c r="AQ126" s="204"/>
      <c r="AR126" s="204"/>
      <c r="AS126" s="1128" t="s">
        <v>17</v>
      </c>
      <c r="AT126" s="1129"/>
      <c r="AU126" s="394">
        <v>1.216332</v>
      </c>
      <c r="AV126" s="42">
        <v>25.700371000000001</v>
      </c>
      <c r="AW126" s="57">
        <v>40.924340000000001</v>
      </c>
      <c r="AX126" s="162">
        <f>((AU126^2)*0.7854*AV126)/AW126</f>
        <v>0.72971432275874659</v>
      </c>
      <c r="AY126" s="35"/>
      <c r="AZ126" s="35"/>
      <c r="BA126" s="35"/>
      <c r="BB126" s="1128" t="s">
        <v>17</v>
      </c>
      <c r="BC126" s="1129"/>
    </row>
    <row r="127" spans="1:55" ht="15.9" customHeight="1" x14ac:dyDescent="0.3">
      <c r="A127" s="1171"/>
      <c r="B127" s="1174"/>
      <c r="C127" s="9">
        <v>41480</v>
      </c>
      <c r="D127" s="24">
        <v>640</v>
      </c>
      <c r="E127" s="24"/>
      <c r="F127" s="328">
        <v>22.7</v>
      </c>
      <c r="G127" s="339">
        <v>41.517402500000003</v>
      </c>
      <c r="H127" s="339">
        <v>8.3178944999999995</v>
      </c>
      <c r="I127" s="337">
        <v>3.2155339999999999</v>
      </c>
      <c r="J127" s="338">
        <v>1.689954</v>
      </c>
      <c r="K127" s="204">
        <v>0.92727300000000001</v>
      </c>
      <c r="L127" s="204">
        <v>0.92727300000000001</v>
      </c>
      <c r="M127" s="204"/>
      <c r="N127" s="204"/>
      <c r="O127" s="204"/>
      <c r="P127" s="204"/>
      <c r="Q127" s="146">
        <v>33.199508499999993</v>
      </c>
      <c r="R127" s="147">
        <v>16.190147</v>
      </c>
      <c r="S127" s="339">
        <v>80.024171999999993</v>
      </c>
      <c r="T127" s="339">
        <v>47.464861999999997</v>
      </c>
      <c r="U127" s="88">
        <v>103.7019145</v>
      </c>
      <c r="V127" s="171">
        <f t="shared" si="125"/>
        <v>4.5683662775330403</v>
      </c>
      <c r="W127" s="11">
        <v>487.70008799999999</v>
      </c>
      <c r="X127" s="11"/>
      <c r="Y127" s="1107" t="s">
        <v>17</v>
      </c>
      <c r="Z127" s="1108"/>
      <c r="AA127" s="327">
        <v>672.39463899999998</v>
      </c>
      <c r="AB127" s="11">
        <v>503.48614400000002</v>
      </c>
      <c r="AC127" s="37">
        <v>1.3354779999999999</v>
      </c>
      <c r="AD127" s="37">
        <v>35.555556000000003</v>
      </c>
      <c r="AE127" s="37"/>
      <c r="AF127" s="37" t="s">
        <v>17</v>
      </c>
      <c r="AG127" s="37"/>
      <c r="AH127" s="37"/>
      <c r="AI127" s="337">
        <v>1.2727269999999999</v>
      </c>
      <c r="AJ127" s="338">
        <v>0.78571400000000002</v>
      </c>
      <c r="AK127" s="204">
        <v>1.3548389999999999</v>
      </c>
      <c r="AL127" s="204">
        <v>0.73809499999999995</v>
      </c>
      <c r="AM127" s="337">
        <v>1.2727269999999999</v>
      </c>
      <c r="AN127" s="338">
        <v>0.78571400000000002</v>
      </c>
      <c r="AO127" s="204">
        <v>1.3548389999999999</v>
      </c>
      <c r="AP127" s="204">
        <v>0.73809499999999995</v>
      </c>
      <c r="AQ127" s="204"/>
      <c r="AR127" s="204"/>
      <c r="AS127" s="1107" t="s">
        <v>17</v>
      </c>
      <c r="AT127" s="1108"/>
      <c r="AU127" s="398">
        <v>1.0613379999999999</v>
      </c>
      <c r="AV127" s="37">
        <v>14.033393</v>
      </c>
      <c r="AW127" s="59">
        <v>41.207814999999997</v>
      </c>
      <c r="AX127" s="163">
        <f t="shared" ref="AX127:AX133" si="126">((AU127^2)*0.7854*AV127)/AW127</f>
        <v>0.30128771611238236</v>
      </c>
      <c r="AY127" s="37"/>
      <c r="AZ127" s="37"/>
      <c r="BA127" s="37"/>
      <c r="BB127" s="1107" t="s">
        <v>17</v>
      </c>
      <c r="BC127" s="1108"/>
    </row>
    <row r="128" spans="1:55" ht="15.9" customHeight="1" x14ac:dyDescent="0.3">
      <c r="A128" s="1171"/>
      <c r="B128" s="1174"/>
      <c r="C128" s="12">
        <v>41494</v>
      </c>
      <c r="D128" s="25">
        <v>662</v>
      </c>
      <c r="E128" s="25"/>
      <c r="F128" s="330">
        <v>24.4</v>
      </c>
      <c r="G128" s="339">
        <v>73.640588000000008</v>
      </c>
      <c r="H128" s="339">
        <v>30.350273999999999</v>
      </c>
      <c r="I128" s="337">
        <v>4.0806900000000006</v>
      </c>
      <c r="J128" s="338">
        <v>2.8248734999999998</v>
      </c>
      <c r="K128" s="204">
        <v>0.82424200000000003</v>
      </c>
      <c r="L128" s="204">
        <v>0.86287899999999995</v>
      </c>
      <c r="M128" s="204"/>
      <c r="N128" s="204"/>
      <c r="O128" s="204"/>
      <c r="P128" s="204"/>
      <c r="Q128" s="158">
        <v>43.290313999999995</v>
      </c>
      <c r="R128" s="159">
        <v>12.3493835</v>
      </c>
      <c r="S128" s="339">
        <v>58.811510999999996</v>
      </c>
      <c r="T128" s="339">
        <v>30.777761499999997</v>
      </c>
      <c r="U128" s="401">
        <v>122.75304</v>
      </c>
      <c r="V128" s="171">
        <f t="shared" si="125"/>
        <v>5.0308622950819677</v>
      </c>
      <c r="W128" s="396">
        <v>286.48924550000004</v>
      </c>
      <c r="X128" s="870"/>
      <c r="Y128" s="1107" t="s">
        <v>17</v>
      </c>
      <c r="Z128" s="1108"/>
      <c r="AA128" s="329">
        <v>724.72227999999996</v>
      </c>
      <c r="AB128" s="396">
        <v>615.68683199999998</v>
      </c>
      <c r="AC128" s="44">
        <v>1.1770959999999999</v>
      </c>
      <c r="AD128" s="44">
        <v>39.444443999999997</v>
      </c>
      <c r="AE128" s="44"/>
      <c r="AF128" s="44" t="s">
        <v>17</v>
      </c>
      <c r="AG128" s="44"/>
      <c r="AH128" s="44"/>
      <c r="AI128" s="337">
        <v>1.8125</v>
      </c>
      <c r="AJ128" s="338">
        <v>0.55172399999999999</v>
      </c>
      <c r="AK128" s="204">
        <v>2.0571429999999999</v>
      </c>
      <c r="AL128" s="204">
        <v>0.48611100000000002</v>
      </c>
      <c r="AM128" s="337">
        <v>1.8125</v>
      </c>
      <c r="AN128" s="338">
        <v>0.55172399999999999</v>
      </c>
      <c r="AO128" s="204">
        <v>2.0571429999999999</v>
      </c>
      <c r="AP128" s="204">
        <v>0.48611100000000002</v>
      </c>
      <c r="AQ128" s="204"/>
      <c r="AR128" s="204"/>
      <c r="AS128" s="1107" t="s">
        <v>17</v>
      </c>
      <c r="AT128" s="1108"/>
      <c r="AU128" s="43">
        <v>1.2146140000000001</v>
      </c>
      <c r="AV128" s="44">
        <v>29.474996000000001</v>
      </c>
      <c r="AW128" s="61">
        <v>42.125576000000002</v>
      </c>
      <c r="AX128" s="163">
        <f t="shared" si="126"/>
        <v>0.81072835909219665</v>
      </c>
      <c r="AY128" s="37"/>
      <c r="AZ128" s="37"/>
      <c r="BA128" s="37"/>
      <c r="BB128" s="1107" t="s">
        <v>17</v>
      </c>
      <c r="BC128" s="1108"/>
    </row>
    <row r="129" spans="1:55" ht="15.9" customHeight="1" x14ac:dyDescent="0.3">
      <c r="A129" s="1171"/>
      <c r="B129" s="1174"/>
      <c r="C129" s="12">
        <v>41495</v>
      </c>
      <c r="D129" s="25">
        <v>667</v>
      </c>
      <c r="E129" s="25"/>
      <c r="F129" s="330">
        <v>24</v>
      </c>
      <c r="G129" s="339">
        <v>41.528890500000003</v>
      </c>
      <c r="H129" s="339">
        <v>12.396907500000001</v>
      </c>
      <c r="I129" s="337">
        <v>3.1492630000000004</v>
      </c>
      <c r="J129" s="338">
        <v>1.9540550000000001</v>
      </c>
      <c r="K129" s="204">
        <v>0.92727300000000001</v>
      </c>
      <c r="L129" s="204">
        <v>0.96590900000000002</v>
      </c>
      <c r="M129" s="204"/>
      <c r="N129" s="204"/>
      <c r="O129" s="204"/>
      <c r="P129" s="204"/>
      <c r="Q129" s="158">
        <v>29.131983000000002</v>
      </c>
      <c r="R129" s="159">
        <v>8.9244859999999999</v>
      </c>
      <c r="S129" s="339">
        <v>68.869754</v>
      </c>
      <c r="T129" s="339">
        <v>37.428776999999997</v>
      </c>
      <c r="U129" s="401">
        <v>95.217631000000011</v>
      </c>
      <c r="V129" s="171">
        <f t="shared" si="125"/>
        <v>3.967401291666667</v>
      </c>
      <c r="W129" s="396">
        <v>305.48543100000001</v>
      </c>
      <c r="X129" s="870"/>
      <c r="Y129" s="1107" t="s">
        <v>17</v>
      </c>
      <c r="Z129" s="1108"/>
      <c r="AA129" s="329">
        <v>573.48884499999997</v>
      </c>
      <c r="AB129" s="396">
        <v>275.21608900000001</v>
      </c>
      <c r="AC129" s="44">
        <v>2.083777</v>
      </c>
      <c r="AD129" s="44">
        <v>23.333333</v>
      </c>
      <c r="AE129" s="44"/>
      <c r="AF129" s="44" t="s">
        <v>17</v>
      </c>
      <c r="AG129" s="44"/>
      <c r="AH129" s="44"/>
      <c r="AI129" s="337">
        <v>1.5652170000000001</v>
      </c>
      <c r="AJ129" s="338">
        <v>0.63888900000000004</v>
      </c>
      <c r="AK129" s="204">
        <v>1.4310350000000001</v>
      </c>
      <c r="AL129" s="204">
        <v>0.69879500000000005</v>
      </c>
      <c r="AM129" s="337">
        <v>1.5652170000000001</v>
      </c>
      <c r="AN129" s="338">
        <v>0.63888900000000004</v>
      </c>
      <c r="AO129" s="204">
        <v>1.4310350000000001</v>
      </c>
      <c r="AP129" s="204">
        <v>0.69879500000000005</v>
      </c>
      <c r="AQ129" s="204"/>
      <c r="AR129" s="204"/>
      <c r="AS129" s="1107" t="s">
        <v>17</v>
      </c>
      <c r="AT129" s="1108"/>
      <c r="AU129" s="43">
        <v>1.138522</v>
      </c>
      <c r="AV129" s="44">
        <v>25.651160999999998</v>
      </c>
      <c r="AW129" s="61">
        <v>35.226146</v>
      </c>
      <c r="AX129" s="163">
        <f t="shared" si="126"/>
        <v>0.74133694974214448</v>
      </c>
      <c r="AY129" s="37"/>
      <c r="AZ129" s="37"/>
      <c r="BA129" s="37"/>
      <c r="BB129" s="1107" t="s">
        <v>17</v>
      </c>
      <c r="BC129" s="1108"/>
    </row>
    <row r="130" spans="1:55" ht="15.9" customHeight="1" x14ac:dyDescent="0.3">
      <c r="A130" s="1171"/>
      <c r="B130" s="1174"/>
      <c r="C130" s="12">
        <v>41856</v>
      </c>
      <c r="D130" s="25">
        <v>193</v>
      </c>
      <c r="E130" s="25"/>
      <c r="F130" s="330">
        <v>25.7</v>
      </c>
      <c r="G130" s="339">
        <v>58.101082500000004</v>
      </c>
      <c r="H130" s="339">
        <v>19.519649999999999</v>
      </c>
      <c r="I130" s="337">
        <v>3.6936315</v>
      </c>
      <c r="J130" s="338">
        <v>2.3534385000000002</v>
      </c>
      <c r="K130" s="204">
        <v>0.82702699999999996</v>
      </c>
      <c r="L130" s="204">
        <v>0.86531499999999995</v>
      </c>
      <c r="M130" s="204"/>
      <c r="N130" s="204"/>
      <c r="O130" s="204"/>
      <c r="P130" s="204"/>
      <c r="Q130" s="158">
        <v>38.581433000000004</v>
      </c>
      <c r="R130" s="159">
        <v>16.155881999999998</v>
      </c>
      <c r="S130" s="339">
        <v>66.824655000000007</v>
      </c>
      <c r="T130" s="339">
        <v>36.414618000000004</v>
      </c>
      <c r="U130" s="401">
        <v>99.301277999999996</v>
      </c>
      <c r="V130" s="171">
        <f t="shared" si="125"/>
        <v>3.8638629571984437</v>
      </c>
      <c r="W130" s="396">
        <v>418.68334099999998</v>
      </c>
      <c r="X130" s="870"/>
      <c r="Y130" s="1107" t="s">
        <v>17</v>
      </c>
      <c r="Z130" s="1108"/>
      <c r="AA130" s="327">
        <v>780.61525600000004</v>
      </c>
      <c r="AB130" s="11">
        <v>693.29357000000005</v>
      </c>
      <c r="AC130" s="37">
        <v>1.1259520000000001</v>
      </c>
      <c r="AD130" s="37">
        <v>33.333333000000003</v>
      </c>
      <c r="AE130" s="37"/>
      <c r="AF130" s="44" t="s">
        <v>17</v>
      </c>
      <c r="AG130" s="44"/>
      <c r="AH130" s="44"/>
      <c r="AI130" s="337">
        <v>1.7547170000000001</v>
      </c>
      <c r="AJ130" s="338">
        <v>0.56989199999999995</v>
      </c>
      <c r="AK130" s="204">
        <v>1.6140350000000001</v>
      </c>
      <c r="AL130" s="204">
        <v>0.61956500000000003</v>
      </c>
      <c r="AM130" s="337">
        <v>1.7547170000000001</v>
      </c>
      <c r="AN130" s="338">
        <v>0.56989199999999995</v>
      </c>
      <c r="AO130" s="204">
        <v>1.6140350000000001</v>
      </c>
      <c r="AP130" s="204">
        <v>0.61956500000000003</v>
      </c>
      <c r="AQ130" s="204"/>
      <c r="AR130" s="204"/>
      <c r="AS130" s="1107" t="s">
        <v>17</v>
      </c>
      <c r="AT130" s="1108"/>
      <c r="AU130" s="43">
        <v>1.3296570000000001</v>
      </c>
      <c r="AV130" s="44">
        <v>16.099442</v>
      </c>
      <c r="AW130" s="61">
        <v>31.334785</v>
      </c>
      <c r="AX130" s="163">
        <f t="shared" si="126"/>
        <v>0.71343473513616773</v>
      </c>
      <c r="AY130" s="37"/>
      <c r="AZ130" s="37"/>
      <c r="BA130" s="37"/>
      <c r="BB130" s="1107" t="s">
        <v>17</v>
      </c>
      <c r="BC130" s="1108"/>
    </row>
    <row r="131" spans="1:55" ht="15.9" customHeight="1" x14ac:dyDescent="0.3">
      <c r="A131" s="1171"/>
      <c r="B131" s="1174"/>
      <c r="C131" s="9">
        <v>41877</v>
      </c>
      <c r="D131" s="24">
        <v>198</v>
      </c>
      <c r="E131" s="24"/>
      <c r="F131" s="328">
        <v>25.4</v>
      </c>
      <c r="G131" s="339">
        <v>47.856210000000004</v>
      </c>
      <c r="H131" s="339">
        <v>10.0898205</v>
      </c>
      <c r="I131" s="337">
        <v>3.4103444999999999</v>
      </c>
      <c r="J131" s="338">
        <v>1.824908</v>
      </c>
      <c r="K131" s="204">
        <v>0.98018000000000005</v>
      </c>
      <c r="L131" s="204">
        <v>0.94955000000000001</v>
      </c>
      <c r="M131" s="204"/>
      <c r="N131" s="204"/>
      <c r="O131" s="204"/>
      <c r="P131" s="204"/>
      <c r="Q131" s="158">
        <v>37.766389500000002</v>
      </c>
      <c r="R131" s="159">
        <v>15.213343999999999</v>
      </c>
      <c r="S131" s="339">
        <v>78.884257999999988</v>
      </c>
      <c r="T131" s="339">
        <v>46.474027499999998</v>
      </c>
      <c r="U131" s="401">
        <v>115.61214699999999</v>
      </c>
      <c r="V131" s="171">
        <f t="shared" si="125"/>
        <v>4.5516593307086612</v>
      </c>
      <c r="W131" s="396">
        <v>402.85604599999999</v>
      </c>
      <c r="X131" s="870"/>
      <c r="Y131" s="1107" t="s">
        <v>17</v>
      </c>
      <c r="Z131" s="1108"/>
      <c r="AA131" s="327">
        <v>381.74123200000002</v>
      </c>
      <c r="AB131" s="11">
        <v>246.11393100000001</v>
      </c>
      <c r="AC131" s="37">
        <v>1.551075</v>
      </c>
      <c r="AD131" s="37">
        <v>32.222222000000002</v>
      </c>
      <c r="AE131" s="37"/>
      <c r="AF131" s="44" t="s">
        <v>17</v>
      </c>
      <c r="AG131" s="44"/>
      <c r="AH131" s="44"/>
      <c r="AI131" s="337">
        <v>0.54411799999999999</v>
      </c>
      <c r="AJ131" s="338">
        <v>1.8378380000000001</v>
      </c>
      <c r="AK131" s="204">
        <v>0.70129900000000001</v>
      </c>
      <c r="AL131" s="204">
        <v>1.425926</v>
      </c>
      <c r="AM131" s="337">
        <v>0.54411799999999999</v>
      </c>
      <c r="AN131" s="338">
        <v>1.8378380000000001</v>
      </c>
      <c r="AO131" s="204">
        <v>0.70129900000000001</v>
      </c>
      <c r="AP131" s="204">
        <v>1.425926</v>
      </c>
      <c r="AQ131" s="204"/>
      <c r="AR131" s="204"/>
      <c r="AS131" s="1107" t="s">
        <v>493</v>
      </c>
      <c r="AT131" s="1108"/>
      <c r="AU131" s="43">
        <v>1.2738179999999999</v>
      </c>
      <c r="AV131" s="44">
        <v>25.917565</v>
      </c>
      <c r="AW131" s="61">
        <v>38.151774000000003</v>
      </c>
      <c r="AX131" s="163">
        <f t="shared" si="126"/>
        <v>0.86573528699014102</v>
      </c>
      <c r="AY131" s="37"/>
      <c r="AZ131" s="37"/>
      <c r="BA131" s="37"/>
      <c r="BB131" s="1107" t="s">
        <v>17</v>
      </c>
      <c r="BC131" s="1108"/>
    </row>
    <row r="132" spans="1:55" ht="15.9" customHeight="1" x14ac:dyDescent="0.3">
      <c r="A132" s="1171"/>
      <c r="B132" s="1174"/>
      <c r="C132" s="12">
        <v>41947</v>
      </c>
      <c r="D132" s="25">
        <v>241</v>
      </c>
      <c r="E132" s="25"/>
      <c r="F132" s="330">
        <v>25.2</v>
      </c>
      <c r="G132" s="339">
        <v>67.064554000000001</v>
      </c>
      <c r="H132" s="339">
        <v>28.104106999999999</v>
      </c>
      <c r="I132" s="337">
        <v>3.9259424999999997</v>
      </c>
      <c r="J132" s="338">
        <v>2.7266269999999997</v>
      </c>
      <c r="K132" s="204">
        <v>0.91126099999999999</v>
      </c>
      <c r="L132" s="204">
        <v>0.91126099999999999</v>
      </c>
      <c r="M132" s="204"/>
      <c r="N132" s="204"/>
      <c r="O132" s="204"/>
      <c r="P132" s="204"/>
      <c r="Q132" s="146">
        <v>38.960447000000002</v>
      </c>
      <c r="R132" s="147">
        <v>13.3989405</v>
      </c>
      <c r="S132" s="339">
        <v>58.518860500000002</v>
      </c>
      <c r="T132" s="339">
        <v>30.667834500000001</v>
      </c>
      <c r="U132" s="88">
        <v>114.20113549999999</v>
      </c>
      <c r="V132" s="171">
        <f t="shared" si="125"/>
        <v>4.5317910912698407</v>
      </c>
      <c r="W132" s="11">
        <v>343.90459299999998</v>
      </c>
      <c r="X132" s="11"/>
      <c r="Y132" s="1107" t="s">
        <v>17</v>
      </c>
      <c r="Z132" s="1108"/>
      <c r="AA132" s="327">
        <v>707.83423500000004</v>
      </c>
      <c r="AB132" s="11">
        <v>687.19766900000002</v>
      </c>
      <c r="AC132" s="37">
        <v>1.03003</v>
      </c>
      <c r="AD132" s="37">
        <v>36.388888999999999</v>
      </c>
      <c r="AE132" s="37"/>
      <c r="AF132" s="37" t="s">
        <v>17</v>
      </c>
      <c r="AG132" s="37"/>
      <c r="AH132" s="37"/>
      <c r="AI132" s="337">
        <v>1.7</v>
      </c>
      <c r="AJ132" s="338">
        <v>0.58823499999999995</v>
      </c>
      <c r="AK132" s="204">
        <v>1.3505149999999999</v>
      </c>
      <c r="AL132" s="204">
        <v>0.74045799999999995</v>
      </c>
      <c r="AM132" s="337">
        <v>1.7</v>
      </c>
      <c r="AN132" s="338">
        <v>0.58823499999999995</v>
      </c>
      <c r="AO132" s="204">
        <v>1.3505149999999999</v>
      </c>
      <c r="AP132" s="204">
        <v>0.74045799999999995</v>
      </c>
      <c r="AQ132" s="204"/>
      <c r="AR132" s="204"/>
      <c r="AS132" s="1107" t="s">
        <v>17</v>
      </c>
      <c r="AT132" s="1108"/>
      <c r="AU132" s="398">
        <v>1.343925</v>
      </c>
      <c r="AV132" s="37">
        <v>19.408474999999999</v>
      </c>
      <c r="AW132" s="59">
        <v>37.958311000000002</v>
      </c>
      <c r="AX132" s="163">
        <f t="shared" si="126"/>
        <v>0.72531305661835777</v>
      </c>
      <c r="AY132" s="37"/>
      <c r="AZ132" s="37"/>
      <c r="BA132" s="37"/>
      <c r="BB132" s="1107" t="s">
        <v>17</v>
      </c>
      <c r="BC132" s="1108"/>
    </row>
    <row r="133" spans="1:55" ht="15.9" customHeight="1" thickBot="1" x14ac:dyDescent="0.35">
      <c r="A133" s="1171"/>
      <c r="B133" s="1174"/>
      <c r="C133" s="9">
        <v>41954</v>
      </c>
      <c r="D133" s="24">
        <v>251</v>
      </c>
      <c r="E133" s="24"/>
      <c r="F133" s="328">
        <v>21.4</v>
      </c>
      <c r="G133" s="406">
        <v>47.696606000000003</v>
      </c>
      <c r="H133" s="364">
        <v>14.815127</v>
      </c>
      <c r="I133" s="337">
        <v>3.4058305</v>
      </c>
      <c r="J133" s="338">
        <v>2.1074549999999999</v>
      </c>
      <c r="K133" s="409">
        <v>0.82702699999999996</v>
      </c>
      <c r="L133" s="338">
        <v>0.85</v>
      </c>
      <c r="M133" s="409"/>
      <c r="N133" s="409"/>
      <c r="O133" s="409"/>
      <c r="P133" s="409"/>
      <c r="Q133" s="160">
        <v>32.8814785</v>
      </c>
      <c r="R133" s="161">
        <v>12.745184500000001</v>
      </c>
      <c r="S133" s="339">
        <v>69.195277000000004</v>
      </c>
      <c r="T133" s="339">
        <v>38.205131999999999</v>
      </c>
      <c r="U133" s="402">
        <v>95.752903000000003</v>
      </c>
      <c r="V133" s="178">
        <v>4.4744347196261689</v>
      </c>
      <c r="W133" s="397">
        <v>386.11640499999999</v>
      </c>
      <c r="X133" s="871"/>
      <c r="Y133" s="1132" t="s">
        <v>17</v>
      </c>
      <c r="Z133" s="1133"/>
      <c r="AA133" s="400">
        <v>670.78839300000004</v>
      </c>
      <c r="AB133" s="397" t="s">
        <v>17</v>
      </c>
      <c r="AC133" s="46" t="s">
        <v>17</v>
      </c>
      <c r="AD133" s="46">
        <v>38.333333000000003</v>
      </c>
      <c r="AE133" s="46"/>
      <c r="AF133" s="46" t="s">
        <v>17</v>
      </c>
      <c r="AG133" s="44"/>
      <c r="AH133" s="44"/>
      <c r="AI133" s="337">
        <v>1.2847219999999999</v>
      </c>
      <c r="AJ133" s="338">
        <v>0.77837800000000001</v>
      </c>
      <c r="AK133" s="204">
        <v>1.504</v>
      </c>
      <c r="AL133" s="204">
        <v>0.66489399999999999</v>
      </c>
      <c r="AM133" s="337">
        <v>1.2847219999999999</v>
      </c>
      <c r="AN133" s="338">
        <v>0.77837800000000001</v>
      </c>
      <c r="AO133" s="204">
        <v>1.504</v>
      </c>
      <c r="AP133" s="204">
        <v>0.66489399999999999</v>
      </c>
      <c r="AQ133" s="204"/>
      <c r="AR133" s="204"/>
      <c r="AS133" s="1132" t="s">
        <v>17</v>
      </c>
      <c r="AT133" s="1133"/>
      <c r="AU133" s="403">
        <v>1.2751710000000001</v>
      </c>
      <c r="AV133" s="37">
        <v>16.487424000000001</v>
      </c>
      <c r="AW133" s="59">
        <v>35.049163999999998</v>
      </c>
      <c r="AX133" s="164">
        <f t="shared" si="126"/>
        <v>0.60076260926253067</v>
      </c>
      <c r="AY133" s="38"/>
      <c r="AZ133" s="38"/>
      <c r="BA133" s="38"/>
      <c r="BB133" s="1132" t="s">
        <v>17</v>
      </c>
      <c r="BC133" s="1133"/>
    </row>
    <row r="134" spans="1:55" ht="15.9" customHeight="1" x14ac:dyDescent="0.3">
      <c r="A134" s="1171"/>
      <c r="B134" s="1174"/>
      <c r="C134" s="1116" t="s">
        <v>13</v>
      </c>
      <c r="D134" s="1134"/>
      <c r="E134" s="1070"/>
      <c r="F134" s="369">
        <f t="shared" ref="F134:W134" si="127">AVERAGE(F126:F133)</f>
        <v>24.15</v>
      </c>
      <c r="G134" s="14">
        <f t="shared" si="127"/>
        <v>54.577268375000003</v>
      </c>
      <c r="H134" s="15">
        <f t="shared" si="127"/>
        <v>17.545750062499998</v>
      </c>
      <c r="I134" s="64">
        <f t="shared" si="127"/>
        <v>3.5758629375000002</v>
      </c>
      <c r="J134" s="65">
        <f t="shared" si="127"/>
        <v>2.21165375</v>
      </c>
      <c r="K134" s="48">
        <f t="shared" si="127"/>
        <v>0.88750512500000001</v>
      </c>
      <c r="L134" s="65">
        <f t="shared" si="127"/>
        <v>0.90099312499999995</v>
      </c>
      <c r="M134" s="48"/>
      <c r="N134" s="48"/>
      <c r="O134" s="48"/>
      <c r="P134" s="48"/>
      <c r="Q134" s="150">
        <f t="shared" si="127"/>
        <v>37.031518374999997</v>
      </c>
      <c r="R134" s="151">
        <f t="shared" si="127"/>
        <v>13.514579812499999</v>
      </c>
      <c r="S134" s="15">
        <f t="shared" si="127"/>
        <v>69.105811250000002</v>
      </c>
      <c r="T134" s="126">
        <f t="shared" si="127"/>
        <v>38.509890562499997</v>
      </c>
      <c r="U134" s="89">
        <f t="shared" si="127"/>
        <v>106.88757475</v>
      </c>
      <c r="V134" s="174">
        <f t="shared" si="127"/>
        <v>4.4296975988692058</v>
      </c>
      <c r="W134" s="15">
        <f t="shared" si="127"/>
        <v>367.601601125</v>
      </c>
      <c r="X134" s="890"/>
      <c r="Y134" s="1118">
        <f>COUNT(Q126:Q133)</f>
        <v>8</v>
      </c>
      <c r="Z134" s="1119"/>
      <c r="AA134" s="14">
        <f t="shared" ref="AA134:AP134" si="128">AVERAGE(AA126:AA133)</f>
        <v>624.22866475000001</v>
      </c>
      <c r="AB134" s="15">
        <f t="shared" si="128"/>
        <v>535.10386057142853</v>
      </c>
      <c r="AC134" s="48">
        <f t="shared" si="128"/>
        <v>1.2812597142857141</v>
      </c>
      <c r="AD134" s="48">
        <f t="shared" si="128"/>
        <v>34.444444250000004</v>
      </c>
      <c r="AE134" s="48"/>
      <c r="AF134" s="48" t="e">
        <f t="shared" si="128"/>
        <v>#DIV/0!</v>
      </c>
      <c r="AG134" s="48"/>
      <c r="AH134" s="48"/>
      <c r="AI134" s="64">
        <f t="shared" ref="AI134:AL134" si="129">AVERAGE(AI126:AI133)</f>
        <v>1.3392077500000001</v>
      </c>
      <c r="AJ134" s="65">
        <f t="shared" si="129"/>
        <v>0.87915987500000004</v>
      </c>
      <c r="AK134" s="48">
        <f t="shared" si="129"/>
        <v>1.3609832499999999</v>
      </c>
      <c r="AL134" s="112">
        <f t="shared" si="129"/>
        <v>0.81458762500000015</v>
      </c>
      <c r="AM134" s="64">
        <f t="shared" si="128"/>
        <v>1.3392077500000001</v>
      </c>
      <c r="AN134" s="65">
        <f t="shared" si="128"/>
        <v>0.87915987500000004</v>
      </c>
      <c r="AO134" s="48">
        <f t="shared" si="128"/>
        <v>1.3609832499999999</v>
      </c>
      <c r="AP134" s="112">
        <f t="shared" si="128"/>
        <v>0.81458762500000015</v>
      </c>
      <c r="AQ134" s="1043"/>
      <c r="AR134" s="1043"/>
      <c r="AS134" s="1118">
        <f>COUNT(AA126:AA133)</f>
        <v>8</v>
      </c>
      <c r="AT134" s="1119"/>
      <c r="AU134" s="47">
        <f>AVERAGE(AU126:AU133)</f>
        <v>1.231672125</v>
      </c>
      <c r="AV134" s="48">
        <f>AVERAGE(AV126:AV133)</f>
        <v>21.596603375000001</v>
      </c>
      <c r="AW134" s="65">
        <f>AVERAGE(AW126:AW133)</f>
        <v>37.747238875000001</v>
      </c>
      <c r="AX134" s="112">
        <f>AVERAGE(AX126:AX133)</f>
        <v>0.68603912946408341</v>
      </c>
      <c r="AY134" s="1043"/>
      <c r="AZ134" s="1043"/>
      <c r="BA134" s="1043"/>
      <c r="BB134" s="1118">
        <f>COUNT(AU126:AU133)</f>
        <v>8</v>
      </c>
      <c r="BC134" s="1119"/>
    </row>
    <row r="135" spans="1:55" ht="15.9" customHeight="1" x14ac:dyDescent="0.3">
      <c r="A135" s="1171"/>
      <c r="B135" s="1174"/>
      <c r="C135" s="1124" t="s">
        <v>14</v>
      </c>
      <c r="D135" s="1130"/>
      <c r="E135" s="1068"/>
      <c r="F135" s="370">
        <f t="shared" ref="F135:W135" si="130">_xlfn.STDEV.S(F126:F133)</f>
        <v>1.4579829511054943</v>
      </c>
      <c r="G135" s="17">
        <f t="shared" si="130"/>
        <v>11.871841861187939</v>
      </c>
      <c r="H135" s="18">
        <f t="shared" si="130"/>
        <v>8.0590716425006867</v>
      </c>
      <c r="I135" s="66">
        <f t="shared" si="130"/>
        <v>0.33420454327108012</v>
      </c>
      <c r="J135" s="67">
        <f t="shared" si="130"/>
        <v>0.40713218202656704</v>
      </c>
      <c r="K135" s="50">
        <f t="shared" si="130"/>
        <v>5.8274433201723597E-2</v>
      </c>
      <c r="L135" s="67">
        <f t="shared" si="130"/>
        <v>4.3639149335160402E-2</v>
      </c>
      <c r="M135" s="50"/>
      <c r="N135" s="50"/>
      <c r="O135" s="50"/>
      <c r="P135" s="50"/>
      <c r="Q135" s="152">
        <f t="shared" si="130"/>
        <v>4.9193995383579097</v>
      </c>
      <c r="R135" s="153">
        <f t="shared" si="130"/>
        <v>2.3962404703349733</v>
      </c>
      <c r="S135" s="18">
        <f t="shared" si="130"/>
        <v>7.9729516871463799</v>
      </c>
      <c r="T135" s="127">
        <f t="shared" si="130"/>
        <v>6.269175694161774</v>
      </c>
      <c r="U135" s="90">
        <f t="shared" si="130"/>
        <v>10.085257939512033</v>
      </c>
      <c r="V135" s="175">
        <f t="shared" si="130"/>
        <v>0.36687762088400022</v>
      </c>
      <c r="W135" s="18">
        <f t="shared" si="130"/>
        <v>68.644657856974803</v>
      </c>
      <c r="X135" s="891"/>
      <c r="Y135" s="1120"/>
      <c r="Z135" s="1121"/>
      <c r="AA135" s="17">
        <f t="shared" ref="AA135:AP135" si="131">_xlfn.STDEV.S(AA126:AA133)</f>
        <v>134.9960837376648</v>
      </c>
      <c r="AB135" s="18">
        <f t="shared" si="131"/>
        <v>201.10767005093021</v>
      </c>
      <c r="AC135" s="50">
        <f t="shared" si="131"/>
        <v>0.44667880148891331</v>
      </c>
      <c r="AD135" s="50">
        <f t="shared" si="131"/>
        <v>5.0852520630715441</v>
      </c>
      <c r="AE135" s="50"/>
      <c r="AF135" s="50" t="e">
        <f t="shared" si="131"/>
        <v>#DIV/0!</v>
      </c>
      <c r="AG135" s="50"/>
      <c r="AH135" s="50"/>
      <c r="AI135" s="66">
        <f t="shared" ref="AI135:AL135" si="132">_xlfn.STDEV.S(AI126:AI133)</f>
        <v>0.46760077333363553</v>
      </c>
      <c r="AJ135" s="67">
        <f t="shared" si="132"/>
        <v>0.45449380142101525</v>
      </c>
      <c r="AK135" s="50">
        <f t="shared" si="132"/>
        <v>0.42182342094454334</v>
      </c>
      <c r="AL135" s="113">
        <f t="shared" si="132"/>
        <v>0.31043484365733365</v>
      </c>
      <c r="AM135" s="66">
        <f t="shared" si="131"/>
        <v>0.46760077333363553</v>
      </c>
      <c r="AN135" s="67">
        <f t="shared" si="131"/>
        <v>0.45449380142101525</v>
      </c>
      <c r="AO135" s="50">
        <f t="shared" si="131"/>
        <v>0.42182342094454334</v>
      </c>
      <c r="AP135" s="113">
        <f t="shared" si="131"/>
        <v>0.31043484365733365</v>
      </c>
      <c r="AQ135" s="1042"/>
      <c r="AR135" s="1042"/>
      <c r="AS135" s="1120"/>
      <c r="AT135" s="1121"/>
      <c r="AU135" s="49">
        <f>_xlfn.STDEV.S(AU126:AU133)</f>
        <v>9.5683353956739631E-2</v>
      </c>
      <c r="AV135" s="50">
        <f>_xlfn.STDEV.S(AV126:AV133)</f>
        <v>5.7611095161996806</v>
      </c>
      <c r="AW135" s="67">
        <f>_xlfn.STDEV.S(AW126:AW133)</f>
        <v>3.7071875512180945</v>
      </c>
      <c r="AX135" s="113">
        <f>_xlfn.STDEV.S(AX126:AX133)</f>
        <v>0.17337085765565016</v>
      </c>
      <c r="AY135" s="1042"/>
      <c r="AZ135" s="1042"/>
      <c r="BA135" s="1042"/>
      <c r="BB135" s="1120"/>
      <c r="BC135" s="1121"/>
    </row>
    <row r="136" spans="1:55" ht="15.9" customHeight="1" thickBot="1" x14ac:dyDescent="0.35">
      <c r="A136" s="1171"/>
      <c r="B136" s="1175"/>
      <c r="C136" s="1126" t="s">
        <v>15</v>
      </c>
      <c r="D136" s="1131"/>
      <c r="E136" s="1079"/>
      <c r="F136" s="371">
        <f t="shared" ref="F136:W136" si="133">_xlfn.STDEV.S(F126:F133)/SQRT(COUNT(F126:F133))</f>
        <v>0.51547481579053478</v>
      </c>
      <c r="G136" s="20">
        <f t="shared" si="133"/>
        <v>4.1973299426101569</v>
      </c>
      <c r="H136" s="21">
        <f t="shared" si="133"/>
        <v>2.8493121042402216</v>
      </c>
      <c r="I136" s="68">
        <f t="shared" si="133"/>
        <v>0.11815914942516685</v>
      </c>
      <c r="J136" s="69">
        <f t="shared" si="133"/>
        <v>0.14394296337513068</v>
      </c>
      <c r="K136" s="52">
        <f t="shared" si="133"/>
        <v>2.0603123443370622E-2</v>
      </c>
      <c r="L136" s="69">
        <f t="shared" si="133"/>
        <v>1.5428769210052167E-2</v>
      </c>
      <c r="M136" s="52"/>
      <c r="N136" s="52"/>
      <c r="O136" s="52"/>
      <c r="P136" s="52"/>
      <c r="Q136" s="154">
        <f t="shared" si="133"/>
        <v>1.7392703864694246</v>
      </c>
      <c r="R136" s="155">
        <f t="shared" si="133"/>
        <v>0.84719894296375076</v>
      </c>
      <c r="S136" s="21">
        <f t="shared" si="133"/>
        <v>2.8188641020269647</v>
      </c>
      <c r="T136" s="128">
        <f t="shared" si="133"/>
        <v>2.2164883228958359</v>
      </c>
      <c r="U136" s="91">
        <f t="shared" si="133"/>
        <v>3.5656771395222129</v>
      </c>
      <c r="V136" s="176">
        <f t="shared" si="133"/>
        <v>0.12971082679633195</v>
      </c>
      <c r="W136" s="21">
        <f t="shared" si="133"/>
        <v>24.269551531448649</v>
      </c>
      <c r="X136" s="21"/>
      <c r="Y136" s="1122"/>
      <c r="Z136" s="1123"/>
      <c r="AA136" s="20">
        <f t="shared" ref="AA136:AP136" si="134">_xlfn.STDEV.S(AA126:AA133)/SQRT(COUNT(AA126:AA133))</f>
        <v>47.728323122264896</v>
      </c>
      <c r="AB136" s="21">
        <f t="shared" si="134"/>
        <v>76.011554528913379</v>
      </c>
      <c r="AC136" s="52">
        <f t="shared" si="134"/>
        <v>0.16882871780915035</v>
      </c>
      <c r="AD136" s="52">
        <f t="shared" si="134"/>
        <v>1.7979081089203848</v>
      </c>
      <c r="AE136" s="52"/>
      <c r="AF136" s="52" t="e">
        <f t="shared" si="134"/>
        <v>#DIV/0!</v>
      </c>
      <c r="AG136" s="52"/>
      <c r="AH136" s="52"/>
      <c r="AI136" s="68">
        <f t="shared" ref="AI136:AL136" si="135">_xlfn.STDEV.S(AI126:AI133)/SQRT(COUNT(AI126:AI133))</f>
        <v>0.16532183885614371</v>
      </c>
      <c r="AJ136" s="69">
        <f t="shared" si="135"/>
        <v>0.160687824496026</v>
      </c>
      <c r="AK136" s="52">
        <f t="shared" si="135"/>
        <v>0.14913710070659705</v>
      </c>
      <c r="AL136" s="114">
        <f t="shared" si="135"/>
        <v>0.10975529153334315</v>
      </c>
      <c r="AM136" s="68">
        <f t="shared" si="134"/>
        <v>0.16532183885614371</v>
      </c>
      <c r="AN136" s="69">
        <f t="shared" si="134"/>
        <v>0.160687824496026</v>
      </c>
      <c r="AO136" s="52">
        <f t="shared" si="134"/>
        <v>0.14913710070659705</v>
      </c>
      <c r="AP136" s="114">
        <f t="shared" si="134"/>
        <v>0.10975529153334315</v>
      </c>
      <c r="AQ136" s="52"/>
      <c r="AR136" s="52"/>
      <c r="AS136" s="1122"/>
      <c r="AT136" s="1123"/>
      <c r="AU136" s="51">
        <f>_xlfn.STDEV.S(AU126:AU133)/SQRT(COUNT(AU126:AU133))</f>
        <v>3.3829174214741631E-2</v>
      </c>
      <c r="AV136" s="52">
        <f>_xlfn.STDEV.S(AV126:AV133)/SQRT(COUNT(AV126:AV133))</f>
        <v>2.0368598030315721</v>
      </c>
      <c r="AW136" s="69">
        <f>_xlfn.STDEV.S(AW126:AW133)/SQRT(COUNT(AW126:AW133))</f>
        <v>1.3106887282983331</v>
      </c>
      <c r="AX136" s="114">
        <f>_xlfn.STDEV.S(AX126:AX133)/SQRT(COUNT(AX126:AX133))</f>
        <v>6.1295854554218945E-2</v>
      </c>
      <c r="AY136" s="52"/>
      <c r="AZ136" s="52"/>
      <c r="BA136" s="52"/>
      <c r="BB136" s="1122"/>
      <c r="BC136" s="1123"/>
    </row>
    <row r="137" spans="1:55" s="81" customFormat="1" ht="15.9" customHeight="1" thickBot="1" x14ac:dyDescent="0.35">
      <c r="A137" s="1172"/>
      <c r="B137" s="1109" t="s">
        <v>19</v>
      </c>
      <c r="C137" s="1110"/>
      <c r="D137" s="1182"/>
      <c r="E137" s="1073"/>
      <c r="F137" s="120">
        <f t="shared" ref="F137:W137" si="136">_xlfn.T.TEST(F118:F122,F126:F133,2,3)</f>
        <v>2.757698118523302E-2</v>
      </c>
      <c r="G137" s="28">
        <f t="shared" si="136"/>
        <v>0.15556108427139564</v>
      </c>
      <c r="H137" s="28">
        <f t="shared" si="136"/>
        <v>0.33064361248165347</v>
      </c>
      <c r="I137" s="119">
        <f t="shared" si="136"/>
        <v>0.14763857928945848</v>
      </c>
      <c r="J137" s="72">
        <f t="shared" si="136"/>
        <v>0.3077157799200943</v>
      </c>
      <c r="K137" s="28">
        <f t="shared" si="136"/>
        <v>0.88672198590436979</v>
      </c>
      <c r="L137" s="72">
        <f t="shared" si="136"/>
        <v>0.34963350775402829</v>
      </c>
      <c r="M137" s="28"/>
      <c r="N137" s="28"/>
      <c r="O137" s="28"/>
      <c r="P137" s="28"/>
      <c r="Q137" s="119">
        <f t="shared" si="136"/>
        <v>6.3204041066172043E-2</v>
      </c>
      <c r="R137" s="28">
        <f t="shared" si="136"/>
        <v>0.45925497033092677</v>
      </c>
      <c r="S137" s="28">
        <f t="shared" si="136"/>
        <v>0.62763688390080774</v>
      </c>
      <c r="T137" s="72">
        <f t="shared" si="136"/>
        <v>0.62260801781935671</v>
      </c>
      <c r="U137" s="119">
        <f t="shared" si="136"/>
        <v>0.10221536859747291</v>
      </c>
      <c r="V137" s="72">
        <f t="shared" si="136"/>
        <v>0.7319925684760078</v>
      </c>
      <c r="W137" s="29">
        <f t="shared" si="136"/>
        <v>0.29489989337676781</v>
      </c>
      <c r="X137" s="44"/>
      <c r="AA137" s="27">
        <f t="shared" ref="AA137:AP137" si="137">_xlfn.T.TEST(AA118:AA122,AA126:AA133,2,3)</f>
        <v>0.19449732001355302</v>
      </c>
      <c r="AB137" s="28">
        <f t="shared" si="137"/>
        <v>0.78188202424233699</v>
      </c>
      <c r="AC137" s="28">
        <f t="shared" si="137"/>
        <v>0.95350710269150962</v>
      </c>
      <c r="AD137" s="28">
        <f t="shared" si="137"/>
        <v>0.28366233139084862</v>
      </c>
      <c r="AE137" s="28"/>
      <c r="AF137" s="28" t="e">
        <f t="shared" si="137"/>
        <v>#DIV/0!</v>
      </c>
      <c r="AG137" s="28"/>
      <c r="AH137" s="28"/>
      <c r="AI137" s="119">
        <f t="shared" ref="AI137:AL137" si="138">_xlfn.T.TEST(AI118:AI122,AI126:AI133,2,3)</f>
        <v>0.57252977496327251</v>
      </c>
      <c r="AJ137" s="72">
        <f t="shared" si="138"/>
        <v>0.6404126427897866</v>
      </c>
      <c r="AK137" s="28">
        <f t="shared" si="138"/>
        <v>0.2367720571770861</v>
      </c>
      <c r="AL137" s="29">
        <f t="shared" si="138"/>
        <v>0.17089162446971159</v>
      </c>
      <c r="AM137" s="119">
        <f t="shared" si="137"/>
        <v>0.57252977496327251</v>
      </c>
      <c r="AN137" s="72">
        <f t="shared" si="137"/>
        <v>0.6404126427897866</v>
      </c>
      <c r="AO137" s="28">
        <f t="shared" si="137"/>
        <v>0.2367720571770861</v>
      </c>
      <c r="AP137" s="29">
        <f t="shared" si="137"/>
        <v>0.17089162446971159</v>
      </c>
      <c r="AQ137" s="44"/>
      <c r="AR137" s="44"/>
      <c r="AU137" s="27">
        <f>_xlfn.T.TEST(AU118:AU122,AU126:AU133,2,3)</f>
        <v>0.70082499058799308</v>
      </c>
      <c r="AV137" s="28">
        <f>_xlfn.T.TEST(AV118:AV122,AV126:AV133,2,3)</f>
        <v>0.37854558979446234</v>
      </c>
      <c r="AW137" s="72">
        <f>_xlfn.T.TEST(AW118:AW122,AW126:AW133,2,3)</f>
        <v>0.66045690480513874</v>
      </c>
      <c r="AX137" s="29">
        <f>_xlfn.T.TEST(AX118:AX122,AX126:AX133,2,3)</f>
        <v>0.38165808360082015</v>
      </c>
      <c r="AY137" s="44"/>
      <c r="AZ137" s="44"/>
      <c r="BA137" s="44"/>
    </row>
    <row r="138" spans="1:55" ht="15.9" customHeight="1" x14ac:dyDescent="0.3">
      <c r="F138" s="81"/>
      <c r="G138" s="81"/>
      <c r="H138" s="1"/>
      <c r="I138" s="81"/>
      <c r="J138" s="1"/>
      <c r="K138" s="81"/>
      <c r="L138" s="1"/>
      <c r="M138" s="1"/>
      <c r="N138" s="1"/>
      <c r="O138" s="1"/>
      <c r="P138" s="1"/>
      <c r="U138" s="1"/>
      <c r="W138" s="1"/>
      <c r="X138" s="1"/>
      <c r="AA138" s="81"/>
      <c r="AB138" s="81"/>
      <c r="AC138" s="81"/>
      <c r="AD138" s="1"/>
      <c r="AE138" s="1"/>
      <c r="AI138" s="81"/>
      <c r="AJ138" s="1"/>
      <c r="AK138" s="1"/>
      <c r="AL138" s="1"/>
      <c r="AM138" s="81"/>
      <c r="AN138" s="1"/>
      <c r="AO138" s="1"/>
      <c r="AP138" s="1"/>
      <c r="AQ138" s="1"/>
      <c r="AR138" s="1"/>
      <c r="AU138" s="81"/>
      <c r="AV138" s="1"/>
      <c r="AW138" s="1"/>
      <c r="AX138" s="1"/>
      <c r="AY138" s="1"/>
      <c r="AZ138" s="1"/>
      <c r="BA138" s="1"/>
    </row>
    <row r="139" spans="1:55" ht="15.9" customHeight="1" thickBot="1" x14ac:dyDescent="0.35">
      <c r="F139" s="81"/>
      <c r="G139" s="81"/>
      <c r="H139" s="1"/>
      <c r="I139" s="81"/>
      <c r="J139" s="1"/>
      <c r="K139" s="81"/>
      <c r="L139" s="1"/>
      <c r="M139" s="1"/>
      <c r="N139" s="1"/>
      <c r="O139" s="1"/>
      <c r="P139" s="1"/>
      <c r="U139" s="1"/>
      <c r="W139" s="1"/>
      <c r="X139" s="1"/>
      <c r="AA139" s="81"/>
      <c r="AB139" s="81"/>
      <c r="AC139" s="81"/>
      <c r="AD139" s="1"/>
      <c r="AE139" s="1"/>
      <c r="AI139" s="81"/>
      <c r="AJ139" s="1"/>
      <c r="AK139" s="1"/>
      <c r="AL139" s="1"/>
      <c r="AM139" s="81"/>
      <c r="AN139" s="1"/>
      <c r="AO139" s="1"/>
      <c r="AP139" s="1"/>
      <c r="AQ139" s="1"/>
      <c r="AR139" s="1"/>
      <c r="AU139" s="81"/>
      <c r="AV139" s="1"/>
      <c r="AW139" s="1"/>
      <c r="AX139" s="1"/>
      <c r="AY139" s="1"/>
      <c r="AZ139" s="1"/>
      <c r="BA139" s="1"/>
    </row>
    <row r="140" spans="1:55" ht="15.9" customHeight="1" thickBot="1" x14ac:dyDescent="0.35">
      <c r="B140" s="84"/>
      <c r="C140" s="1101" t="s">
        <v>21</v>
      </c>
      <c r="D140" s="1102"/>
      <c r="E140" s="1071"/>
      <c r="F140" s="1162" t="s">
        <v>56</v>
      </c>
      <c r="G140" s="1098" t="s">
        <v>94</v>
      </c>
      <c r="H140" s="1099"/>
      <c r="I140" s="1099"/>
      <c r="J140" s="1099"/>
      <c r="K140" s="1099"/>
      <c r="L140" s="1099"/>
      <c r="M140" s="1099"/>
      <c r="N140" s="1099"/>
      <c r="O140" s="1099"/>
      <c r="P140" s="1099"/>
      <c r="Q140" s="1099"/>
      <c r="R140" s="1099"/>
      <c r="S140" s="1099"/>
      <c r="T140" s="1099"/>
      <c r="U140" s="1099"/>
      <c r="V140" s="1099"/>
      <c r="W140" s="1099"/>
      <c r="X140" s="1099"/>
      <c r="Y140" s="1099"/>
      <c r="Z140" s="1100"/>
      <c r="AA140" s="1098" t="s">
        <v>101</v>
      </c>
      <c r="AB140" s="1099"/>
      <c r="AC140" s="1099"/>
      <c r="AD140" s="1099"/>
      <c r="AE140" s="1099"/>
      <c r="AF140" s="1099"/>
      <c r="AG140" s="1099"/>
      <c r="AH140" s="1099"/>
      <c r="AI140" s="1099"/>
      <c r="AJ140" s="1099"/>
      <c r="AK140" s="1099"/>
      <c r="AL140" s="1099"/>
      <c r="AM140" s="1099"/>
      <c r="AN140" s="1099"/>
      <c r="AO140" s="1099"/>
      <c r="AP140" s="1099"/>
      <c r="AQ140" s="1099"/>
      <c r="AR140" s="1099"/>
      <c r="AS140" s="1099"/>
      <c r="AT140" s="1100"/>
      <c r="AU140" s="1098" t="s">
        <v>105</v>
      </c>
      <c r="AV140" s="1099"/>
      <c r="AW140" s="1099"/>
      <c r="AX140" s="1099"/>
      <c r="AY140" s="1099"/>
      <c r="AZ140" s="1099"/>
      <c r="BA140" s="1099"/>
      <c r="BB140" s="1099"/>
      <c r="BC140" s="1100"/>
    </row>
    <row r="141" spans="1:55" ht="15.9" customHeight="1" x14ac:dyDescent="0.3">
      <c r="B141" s="84"/>
      <c r="C141" s="1183"/>
      <c r="D141" s="1184"/>
      <c r="E141" s="1074"/>
      <c r="F141" s="1163"/>
      <c r="G141" s="1178" t="s">
        <v>119</v>
      </c>
      <c r="H141" s="1087"/>
      <c r="I141" s="1086" t="s">
        <v>464</v>
      </c>
      <c r="J141" s="1087"/>
      <c r="K141" s="1086" t="s">
        <v>465</v>
      </c>
      <c r="L141" s="1087"/>
      <c r="M141" s="876"/>
      <c r="N141" s="876"/>
      <c r="O141" s="876"/>
      <c r="P141" s="876"/>
      <c r="Q141" s="1140" t="s">
        <v>95</v>
      </c>
      <c r="R141" s="1142" t="s">
        <v>96</v>
      </c>
      <c r="S141" s="1142" t="s">
        <v>97</v>
      </c>
      <c r="T141" s="1144" t="s">
        <v>98</v>
      </c>
      <c r="U141" s="1146" t="s">
        <v>466</v>
      </c>
      <c r="V141" s="1147"/>
      <c r="W141" s="1176" t="s">
        <v>7</v>
      </c>
      <c r="X141" s="870"/>
      <c r="Y141" s="1101" t="s">
        <v>2</v>
      </c>
      <c r="Z141" s="1102"/>
      <c r="AA141" s="1105" t="s">
        <v>435</v>
      </c>
      <c r="AB141" s="1090" t="s">
        <v>436</v>
      </c>
      <c r="AC141" s="1136" t="s">
        <v>104</v>
      </c>
      <c r="AD141" s="1090" t="s">
        <v>328</v>
      </c>
      <c r="AE141" s="1026"/>
      <c r="AF141" s="1165" t="s">
        <v>329</v>
      </c>
      <c r="AG141" s="1029"/>
      <c r="AH141" s="1029"/>
      <c r="AI141" s="1086" t="s">
        <v>100</v>
      </c>
      <c r="AJ141" s="1087"/>
      <c r="AK141" s="1086" t="s">
        <v>99</v>
      </c>
      <c r="AL141" s="1169"/>
      <c r="AM141" s="1086" t="s">
        <v>100</v>
      </c>
      <c r="AN141" s="1087"/>
      <c r="AO141" s="1086" t="s">
        <v>99</v>
      </c>
      <c r="AP141" s="1169"/>
      <c r="AQ141" s="1028"/>
      <c r="AR141" s="1028"/>
      <c r="AS141" s="1101" t="s">
        <v>2</v>
      </c>
      <c r="AT141" s="1102"/>
      <c r="AU141" s="1105" t="s">
        <v>106</v>
      </c>
      <c r="AV141" s="1090" t="s">
        <v>107</v>
      </c>
      <c r="AW141" s="1096" t="s">
        <v>108</v>
      </c>
      <c r="AX141" s="1092" t="s">
        <v>109</v>
      </c>
      <c r="AY141" s="1026"/>
      <c r="AZ141" s="1026"/>
      <c r="BA141" s="1026"/>
      <c r="BB141" s="1101" t="s">
        <v>2</v>
      </c>
      <c r="BC141" s="1102"/>
    </row>
    <row r="142" spans="1:55" ht="16.5" customHeight="1" thickBot="1" x14ac:dyDescent="0.35">
      <c r="B142" s="85"/>
      <c r="C142" s="1103"/>
      <c r="D142" s="1104"/>
      <c r="E142" s="1072"/>
      <c r="F142" s="1164"/>
      <c r="G142" s="93" t="s">
        <v>52</v>
      </c>
      <c r="H142" s="122" t="s">
        <v>53</v>
      </c>
      <c r="I142" s="93" t="s">
        <v>52</v>
      </c>
      <c r="J142" s="93" t="s">
        <v>53</v>
      </c>
      <c r="K142" s="121" t="s">
        <v>100</v>
      </c>
      <c r="L142" s="122" t="s">
        <v>99</v>
      </c>
      <c r="M142" s="875"/>
      <c r="N142" s="875"/>
      <c r="O142" s="875"/>
      <c r="P142" s="875"/>
      <c r="Q142" s="1141"/>
      <c r="R142" s="1143"/>
      <c r="S142" s="1143"/>
      <c r="T142" s="1145"/>
      <c r="U142" s="121" t="s">
        <v>463</v>
      </c>
      <c r="V142" s="55" t="s">
        <v>467</v>
      </c>
      <c r="W142" s="1177"/>
      <c r="X142" s="871"/>
      <c r="Y142" s="1103"/>
      <c r="Z142" s="1104"/>
      <c r="AA142" s="1106"/>
      <c r="AB142" s="1091"/>
      <c r="AC142" s="1137"/>
      <c r="AD142" s="1091"/>
      <c r="AE142" s="1027"/>
      <c r="AF142" s="1166"/>
      <c r="AG142" s="1030"/>
      <c r="AH142" s="1030"/>
      <c r="AI142" s="121" t="s">
        <v>102</v>
      </c>
      <c r="AJ142" s="122" t="s">
        <v>103</v>
      </c>
      <c r="AK142" s="93" t="s">
        <v>102</v>
      </c>
      <c r="AL142" s="122" t="s">
        <v>103</v>
      </c>
      <c r="AM142" s="121" t="s">
        <v>102</v>
      </c>
      <c r="AN142" s="122" t="s">
        <v>103</v>
      </c>
      <c r="AO142" s="93" t="s">
        <v>102</v>
      </c>
      <c r="AP142" s="122" t="s">
        <v>103</v>
      </c>
      <c r="AQ142" s="1025"/>
      <c r="AR142" s="1025"/>
      <c r="AS142" s="1103"/>
      <c r="AT142" s="1104"/>
      <c r="AU142" s="1106"/>
      <c r="AV142" s="1091"/>
      <c r="AW142" s="1097"/>
      <c r="AX142" s="1093"/>
      <c r="AY142" s="1027"/>
      <c r="AZ142" s="1027"/>
      <c r="BA142" s="1027"/>
      <c r="BB142" s="1103"/>
      <c r="BC142" s="1104"/>
    </row>
    <row r="143" spans="1:55" ht="15.9" customHeight="1" x14ac:dyDescent="0.3">
      <c r="A143" s="34"/>
      <c r="B143" s="1185" t="s">
        <v>9</v>
      </c>
      <c r="C143" s="1188" t="s">
        <v>653</v>
      </c>
      <c r="D143" s="1189"/>
      <c r="E143" s="1083"/>
      <c r="F143" s="195">
        <f t="shared" ref="F143:W143" si="139">_xlfn.T.TEST(F6:F10,F31:F36,2,3)</f>
        <v>0.81448558555251938</v>
      </c>
      <c r="G143" s="569">
        <f t="shared" si="139"/>
        <v>0.64545521234895742</v>
      </c>
      <c r="H143" s="35">
        <f t="shared" si="139"/>
        <v>0.74735114539551462</v>
      </c>
      <c r="I143" s="99">
        <f t="shared" si="139"/>
        <v>0.67832585347220964</v>
      </c>
      <c r="J143" s="100">
        <f t="shared" si="139"/>
        <v>0.77185945016868684</v>
      </c>
      <c r="K143" s="99">
        <f t="shared" si="139"/>
        <v>0.31062262368763055</v>
      </c>
      <c r="L143" s="100">
        <f t="shared" si="139"/>
        <v>0.89761750459708312</v>
      </c>
      <c r="M143" s="35"/>
      <c r="N143" s="35"/>
      <c r="O143" s="35"/>
      <c r="P143" s="35"/>
      <c r="Q143" s="99">
        <f t="shared" si="139"/>
        <v>0.26993794498692364</v>
      </c>
      <c r="R143" s="35">
        <f t="shared" si="139"/>
        <v>2.7793407802367772E-2</v>
      </c>
      <c r="S143" s="35">
        <f t="shared" si="139"/>
        <v>0.17399332185199479</v>
      </c>
      <c r="T143" s="100">
        <f t="shared" si="139"/>
        <v>0.16403404250477291</v>
      </c>
      <c r="U143" s="99">
        <f t="shared" si="139"/>
        <v>0.42387258466647321</v>
      </c>
      <c r="V143" s="100">
        <f t="shared" si="139"/>
        <v>0.13717515633115313</v>
      </c>
      <c r="W143" s="570">
        <f t="shared" si="139"/>
        <v>0.73243188303925499</v>
      </c>
      <c r="X143" s="35"/>
      <c r="Y143" s="1101"/>
      <c r="Z143" s="1102"/>
      <c r="AA143" s="569">
        <f t="shared" ref="AA143:AP143" si="140">_xlfn.T.TEST(AA6:AA10,AA31:AA36,2,3)</f>
        <v>0.36434692432503102</v>
      </c>
      <c r="AB143" s="35">
        <f t="shared" si="140"/>
        <v>0.34277553522605503</v>
      </c>
      <c r="AC143" s="35">
        <f t="shared" si="140"/>
        <v>7.8578132794151934E-2</v>
      </c>
      <c r="AD143" s="35">
        <f t="shared" si="140"/>
        <v>1.2341850224144421E-2</v>
      </c>
      <c r="AE143" s="35"/>
      <c r="AF143" s="35">
        <f t="shared" si="140"/>
        <v>0.48493889954277747</v>
      </c>
      <c r="AG143" s="35"/>
      <c r="AH143" s="35"/>
      <c r="AI143" s="99" t="e">
        <f t="shared" ref="AI143:AL143" si="141">_xlfn.T.TEST(AI6:AI10,AI31:AI36,2,3)</f>
        <v>#DIV/0!</v>
      </c>
      <c r="AJ143" s="100" t="e">
        <f t="shared" si="141"/>
        <v>#DIV/0!</v>
      </c>
      <c r="AK143" s="35" t="e">
        <f t="shared" si="141"/>
        <v>#DIV/0!</v>
      </c>
      <c r="AL143" s="1031">
        <f t="shared" si="141"/>
        <v>0.46477779026850502</v>
      </c>
      <c r="AM143" s="99" t="e">
        <f t="shared" si="140"/>
        <v>#DIV/0!</v>
      </c>
      <c r="AN143" s="100" t="e">
        <f t="shared" si="140"/>
        <v>#DIV/0!</v>
      </c>
      <c r="AO143" s="35" t="e">
        <f t="shared" si="140"/>
        <v>#DIV/0!</v>
      </c>
      <c r="AP143" s="570">
        <f t="shared" si="140"/>
        <v>0.46477779026850502</v>
      </c>
      <c r="AQ143" s="35"/>
      <c r="AR143" s="35"/>
      <c r="AS143" s="1101"/>
      <c r="AT143" s="1102"/>
      <c r="AU143" s="569">
        <f>_xlfn.T.TEST(AU6:AU10,AU31:AU36,2,3)</f>
        <v>0.41439177940434124</v>
      </c>
      <c r="AV143" s="35">
        <f>_xlfn.T.TEST(AV6:AV10,AV31:AV36,2,3)</f>
        <v>0.82929995113989885</v>
      </c>
      <c r="AW143" s="35">
        <f>_xlfn.T.TEST(AW6:AW10,AW31:AW36,2,3)</f>
        <v>0.61074364498686617</v>
      </c>
      <c r="AX143" s="162">
        <f>_xlfn.T.TEST(AX6:AX10,AX31:AX36,2,3)</f>
        <v>0.7741059886095345</v>
      </c>
      <c r="AY143" s="35"/>
      <c r="AZ143" s="35"/>
      <c r="BA143" s="35"/>
      <c r="BB143" s="1101"/>
      <c r="BC143" s="1102"/>
    </row>
    <row r="144" spans="1:55" ht="15.9" customHeight="1" x14ac:dyDescent="0.3">
      <c r="A144" s="34"/>
      <c r="B144" s="1186"/>
      <c r="C144" s="1190" t="s">
        <v>654</v>
      </c>
      <c r="D144" s="1191"/>
      <c r="E144" s="1081"/>
      <c r="F144" s="571">
        <f t="shared" ref="F144:W144" si="142">_xlfn.T.TEST(F6:F10,F56:F61,2,3)</f>
        <v>0.96412645808736941</v>
      </c>
      <c r="G144" s="571">
        <f t="shared" si="142"/>
        <v>0.2873664210480652</v>
      </c>
      <c r="H144" s="37">
        <f t="shared" si="142"/>
        <v>0.17188160395825963</v>
      </c>
      <c r="I144" s="58">
        <f t="shared" si="142"/>
        <v>0.27301255897068993</v>
      </c>
      <c r="J144" s="59">
        <f t="shared" si="142"/>
        <v>0.17888059131876344</v>
      </c>
      <c r="K144" s="58">
        <f t="shared" si="142"/>
        <v>5.4691212619097096E-2</v>
      </c>
      <c r="L144" s="59">
        <f t="shared" si="142"/>
        <v>4.104536641835909E-2</v>
      </c>
      <c r="M144" s="37"/>
      <c r="N144" s="37"/>
      <c r="O144" s="37"/>
      <c r="P144" s="37"/>
      <c r="Q144" s="58">
        <f t="shared" si="142"/>
        <v>0.51796661510524045</v>
      </c>
      <c r="R144" s="37">
        <f t="shared" si="142"/>
        <v>0.1565082486516666</v>
      </c>
      <c r="S144" s="37">
        <f t="shared" si="142"/>
        <v>0.18334296817844839</v>
      </c>
      <c r="T144" s="59">
        <f t="shared" si="142"/>
        <v>0.23332776006061992</v>
      </c>
      <c r="U144" s="58">
        <f t="shared" si="142"/>
        <v>4.23753292915591E-2</v>
      </c>
      <c r="V144" s="59">
        <f t="shared" si="142"/>
        <v>6.5549364021651125E-4</v>
      </c>
      <c r="W144" s="572">
        <f t="shared" si="142"/>
        <v>0.49165174952730517</v>
      </c>
      <c r="X144" s="37"/>
      <c r="Y144" s="1183"/>
      <c r="Z144" s="1184"/>
      <c r="AA144" s="571">
        <f t="shared" ref="AA144:AP144" si="143">_xlfn.T.TEST(AA6:AA10,AA56:AA61,2,3)</f>
        <v>0.78688375657556131</v>
      </c>
      <c r="AB144" s="37">
        <f t="shared" si="143"/>
        <v>0.15506478745820129</v>
      </c>
      <c r="AC144" s="37">
        <f t="shared" si="143"/>
        <v>2.3558839086499542E-2</v>
      </c>
      <c r="AD144" s="37">
        <f t="shared" si="143"/>
        <v>0.23117001863502382</v>
      </c>
      <c r="AE144" s="37"/>
      <c r="AF144" s="37" t="e">
        <f t="shared" si="143"/>
        <v>#DIV/0!</v>
      </c>
      <c r="AG144" s="37"/>
      <c r="AH144" s="37"/>
      <c r="AI144" s="58" t="e">
        <f t="shared" ref="AI144:AL144" si="144">_xlfn.T.TEST(AI6:AI10,AI56:AI61,2,3)</f>
        <v>#DIV/0!</v>
      </c>
      <c r="AJ144" s="59" t="e">
        <f t="shared" si="144"/>
        <v>#DIV/0!</v>
      </c>
      <c r="AK144" s="37" t="e">
        <f t="shared" si="144"/>
        <v>#DIV/0!</v>
      </c>
      <c r="AL144" s="1033">
        <f t="shared" si="144"/>
        <v>0.49327161907697237</v>
      </c>
      <c r="AM144" s="58" t="e">
        <f t="shared" si="143"/>
        <v>#DIV/0!</v>
      </c>
      <c r="AN144" s="59" t="e">
        <f t="shared" si="143"/>
        <v>#DIV/0!</v>
      </c>
      <c r="AO144" s="37" t="e">
        <f t="shared" si="143"/>
        <v>#DIV/0!</v>
      </c>
      <c r="AP144" s="572">
        <f t="shared" si="143"/>
        <v>0.49327161907697237</v>
      </c>
      <c r="AQ144" s="37"/>
      <c r="AR144" s="37"/>
      <c r="AS144" s="1183"/>
      <c r="AT144" s="1184"/>
      <c r="AU144" s="571">
        <f>_xlfn.T.TEST(AU6:AU10,AU56:AU61,2,3)</f>
        <v>5.2365167295389335E-2</v>
      </c>
      <c r="AV144" s="37">
        <f>_xlfn.T.TEST(AV6:AV10,AV56:AV61,2,3)</f>
        <v>0.15614118654945455</v>
      </c>
      <c r="AW144" s="37">
        <f>_xlfn.T.TEST(AW6:AW10,AW56:AW61,2,3)</f>
        <v>4.8992175933224955E-2</v>
      </c>
      <c r="AX144" s="163">
        <f>_xlfn.T.TEST(AX6:AX10,AX56:AX61,2,3)</f>
        <v>0.32035394823142183</v>
      </c>
      <c r="AY144" s="37"/>
      <c r="AZ144" s="37"/>
      <c r="BA144" s="37"/>
      <c r="BB144" s="1183"/>
      <c r="BC144" s="1184"/>
    </row>
    <row r="145" spans="1:55" ht="15.9" customHeight="1" x14ac:dyDescent="0.3">
      <c r="A145" s="34"/>
      <c r="B145" s="1186"/>
      <c r="C145" s="1190" t="s">
        <v>655</v>
      </c>
      <c r="D145" s="1191"/>
      <c r="E145" s="1081"/>
      <c r="F145" s="196">
        <f t="shared" ref="F145:W145" si="145">_xlfn.T.TEST(F6:F10,F84:F95,2,3)</f>
        <v>0.42801018235866817</v>
      </c>
      <c r="G145" s="571">
        <f t="shared" si="145"/>
        <v>0.71901383747587388</v>
      </c>
      <c r="H145" s="37">
        <f t="shared" si="145"/>
        <v>0.7197496165984234</v>
      </c>
      <c r="I145" s="58">
        <f t="shared" si="145"/>
        <v>0.76367575454444969</v>
      </c>
      <c r="J145" s="59">
        <f t="shared" si="145"/>
        <v>0.77763762220561217</v>
      </c>
      <c r="K145" s="58">
        <f t="shared" si="145"/>
        <v>0.81600340889034784</v>
      </c>
      <c r="L145" s="59">
        <f t="shared" si="145"/>
        <v>0.61814365360506018</v>
      </c>
      <c r="M145" s="37"/>
      <c r="N145" s="37"/>
      <c r="O145" s="37"/>
      <c r="P145" s="37"/>
      <c r="Q145" s="58">
        <f t="shared" si="145"/>
        <v>0.36026956414184169</v>
      </c>
      <c r="R145" s="37">
        <f t="shared" si="145"/>
        <v>9.3100071473236942E-2</v>
      </c>
      <c r="S145" s="37">
        <f t="shared" si="145"/>
        <v>0.22359080915256377</v>
      </c>
      <c r="T145" s="59">
        <f t="shared" si="145"/>
        <v>0.26904425989988423</v>
      </c>
      <c r="U145" s="58">
        <f t="shared" si="145"/>
        <v>0.79284778479307783</v>
      </c>
      <c r="V145" s="59">
        <f t="shared" si="145"/>
        <v>5.4718434808819589E-3</v>
      </c>
      <c r="W145" s="572">
        <f t="shared" si="145"/>
        <v>0.52711531374990805</v>
      </c>
      <c r="X145" s="37"/>
      <c r="Y145" s="1183"/>
      <c r="Z145" s="1184"/>
      <c r="AA145" s="571">
        <f t="shared" ref="AA145:AP145" si="146">_xlfn.T.TEST(AA6:AA10,AA84:AA95,2,3)</f>
        <v>0.9560159147259375</v>
      </c>
      <c r="AB145" s="37">
        <f t="shared" si="146"/>
        <v>0.74399953849294787</v>
      </c>
      <c r="AC145" s="37">
        <f t="shared" si="146"/>
        <v>0.19675717842382415</v>
      </c>
      <c r="AD145" s="37">
        <f t="shared" si="146"/>
        <v>0.95027545491527676</v>
      </c>
      <c r="AE145" s="37"/>
      <c r="AF145" s="37" t="e">
        <f t="shared" si="146"/>
        <v>#DIV/0!</v>
      </c>
      <c r="AG145" s="37"/>
      <c r="AH145" s="37"/>
      <c r="AI145" s="58" t="e">
        <f t="shared" ref="AI145:AL145" si="147">_xlfn.T.TEST(AI6:AI10,AI84:AI95,2,3)</f>
        <v>#DIV/0!</v>
      </c>
      <c r="AJ145" s="59" t="e">
        <f t="shared" si="147"/>
        <v>#DIV/0!</v>
      </c>
      <c r="AK145" s="37" t="e">
        <f t="shared" si="147"/>
        <v>#DIV/0!</v>
      </c>
      <c r="AL145" s="1033">
        <f t="shared" si="147"/>
        <v>0.32242204530139784</v>
      </c>
      <c r="AM145" s="58" t="e">
        <f t="shared" si="146"/>
        <v>#DIV/0!</v>
      </c>
      <c r="AN145" s="59" t="e">
        <f t="shared" si="146"/>
        <v>#DIV/0!</v>
      </c>
      <c r="AO145" s="37" t="e">
        <f t="shared" si="146"/>
        <v>#DIV/0!</v>
      </c>
      <c r="AP145" s="572">
        <f t="shared" si="146"/>
        <v>0.32242204530139784</v>
      </c>
      <c r="AQ145" s="37"/>
      <c r="AR145" s="37"/>
      <c r="AS145" s="1183"/>
      <c r="AT145" s="1184"/>
      <c r="AU145" s="571">
        <f>_xlfn.T.TEST(AU6:AU10,AU84:AU95,2,3)</f>
        <v>0.2317831852938472</v>
      </c>
      <c r="AV145" s="37">
        <f>_xlfn.T.TEST(AV6:AV10,AV84:AV95,2,3)</f>
        <v>0.38652935082025491</v>
      </c>
      <c r="AW145" s="37">
        <f>_xlfn.T.TEST(AW6:AW10,AW84:AW95,2,3)</f>
        <v>0.23774017724884169</v>
      </c>
      <c r="AX145" s="163">
        <f>_xlfn.T.TEST(AX6:AX10,AX84:AX95,2,3)</f>
        <v>0.27618148426842276</v>
      </c>
      <c r="AY145" s="37"/>
      <c r="AZ145" s="37"/>
      <c r="BA145" s="37"/>
      <c r="BB145" s="1183"/>
      <c r="BC145" s="1184"/>
    </row>
    <row r="146" spans="1:55" ht="15.9" customHeight="1" thickBot="1" x14ac:dyDescent="0.35">
      <c r="A146" s="34"/>
      <c r="B146" s="1187"/>
      <c r="C146" s="1192" t="s">
        <v>656</v>
      </c>
      <c r="D146" s="1193"/>
      <c r="E146" s="1084"/>
      <c r="F146" s="197">
        <f t="shared" ref="F146:W146" si="148">_xlfn.T.TEST(F31:F36,F118:F122,2,3)</f>
        <v>0.36617714347781705</v>
      </c>
      <c r="G146" s="573">
        <f t="shared" si="148"/>
        <v>0.79194135800296261</v>
      </c>
      <c r="H146" s="38">
        <f t="shared" si="148"/>
        <v>0.49453464816401183</v>
      </c>
      <c r="I146" s="70">
        <f t="shared" si="148"/>
        <v>0.79021505389978663</v>
      </c>
      <c r="J146" s="71">
        <f t="shared" si="148"/>
        <v>0.50692145868912841</v>
      </c>
      <c r="K146" s="70">
        <f t="shared" si="148"/>
        <v>0.22078706058945044</v>
      </c>
      <c r="L146" s="71">
        <f t="shared" si="148"/>
        <v>0.31062866580281318</v>
      </c>
      <c r="M146" s="38"/>
      <c r="N146" s="38"/>
      <c r="O146" s="38"/>
      <c r="P146" s="38"/>
      <c r="Q146" s="70">
        <f t="shared" si="148"/>
        <v>9.9499149733488418E-2</v>
      </c>
      <c r="R146" s="38">
        <f t="shared" si="148"/>
        <v>0.96603769874288559</v>
      </c>
      <c r="S146" s="38">
        <f t="shared" si="148"/>
        <v>0.14276789853387969</v>
      </c>
      <c r="T146" s="71">
        <f t="shared" si="148"/>
        <v>0.13683370579884352</v>
      </c>
      <c r="U146" s="70">
        <f t="shared" si="148"/>
        <v>0.18987385008759378</v>
      </c>
      <c r="V146" s="71">
        <f t="shared" si="148"/>
        <v>6.3293138827368547E-2</v>
      </c>
      <c r="W146" s="574">
        <f t="shared" si="148"/>
        <v>3.0684193690044426E-2</v>
      </c>
      <c r="X146" s="38"/>
      <c r="Y146" s="1103"/>
      <c r="Z146" s="1104"/>
      <c r="AA146" s="573">
        <f t="shared" ref="AA146:AP146" si="149">_xlfn.T.TEST(AA31:AA36,AA118:AA122,2,3)</f>
        <v>0.12787023468460401</v>
      </c>
      <c r="AB146" s="38">
        <f t="shared" si="149"/>
        <v>0.81742996855255878</v>
      </c>
      <c r="AC146" s="38">
        <f t="shared" si="149"/>
        <v>0.64744501599005266</v>
      </c>
      <c r="AD146" s="38">
        <f t="shared" si="149"/>
        <v>0.67110439129610677</v>
      </c>
      <c r="AE146" s="38"/>
      <c r="AF146" s="38" t="e">
        <f t="shared" si="149"/>
        <v>#DIV/0!</v>
      </c>
      <c r="AG146" s="38"/>
      <c r="AH146" s="38"/>
      <c r="AI146" s="70">
        <f t="shared" ref="AI146:AL146" si="150">_xlfn.T.TEST(AI31:AI36,AI118:AI122,2,3)</f>
        <v>0.77445810051994024</v>
      </c>
      <c r="AJ146" s="71">
        <f t="shared" si="150"/>
        <v>0.44201307881580015</v>
      </c>
      <c r="AK146" s="38">
        <f t="shared" si="150"/>
        <v>0.53368319652686602</v>
      </c>
      <c r="AL146" s="1034">
        <f t="shared" si="150"/>
        <v>0.58203448509415789</v>
      </c>
      <c r="AM146" s="70">
        <f t="shared" si="149"/>
        <v>0.77445810051994024</v>
      </c>
      <c r="AN146" s="71">
        <f t="shared" si="149"/>
        <v>0.44201307881580015</v>
      </c>
      <c r="AO146" s="38">
        <f t="shared" si="149"/>
        <v>0.53368319652686602</v>
      </c>
      <c r="AP146" s="574">
        <f t="shared" si="149"/>
        <v>0.58203448509415789</v>
      </c>
      <c r="AQ146" s="38"/>
      <c r="AR146" s="38"/>
      <c r="AS146" s="1103"/>
      <c r="AT146" s="1104"/>
      <c r="AU146" s="573">
        <f>_xlfn.T.TEST(AU31:AU36,AU118:AU122,2,3)</f>
        <v>0.11754592938793769</v>
      </c>
      <c r="AV146" s="38">
        <f>_xlfn.T.TEST(AV31:AV36,AV118:AV122,2,3)</f>
        <v>0.25497152305165088</v>
      </c>
      <c r="AW146" s="38">
        <f>_xlfn.T.TEST(AW31:AW36,AW118:AW122,2,3)</f>
        <v>0.52608870422569942</v>
      </c>
      <c r="AX146" s="164">
        <f>_xlfn.T.TEST(AX31:AX36,AX118:AX122,2,3)</f>
        <v>0.69034123454346208</v>
      </c>
      <c r="AY146" s="38"/>
      <c r="AZ146" s="38"/>
      <c r="BA146" s="38"/>
      <c r="BB146" s="1103"/>
      <c r="BC146" s="1104"/>
    </row>
    <row r="147" spans="1:55" ht="15.9" customHeight="1" x14ac:dyDescent="0.3">
      <c r="A147" s="34"/>
      <c r="B147" s="1185" t="s">
        <v>16</v>
      </c>
      <c r="C147" s="1188" t="s">
        <v>653</v>
      </c>
      <c r="D147" s="1189"/>
      <c r="E147" s="1081"/>
      <c r="F147" s="196">
        <f t="shared" ref="F147:W147" si="151">_xlfn.T.TEST(F14:F21,F40:F46,2,3)</f>
        <v>0.89965643677235219</v>
      </c>
      <c r="G147" s="571">
        <f t="shared" si="151"/>
        <v>0.55118141471482596</v>
      </c>
      <c r="H147" s="37">
        <f t="shared" si="151"/>
        <v>0.67844500994367574</v>
      </c>
      <c r="I147" s="58">
        <f t="shared" si="151"/>
        <v>0.62525190808405262</v>
      </c>
      <c r="J147" s="59">
        <f t="shared" si="151"/>
        <v>0.70974226837045662</v>
      </c>
      <c r="K147" s="58">
        <f t="shared" si="151"/>
        <v>0.59193152966670337</v>
      </c>
      <c r="L147" s="59">
        <f t="shared" si="151"/>
        <v>0.68937678620967247</v>
      </c>
      <c r="M147" s="37"/>
      <c r="N147" s="37"/>
      <c r="O147" s="37"/>
      <c r="P147" s="37"/>
      <c r="Q147" s="58">
        <f t="shared" si="151"/>
        <v>0.5039132531757593</v>
      </c>
      <c r="R147" s="37">
        <f t="shared" si="151"/>
        <v>0.72773358894283224</v>
      </c>
      <c r="S147" s="37">
        <f t="shared" si="151"/>
        <v>0.8519604195495174</v>
      </c>
      <c r="T147" s="59">
        <f t="shared" si="151"/>
        <v>0.85967372772884176</v>
      </c>
      <c r="U147" s="58">
        <f t="shared" si="151"/>
        <v>0.56576122961677422</v>
      </c>
      <c r="V147" s="59">
        <f t="shared" si="151"/>
        <v>0.58764368319599436</v>
      </c>
      <c r="W147" s="572">
        <f t="shared" si="151"/>
        <v>0.48432229649482883</v>
      </c>
      <c r="X147" s="37"/>
      <c r="Y147" s="1101"/>
      <c r="Z147" s="1102"/>
      <c r="AA147" s="571">
        <f t="shared" ref="AA147:AP147" si="152">_xlfn.T.TEST(AA14:AA21,AA40:AA46,2,3)</f>
        <v>0.28724298844479229</v>
      </c>
      <c r="AB147" s="37">
        <f t="shared" si="152"/>
        <v>0.70896322060523598</v>
      </c>
      <c r="AC147" s="37">
        <f t="shared" si="152"/>
        <v>4.6284617189845695E-2</v>
      </c>
      <c r="AD147" s="37">
        <f t="shared" si="152"/>
        <v>8.4213565808505808E-2</v>
      </c>
      <c r="AE147" s="37"/>
      <c r="AF147" s="37">
        <f t="shared" si="152"/>
        <v>0.94025193260745832</v>
      </c>
      <c r="AG147" s="37"/>
      <c r="AH147" s="37"/>
      <c r="AI147" s="58">
        <f t="shared" ref="AI147:AL147" si="153">_xlfn.T.TEST(AI14:AI21,AI40:AI46,2,3)</f>
        <v>1.2461649101715962E-2</v>
      </c>
      <c r="AJ147" s="59">
        <f t="shared" si="153"/>
        <v>8.3290518855736479E-3</v>
      </c>
      <c r="AK147" s="37">
        <f t="shared" si="153"/>
        <v>1.6604241060974356E-2</v>
      </c>
      <c r="AL147" s="1033">
        <f t="shared" si="153"/>
        <v>0.7067862708528696</v>
      </c>
      <c r="AM147" s="58">
        <f t="shared" si="152"/>
        <v>1.2461649101715962E-2</v>
      </c>
      <c r="AN147" s="59">
        <f t="shared" si="152"/>
        <v>6.7671722072947483E-3</v>
      </c>
      <c r="AO147" s="37">
        <f t="shared" si="152"/>
        <v>1.6604241060974356E-2</v>
      </c>
      <c r="AP147" s="572">
        <f t="shared" si="152"/>
        <v>0.7067862708528696</v>
      </c>
      <c r="AQ147" s="37"/>
      <c r="AR147" s="37"/>
      <c r="AS147" s="1101"/>
      <c r="AT147" s="1102"/>
      <c r="AU147" s="571">
        <f>_xlfn.T.TEST(AU14:AU21,AU40:AU46,2,3)</f>
        <v>0.74188914367089787</v>
      </c>
      <c r="AV147" s="37">
        <f>_xlfn.T.TEST(AV14:AV21,AV40:AV46,2,3)</f>
        <v>0.57077286462856724</v>
      </c>
      <c r="AW147" s="37">
        <f>_xlfn.T.TEST(AW14:AW21,AW40:AW46,2,3)</f>
        <v>0.3945022944507186</v>
      </c>
      <c r="AX147" s="163">
        <f>_xlfn.T.TEST(AX14:AX21,AX40:AX46,2,3)</f>
        <v>0.21871814852003454</v>
      </c>
      <c r="AY147" s="37"/>
      <c r="AZ147" s="37"/>
      <c r="BA147" s="37"/>
      <c r="BB147" s="1101"/>
      <c r="BC147" s="1102"/>
    </row>
    <row r="148" spans="1:55" ht="15.9" customHeight="1" x14ac:dyDescent="0.3">
      <c r="A148" s="34"/>
      <c r="B148" s="1186"/>
      <c r="C148" s="1190" t="s">
        <v>654</v>
      </c>
      <c r="D148" s="1191"/>
      <c r="E148" s="1081"/>
      <c r="F148" s="571">
        <f t="shared" ref="F148:W148" si="154">_xlfn.T.TEST(F14:F21,F65:F74,2,3)</f>
        <v>2.6691362370654399E-2</v>
      </c>
      <c r="G148" s="571">
        <f t="shared" si="154"/>
        <v>3.4114930809604996E-2</v>
      </c>
      <c r="H148" s="37">
        <f t="shared" si="154"/>
        <v>6.556193214994524E-2</v>
      </c>
      <c r="I148" s="58">
        <f t="shared" si="154"/>
        <v>6.0549266508763404E-2</v>
      </c>
      <c r="J148" s="59">
        <f t="shared" si="154"/>
        <v>0.22555098432806639</v>
      </c>
      <c r="K148" s="58">
        <f t="shared" si="154"/>
        <v>0.74239094132678485</v>
      </c>
      <c r="L148" s="59">
        <f t="shared" si="154"/>
        <v>0.4210256955973295</v>
      </c>
      <c r="M148" s="37"/>
      <c r="N148" s="37"/>
      <c r="O148" s="37"/>
      <c r="P148" s="37"/>
      <c r="Q148" s="58">
        <f t="shared" si="154"/>
        <v>3.6698329153263473E-2</v>
      </c>
      <c r="R148" s="37">
        <f t="shared" si="154"/>
        <v>2.0236397191912992E-2</v>
      </c>
      <c r="S148" s="37">
        <f t="shared" si="154"/>
        <v>0.55782889858214268</v>
      </c>
      <c r="T148" s="59">
        <f t="shared" si="154"/>
        <v>0.94435959055189955</v>
      </c>
      <c r="U148" s="58">
        <f t="shared" si="154"/>
        <v>4.4866002021512669E-2</v>
      </c>
      <c r="V148" s="59">
        <f t="shared" si="154"/>
        <v>0.76729737291668798</v>
      </c>
      <c r="W148" s="572">
        <f t="shared" si="154"/>
        <v>0.19773350281497223</v>
      </c>
      <c r="X148" s="37"/>
      <c r="Y148" s="1183"/>
      <c r="Z148" s="1184"/>
      <c r="AA148" s="571">
        <f t="shared" ref="AA148:AP148" si="155">_xlfn.T.TEST(AA14:AA21,AA65:AA74,2,3)</f>
        <v>0.7507226069855546</v>
      </c>
      <c r="AB148" s="37">
        <f t="shared" si="155"/>
        <v>0.25600887038959497</v>
      </c>
      <c r="AC148" s="37">
        <f t="shared" si="155"/>
        <v>0.16534407358019049</v>
      </c>
      <c r="AD148" s="37">
        <f t="shared" si="155"/>
        <v>6.7610159617209661E-2</v>
      </c>
      <c r="AE148" s="37"/>
      <c r="AF148" s="37" t="e">
        <f t="shared" si="155"/>
        <v>#DIV/0!</v>
      </c>
      <c r="AG148" s="37"/>
      <c r="AH148" s="37"/>
      <c r="AI148" s="58">
        <f t="shared" ref="AI148:AL148" si="156">_xlfn.T.TEST(AI14:AI21,AI65:AI74,2,3)</f>
        <v>1.2397152338412931E-2</v>
      </c>
      <c r="AJ148" s="59">
        <f t="shared" si="156"/>
        <v>8.3639987048338155E-3</v>
      </c>
      <c r="AK148" s="37">
        <f t="shared" si="156"/>
        <v>1.6655934619409916E-2</v>
      </c>
      <c r="AL148" s="1033">
        <f t="shared" si="156"/>
        <v>0.80134671052505979</v>
      </c>
      <c r="AM148" s="58">
        <f t="shared" si="155"/>
        <v>1.2397152338412931E-2</v>
      </c>
      <c r="AN148" s="59">
        <f t="shared" si="155"/>
        <v>6.7815348819180755E-3</v>
      </c>
      <c r="AO148" s="37">
        <f t="shared" si="155"/>
        <v>1.6655934619409916E-2</v>
      </c>
      <c r="AP148" s="572">
        <f t="shared" si="155"/>
        <v>0.80134671052505979</v>
      </c>
      <c r="AQ148" s="37"/>
      <c r="AR148" s="37"/>
      <c r="AS148" s="1183"/>
      <c r="AT148" s="1184"/>
      <c r="AU148" s="571">
        <f>_xlfn.T.TEST(AU14:AU21,AU65:AU74,2,3)</f>
        <v>0.18560454906052298</v>
      </c>
      <c r="AV148" s="37">
        <f>_xlfn.T.TEST(AV14:AV21,AV65:AV74,2,3)</f>
        <v>0.29023528412240623</v>
      </c>
      <c r="AW148" s="37">
        <f>_xlfn.T.TEST(AW14:AW21,AW65:AW74,2,3)</f>
        <v>0.14211305555087136</v>
      </c>
      <c r="AX148" s="163">
        <f>_xlfn.T.TEST(AX14:AX21,AX65:AX74,2,3)</f>
        <v>0.6140376523166946</v>
      </c>
      <c r="AY148" s="37"/>
      <c r="AZ148" s="37"/>
      <c r="BA148" s="37"/>
      <c r="BB148" s="1183"/>
      <c r="BC148" s="1184"/>
    </row>
    <row r="149" spans="1:55" ht="15.9" customHeight="1" x14ac:dyDescent="0.3">
      <c r="A149" s="34"/>
      <c r="B149" s="1186"/>
      <c r="C149" s="1190" t="s">
        <v>655</v>
      </c>
      <c r="D149" s="1191"/>
      <c r="E149" s="1081"/>
      <c r="F149" s="196">
        <f t="shared" ref="F149:W149" si="157">_xlfn.T.TEST(F14:F21,F99:F108,2,3)</f>
        <v>1.571621303864694E-2</v>
      </c>
      <c r="G149" s="571">
        <f t="shared" si="157"/>
        <v>0.38868373338258633</v>
      </c>
      <c r="H149" s="37">
        <f t="shared" si="157"/>
        <v>0.59518378087414825</v>
      </c>
      <c r="I149" s="58">
        <f t="shared" si="157"/>
        <v>0.42039254074276233</v>
      </c>
      <c r="J149" s="59">
        <f t="shared" si="157"/>
        <v>0.66264714943322656</v>
      </c>
      <c r="K149" s="58">
        <f t="shared" si="157"/>
        <v>0.36197584255673454</v>
      </c>
      <c r="L149" s="59">
        <f t="shared" si="157"/>
        <v>0.82762677499266135</v>
      </c>
      <c r="M149" s="37"/>
      <c r="N149" s="37"/>
      <c r="O149" s="37"/>
      <c r="P149" s="37"/>
      <c r="Q149" s="58">
        <f t="shared" si="157"/>
        <v>0.31965940785494101</v>
      </c>
      <c r="R149" s="37">
        <f t="shared" si="157"/>
        <v>0.82315860350119441</v>
      </c>
      <c r="S149" s="37">
        <f t="shared" si="157"/>
        <v>0.86007850452304757</v>
      </c>
      <c r="T149" s="59">
        <f t="shared" si="157"/>
        <v>0.96465845405862161</v>
      </c>
      <c r="U149" s="58">
        <f t="shared" si="157"/>
        <v>0.7262184140996395</v>
      </c>
      <c r="V149" s="59">
        <f t="shared" si="157"/>
        <v>5.2452204091684433E-2</v>
      </c>
      <c r="W149" s="572">
        <f t="shared" si="157"/>
        <v>0.43356257229415673</v>
      </c>
      <c r="X149" s="37"/>
      <c r="Y149" s="1183"/>
      <c r="Z149" s="1184"/>
      <c r="AA149" s="571">
        <f t="shared" ref="AA149:AP149" si="158">_xlfn.T.TEST(AA14:AA21,AA99:AA108,2,3)</f>
        <v>0.45831226401342307</v>
      </c>
      <c r="AB149" s="37">
        <f t="shared" si="158"/>
        <v>0.80767554525797736</v>
      </c>
      <c r="AC149" s="37">
        <f t="shared" si="158"/>
        <v>0.30807180160555031</v>
      </c>
      <c r="AD149" s="37">
        <f t="shared" si="158"/>
        <v>0.76481674066897432</v>
      </c>
      <c r="AE149" s="37"/>
      <c r="AF149" s="37" t="e">
        <f t="shared" si="158"/>
        <v>#DIV/0!</v>
      </c>
      <c r="AG149" s="37"/>
      <c r="AH149" s="37"/>
      <c r="AI149" s="58">
        <f t="shared" ref="AI149:AL149" si="159">_xlfn.T.TEST(AI14:AI21,AI99:AI108,2,3)</f>
        <v>1.2371058448112846E-2</v>
      </c>
      <c r="AJ149" s="59">
        <f t="shared" si="159"/>
        <v>8.4336541070560468E-3</v>
      </c>
      <c r="AK149" s="37">
        <f t="shared" si="159"/>
        <v>1.5741190331401918E-2</v>
      </c>
      <c r="AL149" s="1033">
        <f t="shared" si="159"/>
        <v>4.5235299894072066E-2</v>
      </c>
      <c r="AM149" s="58">
        <f t="shared" si="158"/>
        <v>1.2371058448112846E-2</v>
      </c>
      <c r="AN149" s="59">
        <f t="shared" si="158"/>
        <v>6.8133603595705297E-3</v>
      </c>
      <c r="AO149" s="37">
        <f t="shared" si="158"/>
        <v>1.5741190331401918E-2</v>
      </c>
      <c r="AP149" s="572">
        <f t="shared" si="158"/>
        <v>4.5235299894072066E-2</v>
      </c>
      <c r="AQ149" s="37"/>
      <c r="AR149" s="37"/>
      <c r="AS149" s="1183"/>
      <c r="AT149" s="1184"/>
      <c r="AU149" s="571">
        <f>_xlfn.T.TEST(AU14:AU21,AU99:AU108,2,3)</f>
        <v>0.83549369905241211</v>
      </c>
      <c r="AV149" s="37">
        <f>_xlfn.T.TEST(AV14:AV21,AV99:AV108,2,3)</f>
        <v>0.99740600084155062</v>
      </c>
      <c r="AW149" s="37">
        <f>_xlfn.T.TEST(AW14:AW21,AW99:AW108,2,3)</f>
        <v>0.63275430220104067</v>
      </c>
      <c r="AX149" s="163">
        <f>_xlfn.T.TEST(AX14:AX21,AX99:AX108,2,3)</f>
        <v>0.66020489296668505</v>
      </c>
      <c r="AY149" s="37"/>
      <c r="AZ149" s="37"/>
      <c r="BA149" s="37"/>
      <c r="BB149" s="1183"/>
      <c r="BC149" s="1184"/>
    </row>
    <row r="150" spans="1:55" ht="15.9" customHeight="1" thickBot="1" x14ac:dyDescent="0.35">
      <c r="A150" s="34"/>
      <c r="B150" s="1187"/>
      <c r="C150" s="1192" t="s">
        <v>656</v>
      </c>
      <c r="D150" s="1193"/>
      <c r="E150" s="1084"/>
      <c r="F150" s="197">
        <f t="shared" ref="F150:W150" si="160">_xlfn.T.TEST(F40:F46,F126:F133,2,3)</f>
        <v>7.4960601038398115E-3</v>
      </c>
      <c r="G150" s="573">
        <f t="shared" si="160"/>
        <v>0.58132160070409866</v>
      </c>
      <c r="H150" s="38">
        <f t="shared" si="160"/>
        <v>0.55911284334944222</v>
      </c>
      <c r="I150" s="70">
        <f t="shared" si="160"/>
        <v>0.64643523552252513</v>
      </c>
      <c r="J150" s="71">
        <f t="shared" si="160"/>
        <v>0.59413515364791358</v>
      </c>
      <c r="K150" s="70">
        <f t="shared" si="160"/>
        <v>0.83514106338571037</v>
      </c>
      <c r="L150" s="71">
        <f t="shared" si="160"/>
        <v>0.82877069759926614</v>
      </c>
      <c r="M150" s="38"/>
      <c r="N150" s="38"/>
      <c r="O150" s="38"/>
      <c r="P150" s="38"/>
      <c r="Q150" s="70">
        <f t="shared" si="160"/>
        <v>0.70019523973031439</v>
      </c>
      <c r="R150" s="38">
        <f t="shared" si="160"/>
        <v>0.33739276136584273</v>
      </c>
      <c r="S150" s="38">
        <f t="shared" si="160"/>
        <v>0.62745407024311561</v>
      </c>
      <c r="T150" s="71">
        <f t="shared" si="160"/>
        <v>0.64869194920440798</v>
      </c>
      <c r="U150" s="70">
        <f t="shared" si="160"/>
        <v>0.40147291973186328</v>
      </c>
      <c r="V150" s="71">
        <f t="shared" si="160"/>
        <v>0.90047306575541386</v>
      </c>
      <c r="W150" s="574">
        <f t="shared" si="160"/>
        <v>0.2572292072470822</v>
      </c>
      <c r="X150" s="38"/>
      <c r="Y150" s="1103"/>
      <c r="Z150" s="1104"/>
      <c r="AA150" s="573">
        <f t="shared" ref="AA150:AP150" si="161">_xlfn.T.TEST(AA40:AA46,AA126:AA133,2,3)</f>
        <v>0.70394256122841514</v>
      </c>
      <c r="AB150" s="38">
        <f t="shared" si="161"/>
        <v>0.88835046311221733</v>
      </c>
      <c r="AC150" s="38">
        <f t="shared" si="161"/>
        <v>0.33544323846445001</v>
      </c>
      <c r="AD150" s="38">
        <f t="shared" si="161"/>
        <v>0.40316079167914676</v>
      </c>
      <c r="AE150" s="38"/>
      <c r="AF150" s="38" t="e">
        <f t="shared" si="161"/>
        <v>#DIV/0!</v>
      </c>
      <c r="AG150" s="38"/>
      <c r="AH150" s="38"/>
      <c r="AI150" s="70">
        <f t="shared" ref="AI150:AL150" si="162">_xlfn.T.TEST(AI40:AI46,AI126:AI133,2,3)</f>
        <v>0.6665962191165975</v>
      </c>
      <c r="AJ150" s="71">
        <f t="shared" si="162"/>
        <v>0.55954026630799536</v>
      </c>
      <c r="AK150" s="38">
        <f t="shared" si="162"/>
        <v>0.81947546689790507</v>
      </c>
      <c r="AL150" s="1034">
        <f t="shared" si="162"/>
        <v>0.93943106416558742</v>
      </c>
      <c r="AM150" s="70">
        <f t="shared" si="161"/>
        <v>0.6665962191165975</v>
      </c>
      <c r="AN150" s="71">
        <f t="shared" si="161"/>
        <v>0.55954026630799536</v>
      </c>
      <c r="AO150" s="38">
        <f t="shared" si="161"/>
        <v>0.81947546689790507</v>
      </c>
      <c r="AP150" s="574">
        <f t="shared" si="161"/>
        <v>0.93943106416558742</v>
      </c>
      <c r="AQ150" s="38"/>
      <c r="AR150" s="38"/>
      <c r="AS150" s="1103"/>
      <c r="AT150" s="1104"/>
      <c r="AU150" s="573">
        <f>_xlfn.T.TEST(AU40:AU46,AU126:AU133,2,3)</f>
        <v>0.60935892851125306</v>
      </c>
      <c r="AV150" s="38">
        <f>_xlfn.T.TEST(AV40:AV46,AV126:AV133,2,3)</f>
        <v>0.54267959131334709</v>
      </c>
      <c r="AW150" s="38">
        <f>_xlfn.T.TEST(AW40:AW46,AW126:AW133,2,3)</f>
        <v>0.85400003897032639</v>
      </c>
      <c r="AX150" s="164">
        <f>_xlfn.T.TEST(AX40:AX46,AX126:AX133,2,3)</f>
        <v>0.4761080840773565</v>
      </c>
      <c r="AY150" s="38"/>
      <c r="AZ150" s="38"/>
      <c r="BA150" s="38"/>
      <c r="BB150" s="1103"/>
      <c r="BC150" s="1104"/>
    </row>
    <row r="151" spans="1:55" ht="15.9" customHeight="1" x14ac:dyDescent="0.3"/>
    <row r="152" spans="1:55" ht="15.9" customHeight="1" x14ac:dyDescent="0.3"/>
    <row r="153" spans="1:55" ht="15.9" customHeight="1" x14ac:dyDescent="0.3"/>
    <row r="154" spans="1:55" ht="15.9" customHeight="1" x14ac:dyDescent="0.3"/>
    <row r="155" spans="1:55" ht="15.9" customHeight="1" x14ac:dyDescent="0.3"/>
    <row r="196" spans="1:55" ht="15" thickBot="1" x14ac:dyDescent="0.35">
      <c r="L196" s="8" t="s">
        <v>809</v>
      </c>
      <c r="N196" s="8" t="s">
        <v>810</v>
      </c>
    </row>
    <row r="197" spans="1:55" ht="16.2" thickBot="1" x14ac:dyDescent="0.35">
      <c r="A197" s="1150" t="s">
        <v>754</v>
      </c>
      <c r="B197" s="1151"/>
      <c r="C197" s="1156" t="s">
        <v>0</v>
      </c>
      <c r="D197" s="1159" t="s">
        <v>1</v>
      </c>
      <c r="E197" s="1075"/>
      <c r="F197" s="1162" t="s">
        <v>56</v>
      </c>
      <c r="G197" s="1099" t="s">
        <v>94</v>
      </c>
      <c r="H197" s="1099"/>
      <c r="I197" s="1099"/>
      <c r="J197" s="1099"/>
      <c r="K197" s="1099"/>
      <c r="L197" s="1099"/>
      <c r="M197" s="1099"/>
      <c r="N197" s="1099"/>
      <c r="O197" s="1099"/>
      <c r="P197" s="1099"/>
      <c r="Q197" s="1099"/>
      <c r="R197" s="1099"/>
      <c r="S197" s="1099"/>
      <c r="T197" s="1099"/>
      <c r="U197" s="1099"/>
      <c r="V197" s="1099"/>
      <c r="W197" s="1099"/>
      <c r="X197" s="1099"/>
      <c r="Y197" s="1099"/>
      <c r="Z197" s="1100"/>
      <c r="AA197" s="1098" t="s">
        <v>101</v>
      </c>
      <c r="AB197" s="1099"/>
      <c r="AC197" s="1099"/>
      <c r="AD197" s="1099"/>
      <c r="AE197" s="1099"/>
      <c r="AF197" s="1099"/>
      <c r="AG197" s="1099"/>
      <c r="AH197" s="1099"/>
      <c r="AI197" s="1099"/>
      <c r="AJ197" s="1099"/>
      <c r="AK197" s="1099"/>
      <c r="AL197" s="1099"/>
      <c r="AM197" s="1099"/>
      <c r="AN197" s="1099"/>
      <c r="AO197" s="1099"/>
      <c r="AP197" s="1099"/>
      <c r="AQ197" s="1099"/>
      <c r="AR197" s="1099"/>
      <c r="AS197" s="1099"/>
      <c r="AT197" s="1100"/>
      <c r="AU197" s="1098" t="s">
        <v>105</v>
      </c>
      <c r="AV197" s="1099"/>
      <c r="AW197" s="1099"/>
      <c r="AX197" s="1099"/>
      <c r="AY197" s="1099"/>
      <c r="AZ197" s="1099"/>
      <c r="BA197" s="1099"/>
      <c r="BB197" s="1099"/>
      <c r="BC197" s="1100"/>
    </row>
    <row r="198" spans="1:55" x14ac:dyDescent="0.3">
      <c r="A198" s="1152"/>
      <c r="B198" s="1153"/>
      <c r="C198" s="1157"/>
      <c r="D198" s="1160"/>
      <c r="E198" s="1076"/>
      <c r="F198" s="1163"/>
      <c r="G198" s="1135" t="s">
        <v>119</v>
      </c>
      <c r="H198" s="1135"/>
      <c r="I198" s="1086" t="s">
        <v>464</v>
      </c>
      <c r="J198" s="1087"/>
      <c r="K198" s="1135" t="s">
        <v>803</v>
      </c>
      <c r="L198" s="1087"/>
      <c r="M198" s="1135" t="s">
        <v>806</v>
      </c>
      <c r="N198" s="1087"/>
      <c r="O198" s="1135" t="s">
        <v>807</v>
      </c>
      <c r="P198" s="1087"/>
      <c r="Q198" s="1140" t="s">
        <v>796</v>
      </c>
      <c r="R198" s="1142" t="s">
        <v>795</v>
      </c>
      <c r="S198" s="1142" t="s">
        <v>97</v>
      </c>
      <c r="T198" s="1144" t="s">
        <v>98</v>
      </c>
      <c r="U198" s="1146" t="s">
        <v>466</v>
      </c>
      <c r="V198" s="1147"/>
      <c r="W198" s="1148" t="s">
        <v>7</v>
      </c>
      <c r="X198" s="1194" t="s">
        <v>799</v>
      </c>
      <c r="Y198" s="1101" t="s">
        <v>2</v>
      </c>
      <c r="Z198" s="1102"/>
      <c r="AA198" s="1105" t="s">
        <v>808</v>
      </c>
      <c r="AB198" s="1090" t="s">
        <v>436</v>
      </c>
      <c r="AC198" s="1136" t="s">
        <v>104</v>
      </c>
      <c r="AD198" s="1090" t="s">
        <v>328</v>
      </c>
      <c r="AE198" s="1026"/>
      <c r="AF198" s="1138" t="s">
        <v>329</v>
      </c>
      <c r="AG198" s="1029"/>
      <c r="AH198" s="1029"/>
      <c r="AI198" s="1086" t="s">
        <v>100</v>
      </c>
      <c r="AJ198" s="1087"/>
      <c r="AK198" s="1086" t="s">
        <v>100</v>
      </c>
      <c r="AL198" s="1087"/>
      <c r="AM198" s="1086" t="s">
        <v>100</v>
      </c>
      <c r="AN198" s="1087"/>
      <c r="AO198" s="1086" t="s">
        <v>100</v>
      </c>
      <c r="AP198" s="1087"/>
      <c r="AQ198" s="1028"/>
      <c r="AR198" s="1028"/>
      <c r="AS198" s="1101" t="s">
        <v>2</v>
      </c>
      <c r="AT198" s="1102"/>
      <c r="AU198" s="1105" t="s">
        <v>106</v>
      </c>
      <c r="AV198" s="1090" t="s">
        <v>107</v>
      </c>
      <c r="AW198" s="1096" t="s">
        <v>108</v>
      </c>
      <c r="AX198" s="1096" t="s">
        <v>109</v>
      </c>
      <c r="AY198" s="1026"/>
      <c r="AZ198" s="1026"/>
      <c r="BA198" s="1026"/>
      <c r="BB198" s="1101" t="s">
        <v>2</v>
      </c>
      <c r="BC198" s="1102"/>
    </row>
    <row r="199" spans="1:55" ht="15" thickBot="1" x14ac:dyDescent="0.35">
      <c r="A199" s="1154"/>
      <c r="B199" s="1155"/>
      <c r="C199" s="1158"/>
      <c r="D199" s="1161"/>
      <c r="E199" s="1077"/>
      <c r="F199" s="1164"/>
      <c r="G199" s="93" t="s">
        <v>52</v>
      </c>
      <c r="H199" s="93" t="s">
        <v>53</v>
      </c>
      <c r="I199" s="121" t="s">
        <v>52</v>
      </c>
      <c r="J199" s="122" t="s">
        <v>53</v>
      </c>
      <c r="K199" s="93" t="s">
        <v>804</v>
      </c>
      <c r="L199" s="122" t="s">
        <v>814</v>
      </c>
      <c r="M199" s="93" t="s">
        <v>804</v>
      </c>
      <c r="N199" s="122" t="s">
        <v>805</v>
      </c>
      <c r="O199" s="93" t="s">
        <v>804</v>
      </c>
      <c r="P199" s="122" t="s">
        <v>805</v>
      </c>
      <c r="Q199" s="1141"/>
      <c r="R199" s="1143"/>
      <c r="S199" s="1143"/>
      <c r="T199" s="1145"/>
      <c r="U199" s="121" t="s">
        <v>816</v>
      </c>
      <c r="V199" s="55" t="s">
        <v>467</v>
      </c>
      <c r="W199" s="1149"/>
      <c r="X199" s="1195"/>
      <c r="Y199" s="1103"/>
      <c r="Z199" s="1104"/>
      <c r="AA199" s="1106"/>
      <c r="AB199" s="1091"/>
      <c r="AC199" s="1137"/>
      <c r="AD199" s="1091"/>
      <c r="AE199" s="1027"/>
      <c r="AF199" s="1139"/>
      <c r="AG199" s="1030"/>
      <c r="AH199" s="1030"/>
      <c r="AI199" s="121" t="s">
        <v>824</v>
      </c>
      <c r="AJ199" s="122" t="s">
        <v>823</v>
      </c>
      <c r="AK199" s="93" t="s">
        <v>825</v>
      </c>
      <c r="AL199" s="122" t="s">
        <v>103</v>
      </c>
      <c r="AM199" s="121" t="s">
        <v>824</v>
      </c>
      <c r="AN199" s="122" t="s">
        <v>823</v>
      </c>
      <c r="AO199" s="93" t="s">
        <v>825</v>
      </c>
      <c r="AP199" s="122" t="s">
        <v>103</v>
      </c>
      <c r="AQ199" s="1025"/>
      <c r="AR199" s="1025"/>
      <c r="AS199" s="1103"/>
      <c r="AT199" s="1104"/>
      <c r="AU199" s="1106"/>
      <c r="AV199" s="1091"/>
      <c r="AW199" s="1097"/>
      <c r="AX199" s="1097"/>
      <c r="AY199" s="1027"/>
      <c r="AZ199" s="1027"/>
      <c r="BA199" s="1027"/>
      <c r="BB199" s="1103"/>
      <c r="BC199" s="1104"/>
    </row>
    <row r="200" spans="1:55" x14ac:dyDescent="0.3">
      <c r="A200" s="1170" t="s">
        <v>800</v>
      </c>
      <c r="B200" s="1173" t="s">
        <v>9</v>
      </c>
      <c r="C200" s="9"/>
      <c r="D200" s="24"/>
      <c r="E200" s="24"/>
      <c r="F200" s="328"/>
      <c r="G200" s="339"/>
      <c r="H200" s="339"/>
      <c r="I200" s="337"/>
      <c r="J200" s="338"/>
      <c r="K200" s="204"/>
      <c r="L200" s="912"/>
      <c r="M200" s="204"/>
      <c r="N200" s="204"/>
      <c r="O200" s="204"/>
      <c r="P200" s="204"/>
      <c r="Q200" s="156"/>
      <c r="R200" s="157"/>
      <c r="S200" s="339"/>
      <c r="T200" s="339"/>
      <c r="U200" s="87"/>
      <c r="V200" s="177"/>
      <c r="W200" s="33"/>
      <c r="X200" s="33"/>
      <c r="Y200" s="1128"/>
      <c r="Z200" s="1129"/>
      <c r="AA200" s="883"/>
      <c r="AB200" s="33"/>
      <c r="AC200" s="42"/>
      <c r="AD200" s="42"/>
      <c r="AE200" s="42"/>
      <c r="AF200" s="42"/>
      <c r="AG200" s="44"/>
      <c r="AH200" s="44"/>
      <c r="AI200" s="337"/>
      <c r="AJ200" s="338"/>
      <c r="AK200" s="204"/>
      <c r="AL200" s="204"/>
      <c r="AM200" s="337"/>
      <c r="AN200" s="338"/>
      <c r="AO200" s="204"/>
      <c r="AP200" s="204"/>
      <c r="AQ200" s="204"/>
      <c r="AR200" s="204"/>
      <c r="AS200" s="1128"/>
      <c r="AT200" s="1129"/>
      <c r="AU200" s="872"/>
      <c r="AV200" s="42"/>
      <c r="AW200" s="57"/>
      <c r="AX200" s="162"/>
      <c r="AY200" s="35"/>
      <c r="AZ200" s="35"/>
      <c r="BA200" s="35"/>
      <c r="BB200" s="1128"/>
      <c r="BC200" s="1129"/>
    </row>
    <row r="201" spans="1:55" x14ac:dyDescent="0.3">
      <c r="A201" s="1171"/>
      <c r="B201" s="1174"/>
      <c r="C201" s="9"/>
      <c r="D201" s="24"/>
      <c r="E201" s="24"/>
      <c r="F201" s="328"/>
      <c r="G201" s="339"/>
      <c r="H201" s="339"/>
      <c r="I201" s="337"/>
      <c r="J201" s="338"/>
      <c r="K201" s="204"/>
      <c r="L201" s="912"/>
      <c r="M201" s="204"/>
      <c r="N201" s="204"/>
      <c r="O201" s="204"/>
      <c r="P201" s="204"/>
      <c r="Q201" s="158"/>
      <c r="R201" s="159"/>
      <c r="S201" s="339"/>
      <c r="T201" s="339"/>
      <c r="U201" s="885"/>
      <c r="V201" s="171"/>
      <c r="W201" s="874"/>
      <c r="X201" s="874"/>
      <c r="Y201" s="1107"/>
      <c r="Z201" s="1108"/>
      <c r="AA201" s="329"/>
      <c r="AB201" s="874"/>
      <c r="AC201" s="44"/>
      <c r="AD201" s="44"/>
      <c r="AE201" s="44"/>
      <c r="AF201" s="44"/>
      <c r="AG201" s="44"/>
      <c r="AH201" s="44"/>
      <c r="AI201" s="337"/>
      <c r="AJ201" s="338"/>
      <c r="AK201" s="204"/>
      <c r="AL201" s="204"/>
      <c r="AM201" s="337"/>
      <c r="AN201" s="338"/>
      <c r="AO201" s="204"/>
      <c r="AP201" s="204"/>
      <c r="AQ201" s="204"/>
      <c r="AR201" s="204"/>
      <c r="AS201" s="1107"/>
      <c r="AT201" s="1108"/>
      <c r="AU201" s="43"/>
      <c r="AV201" s="44"/>
      <c r="AW201" s="61"/>
      <c r="AX201" s="163"/>
      <c r="AY201" s="37"/>
      <c r="AZ201" s="37"/>
      <c r="BA201" s="37"/>
      <c r="BB201" s="1107"/>
      <c r="BC201" s="1108"/>
    </row>
    <row r="202" spans="1:55" x14ac:dyDescent="0.3">
      <c r="A202" s="1171"/>
      <c r="B202" s="1174"/>
      <c r="C202" s="12"/>
      <c r="D202" s="25"/>
      <c r="E202" s="25"/>
      <c r="F202" s="887"/>
      <c r="G202" s="339"/>
      <c r="H202" s="339"/>
      <c r="I202" s="337"/>
      <c r="J202" s="338"/>
      <c r="K202" s="204"/>
      <c r="L202" s="912"/>
      <c r="M202" s="204"/>
      <c r="N202" s="204"/>
      <c r="O202" s="204"/>
      <c r="P202" s="204"/>
      <c r="Q202" s="146"/>
      <c r="R202" s="147"/>
      <c r="S202" s="339"/>
      <c r="T202" s="339"/>
      <c r="U202" s="885"/>
      <c r="V202" s="171"/>
      <c r="W202" s="874"/>
      <c r="X202" s="874"/>
      <c r="Y202" s="1107"/>
      <c r="Z202" s="1108"/>
      <c r="AA202" s="327"/>
      <c r="AB202" s="11"/>
      <c r="AC202" s="37"/>
      <c r="AD202" s="37"/>
      <c r="AE202" s="37"/>
      <c r="AF202" s="37"/>
      <c r="AG202" s="37"/>
      <c r="AH202" s="37"/>
      <c r="AI202" s="337"/>
      <c r="AJ202" s="338"/>
      <c r="AK202" s="204"/>
      <c r="AL202" s="204"/>
      <c r="AM202" s="337"/>
      <c r="AN202" s="338"/>
      <c r="AO202" s="204"/>
      <c r="AP202" s="204"/>
      <c r="AQ202" s="204"/>
      <c r="AR202" s="204"/>
      <c r="AS202" s="1107"/>
      <c r="AT202" s="1108"/>
      <c r="AU202" s="879"/>
      <c r="AV202" s="37"/>
      <c r="AW202" s="59"/>
      <c r="AX202" s="163"/>
      <c r="AY202" s="37"/>
      <c r="AZ202" s="37"/>
      <c r="BA202" s="37"/>
      <c r="BB202" s="1107"/>
      <c r="BC202" s="1108"/>
    </row>
    <row r="203" spans="1:55" x14ac:dyDescent="0.3">
      <c r="A203" s="1171"/>
      <c r="B203" s="1174"/>
      <c r="C203" s="12"/>
      <c r="D203" s="25"/>
      <c r="E203" s="25"/>
      <c r="F203" s="887"/>
      <c r="G203" s="339"/>
      <c r="H203" s="339"/>
      <c r="I203" s="337"/>
      <c r="J203" s="338"/>
      <c r="K203" s="204"/>
      <c r="L203" s="204"/>
      <c r="M203" s="204"/>
      <c r="N203" s="204"/>
      <c r="O203" s="204"/>
      <c r="P203" s="204"/>
      <c r="Q203" s="146"/>
      <c r="R203" s="147"/>
      <c r="S203" s="339"/>
      <c r="T203" s="339"/>
      <c r="U203" s="885"/>
      <c r="V203" s="171"/>
      <c r="W203" s="874"/>
      <c r="X203" s="874"/>
      <c r="Y203" s="1107"/>
      <c r="Z203" s="1108"/>
      <c r="AA203" s="327"/>
      <c r="AB203" s="11"/>
      <c r="AC203" s="37"/>
      <c r="AD203" s="37"/>
      <c r="AE203" s="37"/>
      <c r="AF203" s="37"/>
      <c r="AG203" s="37"/>
      <c r="AH203" s="37"/>
      <c r="AI203" s="337"/>
      <c r="AJ203" s="338"/>
      <c r="AK203" s="204"/>
      <c r="AL203" s="204"/>
      <c r="AM203" s="337"/>
      <c r="AN203" s="338"/>
      <c r="AO203" s="204"/>
      <c r="AP203" s="204"/>
      <c r="AQ203" s="204"/>
      <c r="AR203" s="204"/>
      <c r="AS203" s="1107"/>
      <c r="AT203" s="1108"/>
      <c r="AU203" s="879"/>
      <c r="AV203" s="37"/>
      <c r="AW203" s="59"/>
      <c r="AX203" s="163"/>
      <c r="AY203" s="37"/>
      <c r="AZ203" s="37"/>
      <c r="BA203" s="37"/>
      <c r="BB203" s="1107"/>
      <c r="BC203" s="1108"/>
    </row>
    <row r="204" spans="1:55" ht="15" thickBot="1" x14ac:dyDescent="0.35">
      <c r="A204" s="1171"/>
      <c r="B204" s="1174"/>
      <c r="C204" s="12"/>
      <c r="D204" s="25"/>
      <c r="E204" s="25"/>
      <c r="F204" s="887"/>
      <c r="G204" s="406"/>
      <c r="H204" s="364"/>
      <c r="I204" s="337"/>
      <c r="J204" s="338"/>
      <c r="K204" s="409"/>
      <c r="L204" s="338"/>
      <c r="M204" s="409"/>
      <c r="N204" s="409"/>
      <c r="O204" s="409"/>
      <c r="P204" s="409"/>
      <c r="Q204" s="160"/>
      <c r="R204" s="161"/>
      <c r="S204" s="339"/>
      <c r="T204" s="339"/>
      <c r="U204" s="886"/>
      <c r="V204" s="178"/>
      <c r="W204" s="875"/>
      <c r="X204" s="875"/>
      <c r="Y204" s="1132"/>
      <c r="Z204" s="1133"/>
      <c r="AA204" s="884"/>
      <c r="AB204" s="875"/>
      <c r="AC204" s="46"/>
      <c r="AD204" s="46"/>
      <c r="AE204" s="46"/>
      <c r="AF204" s="46"/>
      <c r="AG204" s="44"/>
      <c r="AH204" s="44"/>
      <c r="AI204" s="337"/>
      <c r="AJ204" s="338"/>
      <c r="AK204" s="204"/>
      <c r="AL204" s="204"/>
      <c r="AM204" s="337"/>
      <c r="AN204" s="338"/>
      <c r="AO204" s="204"/>
      <c r="AP204" s="204"/>
      <c r="AQ204" s="204"/>
      <c r="AR204" s="204"/>
      <c r="AS204" s="1107"/>
      <c r="AT204" s="1108"/>
      <c r="AU204" s="873"/>
      <c r="AV204" s="46"/>
      <c r="AW204" s="63"/>
      <c r="AX204" s="164"/>
      <c r="AY204" s="38"/>
      <c r="AZ204" s="38"/>
      <c r="BA204" s="38"/>
      <c r="BB204" s="1132"/>
      <c r="BC204" s="1133"/>
    </row>
    <row r="205" spans="1:55" x14ac:dyDescent="0.3">
      <c r="A205" s="1171"/>
      <c r="B205" s="1174"/>
      <c r="C205" s="1116" t="s">
        <v>13</v>
      </c>
      <c r="D205" s="1134"/>
      <c r="E205" s="1070"/>
      <c r="F205" s="16" t="e">
        <f t="shared" ref="F205:W205" si="163">AVERAGE(F200:F204)</f>
        <v>#DIV/0!</v>
      </c>
      <c r="G205" s="14" t="e">
        <f t="shared" si="163"/>
        <v>#DIV/0!</v>
      </c>
      <c r="H205" s="15" t="e">
        <f t="shared" si="163"/>
        <v>#DIV/0!</v>
      </c>
      <c r="I205" s="64" t="e">
        <f t="shared" si="163"/>
        <v>#DIV/0!</v>
      </c>
      <c r="J205" s="65" t="e">
        <f t="shared" si="163"/>
        <v>#DIV/0!</v>
      </c>
      <c r="K205" s="48" t="e">
        <f t="shared" si="163"/>
        <v>#DIV/0!</v>
      </c>
      <c r="L205" s="65" t="e">
        <f t="shared" si="163"/>
        <v>#DIV/0!</v>
      </c>
      <c r="M205" s="65" t="e">
        <f>AVERAGE(M200:M204)</f>
        <v>#DIV/0!</v>
      </c>
      <c r="N205" s="65" t="e">
        <f>AVERAGE(N200:N204)</f>
        <v>#DIV/0!</v>
      </c>
      <c r="O205" s="48"/>
      <c r="P205" s="48"/>
      <c r="Q205" s="150" t="e">
        <f t="shared" si="163"/>
        <v>#DIV/0!</v>
      </c>
      <c r="R205" s="151" t="e">
        <f t="shared" si="163"/>
        <v>#DIV/0!</v>
      </c>
      <c r="S205" s="15" t="e">
        <f t="shared" si="163"/>
        <v>#DIV/0!</v>
      </c>
      <c r="T205" s="126" t="e">
        <f t="shared" si="163"/>
        <v>#DIV/0!</v>
      </c>
      <c r="U205" s="89" t="e">
        <f t="shared" si="163"/>
        <v>#DIV/0!</v>
      </c>
      <c r="V205" s="174" t="e">
        <f t="shared" si="163"/>
        <v>#DIV/0!</v>
      </c>
      <c r="W205" s="15" t="e">
        <f t="shared" si="163"/>
        <v>#DIV/0!</v>
      </c>
      <c r="X205" s="15" t="e">
        <f>AVERAGE(X200:X204)</f>
        <v>#DIV/0!</v>
      </c>
      <c r="Y205" s="1118"/>
      <c r="Z205" s="1119"/>
      <c r="AA205" s="14" t="e">
        <f>AVERAGE(AA200:AA204)</f>
        <v>#DIV/0!</v>
      </c>
      <c r="AB205" s="15" t="e">
        <f>AVERAGE(AB200:AB204)</f>
        <v>#DIV/0!</v>
      </c>
      <c r="AC205" s="48" t="e">
        <f>AVERAGE(AC200:AC204)</f>
        <v>#DIV/0!</v>
      </c>
      <c r="AD205" s="48" t="e">
        <f>AVERAGE(AD200:AD204)</f>
        <v>#DIV/0!</v>
      </c>
      <c r="AE205" s="48"/>
      <c r="AF205" s="48" t="e">
        <f>AVERAGE(AF200:AF204)</f>
        <v>#DIV/0!</v>
      </c>
      <c r="AG205" s="48"/>
      <c r="AH205" s="48"/>
      <c r="AI205" s="64"/>
      <c r="AJ205" s="65"/>
      <c r="AK205" s="48"/>
      <c r="AL205" s="112"/>
      <c r="AM205" s="64"/>
      <c r="AN205" s="65"/>
      <c r="AO205" s="48"/>
      <c r="AP205" s="112"/>
      <c r="AQ205" s="1043"/>
      <c r="AR205" s="1043"/>
      <c r="AS205" s="1118">
        <f>COUNT(AA200:AA204)</f>
        <v>0</v>
      </c>
      <c r="AT205" s="1119"/>
      <c r="AU205" s="47" t="e">
        <f>AVERAGE(AU200:AU204)</f>
        <v>#DIV/0!</v>
      </c>
      <c r="AV205" s="48" t="e">
        <f>AVERAGE(AV200:AV204)</f>
        <v>#DIV/0!</v>
      </c>
      <c r="AW205" s="65" t="e">
        <f>AVERAGE(AW200:AW204)</f>
        <v>#DIV/0!</v>
      </c>
      <c r="AX205" s="112" t="e">
        <f>AVERAGE(AX200:AX204)</f>
        <v>#DIV/0!</v>
      </c>
      <c r="AY205" s="1043"/>
      <c r="AZ205" s="1043"/>
      <c r="BA205" s="1043"/>
      <c r="BB205" s="1118">
        <f>COUNT(AU200:AU204)</f>
        <v>0</v>
      </c>
      <c r="BC205" s="1119"/>
    </row>
    <row r="206" spans="1:55" x14ac:dyDescent="0.3">
      <c r="A206" s="1171"/>
      <c r="B206" s="1174"/>
      <c r="C206" s="1124" t="s">
        <v>14</v>
      </c>
      <c r="D206" s="1130"/>
      <c r="E206" s="1068"/>
      <c r="F206" s="19" t="e">
        <f t="shared" ref="F206:W206" si="164">_xlfn.STDEV.S(F200:F204)</f>
        <v>#DIV/0!</v>
      </c>
      <c r="G206" s="17" t="e">
        <f t="shared" si="164"/>
        <v>#DIV/0!</v>
      </c>
      <c r="H206" s="18" t="e">
        <f t="shared" si="164"/>
        <v>#DIV/0!</v>
      </c>
      <c r="I206" s="66" t="e">
        <f t="shared" si="164"/>
        <v>#DIV/0!</v>
      </c>
      <c r="J206" s="67" t="e">
        <f t="shared" si="164"/>
        <v>#DIV/0!</v>
      </c>
      <c r="K206" s="50" t="e">
        <f t="shared" si="164"/>
        <v>#DIV/0!</v>
      </c>
      <c r="L206" s="67" t="e">
        <f t="shared" si="164"/>
        <v>#DIV/0!</v>
      </c>
      <c r="M206" s="67" t="e">
        <f>_xlfn.STDEV.S(M200:M204)</f>
        <v>#DIV/0!</v>
      </c>
      <c r="N206" s="67" t="e">
        <f>_xlfn.STDEV.S(N200:N204)</f>
        <v>#DIV/0!</v>
      </c>
      <c r="O206" s="50"/>
      <c r="P206" s="50"/>
      <c r="Q206" s="152" t="e">
        <f t="shared" si="164"/>
        <v>#DIV/0!</v>
      </c>
      <c r="R206" s="153" t="e">
        <f t="shared" si="164"/>
        <v>#DIV/0!</v>
      </c>
      <c r="S206" s="18" t="e">
        <f t="shared" si="164"/>
        <v>#DIV/0!</v>
      </c>
      <c r="T206" s="127" t="e">
        <f t="shared" si="164"/>
        <v>#DIV/0!</v>
      </c>
      <c r="U206" s="90" t="e">
        <f t="shared" si="164"/>
        <v>#DIV/0!</v>
      </c>
      <c r="V206" s="175" t="e">
        <f t="shared" si="164"/>
        <v>#DIV/0!</v>
      </c>
      <c r="W206" s="18" t="e">
        <f t="shared" si="164"/>
        <v>#DIV/0!</v>
      </c>
      <c r="X206" s="18" t="e">
        <f>_xlfn.STDEV.S(X200:X204)</f>
        <v>#DIV/0!</v>
      </c>
      <c r="Y206" s="1120"/>
      <c r="Z206" s="1121"/>
      <c r="AA206" s="17" t="e">
        <f>_xlfn.STDEV.S(AA200:AA204)</f>
        <v>#DIV/0!</v>
      </c>
      <c r="AB206" s="18" t="e">
        <f>_xlfn.STDEV.S(AB200:AB204)</f>
        <v>#DIV/0!</v>
      </c>
      <c r="AC206" s="50" t="e">
        <f>_xlfn.STDEV.S(AC200:AC204)</f>
        <v>#DIV/0!</v>
      </c>
      <c r="AD206" s="50" t="e">
        <f>_xlfn.STDEV.S(AD200:AD204)</f>
        <v>#DIV/0!</v>
      </c>
      <c r="AE206" s="50"/>
      <c r="AF206" s="50" t="e">
        <f>_xlfn.STDEV.S(AF200:AF204)</f>
        <v>#DIV/0!</v>
      </c>
      <c r="AG206" s="50"/>
      <c r="AH206" s="50"/>
      <c r="AI206" s="66"/>
      <c r="AJ206" s="67"/>
      <c r="AK206" s="50"/>
      <c r="AL206" s="113"/>
      <c r="AM206" s="66"/>
      <c r="AN206" s="67"/>
      <c r="AO206" s="50"/>
      <c r="AP206" s="113"/>
      <c r="AQ206" s="1042"/>
      <c r="AR206" s="1042"/>
      <c r="AS206" s="1120"/>
      <c r="AT206" s="1121"/>
      <c r="AU206" s="49" t="e">
        <f>_xlfn.STDEV.S(AU200:AU204)</f>
        <v>#DIV/0!</v>
      </c>
      <c r="AV206" s="50" t="e">
        <f>_xlfn.STDEV.S(AV200:AV204)</f>
        <v>#DIV/0!</v>
      </c>
      <c r="AW206" s="67" t="e">
        <f>_xlfn.STDEV.S(AW200:AW204)</f>
        <v>#DIV/0!</v>
      </c>
      <c r="AX206" s="113" t="e">
        <f>_xlfn.STDEV.S(AX200:AX204)</f>
        <v>#DIV/0!</v>
      </c>
      <c r="AY206" s="1042"/>
      <c r="AZ206" s="1042"/>
      <c r="BA206" s="1042"/>
      <c r="BB206" s="1120"/>
      <c r="BC206" s="1121"/>
    </row>
    <row r="207" spans="1:55" ht="15" thickBot="1" x14ac:dyDescent="0.35">
      <c r="A207" s="1171"/>
      <c r="B207" s="1175"/>
      <c r="C207" s="1126" t="s">
        <v>15</v>
      </c>
      <c r="D207" s="1131"/>
      <c r="E207" s="1079"/>
      <c r="F207" s="22" t="e">
        <f t="shared" ref="F207:W207" si="165">_xlfn.STDEV.S(F200:F204)/SQRT(COUNT(F200:F204))</f>
        <v>#DIV/0!</v>
      </c>
      <c r="G207" s="20" t="e">
        <f t="shared" si="165"/>
        <v>#DIV/0!</v>
      </c>
      <c r="H207" s="21" t="e">
        <f t="shared" si="165"/>
        <v>#DIV/0!</v>
      </c>
      <c r="I207" s="68" t="e">
        <f t="shared" si="165"/>
        <v>#DIV/0!</v>
      </c>
      <c r="J207" s="69" t="e">
        <f t="shared" si="165"/>
        <v>#DIV/0!</v>
      </c>
      <c r="K207" s="52" t="e">
        <f t="shared" si="165"/>
        <v>#DIV/0!</v>
      </c>
      <c r="L207" s="69" t="e">
        <f t="shared" si="165"/>
        <v>#DIV/0!</v>
      </c>
      <c r="M207" s="69" t="e">
        <f>_xlfn.STDEV.S(M200:M204)/SQRT(COUNT(M200:M204))</f>
        <v>#DIV/0!</v>
      </c>
      <c r="N207" s="69" t="e">
        <f>_xlfn.STDEV.S(N200:N204)/SQRT(COUNT(N200:N204))</f>
        <v>#DIV/0!</v>
      </c>
      <c r="O207" s="52"/>
      <c r="P207" s="52"/>
      <c r="Q207" s="154" t="e">
        <f t="shared" si="165"/>
        <v>#DIV/0!</v>
      </c>
      <c r="R207" s="155" t="e">
        <f t="shared" si="165"/>
        <v>#DIV/0!</v>
      </c>
      <c r="S207" s="21" t="e">
        <f t="shared" si="165"/>
        <v>#DIV/0!</v>
      </c>
      <c r="T207" s="128" t="e">
        <f t="shared" si="165"/>
        <v>#DIV/0!</v>
      </c>
      <c r="U207" s="91" t="e">
        <f t="shared" si="165"/>
        <v>#DIV/0!</v>
      </c>
      <c r="V207" s="176" t="e">
        <f t="shared" si="165"/>
        <v>#DIV/0!</v>
      </c>
      <c r="W207" s="21" t="e">
        <f t="shared" si="165"/>
        <v>#DIV/0!</v>
      </c>
      <c r="X207" s="21" t="e">
        <f>_xlfn.STDEV.S(X200:X204)/SQRT(COUNT(X200:X204))</f>
        <v>#DIV/0!</v>
      </c>
      <c r="Y207" s="1122"/>
      <c r="Z207" s="1123"/>
      <c r="AA207" s="20" t="e">
        <f>_xlfn.STDEV.S(AA200:AA204)/SQRT(COUNT(AA200:AA204))</f>
        <v>#DIV/0!</v>
      </c>
      <c r="AB207" s="21" t="e">
        <f>_xlfn.STDEV.S(AB200:AB204)/SQRT(COUNT(AB200:AB204))</f>
        <v>#DIV/0!</v>
      </c>
      <c r="AC207" s="52" t="e">
        <f>_xlfn.STDEV.S(AC200:AC204)/SQRT(COUNT(AC200:AC204))</f>
        <v>#DIV/0!</v>
      </c>
      <c r="AD207" s="52" t="e">
        <f>_xlfn.STDEV.S(AD200:AD204)/SQRT(COUNT(AD200:AD204))</f>
        <v>#DIV/0!</v>
      </c>
      <c r="AE207" s="52"/>
      <c r="AF207" s="52" t="e">
        <f>_xlfn.STDEV.S(AF200:AF204)/SQRT(COUNT(AF200:AF204))</f>
        <v>#DIV/0!</v>
      </c>
      <c r="AG207" s="52"/>
      <c r="AH207" s="52"/>
      <c r="AI207" s="68"/>
      <c r="AJ207" s="69"/>
      <c r="AK207" s="52"/>
      <c r="AL207" s="114"/>
      <c r="AM207" s="68"/>
      <c r="AN207" s="69"/>
      <c r="AO207" s="52"/>
      <c r="AP207" s="114"/>
      <c r="AQ207" s="52"/>
      <c r="AR207" s="52"/>
      <c r="AS207" s="1122"/>
      <c r="AT207" s="1123"/>
      <c r="AU207" s="51" t="e">
        <f>_xlfn.STDEV.S(AU200:AU204)/SQRT(COUNT(AU200:AU204))</f>
        <v>#DIV/0!</v>
      </c>
      <c r="AV207" s="52" t="e">
        <f>_xlfn.STDEV.S(AV200:AV204)/SQRT(COUNT(AV200:AV204))</f>
        <v>#DIV/0!</v>
      </c>
      <c r="AW207" s="69" t="e">
        <f>_xlfn.STDEV.S(AW200:AW204)/SQRT(COUNT(AW200:AW204))</f>
        <v>#DIV/0!</v>
      </c>
      <c r="AX207" s="114" t="e">
        <f>_xlfn.STDEV.S(AX200:AX204)/SQRT(COUNT(AX200:AX204))</f>
        <v>#DIV/0!</v>
      </c>
      <c r="AY207" s="52"/>
      <c r="AZ207" s="52"/>
      <c r="BA207" s="52"/>
      <c r="BB207" s="1122"/>
      <c r="BC207" s="1123"/>
    </row>
    <row r="208" spans="1:55" ht="14.4" customHeight="1" x14ac:dyDescent="0.3">
      <c r="A208" s="1171"/>
      <c r="B208" s="1173" t="s">
        <v>16</v>
      </c>
      <c r="C208" s="9">
        <v>43441</v>
      </c>
      <c r="D208" s="24" t="s">
        <v>801</v>
      </c>
      <c r="E208" s="24"/>
      <c r="F208" s="892">
        <v>22.5</v>
      </c>
      <c r="G208" s="339">
        <v>62.661881000000001</v>
      </c>
      <c r="H208" s="339">
        <v>18.909047999999999</v>
      </c>
      <c r="I208" s="337">
        <v>3.8173379999999999</v>
      </c>
      <c r="J208" s="338">
        <v>2.3386119999999999</v>
      </c>
      <c r="K208" s="204">
        <v>0.69531200000000004</v>
      </c>
      <c r="L208" s="911">
        <v>0.73256600000000005</v>
      </c>
      <c r="M208" s="204">
        <v>1.1068960000000001</v>
      </c>
      <c r="N208" s="204">
        <v>0.99441599999999997</v>
      </c>
      <c r="O208" s="204">
        <f t="shared" ref="O208:P210" si="166">(M208-K208)/K208</f>
        <v>0.59194145937363374</v>
      </c>
      <c r="P208" s="204">
        <f t="shared" si="166"/>
        <v>0.35744219633452806</v>
      </c>
      <c r="Q208" s="156">
        <v>43.752833000000003</v>
      </c>
      <c r="R208" s="157">
        <v>16.511441000000001</v>
      </c>
      <c r="S208" s="933">
        <v>69.824492000000006</v>
      </c>
      <c r="T208" s="933">
        <v>38.736685000000001</v>
      </c>
      <c r="U208" s="87">
        <v>74.682563000000002</v>
      </c>
      <c r="V208" s="171">
        <f>U208/F208</f>
        <v>3.3192250222222222</v>
      </c>
      <c r="W208" s="33">
        <v>377.40991500000001</v>
      </c>
      <c r="X208" s="115">
        <f>Q208/F208</f>
        <v>1.9445703555555556</v>
      </c>
      <c r="Y208" s="1128"/>
      <c r="Z208" s="1129"/>
      <c r="AA208" s="190">
        <v>619.28957800000001</v>
      </c>
      <c r="AB208" s="33">
        <v>363.689122</v>
      </c>
      <c r="AC208" s="42">
        <v>1.702799</v>
      </c>
      <c r="AD208" s="42">
        <v>27.777778000000001</v>
      </c>
      <c r="AE208" s="42"/>
      <c r="AF208" s="42"/>
      <c r="AG208" s="44"/>
      <c r="AH208" s="44"/>
      <c r="AI208" s="934">
        <v>12.543981</v>
      </c>
      <c r="AJ208" s="936">
        <v>49.3694607796361</v>
      </c>
      <c r="AK208" s="204">
        <v>14.463979</v>
      </c>
      <c r="AL208" s="204">
        <v>0.86725699999999994</v>
      </c>
      <c r="AM208" s="934">
        <v>12.543981</v>
      </c>
      <c r="AN208" s="936">
        <v>49.3694607796361</v>
      </c>
      <c r="AO208" s="204">
        <v>14.463979</v>
      </c>
      <c r="AP208" s="204">
        <v>0.86725699999999994</v>
      </c>
      <c r="AQ208" s="204"/>
      <c r="AR208" s="204"/>
      <c r="AS208" s="1128"/>
      <c r="AT208" s="1129"/>
      <c r="AU208" s="872">
        <v>1.366371</v>
      </c>
      <c r="AV208" s="42">
        <v>23.779364000000001</v>
      </c>
      <c r="AW208" s="57">
        <v>40.735522000000003</v>
      </c>
      <c r="AX208" s="163">
        <f>((AU208^2)*0.7854*AV208)/AW208</f>
        <v>0.85596324746753505</v>
      </c>
      <c r="AY208" s="37"/>
      <c r="AZ208" s="37"/>
      <c r="BA208" s="37"/>
      <c r="BB208" s="1128"/>
      <c r="BC208" s="1129"/>
    </row>
    <row r="209" spans="1:55" ht="14.4" customHeight="1" x14ac:dyDescent="0.3">
      <c r="A209" s="1171"/>
      <c r="B209" s="1174"/>
      <c r="C209" s="9">
        <v>43441</v>
      </c>
      <c r="D209" s="24" t="s">
        <v>802</v>
      </c>
      <c r="E209" s="24"/>
      <c r="F209" s="893">
        <v>23.6</v>
      </c>
      <c r="G209" s="339">
        <v>67.708630999999997</v>
      </c>
      <c r="H209" s="339">
        <v>21.383154999999999</v>
      </c>
      <c r="I209" s="337">
        <v>3.9440599999999999</v>
      </c>
      <c r="J209" s="338">
        <v>2.4569570000000001</v>
      </c>
      <c r="K209" s="204">
        <v>0.69156200000000001</v>
      </c>
      <c r="L209" s="911">
        <v>0.80598599999999998</v>
      </c>
      <c r="M209" s="204">
        <v>0.95878699999999994</v>
      </c>
      <c r="N209" s="204">
        <v>1.2705569999999999</v>
      </c>
      <c r="O209" s="204">
        <f t="shared" si="166"/>
        <v>0.38640787087780987</v>
      </c>
      <c r="P209" s="204">
        <f t="shared" si="166"/>
        <v>0.57640083078366122</v>
      </c>
      <c r="Q209" s="146">
        <v>46.325476000000002</v>
      </c>
      <c r="R209" s="147">
        <v>20.047235000000001</v>
      </c>
      <c r="S209" s="933">
        <v>68.417006999999998</v>
      </c>
      <c r="T209" s="933">
        <v>37.704078000000003</v>
      </c>
      <c r="U209" s="88">
        <v>84.052102000000005</v>
      </c>
      <c r="V209" s="171">
        <f>U209/F209</f>
        <v>3.5615297457627118</v>
      </c>
      <c r="W209" s="11">
        <v>432.65145699999999</v>
      </c>
      <c r="X209" s="116">
        <f>Q209/F209</f>
        <v>1.9629438983050846</v>
      </c>
      <c r="Y209" s="1107"/>
      <c r="Z209" s="1108"/>
      <c r="AA209" s="180">
        <v>595.02961600000003</v>
      </c>
      <c r="AB209" s="897">
        <v>603.00800700000002</v>
      </c>
      <c r="AC209" s="898">
        <v>1.3749009999999999</v>
      </c>
      <c r="AD209" s="37">
        <v>33.888888999999999</v>
      </c>
      <c r="AE209" s="37"/>
      <c r="AF209" s="37"/>
      <c r="AG209" s="37"/>
      <c r="AH209" s="37"/>
      <c r="AI209" s="935">
        <v>17.663986999999999</v>
      </c>
      <c r="AJ209" s="937">
        <v>33.686031132156103</v>
      </c>
      <c r="AK209" s="930">
        <v>6.3999949999999997</v>
      </c>
      <c r="AL209" s="930">
        <v>2.76</v>
      </c>
      <c r="AM209" s="935">
        <v>17.663986999999999</v>
      </c>
      <c r="AN209" s="937">
        <v>33.686031132156103</v>
      </c>
      <c r="AO209" s="930">
        <v>6.3999949999999997</v>
      </c>
      <c r="AP209" s="930">
        <v>2.76</v>
      </c>
      <c r="AQ209" s="930"/>
      <c r="AR209" s="930"/>
      <c r="AS209" s="1107"/>
      <c r="AT209" s="1108"/>
      <c r="AU209" s="879">
        <v>1.3593090000000001</v>
      </c>
      <c r="AV209" s="37">
        <v>27.644231999999999</v>
      </c>
      <c r="AW209" s="59">
        <v>40.400514999999999</v>
      </c>
      <c r="AX209" s="163">
        <f>((AU209^2)*0.7854*AV209)/AW209</f>
        <v>0.99299007907011738</v>
      </c>
      <c r="AY209" s="37"/>
      <c r="AZ209" s="37"/>
      <c r="BA209" s="37"/>
      <c r="BB209" s="1107"/>
      <c r="BC209" s="1108"/>
    </row>
    <row r="210" spans="1:55" ht="14.4" customHeight="1" x14ac:dyDescent="0.3">
      <c r="A210" s="1171"/>
      <c r="B210" s="1174"/>
      <c r="C210" s="12">
        <v>43532</v>
      </c>
      <c r="D210" s="25" t="s">
        <v>815</v>
      </c>
      <c r="E210" s="25"/>
      <c r="F210" s="892">
        <v>21.2</v>
      </c>
      <c r="G210" s="339">
        <v>65.280548999999993</v>
      </c>
      <c r="H210" s="339">
        <v>28.788747000000001</v>
      </c>
      <c r="I210" s="337">
        <v>3.8841320000000001</v>
      </c>
      <c r="J210" s="338">
        <v>2.7701720000000001</v>
      </c>
      <c r="K210" s="204">
        <v>0.66239199999999998</v>
      </c>
      <c r="L210" s="911">
        <v>0.67586100000000005</v>
      </c>
      <c r="M210" s="204">
        <v>0.96461699999999995</v>
      </c>
      <c r="N210" s="204">
        <v>0.88910900000000004</v>
      </c>
      <c r="O210" s="204">
        <f t="shared" si="166"/>
        <v>0.45626305873259337</v>
      </c>
      <c r="P210" s="204">
        <f t="shared" si="166"/>
        <v>0.31552049903752394</v>
      </c>
      <c r="Q210" s="158">
        <v>36.491802</v>
      </c>
      <c r="R210" s="159">
        <v>15.929093999999999</v>
      </c>
      <c r="S210" s="933">
        <v>55.897542000000001</v>
      </c>
      <c r="T210" s="933">
        <v>28.679062999999999</v>
      </c>
      <c r="U210" s="885">
        <v>70.621185999999994</v>
      </c>
      <c r="V210" s="171">
        <f>U210/F210</f>
        <v>3.3311880188679246</v>
      </c>
      <c r="W210" s="11">
        <v>436.44903499999998</v>
      </c>
      <c r="X210" s="116">
        <f>Q210/F210</f>
        <v>1.7213114150943396</v>
      </c>
      <c r="Y210" s="1107"/>
      <c r="Z210" s="1108"/>
      <c r="AA210" s="180">
        <v>552.57373099999995</v>
      </c>
      <c r="AB210" s="897">
        <v>632.55736300000001</v>
      </c>
      <c r="AC210" s="898">
        <v>1.8141210000000001</v>
      </c>
      <c r="AD210" s="44">
        <v>26.944444000000001</v>
      </c>
      <c r="AE210" s="44"/>
      <c r="AF210" s="44"/>
      <c r="AG210" s="44"/>
      <c r="AH210" s="44"/>
      <c r="AI210" s="934">
        <v>15.743985</v>
      </c>
      <c r="AJ210" s="936">
        <v>35.0974502960972</v>
      </c>
      <c r="AK210" s="204">
        <v>7.9359919999999997</v>
      </c>
      <c r="AL210" s="204">
        <v>1.9838709999999999</v>
      </c>
      <c r="AM210" s="934">
        <v>15.743985</v>
      </c>
      <c r="AN210" s="936">
        <v>35.0974502960972</v>
      </c>
      <c r="AO210" s="204">
        <v>7.9359919999999997</v>
      </c>
      <c r="AP210" s="204">
        <v>1.9838709999999999</v>
      </c>
      <c r="AQ210" s="204"/>
      <c r="AR210" s="204"/>
      <c r="AS210" s="1107"/>
      <c r="AT210" s="1108"/>
      <c r="AU210" s="43">
        <v>1.363767</v>
      </c>
      <c r="AV210" s="44">
        <v>21.296932999999999</v>
      </c>
      <c r="AW210" s="61">
        <v>31.587540000000001</v>
      </c>
      <c r="AX210" s="163">
        <f>((AU210^2)*0.7854*AV210)/AW210</f>
        <v>0.98485549248734927</v>
      </c>
      <c r="AY210" s="37"/>
      <c r="AZ210" s="37"/>
      <c r="BA210" s="37"/>
      <c r="BB210" s="1107"/>
      <c r="BC210" s="1108"/>
    </row>
    <row r="211" spans="1:55" ht="15" customHeight="1" thickBot="1" x14ac:dyDescent="0.35">
      <c r="A211" s="1171"/>
      <c r="B211" s="1174"/>
      <c r="C211" s="12"/>
      <c r="D211" s="25"/>
      <c r="E211" s="25"/>
      <c r="F211" s="892"/>
      <c r="G211" s="339"/>
      <c r="H211" s="339"/>
      <c r="I211" s="337"/>
      <c r="J211" s="338"/>
      <c r="K211" s="204"/>
      <c r="L211" s="204"/>
      <c r="M211" s="204"/>
      <c r="N211" s="204"/>
      <c r="O211" s="204"/>
      <c r="P211" s="204"/>
      <c r="Q211" s="158"/>
      <c r="R211" s="159"/>
      <c r="S211" s="933"/>
      <c r="T211" s="933"/>
      <c r="U211" s="885"/>
      <c r="V211" s="171"/>
      <c r="W211" s="11"/>
      <c r="X211" s="116"/>
      <c r="Y211" s="1107"/>
      <c r="Z211" s="1108"/>
      <c r="AA211" s="191"/>
      <c r="AB211" s="874"/>
      <c r="AC211" s="44"/>
      <c r="AD211" s="44"/>
      <c r="AE211" s="44"/>
      <c r="AF211" s="44"/>
      <c r="AG211" s="44"/>
      <c r="AH211" s="44"/>
      <c r="AI211" s="934"/>
      <c r="AJ211" s="936"/>
      <c r="AK211" s="204"/>
      <c r="AL211" s="204"/>
      <c r="AM211" s="934"/>
      <c r="AN211" s="936"/>
      <c r="AO211" s="204"/>
      <c r="AP211" s="204"/>
      <c r="AQ211" s="204"/>
      <c r="AR211" s="204"/>
      <c r="AS211" s="1107"/>
      <c r="AT211" s="1108"/>
      <c r="AU211" s="43"/>
      <c r="AV211" s="44"/>
      <c r="AW211" s="61"/>
      <c r="AX211" s="163"/>
      <c r="AY211" s="37"/>
      <c r="AZ211" s="37"/>
      <c r="BA211" s="37"/>
      <c r="BB211" s="1107"/>
      <c r="BC211" s="1108"/>
    </row>
    <row r="212" spans="1:55" ht="14.4" customHeight="1" x14ac:dyDescent="0.3">
      <c r="A212" s="1171"/>
      <c r="B212" s="1174"/>
      <c r="C212" s="95">
        <v>41428</v>
      </c>
      <c r="D212" s="199">
        <v>572</v>
      </c>
      <c r="E212" s="199"/>
      <c r="F212" s="366">
        <v>24.3</v>
      </c>
      <c r="G212" s="7">
        <v>35.719006</v>
      </c>
      <c r="H212" s="123">
        <v>8.0550515000000011</v>
      </c>
      <c r="I212" s="35">
        <v>3.0148295000000003</v>
      </c>
      <c r="J212" s="35">
        <v>1.6474285</v>
      </c>
      <c r="K212" s="99">
        <v>0.99549500000000002</v>
      </c>
      <c r="L212" s="100">
        <v>0.94955000000000001</v>
      </c>
      <c r="M212" s="913">
        <f>K212/I212</f>
        <v>0.33019943582215838</v>
      </c>
      <c r="N212" s="35"/>
      <c r="O212" s="35"/>
      <c r="P212" s="35">
        <v>6</v>
      </c>
      <c r="Q212" s="144">
        <v>27.663954500000003</v>
      </c>
      <c r="R212" s="145">
        <v>14.4454765</v>
      </c>
      <c r="S212" s="7">
        <v>78.075632499999998</v>
      </c>
      <c r="T212" s="123">
        <v>45.598427999999998</v>
      </c>
      <c r="U212" s="97">
        <v>79.724244499999998</v>
      </c>
      <c r="V212" s="177">
        <f t="shared" ref="V212:V217" si="167">U212/F212</f>
        <v>3.2808331069958845</v>
      </c>
      <c r="W212" s="7">
        <v>522.03947850000009</v>
      </c>
      <c r="X212" s="35">
        <f t="shared" ref="X212:X217" si="168">Q212/F212</f>
        <v>1.1384343415637861</v>
      </c>
      <c r="Y212" s="955"/>
      <c r="Z212" s="956"/>
      <c r="AA212" s="191"/>
      <c r="AB212" s="957"/>
      <c r="AC212" s="44"/>
      <c r="AD212" s="44"/>
      <c r="AE212" s="44"/>
      <c r="AF212" s="44"/>
      <c r="AG212" s="44"/>
      <c r="AH212" s="44"/>
      <c r="AI212" s="934"/>
      <c r="AJ212" s="936"/>
      <c r="AK212" s="204"/>
      <c r="AL212" s="204"/>
      <c r="AM212" s="934"/>
      <c r="AN212" s="936"/>
      <c r="AO212" s="204"/>
      <c r="AP212" s="204"/>
      <c r="AQ212" s="204"/>
      <c r="AR212" s="204"/>
      <c r="AS212" s="955"/>
      <c r="AT212" s="956"/>
      <c r="AU212" s="43"/>
      <c r="AV212" s="44"/>
      <c r="AW212" s="61"/>
      <c r="AX212" s="163"/>
      <c r="AY212" s="37"/>
      <c r="AZ212" s="37"/>
      <c r="BA212" s="37"/>
      <c r="BB212" s="955"/>
      <c r="BC212" s="956"/>
    </row>
    <row r="213" spans="1:55" ht="14.4" customHeight="1" x14ac:dyDescent="0.3">
      <c r="A213" s="1171"/>
      <c r="B213" s="1174"/>
      <c r="C213" s="9">
        <v>41431</v>
      </c>
      <c r="D213" s="966">
        <v>580</v>
      </c>
      <c r="E213" s="1082"/>
      <c r="F213" s="367">
        <v>26</v>
      </c>
      <c r="G213" s="11">
        <v>55.840339999999998</v>
      </c>
      <c r="H213" s="124">
        <v>13.707037999999999</v>
      </c>
      <c r="I213" s="37">
        <v>3.6171044999999999</v>
      </c>
      <c r="J213" s="37">
        <v>2.0053095000000001</v>
      </c>
      <c r="K213" s="58">
        <v>1.049099</v>
      </c>
      <c r="L213" s="59">
        <v>0.88063100000000005</v>
      </c>
      <c r="M213" s="914">
        <f>K213/I213</f>
        <v>0.29003834420598024</v>
      </c>
      <c r="N213" s="37"/>
      <c r="O213" s="37"/>
      <c r="P213" s="37">
        <v>7</v>
      </c>
      <c r="Q213" s="146">
        <v>42.133301500000002</v>
      </c>
      <c r="R213" s="147">
        <v>16.541712</v>
      </c>
      <c r="S213" s="11">
        <v>76.819019499999996</v>
      </c>
      <c r="T213" s="124">
        <v>45.085687499999999</v>
      </c>
      <c r="U213" s="88">
        <v>117.3130675</v>
      </c>
      <c r="V213" s="171">
        <f t="shared" si="167"/>
        <v>4.5120410576923078</v>
      </c>
      <c r="W213" s="11">
        <v>391.38668799999999</v>
      </c>
      <c r="X213" s="37">
        <f t="shared" si="168"/>
        <v>1.6205115961538463</v>
      </c>
      <c r="Y213" s="955"/>
      <c r="Z213" s="956"/>
      <c r="AA213" s="327"/>
      <c r="AB213" s="11"/>
      <c r="AC213" s="37"/>
      <c r="AD213" s="37"/>
      <c r="AE213" s="37"/>
      <c r="AF213" s="204"/>
      <c r="AG213" s="204"/>
      <c r="AH213" s="204"/>
      <c r="AI213" s="60"/>
      <c r="AJ213" s="61"/>
      <c r="AK213" s="81"/>
      <c r="AL213" s="61"/>
      <c r="AM213" s="60"/>
      <c r="AN213" s="61"/>
      <c r="AO213" s="81"/>
      <c r="AP213" s="61"/>
      <c r="AQ213" s="44"/>
      <c r="AR213" s="44"/>
      <c r="AS213" s="1107"/>
      <c r="AT213" s="1108"/>
      <c r="AU213" s="960"/>
      <c r="AV213" s="37"/>
      <c r="AW213" s="37"/>
      <c r="AX213" s="163"/>
      <c r="AY213" s="37"/>
      <c r="AZ213" s="37"/>
      <c r="BA213" s="37"/>
      <c r="BB213" s="955"/>
      <c r="BC213" s="956"/>
    </row>
    <row r="214" spans="1:55" ht="14.4" customHeight="1" x14ac:dyDescent="0.3">
      <c r="A214" s="1171"/>
      <c r="B214" s="1174"/>
      <c r="C214" s="9">
        <v>41432</v>
      </c>
      <c r="D214" s="966">
        <v>588</v>
      </c>
      <c r="E214" s="1082"/>
      <c r="F214" s="367">
        <v>23.6</v>
      </c>
      <c r="G214" s="11">
        <v>51.084371000000004</v>
      </c>
      <c r="H214" s="124">
        <v>15.986958999999999</v>
      </c>
      <c r="I214" s="37">
        <v>3.4956874999999998</v>
      </c>
      <c r="J214" s="37">
        <v>2.143872</v>
      </c>
      <c r="K214" s="58">
        <v>0.872973</v>
      </c>
      <c r="L214" s="59">
        <v>0.84234200000000004</v>
      </c>
      <c r="M214" s="914">
        <f t="shared" ref="M214:M217" si="169">K214/I214</f>
        <v>0.24972855840231714</v>
      </c>
      <c r="N214" s="37"/>
      <c r="O214" s="37"/>
      <c r="P214" s="37">
        <v>8</v>
      </c>
      <c r="Q214" s="146">
        <v>35.097412500000004</v>
      </c>
      <c r="R214" s="147">
        <v>14.534519</v>
      </c>
      <c r="S214" s="11">
        <v>69.812761499999993</v>
      </c>
      <c r="T214" s="124">
        <v>39.045636000000002</v>
      </c>
      <c r="U214" s="88">
        <v>99.119145000000003</v>
      </c>
      <c r="V214" s="171">
        <f t="shared" si="167"/>
        <v>4.1999637711864404</v>
      </c>
      <c r="W214" s="11">
        <v>414.18172500000003</v>
      </c>
      <c r="X214" s="37">
        <f t="shared" si="168"/>
        <v>1.4871784957627119</v>
      </c>
      <c r="Y214" s="955"/>
      <c r="Z214" s="956"/>
      <c r="AA214" s="327">
        <v>535.94182899999998</v>
      </c>
      <c r="AB214" s="11">
        <v>349.09136100000001</v>
      </c>
      <c r="AC214" s="37">
        <v>1.5352479999999999</v>
      </c>
      <c r="AD214" s="37">
        <v>33.055556000000003</v>
      </c>
      <c r="AE214" s="37"/>
      <c r="AF214" s="204">
        <v>19.444444000000001</v>
      </c>
      <c r="AG214" s="204"/>
      <c r="AH214" s="204"/>
      <c r="AI214" s="60">
        <v>15.86049</v>
      </c>
      <c r="AJ214" s="61">
        <v>33.791000719397694</v>
      </c>
      <c r="AK214" s="81">
        <v>13.946293000000001</v>
      </c>
      <c r="AL214" s="61">
        <v>1.1372549999999999</v>
      </c>
      <c r="AM214" s="60">
        <v>15.86049</v>
      </c>
      <c r="AN214" s="61">
        <v>33.791000719397694</v>
      </c>
      <c r="AO214" s="81">
        <v>13.946293000000001</v>
      </c>
      <c r="AP214" s="61">
        <v>1.1372549999999999</v>
      </c>
      <c r="AQ214" s="44"/>
      <c r="AR214" s="44"/>
      <c r="AS214" s="1107" t="s">
        <v>17</v>
      </c>
      <c r="AT214" s="1108"/>
      <c r="AU214" s="960">
        <v>1.240354</v>
      </c>
      <c r="AV214" s="37">
        <v>17.654523000000001</v>
      </c>
      <c r="AW214" s="37">
        <v>44.158493</v>
      </c>
      <c r="AX214" s="163">
        <f t="shared" ref="AX214" si="170">((AU214^2)*0.7854*AV214)/AW214</f>
        <v>0.48308543560793848</v>
      </c>
      <c r="AY214" s="37"/>
      <c r="AZ214" s="37"/>
      <c r="BA214" s="37"/>
      <c r="BB214" s="955"/>
      <c r="BC214" s="956"/>
    </row>
    <row r="215" spans="1:55" ht="14.4" customHeight="1" x14ac:dyDescent="0.3">
      <c r="A215" s="1171"/>
      <c r="B215" s="1174"/>
      <c r="C215" s="9">
        <v>41442</v>
      </c>
      <c r="D215" s="966">
        <v>602</v>
      </c>
      <c r="E215" s="1082"/>
      <c r="F215" s="367">
        <v>29.8</v>
      </c>
      <c r="G215" s="11">
        <v>49.321917999999997</v>
      </c>
      <c r="H215" s="124">
        <v>12.724868499999999</v>
      </c>
      <c r="I215" s="37">
        <v>3.4478495000000002</v>
      </c>
      <c r="J215" s="37">
        <v>1.9973110000000001</v>
      </c>
      <c r="K215" s="58">
        <v>0.95303000000000004</v>
      </c>
      <c r="L215" s="59">
        <v>0.95303000000000004</v>
      </c>
      <c r="M215" s="914">
        <f t="shared" si="169"/>
        <v>0.27641287707018536</v>
      </c>
      <c r="N215" s="37"/>
      <c r="O215" s="37"/>
      <c r="P215" s="37">
        <v>9</v>
      </c>
      <c r="Q215" s="146">
        <v>36.597048999999998</v>
      </c>
      <c r="R215" s="147">
        <v>16.239561999999999</v>
      </c>
      <c r="S215" s="11">
        <v>74.185613000000004</v>
      </c>
      <c r="T215" s="124">
        <v>42.062674000000001</v>
      </c>
      <c r="U215" s="88">
        <v>102.8932145</v>
      </c>
      <c r="V215" s="171">
        <f t="shared" si="167"/>
        <v>3.4527924328859059</v>
      </c>
      <c r="W215" s="11">
        <v>443.70853199999999</v>
      </c>
      <c r="X215" s="37">
        <f t="shared" si="168"/>
        <v>1.2280888926174496</v>
      </c>
      <c r="Y215" s="955"/>
      <c r="Z215" s="956"/>
      <c r="AA215" s="191"/>
      <c r="AB215" s="957"/>
      <c r="AC215" s="44"/>
      <c r="AD215" s="44"/>
      <c r="AE215" s="44"/>
      <c r="AF215" s="44"/>
      <c r="AG215" s="44"/>
      <c r="AH215" s="44"/>
      <c r="AI215" s="934"/>
      <c r="AJ215" s="936"/>
      <c r="AK215" s="204"/>
      <c r="AL215" s="61"/>
      <c r="AM215" s="934"/>
      <c r="AN215" s="936"/>
      <c r="AO215" s="204"/>
      <c r="AP215" s="61"/>
      <c r="AQ215" s="44"/>
      <c r="AR215" s="44"/>
      <c r="AS215" s="955"/>
      <c r="AT215" s="956"/>
      <c r="AU215" s="43"/>
      <c r="AV215" s="44"/>
      <c r="AW215" s="61"/>
      <c r="AX215" s="163"/>
      <c r="AY215" s="37"/>
      <c r="AZ215" s="37"/>
      <c r="BA215" s="37"/>
      <c r="BB215" s="955"/>
      <c r="BC215" s="956"/>
    </row>
    <row r="216" spans="1:55" ht="14.4" customHeight="1" x14ac:dyDescent="0.3">
      <c r="A216" s="1171"/>
      <c r="B216" s="1174"/>
      <c r="C216" s="9">
        <v>41442</v>
      </c>
      <c r="D216" s="966">
        <v>604</v>
      </c>
      <c r="E216" s="1082"/>
      <c r="F216" s="367">
        <v>29.4</v>
      </c>
      <c r="G216" s="11">
        <v>51.599933</v>
      </c>
      <c r="H216" s="124">
        <v>16.88524</v>
      </c>
      <c r="I216" s="37">
        <v>3.5185304999999998</v>
      </c>
      <c r="J216" s="37">
        <v>2.2349414999999997</v>
      </c>
      <c r="K216" s="58">
        <v>0.91439400000000004</v>
      </c>
      <c r="L216" s="59">
        <v>0.837121</v>
      </c>
      <c r="M216" s="914">
        <f t="shared" si="169"/>
        <v>0.25987951504186196</v>
      </c>
      <c r="N216" s="37"/>
      <c r="O216" s="37"/>
      <c r="P216" s="37">
        <v>11</v>
      </c>
      <c r="Q216" s="146">
        <v>34.714692499999998</v>
      </c>
      <c r="R216" s="147">
        <v>14.9186215</v>
      </c>
      <c r="S216" s="11">
        <v>67.255430499999989</v>
      </c>
      <c r="T216" s="124">
        <v>36.4717305</v>
      </c>
      <c r="U216" s="88">
        <v>105.4657155</v>
      </c>
      <c r="V216" s="171">
        <f t="shared" si="167"/>
        <v>3.5872692346938777</v>
      </c>
      <c r="W216" s="11">
        <v>429.8107665</v>
      </c>
      <c r="X216" s="37">
        <f t="shared" si="168"/>
        <v>1.1807718537414966</v>
      </c>
      <c r="Y216" s="955"/>
      <c r="Z216" s="956"/>
      <c r="AA216" s="327">
        <v>619.63965700000006</v>
      </c>
      <c r="AB216" s="11">
        <v>448.41734700000001</v>
      </c>
      <c r="AC216" s="37">
        <v>1.381837</v>
      </c>
      <c r="AD216" s="37">
        <v>23.888888999999999</v>
      </c>
      <c r="AE216" s="37"/>
      <c r="AF216" s="204">
        <v>16.666667</v>
      </c>
      <c r="AG216" s="204"/>
      <c r="AH216" s="204"/>
      <c r="AI216" s="60">
        <v>30.080228000000002</v>
      </c>
      <c r="AJ216" s="61">
        <v>20.599566499296483</v>
      </c>
      <c r="AK216" s="81">
        <v>26.525292</v>
      </c>
      <c r="AL216" s="61">
        <v>1.1340209999999999</v>
      </c>
      <c r="AM216" s="60">
        <v>30.080228000000002</v>
      </c>
      <c r="AN216" s="61">
        <v>20.599566499296483</v>
      </c>
      <c r="AO216" s="81">
        <v>26.525292</v>
      </c>
      <c r="AP216" s="61">
        <v>1.1340209999999999</v>
      </c>
      <c r="AQ216" s="44"/>
      <c r="AR216" s="44"/>
      <c r="AS216" s="1107" t="s">
        <v>17</v>
      </c>
      <c r="AT216" s="1108"/>
      <c r="AU216" s="960">
        <v>1.340193</v>
      </c>
      <c r="AV216" s="37">
        <v>21.689944000000001</v>
      </c>
      <c r="AW216" s="37">
        <v>29.936703000000001</v>
      </c>
      <c r="AX216" s="163">
        <f t="shared" ref="AX216:AX217" si="171">((AU216^2)*0.7854*AV216)/AW216</f>
        <v>1.0220686077094248</v>
      </c>
      <c r="AY216" s="37"/>
      <c r="AZ216" s="37"/>
      <c r="BA216" s="37"/>
      <c r="BB216" s="955"/>
      <c r="BC216" s="956"/>
    </row>
    <row r="217" spans="1:55" ht="15" customHeight="1" thickBot="1" x14ac:dyDescent="0.35">
      <c r="A217" s="1171"/>
      <c r="B217" s="1174"/>
      <c r="C217" s="39">
        <v>41445</v>
      </c>
      <c r="D217" s="201">
        <v>612</v>
      </c>
      <c r="E217" s="201"/>
      <c r="F217" s="368">
        <v>22</v>
      </c>
      <c r="G217" s="94">
        <v>60.453319999999998</v>
      </c>
      <c r="H217" s="125">
        <v>21.2695185</v>
      </c>
      <c r="I217" s="38">
        <v>3.7593050000000003</v>
      </c>
      <c r="J217" s="38">
        <v>2.4493754999999999</v>
      </c>
      <c r="K217" s="70">
        <v>0.94015199999999999</v>
      </c>
      <c r="L217" s="71">
        <v>1.0431820000000001</v>
      </c>
      <c r="M217" s="914">
        <f t="shared" si="169"/>
        <v>0.25008665165502664</v>
      </c>
      <c r="N217" s="38"/>
      <c r="O217" s="38"/>
      <c r="P217" s="37">
        <v>13</v>
      </c>
      <c r="Q217" s="148">
        <v>39.183801000000003</v>
      </c>
      <c r="R217" s="149">
        <v>16.091403499999998</v>
      </c>
      <c r="S217" s="94">
        <v>64.861822500000002</v>
      </c>
      <c r="T217" s="125">
        <v>34.858343500000004</v>
      </c>
      <c r="U217" s="105">
        <v>134.45409999999998</v>
      </c>
      <c r="V217" s="178">
        <f t="shared" si="167"/>
        <v>6.1115499999999994</v>
      </c>
      <c r="W217" s="94">
        <v>410.53720399999997</v>
      </c>
      <c r="X217" s="37">
        <f t="shared" si="168"/>
        <v>1.7810818636363637</v>
      </c>
      <c r="Y217" s="1107"/>
      <c r="Z217" s="1108"/>
      <c r="AA217" s="310">
        <v>728.18624999999997</v>
      </c>
      <c r="AB217" s="94">
        <v>399.062521</v>
      </c>
      <c r="AC217" s="38">
        <v>1.8247420000000001</v>
      </c>
      <c r="AD217" s="38">
        <v>27.222221999999999</v>
      </c>
      <c r="AE217" s="37"/>
      <c r="AF217" s="204">
        <v>10.701753999999999</v>
      </c>
      <c r="AG217" s="204"/>
      <c r="AH217" s="204"/>
      <c r="AI217" s="60">
        <v>16.407411</v>
      </c>
      <c r="AJ217" s="61">
        <v>44.381545022551087</v>
      </c>
      <c r="AK217" s="81">
        <v>29.806797</v>
      </c>
      <c r="AL217" s="61">
        <v>0.55045900000000003</v>
      </c>
      <c r="AM217" s="60">
        <v>16.407411</v>
      </c>
      <c r="AN217" s="61">
        <v>44.381545022551087</v>
      </c>
      <c r="AO217" s="81">
        <v>29.806797</v>
      </c>
      <c r="AP217" s="61">
        <v>0.55045900000000003</v>
      </c>
      <c r="AQ217" s="44"/>
      <c r="AR217" s="44"/>
      <c r="AS217" s="1132" t="s">
        <v>17</v>
      </c>
      <c r="AT217" s="1133"/>
      <c r="AU217" s="961">
        <v>1.2532719999999999</v>
      </c>
      <c r="AV217" s="38">
        <v>13.881586</v>
      </c>
      <c r="AW217" s="38">
        <v>13.744259</v>
      </c>
      <c r="AX217" s="164">
        <f t="shared" si="171"/>
        <v>1.2459463104662194</v>
      </c>
      <c r="AY217" s="37"/>
      <c r="AZ217" s="37"/>
      <c r="BA217" s="37"/>
      <c r="BB217" s="1107"/>
      <c r="BC217" s="1108"/>
    </row>
    <row r="218" spans="1:55" ht="14.4" customHeight="1" x14ac:dyDescent="0.3">
      <c r="A218" s="1171"/>
      <c r="B218" s="1174"/>
      <c r="C218" s="1116" t="s">
        <v>13</v>
      </c>
      <c r="D218" s="1117"/>
      <c r="E218" s="1066"/>
      <c r="F218" s="894">
        <f t="shared" ref="F218:X218" si="172">AVERAGE(F208:F217)</f>
        <v>24.711111111111112</v>
      </c>
      <c r="G218" s="14">
        <f>AVERAGE(G208:G217)</f>
        <v>55.518883222222222</v>
      </c>
      <c r="H218" s="15">
        <f t="shared" si="172"/>
        <v>17.523291722222226</v>
      </c>
      <c r="I218" s="64">
        <f t="shared" si="172"/>
        <v>3.6109818333333337</v>
      </c>
      <c r="J218" s="65">
        <f t="shared" si="172"/>
        <v>2.2271087777777776</v>
      </c>
      <c r="K218" s="48">
        <f>AVERAGE(K208:K217)</f>
        <v>0.8638232222222223</v>
      </c>
      <c r="L218" s="65">
        <f>AVERAGE(L208:L217)</f>
        <v>0.85780766666666664</v>
      </c>
      <c r="M218" s="48">
        <f t="shared" si="172"/>
        <v>0.52073837579972548</v>
      </c>
      <c r="N218" s="65">
        <f t="shared" si="172"/>
        <v>1.0513606666666666</v>
      </c>
      <c r="O218" s="48">
        <f t="shared" si="172"/>
        <v>0.47820412966134568</v>
      </c>
      <c r="P218" s="65">
        <f t="shared" si="172"/>
        <v>6.1388181695728568</v>
      </c>
      <c r="Q218" s="150">
        <f t="shared" si="172"/>
        <v>37.995591333333344</v>
      </c>
      <c r="R218" s="151">
        <f t="shared" si="172"/>
        <v>16.139896055555557</v>
      </c>
      <c r="S218" s="182">
        <f t="shared" si="172"/>
        <v>69.4610356111111</v>
      </c>
      <c r="T218" s="192">
        <f t="shared" si="172"/>
        <v>38.693591722222223</v>
      </c>
      <c r="U218" s="89">
        <f t="shared" si="172"/>
        <v>96.480593111111091</v>
      </c>
      <c r="V218" s="174">
        <f t="shared" si="172"/>
        <v>3.9284880433674751</v>
      </c>
      <c r="W218" s="15">
        <f t="shared" si="172"/>
        <v>428.68608900000004</v>
      </c>
      <c r="X218" s="48">
        <f t="shared" si="172"/>
        <v>1.5627658569367371</v>
      </c>
      <c r="Y218" s="1118">
        <f>COUNT(Q208:Q217)</f>
        <v>9</v>
      </c>
      <c r="Z218" s="1119"/>
      <c r="AA218" s="181">
        <f t="shared" ref="AA218:AP218" si="173">AVERAGE(AA208:AA217)</f>
        <v>608.44344349999994</v>
      </c>
      <c r="AB218" s="15">
        <f>AVERAGE(AB208:AB217)</f>
        <v>465.97095349999995</v>
      </c>
      <c r="AC218" s="48">
        <f t="shared" si="173"/>
        <v>1.6056080000000001</v>
      </c>
      <c r="AD218" s="48">
        <f t="shared" si="173"/>
        <v>28.796296333333334</v>
      </c>
      <c r="AE218" s="48"/>
      <c r="AF218" s="48">
        <f t="shared" si="173"/>
        <v>15.604288333333335</v>
      </c>
      <c r="AG218" s="48"/>
      <c r="AH218" s="48"/>
      <c r="AI218" s="183">
        <f t="shared" ref="AI218:AL218" si="174">AVERAGE(AI208:AI217)</f>
        <v>18.050013666666668</v>
      </c>
      <c r="AJ218" s="192">
        <f t="shared" si="174"/>
        <v>36.154175741522444</v>
      </c>
      <c r="AK218" s="48">
        <f t="shared" si="174"/>
        <v>16.513057999999997</v>
      </c>
      <c r="AL218" s="112">
        <f t="shared" si="174"/>
        <v>1.4054771666666666</v>
      </c>
      <c r="AM218" s="183">
        <f t="shared" si="173"/>
        <v>18.050013666666668</v>
      </c>
      <c r="AN218" s="192">
        <f t="shared" si="173"/>
        <v>36.154175741522444</v>
      </c>
      <c r="AO218" s="48">
        <f t="shared" si="173"/>
        <v>16.513057999999997</v>
      </c>
      <c r="AP218" s="112">
        <f t="shared" si="173"/>
        <v>1.4054771666666666</v>
      </c>
      <c r="AQ218" s="1043"/>
      <c r="AR218" s="1043"/>
      <c r="AS218" s="1118">
        <f>COUNT(AA208:AA217)</f>
        <v>6</v>
      </c>
      <c r="AT218" s="1119"/>
      <c r="AU218" s="47">
        <f>AVERAGE(AU208:AU217)</f>
        <v>1.3205443333333333</v>
      </c>
      <c r="AV218" s="48">
        <f>AVERAGE(AV208:AV217)</f>
        <v>20.991097</v>
      </c>
      <c r="AW218" s="65">
        <f>AVERAGE(AW208:AW217)</f>
        <v>33.427171999999999</v>
      </c>
      <c r="AX218" s="112">
        <f>AVERAGE(AX208:AX217)</f>
        <v>0.93081819546809752</v>
      </c>
      <c r="AY218" s="1043"/>
      <c r="AZ218" s="1043"/>
      <c r="BA218" s="1043"/>
      <c r="BB218" s="1118">
        <f>COUNT(AU208:AU217)</f>
        <v>6</v>
      </c>
      <c r="BC218" s="1119"/>
    </row>
    <row r="219" spans="1:55" ht="14.4" customHeight="1" x14ac:dyDescent="0.3">
      <c r="A219" s="1171"/>
      <c r="B219" s="1174"/>
      <c r="C219" s="1124" t="s">
        <v>14</v>
      </c>
      <c r="D219" s="1125"/>
      <c r="E219" s="1069"/>
      <c r="F219" s="895">
        <f t="shared" ref="F219:X219" si="175">_xlfn.STDEV.S(F208:F217)</f>
        <v>3.0973555028622473</v>
      </c>
      <c r="G219" s="17">
        <f t="shared" si="175"/>
        <v>9.9046395261506106</v>
      </c>
      <c r="H219" s="18">
        <f t="shared" si="175"/>
        <v>5.9975747359029699</v>
      </c>
      <c r="I219" s="66">
        <f t="shared" si="175"/>
        <v>0.28592437593925074</v>
      </c>
      <c r="J219" s="67">
        <f t="shared" si="175"/>
        <v>0.32684174465893318</v>
      </c>
      <c r="K219" s="50">
        <f t="shared" si="175"/>
        <v>0.14436677352907232</v>
      </c>
      <c r="L219" s="67">
        <f t="shared" si="175"/>
        <v>0.11429740331368031</v>
      </c>
      <c r="M219" s="50">
        <f t="shared" si="175"/>
        <v>0.370213477991504</v>
      </c>
      <c r="N219" s="67">
        <f t="shared" si="175"/>
        <v>0.19699661284482348</v>
      </c>
      <c r="O219" s="50">
        <f t="shared" si="175"/>
        <v>0.10450871707718008</v>
      </c>
      <c r="P219" s="67">
        <f t="shared" si="175"/>
        <v>4.7617454698232891</v>
      </c>
      <c r="Q219" s="152">
        <f t="shared" si="175"/>
        <v>5.6034482484145061</v>
      </c>
      <c r="R219" s="153">
        <f t="shared" si="175"/>
        <v>1.6794093575412805</v>
      </c>
      <c r="S219" s="185">
        <f t="shared" si="175"/>
        <v>6.7268534569049061</v>
      </c>
      <c r="T219" s="193">
        <f t="shared" si="175"/>
        <v>5.2550913313340182</v>
      </c>
      <c r="U219" s="90">
        <f t="shared" si="175"/>
        <v>21.165718069068316</v>
      </c>
      <c r="V219" s="175">
        <f t="shared" si="175"/>
        <v>0.92227933295940701</v>
      </c>
      <c r="W219" s="18">
        <f t="shared" si="175"/>
        <v>41.197741799619791</v>
      </c>
      <c r="X219" s="50">
        <f t="shared" si="175"/>
        <v>0.3212765662518311</v>
      </c>
      <c r="Y219" s="1120"/>
      <c r="Z219" s="1121"/>
      <c r="AA219" s="184">
        <f t="shared" ref="AA219:AP219" si="176">_xlfn.STDEV.S(AA208:AA217)</f>
        <v>68.028190019969344</v>
      </c>
      <c r="AB219" s="18">
        <f t="shared" si="176"/>
        <v>122.83115687869125</v>
      </c>
      <c r="AC219" s="50">
        <f t="shared" si="176"/>
        <v>0.20454494933681164</v>
      </c>
      <c r="AD219" s="50">
        <f t="shared" si="176"/>
        <v>3.8756389506403046</v>
      </c>
      <c r="AE219" s="50"/>
      <c r="AF219" s="50">
        <f t="shared" si="176"/>
        <v>4.4671180231292604</v>
      </c>
      <c r="AG219" s="50"/>
      <c r="AH219" s="50"/>
      <c r="AI219" s="186">
        <f t="shared" ref="AI219:AL219" si="177">_xlfn.STDEV.S(AI208:AI217)</f>
        <v>6.1319066339702086</v>
      </c>
      <c r="AJ219" s="193">
        <f t="shared" si="177"/>
        <v>9.9706793677090459</v>
      </c>
      <c r="AK219" s="50">
        <f t="shared" si="177"/>
        <v>9.6290751164861952</v>
      </c>
      <c r="AL219" s="113">
        <f t="shared" si="177"/>
        <v>0.81677905540101003</v>
      </c>
      <c r="AM219" s="186">
        <f t="shared" si="176"/>
        <v>6.1319066339702086</v>
      </c>
      <c r="AN219" s="193">
        <f t="shared" si="176"/>
        <v>9.9706793677090459</v>
      </c>
      <c r="AO219" s="50">
        <f t="shared" si="176"/>
        <v>9.6290751164861952</v>
      </c>
      <c r="AP219" s="113">
        <f t="shared" si="176"/>
        <v>0.81677905540101003</v>
      </c>
      <c r="AQ219" s="1042"/>
      <c r="AR219" s="1042"/>
      <c r="AS219" s="1120"/>
      <c r="AT219" s="1121"/>
      <c r="AU219" s="49">
        <f>_xlfn.STDEV.S(AU208:AU217)</f>
        <v>5.7988116312453791E-2</v>
      </c>
      <c r="AV219" s="50">
        <f>_xlfn.STDEV.S(AV208:AV217)</f>
        <v>4.7811804754980001</v>
      </c>
      <c r="AW219" s="67">
        <f>_xlfn.STDEV.S(AW208:AW217)</f>
        <v>11.137193781416793</v>
      </c>
      <c r="AX219" s="113">
        <f>_xlfn.STDEV.S(AX208:AX217)</f>
        <v>0.25317410083514186</v>
      </c>
      <c r="AY219" s="1042"/>
      <c r="AZ219" s="1042"/>
      <c r="BA219" s="1042"/>
      <c r="BB219" s="1120"/>
      <c r="BC219" s="1121"/>
    </row>
    <row r="220" spans="1:55" ht="15" customHeight="1" thickBot="1" x14ac:dyDescent="0.35">
      <c r="A220" s="1171"/>
      <c r="B220" s="1175"/>
      <c r="C220" s="1126" t="s">
        <v>15</v>
      </c>
      <c r="D220" s="1127"/>
      <c r="E220" s="1078"/>
      <c r="F220" s="896">
        <f t="shared" ref="F220:X220" si="178">_xlfn.STDEV.S(F208:F217)/SQRT(COUNT(F208:F217))</f>
        <v>1.0324518342874158</v>
      </c>
      <c r="G220" s="20">
        <f t="shared" si="178"/>
        <v>3.3015465087168701</v>
      </c>
      <c r="H220" s="21">
        <f t="shared" si="178"/>
        <v>1.9991915786343233</v>
      </c>
      <c r="I220" s="68">
        <f t="shared" si="178"/>
        <v>9.530812531308358E-2</v>
      </c>
      <c r="J220" s="69">
        <f t="shared" si="178"/>
        <v>0.1089472482196444</v>
      </c>
      <c r="K220" s="52">
        <f t="shared" si="178"/>
        <v>4.8122257843024104E-2</v>
      </c>
      <c r="L220" s="69">
        <f t="shared" si="178"/>
        <v>3.8099134437893437E-2</v>
      </c>
      <c r="M220" s="52">
        <f t="shared" si="178"/>
        <v>0.12340449266383467</v>
      </c>
      <c r="N220" s="69">
        <f t="shared" si="178"/>
        <v>0.11373604745540333</v>
      </c>
      <c r="O220" s="52">
        <f t="shared" si="178"/>
        <v>6.0338135937172362E-2</v>
      </c>
      <c r="P220" s="69">
        <f t="shared" si="178"/>
        <v>1.5872484899410964</v>
      </c>
      <c r="Q220" s="154">
        <f t="shared" si="178"/>
        <v>1.8678160828048354</v>
      </c>
      <c r="R220" s="155">
        <f t="shared" si="178"/>
        <v>0.5598031191804268</v>
      </c>
      <c r="S220" s="188">
        <f t="shared" si="178"/>
        <v>2.2422844856349688</v>
      </c>
      <c r="T220" s="194">
        <f t="shared" si="178"/>
        <v>1.7516971104446728</v>
      </c>
      <c r="U220" s="91">
        <f t="shared" si="178"/>
        <v>7.0552393563561049</v>
      </c>
      <c r="V220" s="176">
        <f t="shared" si="178"/>
        <v>0.30742644431980232</v>
      </c>
      <c r="W220" s="21">
        <f t="shared" si="178"/>
        <v>13.732580599873264</v>
      </c>
      <c r="X220" s="52">
        <f t="shared" si="178"/>
        <v>0.10709218875061037</v>
      </c>
      <c r="Y220" s="1122"/>
      <c r="Z220" s="1123"/>
      <c r="AA220" s="187">
        <f t="shared" ref="AA220:AP220" si="179">_xlfn.STDEV.S(AA208:AA217)/SQRT(COUNT(AA208:AA217))</f>
        <v>27.772392279003313</v>
      </c>
      <c r="AB220" s="21">
        <f t="shared" si="179"/>
        <v>50.145609811424272</v>
      </c>
      <c r="AC220" s="52">
        <f t="shared" si="179"/>
        <v>8.3505125889770826E-2</v>
      </c>
      <c r="AD220" s="52">
        <f t="shared" si="179"/>
        <v>1.5822229760540645</v>
      </c>
      <c r="AE220" s="52"/>
      <c r="AF220" s="52">
        <f t="shared" si="179"/>
        <v>2.5790917931555075</v>
      </c>
      <c r="AG220" s="52"/>
      <c r="AH220" s="52"/>
      <c r="AI220" s="189">
        <f t="shared" ref="AI220:AL220" si="180">_xlfn.STDEV.S(AI208:AI217)/SQRT(COUNT(AI208:AI217))</f>
        <v>2.5033404006023585</v>
      </c>
      <c r="AJ220" s="194">
        <f t="shared" si="180"/>
        <v>4.0705128066305294</v>
      </c>
      <c r="AK220" s="52">
        <f t="shared" si="180"/>
        <v>3.931053455053612</v>
      </c>
      <c r="AL220" s="114">
        <f t="shared" si="180"/>
        <v>0.33344865305415122</v>
      </c>
      <c r="AM220" s="189">
        <f t="shared" si="179"/>
        <v>2.5033404006023585</v>
      </c>
      <c r="AN220" s="194">
        <f t="shared" si="179"/>
        <v>4.0705128066305294</v>
      </c>
      <c r="AO220" s="52">
        <f t="shared" si="179"/>
        <v>3.931053455053612</v>
      </c>
      <c r="AP220" s="114">
        <f t="shared" si="179"/>
        <v>0.33344865305415122</v>
      </c>
      <c r="AQ220" s="52"/>
      <c r="AR220" s="52"/>
      <c r="AS220" s="1122"/>
      <c r="AT220" s="1123"/>
      <c r="AU220" s="51">
        <f>_xlfn.STDEV.S(AU208:AU217)/SQRT(COUNT(AU208:AU217))</f>
        <v>2.367354935177891E-2</v>
      </c>
      <c r="AV220" s="52">
        <f>_xlfn.STDEV.S(AV208:AV217)/SQRT(COUNT(AV208:AV217))</f>
        <v>1.9519087555212584</v>
      </c>
      <c r="AW220" s="69">
        <f>_xlfn.STDEV.S(AW208:AW217)/SQRT(COUNT(AW208:AW217))</f>
        <v>4.5467403218281719</v>
      </c>
      <c r="AX220" s="114">
        <f>_xlfn.STDEV.S(AX208:AX217)/SQRT(COUNT(AX208:AX217))</f>
        <v>0.10335789385567234</v>
      </c>
      <c r="AY220" s="52"/>
      <c r="AZ220" s="52"/>
      <c r="BA220" s="52"/>
      <c r="BB220" s="1122"/>
      <c r="BC220" s="1123"/>
    </row>
    <row r="221" spans="1:55" ht="15" thickBot="1" x14ac:dyDescent="0.35">
      <c r="A221" s="1172"/>
      <c r="B221" s="1109" t="s">
        <v>19</v>
      </c>
      <c r="C221" s="1110"/>
      <c r="D221" s="1110"/>
      <c r="E221" s="1065"/>
      <c r="F221" s="120"/>
      <c r="G221" s="120">
        <f t="shared" ref="G221:X221" si="181">_xlfn.T.TEST(G208:G217,G235:G239,2,2)</f>
        <v>2.5124545119958725E-2</v>
      </c>
      <c r="H221" s="120">
        <f t="shared" si="181"/>
        <v>0.20218964716596005</v>
      </c>
      <c r="I221" s="120">
        <f t="shared" si="181"/>
        <v>2.8278060606151397E-2</v>
      </c>
      <c r="J221" s="120">
        <f t="shared" si="181"/>
        <v>0.25265461568251513</v>
      </c>
      <c r="K221" s="120">
        <f t="shared" si="181"/>
        <v>3.8698089707995937E-3</v>
      </c>
      <c r="L221" s="120">
        <f t="shared" si="181"/>
        <v>3.5967736630301977E-2</v>
      </c>
      <c r="M221" s="120">
        <f t="shared" si="181"/>
        <v>2.1189728508437297E-2</v>
      </c>
      <c r="N221" s="120">
        <f t="shared" si="181"/>
        <v>0.59389443969301392</v>
      </c>
      <c r="O221" s="120">
        <f t="shared" si="181"/>
        <v>0.32800621695916576</v>
      </c>
      <c r="P221" s="120">
        <f t="shared" si="181"/>
        <v>2.4186271571684934E-2</v>
      </c>
      <c r="Q221" s="120">
        <f t="shared" si="181"/>
        <v>8.1077086019539536E-3</v>
      </c>
      <c r="R221" s="120">
        <f t="shared" si="181"/>
        <v>4.1912886865183585E-4</v>
      </c>
      <c r="S221" s="120">
        <f t="shared" si="181"/>
        <v>0.79767516614567857</v>
      </c>
      <c r="T221" s="120">
        <f t="shared" si="181"/>
        <v>0.60902377500367111</v>
      </c>
      <c r="U221" s="120">
        <f t="shared" si="181"/>
        <v>7.1242168615665306E-4</v>
      </c>
      <c r="V221" s="120">
        <f t="shared" si="181"/>
        <v>0.35209497265197587</v>
      </c>
      <c r="W221" s="120">
        <f t="shared" si="181"/>
        <v>0.90048227828853555</v>
      </c>
      <c r="X221" s="120">
        <f t="shared" si="181"/>
        <v>9.2205903977975992E-4</v>
      </c>
      <c r="Y221" s="81"/>
      <c r="Z221" s="81"/>
      <c r="AA221" s="120">
        <f>_xlfn.T.TEST(AA208:AA217,AA235:AA239,2,2)</f>
        <v>0.68180374869684623</v>
      </c>
      <c r="AB221" s="120">
        <f>_xlfn.T.TEST(AB208:AB217,AB235:AB239,2,2)</f>
        <v>0.25839610862787815</v>
      </c>
      <c r="AC221" s="120">
        <f>_xlfn.T.TEST(AC208:AC217,AC235:AC239,2,2)</f>
        <v>0.2220814955323489</v>
      </c>
      <c r="AD221" s="120">
        <f>_xlfn.T.TEST(AD208:AD217,AD235:AD239,2,2)</f>
        <v>0.23938952797706436</v>
      </c>
      <c r="AE221" s="120"/>
      <c r="AF221" s="120"/>
      <c r="AG221" s="120"/>
      <c r="AH221" s="120"/>
      <c r="AI221" s="120">
        <f t="shared" ref="AI221:AP221" si="182">_xlfn.T.TEST(AI208:AI217,AI235:AI239,2,2)</f>
        <v>9.3951644743765616E-3</v>
      </c>
      <c r="AJ221" s="120">
        <f t="shared" si="182"/>
        <v>8.2429292540694217E-4</v>
      </c>
      <c r="AK221" s="120">
        <f t="shared" si="182"/>
        <v>0.18957835204363765</v>
      </c>
      <c r="AL221" s="120">
        <f t="shared" si="182"/>
        <v>2.5286285986191634E-2</v>
      </c>
      <c r="AM221" s="120">
        <f t="shared" si="182"/>
        <v>9.3951644743765616E-3</v>
      </c>
      <c r="AN221" s="120">
        <f t="shared" si="182"/>
        <v>8.2429292540694217E-4</v>
      </c>
      <c r="AO221" s="120">
        <f t="shared" si="182"/>
        <v>0.18957835204363765</v>
      </c>
      <c r="AP221" s="120">
        <f t="shared" si="182"/>
        <v>2.5286285986191634E-2</v>
      </c>
      <c r="AQ221" s="44"/>
      <c r="AR221" s="44"/>
      <c r="AS221" s="81"/>
      <c r="AT221" s="81"/>
      <c r="AU221" s="120">
        <f>_xlfn.T.TEST(AU208:AU217,AU235:AU239,2,2)</f>
        <v>1.3002884321645515E-3</v>
      </c>
      <c r="AV221" s="120">
        <f>_xlfn.T.TEST(AV208:AV217,AV235:AV239,2,2)</f>
        <v>8.0651539322924543E-2</v>
      </c>
      <c r="AW221" s="120">
        <f>_xlfn.T.TEST(AW208:AW217,AW235:AW239,2,2)</f>
        <v>0.20925726690976373</v>
      </c>
      <c r="AX221" s="120">
        <f>_xlfn.T.TEST(AX208:AX217,AX235:AX239,2,2)</f>
        <v>5.1754361157614004E-2</v>
      </c>
      <c r="AY221" s="44"/>
      <c r="AZ221" s="44"/>
      <c r="BA221" s="44"/>
      <c r="BB221" s="81"/>
      <c r="BC221" s="81"/>
    </row>
    <row r="223" spans="1:55" ht="15" thickBot="1" x14ac:dyDescent="0.35"/>
    <row r="224" spans="1:55" ht="16.2" thickBot="1" x14ac:dyDescent="0.35">
      <c r="A224" s="1150" t="s">
        <v>754</v>
      </c>
      <c r="B224" s="1151"/>
      <c r="C224" s="1156" t="s">
        <v>0</v>
      </c>
      <c r="D224" s="1159" t="s">
        <v>1</v>
      </c>
      <c r="E224" s="1075"/>
      <c r="F224" s="1162" t="s">
        <v>56</v>
      </c>
      <c r="G224" s="1099" t="s">
        <v>94</v>
      </c>
      <c r="H224" s="1099"/>
      <c r="I224" s="1099"/>
      <c r="J224" s="1099"/>
      <c r="K224" s="1099"/>
      <c r="L224" s="1099"/>
      <c r="M224" s="1099"/>
      <c r="N224" s="1099"/>
      <c r="O224" s="1099"/>
      <c r="P224" s="1099"/>
      <c r="Q224" s="1099"/>
      <c r="R224" s="1099"/>
      <c r="S224" s="1099"/>
      <c r="T224" s="1099"/>
      <c r="U224" s="1099"/>
      <c r="V224" s="1099"/>
      <c r="W224" s="1099"/>
      <c r="X224" s="1099"/>
      <c r="Y224" s="1099"/>
      <c r="Z224" s="1100"/>
      <c r="AA224" s="1098" t="s">
        <v>101</v>
      </c>
      <c r="AB224" s="1099"/>
      <c r="AC224" s="1099"/>
      <c r="AD224" s="1099"/>
      <c r="AE224" s="1099"/>
      <c r="AF224" s="1099"/>
      <c r="AG224" s="1099"/>
      <c r="AH224" s="1099"/>
      <c r="AI224" s="1099"/>
      <c r="AJ224" s="1099"/>
      <c r="AK224" s="1099"/>
      <c r="AL224" s="1099"/>
      <c r="AM224" s="1099"/>
      <c r="AN224" s="1099"/>
      <c r="AO224" s="1099"/>
      <c r="AP224" s="1099"/>
      <c r="AQ224" s="1099"/>
      <c r="AR224" s="1099"/>
      <c r="AS224" s="1099"/>
      <c r="AT224" s="1100"/>
      <c r="AU224" s="1098" t="s">
        <v>105</v>
      </c>
      <c r="AV224" s="1099"/>
      <c r="AW224" s="1099"/>
      <c r="AX224" s="1099"/>
      <c r="AY224" s="1099"/>
      <c r="AZ224" s="1099"/>
      <c r="BA224" s="1099"/>
      <c r="BB224" s="1099"/>
      <c r="BC224" s="1100"/>
    </row>
    <row r="225" spans="1:55" x14ac:dyDescent="0.3">
      <c r="A225" s="1152"/>
      <c r="B225" s="1153"/>
      <c r="C225" s="1157"/>
      <c r="D225" s="1160"/>
      <c r="E225" s="1076"/>
      <c r="F225" s="1163"/>
      <c r="G225" s="1135" t="s">
        <v>119</v>
      </c>
      <c r="H225" s="1135"/>
      <c r="I225" s="1086" t="s">
        <v>464</v>
      </c>
      <c r="J225" s="1087"/>
      <c r="K225" s="1135" t="s">
        <v>803</v>
      </c>
      <c r="L225" s="1087"/>
      <c r="M225" s="1135" t="s">
        <v>806</v>
      </c>
      <c r="N225" s="1087"/>
      <c r="O225" s="1135" t="s">
        <v>807</v>
      </c>
      <c r="P225" s="1087"/>
      <c r="Q225" s="1140" t="s">
        <v>796</v>
      </c>
      <c r="R225" s="1142" t="s">
        <v>795</v>
      </c>
      <c r="S225" s="1142" t="s">
        <v>97</v>
      </c>
      <c r="T225" s="1144" t="s">
        <v>98</v>
      </c>
      <c r="U225" s="1146" t="s">
        <v>466</v>
      </c>
      <c r="V225" s="1147"/>
      <c r="W225" s="1148" t="s">
        <v>7</v>
      </c>
      <c r="X225" s="1194" t="s">
        <v>799</v>
      </c>
      <c r="Y225" s="1101" t="s">
        <v>2</v>
      </c>
      <c r="Z225" s="1102"/>
      <c r="AA225" s="1105" t="s">
        <v>808</v>
      </c>
      <c r="AB225" s="1090" t="s">
        <v>436</v>
      </c>
      <c r="AC225" s="1136" t="s">
        <v>104</v>
      </c>
      <c r="AD225" s="1090" t="s">
        <v>328</v>
      </c>
      <c r="AE225" s="1026"/>
      <c r="AF225" s="1138" t="s">
        <v>329</v>
      </c>
      <c r="AG225" s="1029"/>
      <c r="AH225" s="1029"/>
      <c r="AI225" s="1086" t="s">
        <v>100</v>
      </c>
      <c r="AJ225" s="1087"/>
      <c r="AK225" s="1086" t="s">
        <v>100</v>
      </c>
      <c r="AL225" s="1087"/>
      <c r="AM225" s="1086" t="s">
        <v>100</v>
      </c>
      <c r="AN225" s="1087"/>
      <c r="AO225" s="1086" t="s">
        <v>100</v>
      </c>
      <c r="AP225" s="1087"/>
      <c r="AQ225" s="1028"/>
      <c r="AR225" s="1028"/>
      <c r="AS225" s="1101" t="s">
        <v>2</v>
      </c>
      <c r="AT225" s="1102"/>
      <c r="AU225" s="1105" t="s">
        <v>106</v>
      </c>
      <c r="AV225" s="1090" t="s">
        <v>107</v>
      </c>
      <c r="AW225" s="1096" t="s">
        <v>108</v>
      </c>
      <c r="AX225" s="1096" t="s">
        <v>109</v>
      </c>
      <c r="AY225" s="1026"/>
      <c r="AZ225" s="1026"/>
      <c r="BA225" s="1026"/>
      <c r="BB225" s="1101" t="s">
        <v>2</v>
      </c>
      <c r="BC225" s="1102"/>
    </row>
    <row r="226" spans="1:55" ht="15" thickBot="1" x14ac:dyDescent="0.35">
      <c r="A226" s="1154"/>
      <c r="B226" s="1155"/>
      <c r="C226" s="1158"/>
      <c r="D226" s="1161"/>
      <c r="E226" s="1077"/>
      <c r="F226" s="1164"/>
      <c r="G226" s="93" t="s">
        <v>52</v>
      </c>
      <c r="H226" s="93" t="s">
        <v>53</v>
      </c>
      <c r="I226" s="121" t="s">
        <v>52</v>
      </c>
      <c r="J226" s="122" t="s">
        <v>53</v>
      </c>
      <c r="K226" s="93" t="s">
        <v>804</v>
      </c>
      <c r="L226" s="122" t="s">
        <v>805</v>
      </c>
      <c r="M226" s="93" t="s">
        <v>804</v>
      </c>
      <c r="N226" s="122" t="s">
        <v>805</v>
      </c>
      <c r="O226" s="93" t="s">
        <v>804</v>
      </c>
      <c r="P226" s="122" t="s">
        <v>805</v>
      </c>
      <c r="Q226" s="1141"/>
      <c r="R226" s="1143"/>
      <c r="S226" s="1143"/>
      <c r="T226" s="1145"/>
      <c r="U226" s="121" t="s">
        <v>816</v>
      </c>
      <c r="V226" s="55" t="s">
        <v>467</v>
      </c>
      <c r="W226" s="1149"/>
      <c r="X226" s="1195"/>
      <c r="Y226" s="1103"/>
      <c r="Z226" s="1104"/>
      <c r="AA226" s="1106"/>
      <c r="AB226" s="1091"/>
      <c r="AC226" s="1137"/>
      <c r="AD226" s="1091"/>
      <c r="AE226" s="1027"/>
      <c r="AF226" s="1139"/>
      <c r="AG226" s="1030"/>
      <c r="AH226" s="1030"/>
      <c r="AI226" s="121" t="s">
        <v>824</v>
      </c>
      <c r="AJ226" s="122" t="s">
        <v>823</v>
      </c>
      <c r="AK226" s="93" t="s">
        <v>825</v>
      </c>
      <c r="AL226" s="122" t="s">
        <v>103</v>
      </c>
      <c r="AM226" s="121" t="s">
        <v>824</v>
      </c>
      <c r="AN226" s="122" t="s">
        <v>823</v>
      </c>
      <c r="AO226" s="93" t="s">
        <v>825</v>
      </c>
      <c r="AP226" s="122" t="s">
        <v>103</v>
      </c>
      <c r="AQ226" s="1025"/>
      <c r="AR226" s="1025"/>
      <c r="AS226" s="1103"/>
      <c r="AT226" s="1104"/>
      <c r="AU226" s="1106"/>
      <c r="AV226" s="1091"/>
      <c r="AW226" s="1097"/>
      <c r="AX226" s="1097"/>
      <c r="AY226" s="1027"/>
      <c r="AZ226" s="1027"/>
      <c r="BA226" s="1027"/>
      <c r="BB226" s="1103"/>
      <c r="BC226" s="1104"/>
    </row>
    <row r="227" spans="1:55" x14ac:dyDescent="0.3">
      <c r="A227" s="1170" t="s">
        <v>753</v>
      </c>
      <c r="B227" s="1173" t="s">
        <v>9</v>
      </c>
      <c r="C227" s="9"/>
      <c r="D227" s="24"/>
      <c r="E227" s="24"/>
      <c r="F227" s="328"/>
      <c r="G227" s="339"/>
      <c r="H227" s="339"/>
      <c r="I227" s="337"/>
      <c r="J227" s="338"/>
      <c r="K227" s="204"/>
      <c r="L227" s="912">
        <f>L235/I235</f>
        <v>0.27007570615996723</v>
      </c>
      <c r="M227" s="204"/>
      <c r="N227" s="204"/>
      <c r="O227" s="204"/>
      <c r="P227" s="204"/>
      <c r="Q227" s="156"/>
      <c r="R227" s="157"/>
      <c r="S227" s="339"/>
      <c r="T227" s="339"/>
      <c r="U227" s="87"/>
      <c r="V227" s="177"/>
      <c r="W227" s="33"/>
      <c r="X227" s="33"/>
      <c r="Y227" s="1128"/>
      <c r="Z227" s="1129"/>
      <c r="AA227" s="746"/>
      <c r="AB227" s="33"/>
      <c r="AC227" s="42"/>
      <c r="AD227" s="42"/>
      <c r="AE227" s="42"/>
      <c r="AF227" s="42"/>
      <c r="AG227" s="44"/>
      <c r="AH227" s="44"/>
      <c r="AI227" s="337"/>
      <c r="AJ227" s="338"/>
      <c r="AK227" s="204"/>
      <c r="AL227" s="204"/>
      <c r="AM227" s="337"/>
      <c r="AN227" s="338"/>
      <c r="AO227" s="204"/>
      <c r="AP227" s="204"/>
      <c r="AQ227" s="204"/>
      <c r="AR227" s="204"/>
      <c r="AS227" s="1128"/>
      <c r="AT227" s="1129"/>
      <c r="AU227" s="741"/>
      <c r="AV227" s="42"/>
      <c r="AW227" s="57"/>
      <c r="AX227" s="162"/>
      <c r="AY227" s="35"/>
      <c r="AZ227" s="35"/>
      <c r="BA227" s="35"/>
      <c r="BB227" s="1128"/>
      <c r="BC227" s="1129"/>
    </row>
    <row r="228" spans="1:55" x14ac:dyDescent="0.3">
      <c r="A228" s="1171"/>
      <c r="B228" s="1174"/>
      <c r="C228" s="9"/>
      <c r="D228" s="24"/>
      <c r="E228" s="24"/>
      <c r="F228" s="328"/>
      <c r="G228" s="339"/>
      <c r="H228" s="339"/>
      <c r="I228" s="337"/>
      <c r="J228" s="338"/>
      <c r="K228" s="204"/>
      <c r="L228" s="912">
        <f>L236/I236</f>
        <v>0.22453798205135647</v>
      </c>
      <c r="M228" s="204"/>
      <c r="N228" s="204"/>
      <c r="O228" s="204"/>
      <c r="P228" s="204"/>
      <c r="Q228" s="158"/>
      <c r="R228" s="159"/>
      <c r="S228" s="339"/>
      <c r="T228" s="339"/>
      <c r="U228" s="748"/>
      <c r="V228" s="171"/>
      <c r="W228" s="743"/>
      <c r="X228" s="870"/>
      <c r="Y228" s="1107"/>
      <c r="Z228" s="1108"/>
      <c r="AA228" s="329"/>
      <c r="AB228" s="743"/>
      <c r="AC228" s="44"/>
      <c r="AD228" s="44"/>
      <c r="AE228" s="44"/>
      <c r="AF228" s="44"/>
      <c r="AG228" s="44"/>
      <c r="AH228" s="44"/>
      <c r="AI228" s="337"/>
      <c r="AJ228" s="338"/>
      <c r="AK228" s="204"/>
      <c r="AL228" s="204"/>
      <c r="AM228" s="337"/>
      <c r="AN228" s="338"/>
      <c r="AO228" s="204"/>
      <c r="AP228" s="204"/>
      <c r="AQ228" s="204"/>
      <c r="AR228" s="204"/>
      <c r="AS228" s="1107"/>
      <c r="AT228" s="1108"/>
      <c r="AU228" s="43"/>
      <c r="AV228" s="44"/>
      <c r="AW228" s="61"/>
      <c r="AX228" s="163"/>
      <c r="AY228" s="37"/>
      <c r="AZ228" s="37"/>
      <c r="BA228" s="37"/>
      <c r="BB228" s="1107"/>
      <c r="BC228" s="1108"/>
    </row>
    <row r="229" spans="1:55" x14ac:dyDescent="0.3">
      <c r="A229" s="1171"/>
      <c r="B229" s="1174"/>
      <c r="C229" s="12"/>
      <c r="D229" s="25"/>
      <c r="E229" s="25"/>
      <c r="F229" s="750"/>
      <c r="G229" s="339"/>
      <c r="H229" s="339"/>
      <c r="I229" s="337"/>
      <c r="J229" s="338"/>
      <c r="K229" s="204"/>
      <c r="L229" s="912">
        <f>L237/I237</f>
        <v>0.21485837624939033</v>
      </c>
      <c r="M229" s="204"/>
      <c r="N229" s="204"/>
      <c r="O229" s="204"/>
      <c r="P229" s="204"/>
      <c r="Q229" s="146"/>
      <c r="R229" s="147"/>
      <c r="S229" s="339"/>
      <c r="T229" s="339"/>
      <c r="U229" s="748"/>
      <c r="V229" s="171"/>
      <c r="W229" s="743"/>
      <c r="X229" s="870"/>
      <c r="Y229" s="1107"/>
      <c r="Z229" s="1108"/>
      <c r="AA229" s="327"/>
      <c r="AB229" s="11"/>
      <c r="AC229" s="37"/>
      <c r="AD229" s="37"/>
      <c r="AE229" s="37"/>
      <c r="AF229" s="37"/>
      <c r="AG229" s="37"/>
      <c r="AH229" s="37"/>
      <c r="AI229" s="337"/>
      <c r="AJ229" s="338"/>
      <c r="AK229" s="204"/>
      <c r="AL229" s="204"/>
      <c r="AM229" s="337"/>
      <c r="AN229" s="338"/>
      <c r="AO229" s="204"/>
      <c r="AP229" s="204"/>
      <c r="AQ229" s="204"/>
      <c r="AR229" s="204"/>
      <c r="AS229" s="1107"/>
      <c r="AT229" s="1108"/>
      <c r="AU229" s="745"/>
      <c r="AV229" s="37"/>
      <c r="AW229" s="59"/>
      <c r="AX229" s="163"/>
      <c r="AY229" s="37"/>
      <c r="AZ229" s="37"/>
      <c r="BA229" s="37"/>
      <c r="BB229" s="1107"/>
      <c r="BC229" s="1108"/>
    </row>
    <row r="230" spans="1:55" x14ac:dyDescent="0.3">
      <c r="A230" s="1171"/>
      <c r="B230" s="1174"/>
      <c r="C230" s="12"/>
      <c r="D230" s="25"/>
      <c r="E230" s="25"/>
      <c r="F230" s="750"/>
      <c r="G230" s="339"/>
      <c r="H230" s="339"/>
      <c r="I230" s="337"/>
      <c r="J230" s="338"/>
      <c r="K230" s="204"/>
      <c r="L230" s="912">
        <f>L238/I238</f>
        <v>0.18021005417503808</v>
      </c>
      <c r="M230" s="204"/>
      <c r="N230" s="204"/>
      <c r="O230" s="204"/>
      <c r="P230" s="204"/>
      <c r="Q230" s="146"/>
      <c r="R230" s="147"/>
      <c r="S230" s="339"/>
      <c r="T230" s="339"/>
      <c r="U230" s="748"/>
      <c r="V230" s="171"/>
      <c r="W230" s="743"/>
      <c r="X230" s="870"/>
      <c r="Y230" s="1107"/>
      <c r="Z230" s="1108"/>
      <c r="AA230" s="327"/>
      <c r="AB230" s="11"/>
      <c r="AC230" s="37"/>
      <c r="AD230" s="37"/>
      <c r="AE230" s="37"/>
      <c r="AF230" s="37"/>
      <c r="AG230" s="37"/>
      <c r="AH230" s="37"/>
      <c r="AI230" s="337"/>
      <c r="AJ230" s="338"/>
      <c r="AK230" s="204"/>
      <c r="AL230" s="204"/>
      <c r="AM230" s="337"/>
      <c r="AN230" s="338"/>
      <c r="AO230" s="204"/>
      <c r="AP230" s="204"/>
      <c r="AQ230" s="204"/>
      <c r="AR230" s="204"/>
      <c r="AS230" s="1107"/>
      <c r="AT230" s="1108"/>
      <c r="AU230" s="745"/>
      <c r="AV230" s="37"/>
      <c r="AW230" s="59"/>
      <c r="AX230" s="163"/>
      <c r="AY230" s="37"/>
      <c r="AZ230" s="37"/>
      <c r="BA230" s="37"/>
      <c r="BB230" s="1107"/>
      <c r="BC230" s="1108"/>
    </row>
    <row r="231" spans="1:55" ht="15" thickBot="1" x14ac:dyDescent="0.35">
      <c r="A231" s="1171"/>
      <c r="B231" s="1174"/>
      <c r="C231" s="12"/>
      <c r="D231" s="25"/>
      <c r="E231" s="25"/>
      <c r="F231" s="750"/>
      <c r="G231" s="406"/>
      <c r="H231" s="364"/>
      <c r="I231" s="337"/>
      <c r="J231" s="338"/>
      <c r="K231" s="204"/>
      <c r="L231" s="912">
        <f>L239/I239</f>
        <v>0.24179460404396777</v>
      </c>
      <c r="M231" s="409"/>
      <c r="N231" s="204"/>
      <c r="O231" s="409"/>
      <c r="P231" s="409"/>
      <c r="Q231" s="160"/>
      <c r="R231" s="161"/>
      <c r="S231" s="339"/>
      <c r="T231" s="339"/>
      <c r="U231" s="749"/>
      <c r="V231" s="178"/>
      <c r="W231" s="744"/>
      <c r="X231" s="871"/>
      <c r="Y231" s="1132"/>
      <c r="Z231" s="1133"/>
      <c r="AA231" s="747"/>
      <c r="AB231" s="744"/>
      <c r="AC231" s="46"/>
      <c r="AD231" s="46"/>
      <c r="AE231" s="46"/>
      <c r="AF231" s="46"/>
      <c r="AG231" s="44"/>
      <c r="AH231" s="44"/>
      <c r="AI231" s="337"/>
      <c r="AJ231" s="338"/>
      <c r="AK231" s="204"/>
      <c r="AL231" s="204"/>
      <c r="AM231" s="337"/>
      <c r="AN231" s="338"/>
      <c r="AO231" s="204"/>
      <c r="AP231" s="204"/>
      <c r="AQ231" s="204"/>
      <c r="AR231" s="204"/>
      <c r="AS231" s="1107"/>
      <c r="AT231" s="1108"/>
      <c r="AU231" s="742"/>
      <c r="AV231" s="46"/>
      <c r="AW231" s="63"/>
      <c r="AX231" s="164"/>
      <c r="AY231" s="38"/>
      <c r="AZ231" s="38"/>
      <c r="BA231" s="38"/>
      <c r="BB231" s="1132"/>
      <c r="BC231" s="1133"/>
    </row>
    <row r="232" spans="1:55" x14ac:dyDescent="0.3">
      <c r="A232" s="1171"/>
      <c r="B232" s="1174"/>
      <c r="C232" s="1116" t="s">
        <v>13</v>
      </c>
      <c r="D232" s="1134"/>
      <c r="E232" s="1070"/>
      <c r="F232" s="16" t="e">
        <f t="shared" ref="F232:W232" si="183">AVERAGE(F227:F231)</f>
        <v>#DIV/0!</v>
      </c>
      <c r="G232" s="14" t="e">
        <f t="shared" si="183"/>
        <v>#DIV/0!</v>
      </c>
      <c r="H232" s="15" t="e">
        <f t="shared" si="183"/>
        <v>#DIV/0!</v>
      </c>
      <c r="I232" s="64" t="e">
        <f t="shared" si="183"/>
        <v>#DIV/0!</v>
      </c>
      <c r="J232" s="65" t="e">
        <f t="shared" si="183"/>
        <v>#DIV/0!</v>
      </c>
      <c r="K232" s="48" t="e">
        <f t="shared" si="183"/>
        <v>#DIV/0!</v>
      </c>
      <c r="L232" s="65">
        <f t="shared" si="183"/>
        <v>0.22629534453594397</v>
      </c>
      <c r="M232" s="65" t="e">
        <f>AVERAGE(M227:M231)</f>
        <v>#DIV/0!</v>
      </c>
      <c r="N232" s="65" t="e">
        <f>AVERAGE(N227:N231)</f>
        <v>#DIV/0!</v>
      </c>
      <c r="O232" s="48"/>
      <c r="P232" s="48"/>
      <c r="Q232" s="150" t="e">
        <f t="shared" si="183"/>
        <v>#DIV/0!</v>
      </c>
      <c r="R232" s="151" t="e">
        <f t="shared" si="183"/>
        <v>#DIV/0!</v>
      </c>
      <c r="S232" s="15" t="e">
        <f t="shared" si="183"/>
        <v>#DIV/0!</v>
      </c>
      <c r="T232" s="126" t="e">
        <f t="shared" si="183"/>
        <v>#DIV/0!</v>
      </c>
      <c r="U232" s="89" t="e">
        <f t="shared" si="183"/>
        <v>#DIV/0!</v>
      </c>
      <c r="V232" s="174" t="e">
        <f t="shared" si="183"/>
        <v>#DIV/0!</v>
      </c>
      <c r="W232" s="15" t="e">
        <f t="shared" si="183"/>
        <v>#DIV/0!</v>
      </c>
      <c r="X232" s="15" t="e">
        <f>AVERAGE(X227:X231)</f>
        <v>#DIV/0!</v>
      </c>
      <c r="Y232" s="1118"/>
      <c r="Z232" s="1119"/>
      <c r="AA232" s="14" t="e">
        <f>AVERAGE(AA227:AA231)</f>
        <v>#DIV/0!</v>
      </c>
      <c r="AB232" s="15" t="e">
        <f>AVERAGE(AB227:AB231)</f>
        <v>#DIV/0!</v>
      </c>
      <c r="AC232" s="48" t="e">
        <f>AVERAGE(AC227:AC231)</f>
        <v>#DIV/0!</v>
      </c>
      <c r="AD232" s="48" t="e">
        <f>AVERAGE(AD227:AD231)</f>
        <v>#DIV/0!</v>
      </c>
      <c r="AE232" s="48"/>
      <c r="AF232" s="48" t="e">
        <f>AVERAGE(AF227:AF231)</f>
        <v>#DIV/0!</v>
      </c>
      <c r="AG232" s="48"/>
      <c r="AH232" s="48"/>
      <c r="AI232" s="64"/>
      <c r="AJ232" s="65"/>
      <c r="AK232" s="48"/>
      <c r="AL232" s="112"/>
      <c r="AM232" s="64"/>
      <c r="AN232" s="65"/>
      <c r="AO232" s="48"/>
      <c r="AP232" s="112"/>
      <c r="AQ232" s="1043"/>
      <c r="AR232" s="1043"/>
      <c r="AS232" s="1118">
        <f>COUNT(AA227:AA231)</f>
        <v>0</v>
      </c>
      <c r="AT232" s="1119"/>
      <c r="AU232" s="47" t="e">
        <f>AVERAGE(AU227:AU231)</f>
        <v>#DIV/0!</v>
      </c>
      <c r="AV232" s="48" t="e">
        <f>AVERAGE(AV227:AV231)</f>
        <v>#DIV/0!</v>
      </c>
      <c r="AW232" s="65" t="e">
        <f>AVERAGE(AW227:AW231)</f>
        <v>#DIV/0!</v>
      </c>
      <c r="AX232" s="112" t="e">
        <f>AVERAGE(AX227:AX231)</f>
        <v>#DIV/0!</v>
      </c>
      <c r="AY232" s="1043"/>
      <c r="AZ232" s="1043"/>
      <c r="BA232" s="1043"/>
      <c r="BB232" s="1118">
        <f>COUNT(AU227:AU231)</f>
        <v>0</v>
      </c>
      <c r="BC232" s="1119"/>
    </row>
    <row r="233" spans="1:55" x14ac:dyDescent="0.3">
      <c r="A233" s="1171"/>
      <c r="B233" s="1174"/>
      <c r="C233" s="1124" t="s">
        <v>14</v>
      </c>
      <c r="D233" s="1130"/>
      <c r="E233" s="1068"/>
      <c r="F233" s="19" t="e">
        <f t="shared" ref="F233:W233" si="184">_xlfn.STDEV.S(F227:F231)</f>
        <v>#DIV/0!</v>
      </c>
      <c r="G233" s="17" t="e">
        <f t="shared" si="184"/>
        <v>#DIV/0!</v>
      </c>
      <c r="H233" s="18" t="e">
        <f t="shared" si="184"/>
        <v>#DIV/0!</v>
      </c>
      <c r="I233" s="66" t="e">
        <f t="shared" si="184"/>
        <v>#DIV/0!</v>
      </c>
      <c r="J233" s="67" t="e">
        <f t="shared" si="184"/>
        <v>#DIV/0!</v>
      </c>
      <c r="K233" s="50" t="e">
        <f t="shared" si="184"/>
        <v>#DIV/0!</v>
      </c>
      <c r="L233" s="67">
        <f t="shared" si="184"/>
        <v>3.3221580574102058E-2</v>
      </c>
      <c r="M233" s="67" t="e">
        <f>_xlfn.STDEV.S(M227:M231)</f>
        <v>#DIV/0!</v>
      </c>
      <c r="N233" s="67" t="e">
        <f>_xlfn.STDEV.S(N227:N231)</f>
        <v>#DIV/0!</v>
      </c>
      <c r="O233" s="50"/>
      <c r="P233" s="50"/>
      <c r="Q233" s="152" t="e">
        <f t="shared" si="184"/>
        <v>#DIV/0!</v>
      </c>
      <c r="R233" s="153" t="e">
        <f t="shared" si="184"/>
        <v>#DIV/0!</v>
      </c>
      <c r="S233" s="18" t="e">
        <f t="shared" si="184"/>
        <v>#DIV/0!</v>
      </c>
      <c r="T233" s="127" t="e">
        <f t="shared" si="184"/>
        <v>#DIV/0!</v>
      </c>
      <c r="U233" s="90" t="e">
        <f t="shared" si="184"/>
        <v>#DIV/0!</v>
      </c>
      <c r="V233" s="175" t="e">
        <f t="shared" si="184"/>
        <v>#DIV/0!</v>
      </c>
      <c r="W233" s="18" t="e">
        <f t="shared" si="184"/>
        <v>#DIV/0!</v>
      </c>
      <c r="X233" s="18" t="e">
        <f>_xlfn.STDEV.S(X227:X231)</f>
        <v>#DIV/0!</v>
      </c>
      <c r="Y233" s="1120"/>
      <c r="Z233" s="1121"/>
      <c r="AA233" s="17" t="e">
        <f>_xlfn.STDEV.S(AA227:AA231)</f>
        <v>#DIV/0!</v>
      </c>
      <c r="AB233" s="18" t="e">
        <f>_xlfn.STDEV.S(AB227:AB231)</f>
        <v>#DIV/0!</v>
      </c>
      <c r="AC233" s="50" t="e">
        <f>_xlfn.STDEV.S(AC227:AC231)</f>
        <v>#DIV/0!</v>
      </c>
      <c r="AD233" s="50" t="e">
        <f>_xlfn.STDEV.S(AD227:AD231)</f>
        <v>#DIV/0!</v>
      </c>
      <c r="AE233" s="50"/>
      <c r="AF233" s="50" t="e">
        <f>_xlfn.STDEV.S(AF227:AF231)</f>
        <v>#DIV/0!</v>
      </c>
      <c r="AG233" s="50"/>
      <c r="AH233" s="50"/>
      <c r="AI233" s="66"/>
      <c r="AJ233" s="67"/>
      <c r="AK233" s="50"/>
      <c r="AL233" s="113"/>
      <c r="AM233" s="66"/>
      <c r="AN233" s="67"/>
      <c r="AO233" s="50"/>
      <c r="AP233" s="113"/>
      <c r="AQ233" s="1042"/>
      <c r="AR233" s="1042"/>
      <c r="AS233" s="1120"/>
      <c r="AT233" s="1121"/>
      <c r="AU233" s="49" t="e">
        <f>_xlfn.STDEV.S(AU227:AU231)</f>
        <v>#DIV/0!</v>
      </c>
      <c r="AV233" s="50" t="e">
        <f>_xlfn.STDEV.S(AV227:AV231)</f>
        <v>#DIV/0!</v>
      </c>
      <c r="AW233" s="67" t="e">
        <f>_xlfn.STDEV.S(AW227:AW231)</f>
        <v>#DIV/0!</v>
      </c>
      <c r="AX233" s="113" t="e">
        <f>_xlfn.STDEV.S(AX227:AX231)</f>
        <v>#DIV/0!</v>
      </c>
      <c r="AY233" s="1042"/>
      <c r="AZ233" s="1042"/>
      <c r="BA233" s="1042"/>
      <c r="BB233" s="1120"/>
      <c r="BC233" s="1121"/>
    </row>
    <row r="234" spans="1:55" ht="15" thickBot="1" x14ac:dyDescent="0.35">
      <c r="A234" s="1171"/>
      <c r="B234" s="1175"/>
      <c r="C234" s="1126" t="s">
        <v>15</v>
      </c>
      <c r="D234" s="1131"/>
      <c r="E234" s="1079"/>
      <c r="F234" s="22" t="e">
        <f t="shared" ref="F234:W234" si="185">_xlfn.STDEV.S(F227:F231)/SQRT(COUNT(F227:F231))</f>
        <v>#DIV/0!</v>
      </c>
      <c r="G234" s="20" t="e">
        <f t="shared" si="185"/>
        <v>#DIV/0!</v>
      </c>
      <c r="H234" s="21" t="e">
        <f t="shared" si="185"/>
        <v>#DIV/0!</v>
      </c>
      <c r="I234" s="68" t="e">
        <f t="shared" si="185"/>
        <v>#DIV/0!</v>
      </c>
      <c r="J234" s="69" t="e">
        <f t="shared" si="185"/>
        <v>#DIV/0!</v>
      </c>
      <c r="K234" s="52" t="e">
        <f t="shared" si="185"/>
        <v>#DIV/0!</v>
      </c>
      <c r="L234" s="69">
        <f t="shared" si="185"/>
        <v>1.4857142496735738E-2</v>
      </c>
      <c r="M234" s="69" t="e">
        <f>_xlfn.STDEV.S(M227:M231)/SQRT(COUNT(M227:M231))</f>
        <v>#DIV/0!</v>
      </c>
      <c r="N234" s="69" t="e">
        <f>_xlfn.STDEV.S(N227:N231)/SQRT(COUNT(N227:N231))</f>
        <v>#DIV/0!</v>
      </c>
      <c r="O234" s="52"/>
      <c r="P234" s="52"/>
      <c r="Q234" s="154" t="e">
        <f t="shared" si="185"/>
        <v>#DIV/0!</v>
      </c>
      <c r="R234" s="155" t="e">
        <f t="shared" si="185"/>
        <v>#DIV/0!</v>
      </c>
      <c r="S234" s="21" t="e">
        <f t="shared" si="185"/>
        <v>#DIV/0!</v>
      </c>
      <c r="T234" s="128" t="e">
        <f t="shared" si="185"/>
        <v>#DIV/0!</v>
      </c>
      <c r="U234" s="91" t="e">
        <f t="shared" si="185"/>
        <v>#DIV/0!</v>
      </c>
      <c r="V234" s="176" t="e">
        <f t="shared" si="185"/>
        <v>#DIV/0!</v>
      </c>
      <c r="W234" s="21" t="e">
        <f t="shared" si="185"/>
        <v>#DIV/0!</v>
      </c>
      <c r="X234" s="21" t="e">
        <f>_xlfn.STDEV.S(X227:X231)/SQRT(COUNT(X227:X231))</f>
        <v>#DIV/0!</v>
      </c>
      <c r="Y234" s="1122"/>
      <c r="Z234" s="1123"/>
      <c r="AA234" s="20" t="e">
        <f>_xlfn.STDEV.S(AA227:AA231)/SQRT(COUNT(AA227:AA231))</f>
        <v>#DIV/0!</v>
      </c>
      <c r="AB234" s="21" t="e">
        <f>_xlfn.STDEV.S(AB227:AB231)/SQRT(COUNT(AB227:AB231))</f>
        <v>#DIV/0!</v>
      </c>
      <c r="AC234" s="52" t="e">
        <f>_xlfn.STDEV.S(AC227:AC231)/SQRT(COUNT(AC227:AC231))</f>
        <v>#DIV/0!</v>
      </c>
      <c r="AD234" s="52" t="e">
        <f>_xlfn.STDEV.S(AD227:AD231)/SQRT(COUNT(AD227:AD231))</f>
        <v>#DIV/0!</v>
      </c>
      <c r="AE234" s="52"/>
      <c r="AF234" s="52" t="e">
        <f>_xlfn.STDEV.S(AF227:AF231)/SQRT(COUNT(AF227:AF231))</f>
        <v>#DIV/0!</v>
      </c>
      <c r="AG234" s="52"/>
      <c r="AH234" s="52"/>
      <c r="AI234" s="68"/>
      <c r="AJ234" s="69"/>
      <c r="AK234" s="52"/>
      <c r="AL234" s="114"/>
      <c r="AM234" s="68"/>
      <c r="AN234" s="69"/>
      <c r="AO234" s="52"/>
      <c r="AP234" s="114"/>
      <c r="AQ234" s="52"/>
      <c r="AR234" s="52"/>
      <c r="AS234" s="1122"/>
      <c r="AT234" s="1123"/>
      <c r="AU234" s="51" t="e">
        <f>_xlfn.STDEV.S(AU227:AU231)/SQRT(COUNT(AU227:AU231))</f>
        <v>#DIV/0!</v>
      </c>
      <c r="AV234" s="52" t="e">
        <f>_xlfn.STDEV.S(AV227:AV231)/SQRT(COUNT(AV227:AV231))</f>
        <v>#DIV/0!</v>
      </c>
      <c r="AW234" s="69" t="e">
        <f>_xlfn.STDEV.S(AW227:AW231)/SQRT(COUNT(AW227:AW231))</f>
        <v>#DIV/0!</v>
      </c>
      <c r="AX234" s="114" t="e">
        <f>_xlfn.STDEV.S(AX227:AX231)/SQRT(COUNT(AX227:AX231))</f>
        <v>#DIV/0!</v>
      </c>
      <c r="AY234" s="52"/>
      <c r="AZ234" s="52"/>
      <c r="BA234" s="52"/>
      <c r="BB234" s="1122"/>
      <c r="BC234" s="1123"/>
    </row>
    <row r="235" spans="1:55" x14ac:dyDescent="0.3">
      <c r="A235" s="1171"/>
      <c r="B235" s="1173" t="s">
        <v>16</v>
      </c>
      <c r="C235" s="12">
        <v>43077</v>
      </c>
      <c r="D235" s="25" t="s">
        <v>748</v>
      </c>
      <c r="E235" s="25"/>
      <c r="F235" s="892">
        <v>12.7</v>
      </c>
      <c r="G235" s="339">
        <v>33.174177</v>
      </c>
      <c r="H235" s="339">
        <v>9.5664029999999993</v>
      </c>
      <c r="I235" s="337">
        <v>2.9321259999999998</v>
      </c>
      <c r="J235" s="338">
        <v>1.7821050000000001</v>
      </c>
      <c r="K235" s="204">
        <v>0.66713299999999998</v>
      </c>
      <c r="L235" s="911">
        <v>0.79189600000000004</v>
      </c>
      <c r="M235" s="204">
        <v>1.0746469999999999</v>
      </c>
      <c r="N235" s="204">
        <v>0.96520300000000003</v>
      </c>
      <c r="O235" s="204">
        <f>(M235-K235)/K235</f>
        <v>0.61084371482148225</v>
      </c>
      <c r="P235" s="204">
        <f>(N235-L235)/L235</f>
        <v>0.21885070766868375</v>
      </c>
      <c r="Q235" s="156">
        <v>23.607773999999999</v>
      </c>
      <c r="R235" s="157">
        <v>12.467566</v>
      </c>
      <c r="S235" s="933">
        <v>71.288839999999993</v>
      </c>
      <c r="T235" s="933">
        <v>39.262591</v>
      </c>
      <c r="U235" s="87">
        <v>50.099947</v>
      </c>
      <c r="V235" s="171">
        <f>U235/F235</f>
        <v>3.9448777165354332</v>
      </c>
      <c r="W235" s="33">
        <v>528.46946500000001</v>
      </c>
      <c r="X235" s="115">
        <f>Q235/F235</f>
        <v>1.8588798425196851</v>
      </c>
      <c r="Y235" s="1128"/>
      <c r="Z235" s="1129"/>
      <c r="AA235" s="190">
        <v>588.74742300000003</v>
      </c>
      <c r="AB235" s="33">
        <v>309.319838</v>
      </c>
      <c r="AC235" s="42">
        <v>1.9033610000000001</v>
      </c>
      <c r="AD235" s="42">
        <v>19.444444000000001</v>
      </c>
      <c r="AE235" s="42"/>
      <c r="AF235" s="42"/>
      <c r="AG235" s="44"/>
      <c r="AH235" s="44"/>
      <c r="AI235" s="934">
        <v>7.6799929999999996</v>
      </c>
      <c r="AJ235" s="936">
        <v>76.659890575421102</v>
      </c>
      <c r="AK235" s="204">
        <v>48.383955999999998</v>
      </c>
      <c r="AL235" s="204">
        <v>0.15873000000000001</v>
      </c>
      <c r="AM235" s="934">
        <v>7.6799929999999996</v>
      </c>
      <c r="AN235" s="936">
        <v>76.659890575421102</v>
      </c>
      <c r="AO235" s="204">
        <v>48.383955999999998</v>
      </c>
      <c r="AP235" s="204">
        <v>0.15873000000000001</v>
      </c>
      <c r="AQ235" s="204"/>
      <c r="AR235" s="204"/>
      <c r="AS235" s="1128"/>
      <c r="AT235" s="1129"/>
      <c r="AU235" s="741">
        <v>1.1750849999999999</v>
      </c>
      <c r="AV235" s="42">
        <v>16.40288</v>
      </c>
      <c r="AW235" s="57">
        <v>19.067610999999999</v>
      </c>
      <c r="AX235" s="163">
        <f>((AU235^2)*0.7854*AV235)/AW235</f>
        <v>0.93293908157887739</v>
      </c>
      <c r="AY235" s="37"/>
      <c r="AZ235" s="37"/>
      <c r="BA235" s="37"/>
      <c r="BB235" s="1128"/>
      <c r="BC235" s="1129"/>
    </row>
    <row r="236" spans="1:55" x14ac:dyDescent="0.3">
      <c r="A236" s="1171"/>
      <c r="B236" s="1174"/>
      <c r="C236" s="9">
        <v>43077</v>
      </c>
      <c r="D236" s="24" t="s">
        <v>749</v>
      </c>
      <c r="E236" s="24"/>
      <c r="F236" s="893">
        <v>12</v>
      </c>
      <c r="G236" s="339">
        <v>37.989826000000001</v>
      </c>
      <c r="H236" s="339">
        <v>12.15738</v>
      </c>
      <c r="I236" s="337">
        <v>3.10107</v>
      </c>
      <c r="J236" s="338">
        <v>1.961865</v>
      </c>
      <c r="K236" s="204">
        <v>0.68517300000000003</v>
      </c>
      <c r="L236" s="911">
        <v>0.69630800000000004</v>
      </c>
      <c r="M236" s="204">
        <v>1.0493969999999999</v>
      </c>
      <c r="N236" s="204">
        <v>1.2594989999999999</v>
      </c>
      <c r="O236" s="204">
        <f t="shared" ref="O236:P239" si="186">(M236-K236)/K236</f>
        <v>0.53157961565911072</v>
      </c>
      <c r="P236" s="204">
        <f t="shared" si="186"/>
        <v>0.80882454316193386</v>
      </c>
      <c r="Q236" s="146">
        <v>25.832446000000001</v>
      </c>
      <c r="R236" s="147">
        <v>13.995457</v>
      </c>
      <c r="S236" s="933">
        <v>67.957669999999993</v>
      </c>
      <c r="T236" s="933">
        <v>36.722752999999997</v>
      </c>
      <c r="U236" s="88">
        <v>54.499346000000003</v>
      </c>
      <c r="V236" s="171">
        <f>U236/F236</f>
        <v>4.5416121666666669</v>
      </c>
      <c r="W236" s="11">
        <v>542.12582399999997</v>
      </c>
      <c r="X236" s="116">
        <f>Q236/F236</f>
        <v>2.1527038333333333</v>
      </c>
      <c r="Y236" s="1107"/>
      <c r="Z236" s="1108"/>
      <c r="AA236" s="180">
        <v>796.07212800000002</v>
      </c>
      <c r="AB236" s="11">
        <v>619.13113699999997</v>
      </c>
      <c r="AC236" s="37">
        <v>1.2857890000000001</v>
      </c>
      <c r="AD236" s="37">
        <v>30</v>
      </c>
      <c r="AE236" s="37"/>
      <c r="AF236" s="37"/>
      <c r="AG236" s="37"/>
      <c r="AH236" s="37"/>
      <c r="AI236" s="934">
        <v>8.5759930000000004</v>
      </c>
      <c r="AJ236" s="936">
        <v>92.825650394071005</v>
      </c>
      <c r="AK236" s="204">
        <v>21.119983000000001</v>
      </c>
      <c r="AL236" s="204">
        <v>0.40606100000000001</v>
      </c>
      <c r="AM236" s="934">
        <v>8.5759930000000004</v>
      </c>
      <c r="AN236" s="936">
        <v>92.825650394071005</v>
      </c>
      <c r="AO236" s="204">
        <v>21.119983000000001</v>
      </c>
      <c r="AP236" s="204">
        <v>0.40606100000000001</v>
      </c>
      <c r="AQ236" s="204"/>
      <c r="AR236" s="204"/>
      <c r="AS236" s="1107"/>
      <c r="AT236" s="1108"/>
      <c r="AU236" s="745">
        <v>1.1492640000000001</v>
      </c>
      <c r="AV236" s="37">
        <v>15.838225</v>
      </c>
      <c r="AW236" s="59">
        <v>28.684049000000002</v>
      </c>
      <c r="AX236" s="163">
        <f>((AU236^2)*0.7854*AV236)/AW236</f>
        <v>0.57279148780339717</v>
      </c>
      <c r="AY236" s="37"/>
      <c r="AZ236" s="37"/>
      <c r="BA236" s="37"/>
      <c r="BB236" s="1107"/>
      <c r="BC236" s="1108"/>
    </row>
    <row r="237" spans="1:55" x14ac:dyDescent="0.3">
      <c r="A237" s="1171"/>
      <c r="B237" s="1174"/>
      <c r="C237" s="12">
        <v>43077</v>
      </c>
      <c r="D237" s="25" t="s">
        <v>750</v>
      </c>
      <c r="E237" s="25"/>
      <c r="F237" s="892">
        <v>11.9</v>
      </c>
      <c r="G237" s="339">
        <v>43.484665</v>
      </c>
      <c r="H237" s="339">
        <v>12.435047000000001</v>
      </c>
      <c r="I237" s="337">
        <v>3.2782990000000001</v>
      </c>
      <c r="J237" s="338">
        <v>1.980226</v>
      </c>
      <c r="K237" s="204">
        <v>0.48311399999999999</v>
      </c>
      <c r="L237" s="911">
        <v>0.70437000000000005</v>
      </c>
      <c r="M237" s="204">
        <v>0.96716899999999995</v>
      </c>
      <c r="N237" s="204">
        <v>1.0989850000000001</v>
      </c>
      <c r="O237" s="204">
        <f>(M237-K237)/K237</f>
        <v>1.0019477804410553</v>
      </c>
      <c r="P237" s="204">
        <f>(N237-L237)/L237</f>
        <v>0.56023822706816018</v>
      </c>
      <c r="Q237" s="158">
        <v>31.049619</v>
      </c>
      <c r="R237" s="159">
        <v>11.334894</v>
      </c>
      <c r="S237" s="933">
        <v>71.443156000000002</v>
      </c>
      <c r="T237" s="933">
        <v>39.608956999999997</v>
      </c>
      <c r="U237" s="748">
        <v>45.353270000000002</v>
      </c>
      <c r="V237" s="171">
        <f>U237/F237</f>
        <v>3.8111991596638655</v>
      </c>
      <c r="W237" s="743">
        <v>365.02486800000003</v>
      </c>
      <c r="X237" s="116">
        <f>Q237/F237</f>
        <v>2.6092116806722689</v>
      </c>
      <c r="Y237" s="1107"/>
      <c r="Z237" s="1108"/>
      <c r="AA237" s="191">
        <v>629.687006</v>
      </c>
      <c r="AB237" s="743">
        <v>350.25933500000002</v>
      </c>
      <c r="AC237" s="44">
        <v>1.797774</v>
      </c>
      <c r="AD237" s="44">
        <v>26.944444000000001</v>
      </c>
      <c r="AE237" s="44"/>
      <c r="AF237" s="44"/>
      <c r="AG237" s="44"/>
      <c r="AH237" s="44"/>
      <c r="AI237" s="934">
        <v>8.8319899999999993</v>
      </c>
      <c r="AJ237" s="936">
        <v>71.296163831707204</v>
      </c>
      <c r="AK237" s="204">
        <v>27.263971000000002</v>
      </c>
      <c r="AL237" s="204">
        <v>0.32394400000000001</v>
      </c>
      <c r="AM237" s="934">
        <v>8.8319899999999993</v>
      </c>
      <c r="AN237" s="936">
        <v>71.296163831707204</v>
      </c>
      <c r="AO237" s="204">
        <v>27.263971000000002</v>
      </c>
      <c r="AP237" s="204">
        <v>0.32394400000000001</v>
      </c>
      <c r="AQ237" s="204"/>
      <c r="AR237" s="204"/>
      <c r="AS237" s="1107"/>
      <c r="AT237" s="1108"/>
      <c r="AU237" s="43">
        <v>1.0494079999999999</v>
      </c>
      <c r="AV237" s="44">
        <v>15.579281</v>
      </c>
      <c r="AW237" s="61">
        <v>27.641141999999999</v>
      </c>
      <c r="AX237" s="163">
        <f>((AU237^2)*0.7854*AV237)/AW237</f>
        <v>0.4874960115289525</v>
      </c>
      <c r="AY237" s="37"/>
      <c r="AZ237" s="37"/>
      <c r="BA237" s="37"/>
      <c r="BB237" s="1107"/>
      <c r="BC237" s="1108"/>
    </row>
    <row r="238" spans="1:55" x14ac:dyDescent="0.3">
      <c r="A238" s="1171"/>
      <c r="B238" s="1174"/>
      <c r="C238" s="12">
        <v>43104</v>
      </c>
      <c r="D238" s="25" t="s">
        <v>751</v>
      </c>
      <c r="E238" s="25"/>
      <c r="F238" s="892">
        <v>11.9</v>
      </c>
      <c r="G238" s="339">
        <v>53.863236000000001</v>
      </c>
      <c r="H238" s="339">
        <v>19.976808999999999</v>
      </c>
      <c r="I238" s="337">
        <v>3.5841229999999999</v>
      </c>
      <c r="J238" s="338">
        <v>2.3907400000000001</v>
      </c>
      <c r="K238" s="204">
        <v>0.54178800000000005</v>
      </c>
      <c r="L238" s="911">
        <v>0.645895</v>
      </c>
      <c r="M238" s="204">
        <v>0.81725400000000004</v>
      </c>
      <c r="N238" s="204">
        <v>1.016974</v>
      </c>
      <c r="O238" s="204">
        <f t="shared" si="186"/>
        <v>0.50843872511019061</v>
      </c>
      <c r="P238" s="204">
        <f t="shared" si="186"/>
        <v>0.5745190781783418</v>
      </c>
      <c r="Q238" s="158">
        <v>33.886426999999998</v>
      </c>
      <c r="R238" s="159">
        <v>10.940612</v>
      </c>
      <c r="S238" s="933">
        <v>62.914827000000002</v>
      </c>
      <c r="T238" s="933">
        <v>33.297207</v>
      </c>
      <c r="U238" s="748">
        <v>52.766044999999998</v>
      </c>
      <c r="V238" s="171">
        <f>U238/F238</f>
        <v>4.4341214285714283</v>
      </c>
      <c r="W238" s="743">
        <v>322.87620800000002</v>
      </c>
      <c r="X238" s="116">
        <f>Q238/F238</f>
        <v>2.8475989075630248</v>
      </c>
      <c r="Y238" s="1107"/>
      <c r="Z238" s="1108"/>
      <c r="AA238" s="191">
        <v>504.416515</v>
      </c>
      <c r="AB238" s="743">
        <v>238.81466</v>
      </c>
      <c r="AC238" s="44">
        <v>2.1121669999999999</v>
      </c>
      <c r="AD238" s="44">
        <v>25.833333</v>
      </c>
      <c r="AE238" s="44"/>
      <c r="AF238" s="44"/>
      <c r="AG238" s="44"/>
      <c r="AH238" s="44"/>
      <c r="AI238" s="934">
        <v>8.8319910000000004</v>
      </c>
      <c r="AJ238" s="936">
        <v>57.112435350081299</v>
      </c>
      <c r="AK238" s="204">
        <v>16.511984000000002</v>
      </c>
      <c r="AL238" s="204">
        <v>0.53488400000000003</v>
      </c>
      <c r="AM238" s="934">
        <v>8.8319910000000004</v>
      </c>
      <c r="AN238" s="936">
        <v>57.112435350081299</v>
      </c>
      <c r="AO238" s="204">
        <v>16.511984000000002</v>
      </c>
      <c r="AP238" s="204">
        <v>0.53488400000000003</v>
      </c>
      <c r="AQ238" s="204"/>
      <c r="AR238" s="204"/>
      <c r="AS238" s="1107"/>
      <c r="AT238" s="1108"/>
      <c r="AU238" s="43">
        <v>1.195891</v>
      </c>
      <c r="AV238" s="44">
        <v>15.80636</v>
      </c>
      <c r="AW238" s="61">
        <v>28.176331000000001</v>
      </c>
      <c r="AX238" s="163">
        <f>((AU238^2)*0.7854*AV238)/AW238</f>
        <v>0.63011746983507244</v>
      </c>
      <c r="AY238" s="37"/>
      <c r="AZ238" s="37"/>
      <c r="BA238" s="37"/>
      <c r="BB238" s="1107"/>
      <c r="BC238" s="1108"/>
    </row>
    <row r="239" spans="1:55" ht="15" thickBot="1" x14ac:dyDescent="0.35">
      <c r="A239" s="1171"/>
      <c r="B239" s="1174"/>
      <c r="C239" s="9">
        <v>43104</v>
      </c>
      <c r="D239" s="24" t="s">
        <v>752</v>
      </c>
      <c r="E239" s="24"/>
      <c r="F239" s="893">
        <v>11.6</v>
      </c>
      <c r="G239" s="339">
        <v>43.242483</v>
      </c>
      <c r="H239" s="339">
        <v>13.212369000000001</v>
      </c>
      <c r="I239" s="337">
        <v>3.2674840000000001</v>
      </c>
      <c r="J239" s="338">
        <v>2.0276869999999998</v>
      </c>
      <c r="K239" s="204">
        <v>0.660806</v>
      </c>
      <c r="L239" s="911">
        <v>0.79005999999999998</v>
      </c>
      <c r="M239" s="204">
        <v>0.96979400000000004</v>
      </c>
      <c r="N239" s="204">
        <v>1.2362139999999999</v>
      </c>
      <c r="O239" s="204">
        <f t="shared" si="186"/>
        <v>0.46759260660466162</v>
      </c>
      <c r="P239" s="204">
        <f t="shared" si="186"/>
        <v>0.56470900944232072</v>
      </c>
      <c r="Q239" s="158">
        <v>30.030114000000001</v>
      </c>
      <c r="R239" s="159">
        <v>10.821254</v>
      </c>
      <c r="S239" s="933">
        <v>69.423935</v>
      </c>
      <c r="T239" s="933">
        <v>37.933509999999998</v>
      </c>
      <c r="U239" s="748">
        <v>59.106555</v>
      </c>
      <c r="V239" s="171">
        <f>U239/F239</f>
        <v>5.0953926724137935</v>
      </c>
      <c r="W239" s="743">
        <v>360.56276100000002</v>
      </c>
      <c r="X239" s="44">
        <f>Q239/F239</f>
        <v>2.5888029310344831</v>
      </c>
      <c r="Y239" s="1107"/>
      <c r="Z239" s="1108"/>
      <c r="AA239" s="180">
        <v>634.94770400000004</v>
      </c>
      <c r="AB239" s="11">
        <v>323.943645</v>
      </c>
      <c r="AC239" s="37">
        <v>1.960056</v>
      </c>
      <c r="AD239" s="37">
        <v>26.944444000000001</v>
      </c>
      <c r="AE239" s="37"/>
      <c r="AF239" s="44"/>
      <c r="AG239" s="44"/>
      <c r="AH239" s="44"/>
      <c r="AI239" s="934">
        <v>10.367996</v>
      </c>
      <c r="AJ239" s="936">
        <v>61.241121620803099</v>
      </c>
      <c r="AK239" s="204">
        <v>17.791993999999999</v>
      </c>
      <c r="AL239" s="204">
        <v>0.58273399999999997</v>
      </c>
      <c r="AM239" s="934">
        <v>10.367996</v>
      </c>
      <c r="AN239" s="936">
        <v>61.241121620803099</v>
      </c>
      <c r="AO239" s="204">
        <v>17.791993999999999</v>
      </c>
      <c r="AP239" s="204">
        <v>0.58273399999999997</v>
      </c>
      <c r="AQ239" s="204"/>
      <c r="AR239" s="204"/>
      <c r="AS239" s="1107"/>
      <c r="AT239" s="1108"/>
      <c r="AU239" s="43">
        <v>0.97378799999999999</v>
      </c>
      <c r="AV239" s="44">
        <v>19.250896999999998</v>
      </c>
      <c r="AW239" s="61">
        <v>27.824404999999999</v>
      </c>
      <c r="AX239" s="163">
        <f>((AU239^2)*0.7854*AV239)/AW239</f>
        <v>0.51528181756793567</v>
      </c>
      <c r="AY239" s="37"/>
      <c r="AZ239" s="37"/>
      <c r="BA239" s="37"/>
      <c r="BB239" s="1107"/>
      <c r="BC239" s="1108"/>
    </row>
    <row r="240" spans="1:55" x14ac:dyDescent="0.3">
      <c r="A240" s="1171"/>
      <c r="B240" s="1174"/>
      <c r="C240" s="1116" t="s">
        <v>13</v>
      </c>
      <c r="D240" s="1117"/>
      <c r="E240" s="1066"/>
      <c r="F240" s="894">
        <f t="shared" ref="F240:X240" si="187">AVERAGE(F235:F239)</f>
        <v>12.02</v>
      </c>
      <c r="G240" s="14">
        <f t="shared" si="187"/>
        <v>42.350877400000002</v>
      </c>
      <c r="H240" s="15">
        <f t="shared" si="187"/>
        <v>13.469601599999999</v>
      </c>
      <c r="I240" s="64">
        <f t="shared" si="187"/>
        <v>3.2326204000000005</v>
      </c>
      <c r="J240" s="65">
        <f t="shared" si="187"/>
        <v>2.0285245999999999</v>
      </c>
      <c r="K240" s="48">
        <f t="shared" si="187"/>
        <v>0.6076028</v>
      </c>
      <c r="L240" s="65">
        <f t="shared" si="187"/>
        <v>0.72570579999999996</v>
      </c>
      <c r="M240" s="65">
        <f t="shared" si="187"/>
        <v>0.97565220000000008</v>
      </c>
      <c r="N240" s="65">
        <f t="shared" si="187"/>
        <v>1.1153749999999998</v>
      </c>
      <c r="O240" s="65">
        <f t="shared" si="187"/>
        <v>0.62408048852730003</v>
      </c>
      <c r="P240" s="65">
        <f t="shared" si="187"/>
        <v>0.54542831310388806</v>
      </c>
      <c r="Q240" s="150">
        <f t="shared" si="187"/>
        <v>28.881275999999996</v>
      </c>
      <c r="R240" s="151">
        <f t="shared" si="187"/>
        <v>11.9119566</v>
      </c>
      <c r="S240" s="182">
        <f t="shared" si="187"/>
        <v>68.605685599999987</v>
      </c>
      <c r="T240" s="192">
        <f t="shared" si="187"/>
        <v>37.365003600000001</v>
      </c>
      <c r="U240" s="89">
        <f t="shared" si="187"/>
        <v>52.365032599999992</v>
      </c>
      <c r="V240" s="174">
        <f t="shared" si="187"/>
        <v>4.3654406287702372</v>
      </c>
      <c r="W240" s="15">
        <f t="shared" si="187"/>
        <v>423.81182520000004</v>
      </c>
      <c r="X240" s="48">
        <f t="shared" si="187"/>
        <v>2.411439439024559</v>
      </c>
      <c r="Y240" s="1118">
        <f>COUNT(Q235:Q239)</f>
        <v>5</v>
      </c>
      <c r="Z240" s="1119"/>
      <c r="AA240" s="181">
        <f t="shared" ref="AA240:AP240" si="188">AVERAGE(AA235:AA239)</f>
        <v>630.7741552</v>
      </c>
      <c r="AB240" s="15">
        <f t="shared" si="188"/>
        <v>368.293723</v>
      </c>
      <c r="AC240" s="48">
        <f t="shared" si="188"/>
        <v>1.8118293999999999</v>
      </c>
      <c r="AD240" s="48">
        <f t="shared" si="188"/>
        <v>25.833333</v>
      </c>
      <c r="AE240" s="48"/>
      <c r="AF240" s="48" t="e">
        <f t="shared" si="188"/>
        <v>#DIV/0!</v>
      </c>
      <c r="AG240" s="48"/>
      <c r="AH240" s="48"/>
      <c r="AI240" s="183">
        <f t="shared" ref="AI240:AL240" si="189">AVERAGE(AI235:AI239)</f>
        <v>8.8575926000000003</v>
      </c>
      <c r="AJ240" s="192">
        <f t="shared" si="189"/>
        <v>71.827052354416736</v>
      </c>
      <c r="AK240" s="48">
        <f t="shared" si="189"/>
        <v>26.214377599999999</v>
      </c>
      <c r="AL240" s="112">
        <f t="shared" si="189"/>
        <v>0.40127059999999998</v>
      </c>
      <c r="AM240" s="183">
        <f t="shared" si="188"/>
        <v>8.8575926000000003</v>
      </c>
      <c r="AN240" s="192">
        <f t="shared" si="188"/>
        <v>71.827052354416736</v>
      </c>
      <c r="AO240" s="48">
        <f t="shared" si="188"/>
        <v>26.214377599999999</v>
      </c>
      <c r="AP240" s="112">
        <f t="shared" si="188"/>
        <v>0.40127059999999998</v>
      </c>
      <c r="AQ240" s="1043"/>
      <c r="AR240" s="1043"/>
      <c r="AS240" s="1118">
        <f>COUNT(AA235:AA239)</f>
        <v>5</v>
      </c>
      <c r="AT240" s="1119"/>
      <c r="AU240" s="47">
        <f>AVERAGE(AU235:AU239)</f>
        <v>1.1086871999999999</v>
      </c>
      <c r="AV240" s="48">
        <f>AVERAGE(AV235:AV239)</f>
        <v>16.575528599999998</v>
      </c>
      <c r="AW240" s="65">
        <f>AVERAGE(AW235:AW239)</f>
        <v>26.278707600000001</v>
      </c>
      <c r="AX240" s="112">
        <f>AVERAGE(AX235:AX239)</f>
        <v>0.62772517366284697</v>
      </c>
      <c r="AY240" s="1043"/>
      <c r="AZ240" s="1043"/>
      <c r="BA240" s="1043"/>
      <c r="BB240" s="1118">
        <f>COUNT(AU235:AU239)</f>
        <v>5</v>
      </c>
      <c r="BC240" s="1119"/>
    </row>
    <row r="241" spans="1:55" x14ac:dyDescent="0.3">
      <c r="A241" s="1171"/>
      <c r="B241" s="1174"/>
      <c r="C241" s="1124" t="s">
        <v>14</v>
      </c>
      <c r="D241" s="1125"/>
      <c r="E241" s="1069"/>
      <c r="F241" s="895">
        <f t="shared" ref="F241:X241" si="190">_xlfn.STDEV.S(F235:F239)</f>
        <v>0.40865633483405073</v>
      </c>
      <c r="G241" s="17">
        <f t="shared" si="190"/>
        <v>7.7111191624118591</v>
      </c>
      <c r="H241" s="18">
        <f t="shared" si="190"/>
        <v>3.8870652430865946</v>
      </c>
      <c r="I241" s="66">
        <f t="shared" si="190"/>
        <v>0.24210456164702893</v>
      </c>
      <c r="J241" s="67">
        <f t="shared" si="190"/>
        <v>0.22287865188774814</v>
      </c>
      <c r="K241" s="50">
        <f t="shared" si="190"/>
        <v>8.9750501885505041E-2</v>
      </c>
      <c r="L241" s="67">
        <f t="shared" si="190"/>
        <v>6.366281574985512E-2</v>
      </c>
      <c r="M241" s="67">
        <f t="shared" si="190"/>
        <v>0.10054170640435733</v>
      </c>
      <c r="N241" s="67">
        <f t="shared" si="190"/>
        <v>0.13026589133576133</v>
      </c>
      <c r="O241" s="67">
        <f t="shared" si="190"/>
        <v>0.21758721733629247</v>
      </c>
      <c r="P241" s="67">
        <f t="shared" si="190"/>
        <v>0.21063467057688068</v>
      </c>
      <c r="Q241" s="152">
        <f t="shared" si="190"/>
        <v>4.1285065205712961</v>
      </c>
      <c r="R241" s="153">
        <f t="shared" si="190"/>
        <v>1.333774668008356</v>
      </c>
      <c r="S241" s="185">
        <f t="shared" si="190"/>
        <v>3.4901964023802856</v>
      </c>
      <c r="T241" s="193">
        <f t="shared" si="190"/>
        <v>2.5455264357801894</v>
      </c>
      <c r="U241" s="90">
        <f t="shared" si="190"/>
        <v>5.1102753457656567</v>
      </c>
      <c r="V241" s="175">
        <f t="shared" si="190"/>
        <v>0.51299128118081982</v>
      </c>
      <c r="W241" s="18">
        <f t="shared" si="190"/>
        <v>103.19371729798782</v>
      </c>
      <c r="X241" s="50">
        <f t="shared" si="190"/>
        <v>0.39782941419725082</v>
      </c>
      <c r="Y241" s="1120"/>
      <c r="Z241" s="1121"/>
      <c r="AA241" s="184">
        <f t="shared" ref="AA241:AP241" si="191">_xlfn.STDEV.S(AA235:AA239)</f>
        <v>106.15380312438387</v>
      </c>
      <c r="AB241" s="18">
        <f t="shared" si="191"/>
        <v>146.1628575414247</v>
      </c>
      <c r="AC241" s="50">
        <f t="shared" si="191"/>
        <v>0.31522527239309511</v>
      </c>
      <c r="AD241" s="50">
        <f t="shared" si="191"/>
        <v>3.8938461658061079</v>
      </c>
      <c r="AE241" s="50"/>
      <c r="AF241" s="50" t="e">
        <f t="shared" si="191"/>
        <v>#DIV/0!</v>
      </c>
      <c r="AG241" s="50"/>
      <c r="AH241" s="50"/>
      <c r="AI241" s="186">
        <f t="shared" ref="AI241:AL241" si="192">_xlfn.STDEV.S(AI235:AI239)</f>
        <v>0.96807392775825751</v>
      </c>
      <c r="AJ241" s="193">
        <f t="shared" si="192"/>
        <v>14.081558601643396</v>
      </c>
      <c r="AK241" s="50">
        <f t="shared" si="192"/>
        <v>13.073041881620826</v>
      </c>
      <c r="AL241" s="113">
        <f t="shared" si="192"/>
        <v>0.17000720561729157</v>
      </c>
      <c r="AM241" s="186">
        <f t="shared" si="191"/>
        <v>0.96807392775825751</v>
      </c>
      <c r="AN241" s="193">
        <f t="shared" si="191"/>
        <v>14.081558601643396</v>
      </c>
      <c r="AO241" s="50">
        <f t="shared" si="191"/>
        <v>13.073041881620826</v>
      </c>
      <c r="AP241" s="113">
        <f t="shared" si="191"/>
        <v>0.17000720561729157</v>
      </c>
      <c r="AQ241" s="1042"/>
      <c r="AR241" s="1042"/>
      <c r="AS241" s="1120"/>
      <c r="AT241" s="1121"/>
      <c r="AU241" s="49">
        <f>_xlfn.STDEV.S(AU235:AU239)</f>
        <v>9.4036515501692231E-2</v>
      </c>
      <c r="AV241" s="50">
        <f>_xlfn.STDEV.S(AV235:AV239)</f>
        <v>1.5260365189851448</v>
      </c>
      <c r="AW241" s="67">
        <f>_xlfn.STDEV.S(AW235:AW239)</f>
        <v>4.0506778426574188</v>
      </c>
      <c r="AX241" s="113">
        <f>_xlfn.STDEV.S(AX235:AX239)</f>
        <v>0.1792251996449698</v>
      </c>
      <c r="AY241" s="1042"/>
      <c r="AZ241" s="1042"/>
      <c r="BA241" s="1042"/>
      <c r="BB241" s="1120"/>
      <c r="BC241" s="1121"/>
    </row>
    <row r="242" spans="1:55" ht="15" thickBot="1" x14ac:dyDescent="0.35">
      <c r="A242" s="1171"/>
      <c r="B242" s="1175"/>
      <c r="C242" s="1126" t="s">
        <v>15</v>
      </c>
      <c r="D242" s="1127"/>
      <c r="E242" s="1078"/>
      <c r="F242" s="896">
        <f t="shared" ref="F242:X242" si="193">_xlfn.STDEV.S(F235:F239)/SQRT(COUNT(F235:F239))</f>
        <v>0.18275666882497052</v>
      </c>
      <c r="G242" s="20">
        <f t="shared" si="193"/>
        <v>3.4485173259508315</v>
      </c>
      <c r="H242" s="21">
        <f t="shared" si="193"/>
        <v>1.7383484233036739</v>
      </c>
      <c r="I242" s="68">
        <f t="shared" si="193"/>
        <v>0.10827245150110902</v>
      </c>
      <c r="J242" s="69">
        <f t="shared" si="193"/>
        <v>9.9674363270903329E-2</v>
      </c>
      <c r="K242" s="52">
        <f t="shared" si="193"/>
        <v>4.0137644646142459E-2</v>
      </c>
      <c r="L242" s="69">
        <f t="shared" si="193"/>
        <v>2.8470876731144058E-2</v>
      </c>
      <c r="M242" s="69">
        <f t="shared" si="193"/>
        <v>4.496361801879379E-2</v>
      </c>
      <c r="N242" s="69">
        <f t="shared" si="193"/>
        <v>5.825667763527264E-2</v>
      </c>
      <c r="O242" s="69">
        <f t="shared" si="193"/>
        <v>9.7307961799794132E-2</v>
      </c>
      <c r="P242" s="69">
        <f t="shared" si="193"/>
        <v>9.4198688365635996E-2</v>
      </c>
      <c r="Q242" s="154">
        <f t="shared" si="193"/>
        <v>1.8463242451097104</v>
      </c>
      <c r="R242" s="155">
        <f t="shared" si="193"/>
        <v>0.59648216486677952</v>
      </c>
      <c r="S242" s="188">
        <f t="shared" si="193"/>
        <v>1.5608632821095054</v>
      </c>
      <c r="T242" s="194">
        <f t="shared" si="193"/>
        <v>1.1383940297854513</v>
      </c>
      <c r="U242" s="91">
        <f t="shared" si="193"/>
        <v>2.2853846113746501</v>
      </c>
      <c r="V242" s="176">
        <f t="shared" si="193"/>
        <v>0.22941667531700433</v>
      </c>
      <c r="W242" s="21">
        <f t="shared" si="193"/>
        <v>46.149633345839334</v>
      </c>
      <c r="X242" s="52">
        <f t="shared" si="193"/>
        <v>0.17791472271879455</v>
      </c>
      <c r="Y242" s="1122"/>
      <c r="Z242" s="1123"/>
      <c r="AA242" s="187">
        <f t="shared" ref="AA242:AP242" si="194">_xlfn.STDEV.S(AA235:AA239)/SQRT(COUNT(AA235:AA239))</f>
        <v>47.473423971250376</v>
      </c>
      <c r="AB242" s="21">
        <f t="shared" si="194"/>
        <v>65.366017049648676</v>
      </c>
      <c r="AC242" s="52">
        <f t="shared" si="194"/>
        <v>0.14097302745936968</v>
      </c>
      <c r="AD242" s="52">
        <f t="shared" si="194"/>
        <v>1.7413809441338748</v>
      </c>
      <c r="AE242" s="52"/>
      <c r="AF242" s="52" t="e">
        <f t="shared" si="194"/>
        <v>#DIV/0!</v>
      </c>
      <c r="AG242" s="52"/>
      <c r="AH242" s="52"/>
      <c r="AI242" s="189">
        <f t="shared" ref="AI242:AL242" si="195">_xlfn.STDEV.S(AI235:AI239)/SQRT(COUNT(AI235:AI239))</f>
        <v>0.43293582194253688</v>
      </c>
      <c r="AJ242" s="194">
        <f t="shared" si="195"/>
        <v>6.2974644524843031</v>
      </c>
      <c r="AK242" s="52">
        <f t="shared" si="195"/>
        <v>5.8464420640011845</v>
      </c>
      <c r="AL242" s="114">
        <f t="shared" si="195"/>
        <v>7.6029533685009601E-2</v>
      </c>
      <c r="AM242" s="189">
        <f t="shared" si="194"/>
        <v>0.43293582194253688</v>
      </c>
      <c r="AN242" s="194">
        <f t="shared" si="194"/>
        <v>6.2974644524843031</v>
      </c>
      <c r="AO242" s="52">
        <f t="shared" si="194"/>
        <v>5.8464420640011845</v>
      </c>
      <c r="AP242" s="114">
        <f t="shared" si="194"/>
        <v>7.6029533685009601E-2</v>
      </c>
      <c r="AQ242" s="52"/>
      <c r="AR242" s="52"/>
      <c r="AS242" s="1122"/>
      <c r="AT242" s="1123"/>
      <c r="AU242" s="51">
        <f>_xlfn.STDEV.S(AU235:AU239)/SQRT(COUNT(AU235:AU239))</f>
        <v>4.205440820579931E-2</v>
      </c>
      <c r="AV242" s="52">
        <f>_xlfn.STDEV.S(AV235:AV239)/SQRT(COUNT(AV235:AV239))</f>
        <v>0.68246427851958635</v>
      </c>
      <c r="AW242" s="69">
        <f>_xlfn.STDEV.S(AW235:AW239)/SQRT(COUNT(AW235:AW239))</f>
        <v>1.811518202226837</v>
      </c>
      <c r="AX242" s="114">
        <f>_xlfn.STDEV.S(AX235:AX239)/SQRT(COUNT(AX235:AX239))</f>
        <v>8.0151945937424723E-2</v>
      </c>
      <c r="AY242" s="52"/>
      <c r="AZ242" s="52"/>
      <c r="BA242" s="52"/>
      <c r="BB242" s="1122"/>
      <c r="BC242" s="1123"/>
    </row>
    <row r="243" spans="1:55" ht="15" thickBot="1" x14ac:dyDescent="0.35">
      <c r="A243" s="1172"/>
      <c r="B243" s="1109" t="s">
        <v>19</v>
      </c>
      <c r="C243" s="1110"/>
      <c r="D243" s="1110"/>
      <c r="E243" s="1065"/>
      <c r="F243" s="939">
        <f t="shared" ref="F243:X243" si="196">_xlfn.T.TEST(F208:F217,F235:F239,2,2)</f>
        <v>1.1598653364439805E-6</v>
      </c>
      <c r="G243" s="939">
        <f t="shared" si="196"/>
        <v>2.5124545119958725E-2</v>
      </c>
      <c r="H243" s="939">
        <f t="shared" si="196"/>
        <v>0.20218964716596005</v>
      </c>
      <c r="I243" s="939">
        <f t="shared" si="196"/>
        <v>2.8278060606151397E-2</v>
      </c>
      <c r="J243" s="939">
        <f t="shared" si="196"/>
        <v>0.25265461568251513</v>
      </c>
      <c r="K243" s="939">
        <f t="shared" si="196"/>
        <v>3.8698089707995937E-3</v>
      </c>
      <c r="L243" s="939">
        <f t="shared" si="196"/>
        <v>3.5967736630301977E-2</v>
      </c>
      <c r="M243" s="939">
        <f t="shared" si="196"/>
        <v>2.1189728508437297E-2</v>
      </c>
      <c r="N243" s="939">
        <f t="shared" si="196"/>
        <v>0.59389443969301392</v>
      </c>
      <c r="O243" s="939">
        <f t="shared" si="196"/>
        <v>0.32800621695916576</v>
      </c>
      <c r="P243" s="939">
        <f t="shared" si="196"/>
        <v>2.4186271571684934E-2</v>
      </c>
      <c r="Q243" s="939">
        <f t="shared" si="196"/>
        <v>8.1077086019539536E-3</v>
      </c>
      <c r="R243" s="939">
        <f t="shared" si="196"/>
        <v>4.1912886865183585E-4</v>
      </c>
      <c r="S243" s="939">
        <f t="shared" si="196"/>
        <v>0.79767516614567857</v>
      </c>
      <c r="T243" s="939">
        <f t="shared" si="196"/>
        <v>0.60902377500367111</v>
      </c>
      <c r="U243" s="939">
        <f t="shared" si="196"/>
        <v>7.1242168615665306E-4</v>
      </c>
      <c r="V243" s="939">
        <f t="shared" si="196"/>
        <v>0.35209497265197587</v>
      </c>
      <c r="W243" s="939">
        <f t="shared" si="196"/>
        <v>0.90048227828853555</v>
      </c>
      <c r="X243" s="939">
        <f t="shared" si="196"/>
        <v>9.2205903977975992E-4</v>
      </c>
      <c r="Y243" s="81"/>
      <c r="Z243" s="81"/>
      <c r="AA243" s="939">
        <f t="shared" ref="AA243:AP243" si="197">_xlfn.T.TEST(AA208:AA217,AA235:AA239,2,2)</f>
        <v>0.68180374869684623</v>
      </c>
      <c r="AB243" s="939">
        <f>_xlfn.T.TEST(AB208:AB217,AB235:AB239,2,2)</f>
        <v>0.25839610862787815</v>
      </c>
      <c r="AC243" s="939">
        <f t="shared" si="197"/>
        <v>0.2220814955323489</v>
      </c>
      <c r="AD243" s="939">
        <f t="shared" si="197"/>
        <v>0.23938952797706436</v>
      </c>
      <c r="AE243" s="939"/>
      <c r="AF243" s="939" t="e">
        <f t="shared" si="197"/>
        <v>#DIV/0!</v>
      </c>
      <c r="AG243" s="939"/>
      <c r="AH243" s="939"/>
      <c r="AI243" s="939">
        <f t="shared" ref="AI243:AL243" si="198">_xlfn.T.TEST(AI208:AI217,AI235:AI239,2,2)</f>
        <v>9.3951644743765616E-3</v>
      </c>
      <c r="AJ243" s="938">
        <f t="shared" si="198"/>
        <v>8.2429292540694217E-4</v>
      </c>
      <c r="AK243" s="938">
        <f t="shared" si="198"/>
        <v>0.18957835204363765</v>
      </c>
      <c r="AL243" s="938">
        <f t="shared" si="198"/>
        <v>2.5286285986191634E-2</v>
      </c>
      <c r="AM243" s="939">
        <f t="shared" si="197"/>
        <v>9.3951644743765616E-3</v>
      </c>
      <c r="AN243" s="938">
        <f t="shared" si="197"/>
        <v>8.2429292540694217E-4</v>
      </c>
      <c r="AO243" s="938">
        <f t="shared" si="197"/>
        <v>0.18957835204363765</v>
      </c>
      <c r="AP243" s="938">
        <f t="shared" si="197"/>
        <v>2.5286285986191634E-2</v>
      </c>
      <c r="AQ243" s="1044"/>
      <c r="AR243" s="1044"/>
      <c r="AS243" s="81"/>
      <c r="AT243" s="81"/>
      <c r="AU243" s="938">
        <f>_xlfn.T.TEST(AU208:AU217,AU235:AU239,2,2)</f>
        <v>1.3002884321645515E-3</v>
      </c>
      <c r="AV243" s="938">
        <f>_xlfn.T.TEST(AV208:AV217,AV235:AV239,2,2)</f>
        <v>8.0651539322924543E-2</v>
      </c>
      <c r="AW243" s="938">
        <f>_xlfn.T.TEST(AW208:AW217,AW235:AW239,2,2)</f>
        <v>0.20925726690976373</v>
      </c>
      <c r="AX243" s="938">
        <f>_xlfn.T.TEST(AX208:AX217,AX235:AX239,2,2)</f>
        <v>5.1754361157614004E-2</v>
      </c>
      <c r="AY243" s="1044"/>
      <c r="AZ243" s="1044"/>
      <c r="BA243" s="1044"/>
      <c r="BB243" s="81"/>
      <c r="BC243" s="81"/>
    </row>
    <row r="244" spans="1:55" x14ac:dyDescent="0.3">
      <c r="G244" s="81"/>
    </row>
    <row r="268" spans="17:19" x14ac:dyDescent="0.3">
      <c r="Q268" s="1" t="s">
        <v>759</v>
      </c>
      <c r="R268" s="1" t="s">
        <v>760</v>
      </c>
      <c r="S268" s="1" t="s">
        <v>761</v>
      </c>
    </row>
    <row r="269" spans="17:19" x14ac:dyDescent="0.3">
      <c r="R269" s="1">
        <f>R235/F235</f>
        <v>0.98169811023622056</v>
      </c>
      <c r="S269" s="1">
        <f t="shared" ref="S269:S276" si="199">R14/F14</f>
        <v>0.5944640534979424</v>
      </c>
    </row>
    <row r="270" spans="17:19" x14ac:dyDescent="0.3">
      <c r="R270" s="1">
        <f>R236/F236</f>
        <v>1.1662880833333333</v>
      </c>
      <c r="S270" s="1">
        <f t="shared" si="199"/>
        <v>0.63621969230769237</v>
      </c>
    </row>
    <row r="271" spans="17:19" x14ac:dyDescent="0.3">
      <c r="R271" s="1">
        <f>R237/F237</f>
        <v>0.95251210084033611</v>
      </c>
      <c r="S271" s="1">
        <f t="shared" si="199"/>
        <v>0.61586944915254227</v>
      </c>
    </row>
    <row r="272" spans="17:19" x14ac:dyDescent="0.3">
      <c r="R272" s="1">
        <f>R238/F238</f>
        <v>0.91937915966386552</v>
      </c>
      <c r="S272" s="1">
        <f t="shared" si="199"/>
        <v>0.54495174496644294</v>
      </c>
    </row>
    <row r="273" spans="17:19" x14ac:dyDescent="0.3">
      <c r="R273" s="1">
        <f>R239/F239</f>
        <v>0.93286672413793104</v>
      </c>
      <c r="S273" s="1">
        <f t="shared" si="199"/>
        <v>0.43688686090225565</v>
      </c>
    </row>
    <row r="274" spans="17:19" x14ac:dyDescent="0.3">
      <c r="S274" s="1">
        <f t="shared" si="199"/>
        <v>0.50743610544217688</v>
      </c>
    </row>
    <row r="275" spans="17:19" x14ac:dyDescent="0.3">
      <c r="S275" s="1">
        <f t="shared" si="199"/>
        <v>0.49831119426751591</v>
      </c>
    </row>
    <row r="276" spans="17:19" x14ac:dyDescent="0.3">
      <c r="S276" s="1">
        <f t="shared" si="199"/>
        <v>0.73142743181818171</v>
      </c>
    </row>
    <row r="277" spans="17:19" x14ac:dyDescent="0.3">
      <c r="Q277" s="1" t="s">
        <v>758</v>
      </c>
      <c r="R277" s="1">
        <f>AVERAGE(R269:R273)</f>
        <v>0.99054883564233731</v>
      </c>
      <c r="S277" s="1">
        <f>AVERAGE(S269:S276)</f>
        <v>0.57069581654434387</v>
      </c>
    </row>
    <row r="278" spans="17:19" x14ac:dyDescent="0.3">
      <c r="Q278" s="1" t="s">
        <v>15</v>
      </c>
      <c r="R278" s="1">
        <f>_xlfn.STDEV.S(R269:R273)/SQRT(COUNT(R269:R273))</f>
        <v>4.5167333594145737E-2</v>
      </c>
      <c r="S278" s="1">
        <f>_xlfn.STDEV.S(S269:S276)/SQRT(COUNT(S269:S273))</f>
        <v>4.1590704674692794E-2</v>
      </c>
    </row>
    <row r="303" spans="1:3" x14ac:dyDescent="0.3">
      <c r="A303" s="1" t="s">
        <v>877</v>
      </c>
      <c r="C303" s="1" t="s">
        <v>878</v>
      </c>
    </row>
    <row r="304" spans="1:3" x14ac:dyDescent="0.3">
      <c r="A304" s="1" t="s">
        <v>879</v>
      </c>
      <c r="C304" s="1" t="s">
        <v>880</v>
      </c>
    </row>
    <row r="305" spans="1:55" x14ac:dyDescent="0.3">
      <c r="A305" s="1" t="s">
        <v>875</v>
      </c>
      <c r="C305" s="1" t="s">
        <v>876</v>
      </c>
    </row>
    <row r="306" spans="1:55" x14ac:dyDescent="0.3">
      <c r="A306" s="1" t="s">
        <v>867</v>
      </c>
      <c r="C306" s="1" t="s">
        <v>868</v>
      </c>
    </row>
    <row r="307" spans="1:55" x14ac:dyDescent="0.3">
      <c r="A307" s="1" t="s">
        <v>865</v>
      </c>
      <c r="C307" s="1" t="s">
        <v>866</v>
      </c>
    </row>
    <row r="308" spans="1:55" x14ac:dyDescent="0.3">
      <c r="A308" s="1" t="s">
        <v>100</v>
      </c>
      <c r="C308" s="1" t="s">
        <v>864</v>
      </c>
    </row>
    <row r="309" spans="1:55" x14ac:dyDescent="0.3">
      <c r="A309" s="1" t="s">
        <v>99</v>
      </c>
      <c r="C309" s="1" t="s">
        <v>851</v>
      </c>
    </row>
    <row r="310" spans="1:55" x14ac:dyDescent="0.3">
      <c r="A310" s="1" t="s">
        <v>852</v>
      </c>
      <c r="C310" s="1" t="s">
        <v>853</v>
      </c>
      <c r="F310" s="8" t="s">
        <v>861</v>
      </c>
      <c r="G310" s="8" t="s">
        <v>863</v>
      </c>
    </row>
    <row r="311" spans="1:55" x14ac:dyDescent="0.3">
      <c r="A311" s="1" t="s">
        <v>854</v>
      </c>
      <c r="C311" s="1" t="s">
        <v>855</v>
      </c>
    </row>
    <row r="312" spans="1:55" x14ac:dyDescent="0.3">
      <c r="A312" s="1" t="s">
        <v>856</v>
      </c>
      <c r="C312" s="1" t="s">
        <v>857</v>
      </c>
      <c r="F312" s="8" t="s">
        <v>861</v>
      </c>
      <c r="G312" s="8" t="s">
        <v>862</v>
      </c>
    </row>
    <row r="313" spans="1:55" x14ac:dyDescent="0.3">
      <c r="A313" s="1" t="s">
        <v>859</v>
      </c>
      <c r="C313" s="1" t="s">
        <v>860</v>
      </c>
    </row>
    <row r="314" spans="1:55" x14ac:dyDescent="0.3">
      <c r="A314" s="1" t="s">
        <v>881</v>
      </c>
      <c r="C314" s="1" t="s">
        <v>883</v>
      </c>
    </row>
    <row r="315" spans="1:55" ht="15" thickBot="1" x14ac:dyDescent="0.35"/>
    <row r="316" spans="1:55" ht="16.2" thickBot="1" x14ac:dyDescent="0.35">
      <c r="A316" s="1150" t="s">
        <v>754</v>
      </c>
      <c r="B316" s="1151"/>
      <c r="C316" s="1156" t="s">
        <v>0</v>
      </c>
      <c r="D316" s="1159" t="s">
        <v>1</v>
      </c>
      <c r="E316" s="1102" t="s">
        <v>904</v>
      </c>
      <c r="F316" s="1162" t="s">
        <v>56</v>
      </c>
      <c r="G316" s="1099" t="s">
        <v>885</v>
      </c>
      <c r="H316" s="1099"/>
      <c r="I316" s="1099"/>
      <c r="J316" s="1099"/>
      <c r="K316" s="1099"/>
      <c r="L316" s="1099"/>
      <c r="M316" s="1099"/>
      <c r="N316" s="1099"/>
      <c r="O316" s="1099"/>
      <c r="P316" s="1099"/>
      <c r="Q316" s="1099"/>
      <c r="R316" s="1099"/>
      <c r="S316" s="1099"/>
      <c r="T316" s="1099"/>
      <c r="U316" s="1099"/>
      <c r="V316" s="1099"/>
      <c r="W316" s="1099"/>
      <c r="X316" s="1099"/>
      <c r="Y316" s="1099"/>
      <c r="Z316" s="1100"/>
      <c r="AA316" s="1098" t="s">
        <v>101</v>
      </c>
      <c r="AB316" s="1099"/>
      <c r="AC316" s="1099"/>
      <c r="AD316" s="1099"/>
      <c r="AE316" s="1099"/>
      <c r="AF316" s="1099"/>
      <c r="AG316" s="1099"/>
      <c r="AH316" s="1099"/>
      <c r="AI316" s="1099"/>
      <c r="AJ316" s="1099"/>
      <c r="AK316" s="1099"/>
      <c r="AL316" s="1099"/>
      <c r="AM316" s="1099"/>
      <c r="AN316" s="1099"/>
      <c r="AO316" s="1099"/>
      <c r="AP316" s="1099"/>
      <c r="AQ316" s="1099"/>
      <c r="AR316" s="1099"/>
      <c r="AS316" s="1099"/>
      <c r="AT316" s="1100"/>
      <c r="AU316" s="1098" t="s">
        <v>105</v>
      </c>
      <c r="AV316" s="1099"/>
      <c r="AW316" s="1099"/>
      <c r="AX316" s="1099"/>
      <c r="AY316" s="1099"/>
      <c r="AZ316" s="1099"/>
      <c r="BA316" s="1099"/>
      <c r="BB316" s="1099"/>
      <c r="BC316" s="1100"/>
    </row>
    <row r="317" spans="1:55" x14ac:dyDescent="0.3">
      <c r="A317" s="1152"/>
      <c r="B317" s="1153"/>
      <c r="C317" s="1157"/>
      <c r="D317" s="1160"/>
      <c r="E317" s="1184"/>
      <c r="F317" s="1163"/>
      <c r="G317" s="1135" t="s">
        <v>119</v>
      </c>
      <c r="H317" s="1135"/>
      <c r="I317" s="1086" t="s">
        <v>464</v>
      </c>
      <c r="J317" s="1087"/>
      <c r="K317" s="1135" t="s">
        <v>803</v>
      </c>
      <c r="L317" s="1087"/>
      <c r="M317" s="1135" t="s">
        <v>806</v>
      </c>
      <c r="N317" s="1087"/>
      <c r="O317" s="1135" t="s">
        <v>807</v>
      </c>
      <c r="P317" s="1087"/>
      <c r="Q317" s="1140" t="s">
        <v>796</v>
      </c>
      <c r="R317" s="1142" t="s">
        <v>795</v>
      </c>
      <c r="S317" s="1142" t="s">
        <v>97</v>
      </c>
      <c r="T317" s="1144" t="s">
        <v>98</v>
      </c>
      <c r="U317" s="1146" t="s">
        <v>466</v>
      </c>
      <c r="V317" s="1147"/>
      <c r="W317" s="1148" t="s">
        <v>7</v>
      </c>
      <c r="X317" s="1194" t="s">
        <v>799</v>
      </c>
      <c r="Y317" s="1101" t="s">
        <v>886</v>
      </c>
      <c r="Z317" s="1102"/>
      <c r="AA317" s="1105" t="s">
        <v>808</v>
      </c>
      <c r="AB317" s="1090" t="s">
        <v>436</v>
      </c>
      <c r="AC317" s="1136" t="s">
        <v>104</v>
      </c>
      <c r="AD317" s="1090" t="s">
        <v>328</v>
      </c>
      <c r="AE317" s="1090" t="s">
        <v>858</v>
      </c>
      <c r="AF317" s="1138" t="s">
        <v>329</v>
      </c>
      <c r="AG317" s="1165" t="s">
        <v>850</v>
      </c>
      <c r="AH317" s="1167" t="s">
        <v>884</v>
      </c>
      <c r="AI317" s="1086" t="s">
        <v>99</v>
      </c>
      <c r="AJ317" s="1087"/>
      <c r="AK317" s="1086" t="s">
        <v>99</v>
      </c>
      <c r="AL317" s="1087"/>
      <c r="AM317" s="1086" t="s">
        <v>100</v>
      </c>
      <c r="AN317" s="1087"/>
      <c r="AO317" s="1086" t="s">
        <v>100</v>
      </c>
      <c r="AP317" s="1087"/>
      <c r="AQ317" s="1028" t="s">
        <v>892</v>
      </c>
      <c r="AR317" s="1094" t="s">
        <v>882</v>
      </c>
      <c r="AS317" s="1101" t="s">
        <v>2</v>
      </c>
      <c r="AT317" s="1102"/>
      <c r="AU317" s="1105" t="s">
        <v>106</v>
      </c>
      <c r="AV317" s="1090" t="s">
        <v>872</v>
      </c>
      <c r="AW317" s="1096" t="s">
        <v>873</v>
      </c>
      <c r="AX317" s="1096" t="s">
        <v>874</v>
      </c>
      <c r="AY317" s="1088" t="s">
        <v>869</v>
      </c>
      <c r="AZ317" s="1090" t="s">
        <v>870</v>
      </c>
      <c r="BA317" s="1092" t="s">
        <v>871</v>
      </c>
      <c r="BB317" s="1101" t="s">
        <v>2</v>
      </c>
      <c r="BC317" s="1102"/>
    </row>
    <row r="318" spans="1:55" ht="15" thickBot="1" x14ac:dyDescent="0.35">
      <c r="A318" s="1154"/>
      <c r="B318" s="1155"/>
      <c r="C318" s="1158"/>
      <c r="D318" s="1161"/>
      <c r="E318" s="1104"/>
      <c r="F318" s="1164"/>
      <c r="G318" s="93" t="s">
        <v>52</v>
      </c>
      <c r="H318" s="93" t="s">
        <v>53</v>
      </c>
      <c r="I318" s="121" t="s">
        <v>52</v>
      </c>
      <c r="J318" s="122" t="s">
        <v>53</v>
      </c>
      <c r="K318" s="93" t="s">
        <v>804</v>
      </c>
      <c r="L318" s="122" t="s">
        <v>805</v>
      </c>
      <c r="M318" s="93" t="s">
        <v>804</v>
      </c>
      <c r="N318" s="122" t="s">
        <v>805</v>
      </c>
      <c r="O318" s="93" t="s">
        <v>804</v>
      </c>
      <c r="P318" s="122" t="s">
        <v>805</v>
      </c>
      <c r="Q318" s="1141"/>
      <c r="R318" s="1143"/>
      <c r="S318" s="1143"/>
      <c r="T318" s="1145"/>
      <c r="U318" s="121" t="s">
        <v>816</v>
      </c>
      <c r="V318" s="55" t="s">
        <v>467</v>
      </c>
      <c r="W318" s="1149"/>
      <c r="X318" s="1195"/>
      <c r="Y318" s="1103"/>
      <c r="Z318" s="1104"/>
      <c r="AA318" s="1106"/>
      <c r="AB318" s="1091"/>
      <c r="AC318" s="1137"/>
      <c r="AD318" s="1091"/>
      <c r="AE318" s="1091"/>
      <c r="AF318" s="1139"/>
      <c r="AG318" s="1166"/>
      <c r="AH318" s="1168"/>
      <c r="AI318" s="121" t="s">
        <v>893</v>
      </c>
      <c r="AJ318" s="122" t="s">
        <v>894</v>
      </c>
      <c r="AK318" s="93" t="s">
        <v>825</v>
      </c>
      <c r="AL318" s="122" t="s">
        <v>895</v>
      </c>
      <c r="AM318" s="121" t="s">
        <v>893</v>
      </c>
      <c r="AN318" s="122" t="s">
        <v>894</v>
      </c>
      <c r="AO318" s="93" t="s">
        <v>825</v>
      </c>
      <c r="AP318" s="122" t="s">
        <v>895</v>
      </c>
      <c r="AQ318" s="122" t="s">
        <v>894</v>
      </c>
      <c r="AR318" s="1095"/>
      <c r="AS318" s="1103"/>
      <c r="AT318" s="1104"/>
      <c r="AU318" s="1106"/>
      <c r="AV318" s="1091"/>
      <c r="AW318" s="1097"/>
      <c r="AX318" s="1097"/>
      <c r="AY318" s="1089"/>
      <c r="AZ318" s="1091"/>
      <c r="BA318" s="1093"/>
      <c r="BB318" s="1103"/>
      <c r="BC318" s="1104"/>
    </row>
    <row r="319" spans="1:55" x14ac:dyDescent="0.3">
      <c r="A319" s="1111" t="s">
        <v>849</v>
      </c>
      <c r="B319" s="1111" t="s">
        <v>761</v>
      </c>
      <c r="C319" s="9">
        <v>44027</v>
      </c>
      <c r="D319" s="24">
        <v>160</v>
      </c>
      <c r="E319" s="24">
        <v>35.4</v>
      </c>
      <c r="F319" s="893">
        <v>23</v>
      </c>
      <c r="G319" s="339">
        <v>68.198420999999996</v>
      </c>
      <c r="H319" s="339">
        <v>22.260847999999999</v>
      </c>
      <c r="I319" s="337">
        <v>3.954958</v>
      </c>
      <c r="J319" s="338">
        <v>2.496518</v>
      </c>
      <c r="K319" s="204">
        <v>0.88836199999999999</v>
      </c>
      <c r="L319" s="912">
        <v>0.78046899999999997</v>
      </c>
      <c r="M319" s="204">
        <v>1.2984800000000001</v>
      </c>
      <c r="N319" s="204">
        <v>1.3170519999999999</v>
      </c>
      <c r="O319" s="204">
        <f t="shared" ref="O319" si="200">(M319-K319)/K319</f>
        <v>0.46165639682922066</v>
      </c>
      <c r="P319" s="204">
        <f t="shared" ref="P319" si="201">(N319-L319)/L319</f>
        <v>0.68751353352919842</v>
      </c>
      <c r="Q319" s="156">
        <v>45.937573999999998</v>
      </c>
      <c r="R319" s="42">
        <v>20.915928999999998</v>
      </c>
      <c r="S319" s="933">
        <v>67.319237000000001</v>
      </c>
      <c r="T319" s="339">
        <v>36.862991000000001</v>
      </c>
      <c r="U319" s="87">
        <v>97.690093000000005</v>
      </c>
      <c r="V319" s="171">
        <f t="shared" ref="V319:V324" si="202">U319/F319</f>
        <v>4.2473953478260871</v>
      </c>
      <c r="W319" s="33">
        <v>471</v>
      </c>
      <c r="X319" s="116">
        <f t="shared" ref="X319:X324" si="203">Q319/F319</f>
        <v>1.9972858260869564</v>
      </c>
      <c r="Y319" s="1128"/>
      <c r="Z319" s="1129"/>
      <c r="AA319" s="190">
        <v>732.18505000000005</v>
      </c>
      <c r="AB319" s="33">
        <v>584.97760800000003</v>
      </c>
      <c r="AC319" s="42">
        <v>1.251646</v>
      </c>
      <c r="AD319" s="42">
        <v>27.638888999999999</v>
      </c>
      <c r="AE319" s="42"/>
      <c r="AF319" s="42"/>
      <c r="AG319" s="44"/>
      <c r="AH319" s="44"/>
      <c r="AI319" s="337">
        <v>12.519774</v>
      </c>
      <c r="AJ319" s="936">
        <f t="shared" ref="AJ319:AJ323" si="204">AA319/AI319</f>
        <v>58.482289696283658</v>
      </c>
      <c r="AK319" s="204">
        <v>18.373175</v>
      </c>
      <c r="AL319" s="204">
        <f t="shared" ref="AL319:AL323" si="205">AI319/AK319</f>
        <v>0.68141592294200648</v>
      </c>
      <c r="AM319" s="337">
        <v>18.535777</v>
      </c>
      <c r="AN319" s="338">
        <f>AA319/AM319</f>
        <v>39.501179259979232</v>
      </c>
      <c r="AO319" s="204">
        <v>23.901396999999999</v>
      </c>
      <c r="AP319" s="204">
        <f t="shared" ref="AP319:AP324" si="206">AM319/AO319</f>
        <v>0.77551019298160684</v>
      </c>
      <c r="AQ319" s="204">
        <f t="shared" ref="AQ319:AQ323" si="207">AA319/(AI319/2+AM319/2)</f>
        <v>47.153248061836031</v>
      </c>
      <c r="AR319" s="204">
        <v>8.0152780000000003</v>
      </c>
      <c r="AS319" s="1128"/>
      <c r="AT319" s="1129"/>
      <c r="AU319" s="1035">
        <v>1.339691</v>
      </c>
      <c r="AV319" s="42">
        <v>27.696014000000002</v>
      </c>
      <c r="AW319" s="57">
        <v>48.849370999999998</v>
      </c>
      <c r="AX319" s="163">
        <f>((AU319^2)*0.7854*AV319)/AW319</f>
        <v>0.79920551225299297</v>
      </c>
      <c r="AY319" s="37">
        <v>720.49785499999996</v>
      </c>
      <c r="AZ319" s="37">
        <v>1280.945757</v>
      </c>
      <c r="BA319" s="58">
        <f>AZ319/AY319</f>
        <v>1.7778619993254525</v>
      </c>
      <c r="BB319" s="1128"/>
      <c r="BC319" s="1129"/>
    </row>
    <row r="320" spans="1:55" x14ac:dyDescent="0.3">
      <c r="A320" s="1112"/>
      <c r="B320" s="1112"/>
      <c r="C320" s="9">
        <v>44232</v>
      </c>
      <c r="D320" s="24">
        <v>476</v>
      </c>
      <c r="E320" s="24">
        <v>34.6</v>
      </c>
      <c r="F320" s="893">
        <v>23</v>
      </c>
      <c r="G320" s="339">
        <v>68.690793999999997</v>
      </c>
      <c r="H320" s="339">
        <v>20.837402999999998</v>
      </c>
      <c r="I320" s="337">
        <v>3.9661</v>
      </c>
      <c r="J320" s="338">
        <v>2.4307400000000001</v>
      </c>
      <c r="K320" s="204">
        <v>0.68838600000000005</v>
      </c>
      <c r="L320" s="912">
        <v>0.73858900000000005</v>
      </c>
      <c r="M320" s="204">
        <v>1.1044</v>
      </c>
      <c r="N320" s="204">
        <v>1.291221</v>
      </c>
      <c r="O320" s="204">
        <f t="shared" ref="O320:O324" si="208">(M320-K320)/K320</f>
        <v>0.60433245301328031</v>
      </c>
      <c r="P320" s="204">
        <f t="shared" ref="P320:P324" si="209">(N320-L320)/L320</f>
        <v>0.74822668628966837</v>
      </c>
      <c r="Q320" s="158">
        <v>47.853391000000002</v>
      </c>
      <c r="R320" s="44">
        <v>21.762445</v>
      </c>
      <c r="S320" s="933">
        <v>69.666841000000005</v>
      </c>
      <c r="T320" s="339">
        <v>38.711587000000002</v>
      </c>
      <c r="U320" s="1037">
        <v>79.641290999999995</v>
      </c>
      <c r="V320" s="171">
        <f t="shared" si="202"/>
        <v>3.4626648260869564</v>
      </c>
      <c r="W320" s="1067">
        <v>436</v>
      </c>
      <c r="X320" s="116">
        <f t="shared" si="203"/>
        <v>2.0805822173913042</v>
      </c>
      <c r="Y320" s="1107"/>
      <c r="Z320" s="1108"/>
      <c r="AA320" s="191">
        <v>599.58972400000005</v>
      </c>
      <c r="AB320" s="1024">
        <v>420.08788500000003</v>
      </c>
      <c r="AC320" s="44">
        <v>1.4272959999999999</v>
      </c>
      <c r="AD320" s="44">
        <v>29.444444000000001</v>
      </c>
      <c r="AE320" s="44">
        <v>53.611111000000001</v>
      </c>
      <c r="AF320" s="44">
        <v>20.833333</v>
      </c>
      <c r="AG320" s="44">
        <v>15.555555999999999</v>
      </c>
      <c r="AH320" s="44">
        <v>0.77058800000000005</v>
      </c>
      <c r="AI320" s="337">
        <v>13.29851</v>
      </c>
      <c r="AJ320" s="936">
        <f t="shared" si="204"/>
        <v>45.086985233684075</v>
      </c>
      <c r="AK320" s="204">
        <v>19.472818</v>
      </c>
      <c r="AL320" s="204">
        <f t="shared" si="205"/>
        <v>0.68292683678345889</v>
      </c>
      <c r="AM320" s="337">
        <v>19.947769999999998</v>
      </c>
      <c r="AN320" s="338">
        <f t="shared" ref="AN320:AN323" si="210">AA320/AM320</f>
        <v>30.057982621616357</v>
      </c>
      <c r="AO320" s="204">
        <v>20.897663999999999</v>
      </c>
      <c r="AP320" s="204">
        <f t="shared" si="206"/>
        <v>0.95454544584504752</v>
      </c>
      <c r="AQ320" s="204">
        <f t="shared" si="207"/>
        <v>36.069582762342137</v>
      </c>
      <c r="AR320" s="204">
        <v>8.5388889999999993</v>
      </c>
      <c r="AS320" s="1107"/>
      <c r="AT320" s="1108"/>
      <c r="AU320" s="43">
        <v>1.3719680000000001</v>
      </c>
      <c r="AV320" s="44">
        <v>30.103681999999999</v>
      </c>
      <c r="AW320" s="61">
        <v>41.172134999999997</v>
      </c>
      <c r="AX320" s="163">
        <f>((AU320^2)*0.7854*AV320)/AW320</f>
        <v>1.0809238274314621</v>
      </c>
      <c r="AY320" s="37">
        <v>661.536607</v>
      </c>
      <c r="AZ320" s="37">
        <v>1017.339876</v>
      </c>
      <c r="BA320" s="58">
        <f>AZ320/AY320</f>
        <v>1.5378436585898563</v>
      </c>
      <c r="BB320" s="1107"/>
      <c r="BC320" s="1108"/>
    </row>
    <row r="321" spans="1:55" x14ac:dyDescent="0.3">
      <c r="A321" s="1112"/>
      <c r="B321" s="1112"/>
      <c r="C321" s="12">
        <v>44232</v>
      </c>
      <c r="D321" s="25">
        <v>478</v>
      </c>
      <c r="E321" s="25">
        <v>34.799999999999997</v>
      </c>
      <c r="F321" s="892">
        <v>26.5</v>
      </c>
      <c r="G321" s="339">
        <v>61.445394999999998</v>
      </c>
      <c r="H321" s="339">
        <v>11.384971</v>
      </c>
      <c r="I321" s="337">
        <v>3.7864499999999999</v>
      </c>
      <c r="J321" s="338">
        <v>1.9141220000000001</v>
      </c>
      <c r="K321" s="204">
        <v>0.76274699999999995</v>
      </c>
      <c r="L321" s="912">
        <v>0.68240000000000001</v>
      </c>
      <c r="M321" s="204">
        <v>1.3358859999999999</v>
      </c>
      <c r="N321" s="204">
        <v>1.1378790000000001</v>
      </c>
      <c r="O321" s="204">
        <f t="shared" si="208"/>
        <v>0.75141429595921061</v>
      </c>
      <c r="P321" s="204">
        <f t="shared" si="209"/>
        <v>0.66746629542790159</v>
      </c>
      <c r="Q321" s="146">
        <v>50.060423999999998</v>
      </c>
      <c r="R321" s="37">
        <v>22.867001999999999</v>
      </c>
      <c r="S321" s="933">
        <v>81.471619000000004</v>
      </c>
      <c r="T321" s="339">
        <v>49.448160000000001</v>
      </c>
      <c r="U321" s="1037">
        <v>74.917784999999995</v>
      </c>
      <c r="V321" s="171">
        <f t="shared" si="202"/>
        <v>2.8270862264150942</v>
      </c>
      <c r="W321" s="1067">
        <v>463</v>
      </c>
      <c r="X321" s="116">
        <f t="shared" si="203"/>
        <v>1.8890726037735848</v>
      </c>
      <c r="Y321" s="1107"/>
      <c r="Z321" s="1108"/>
      <c r="AA321" s="180">
        <v>749.25139999999999</v>
      </c>
      <c r="AB321" s="11">
        <v>234.36299700000001</v>
      </c>
      <c r="AC321" s="37">
        <v>3.1969699999999999</v>
      </c>
      <c r="AD321" s="37">
        <v>20.277778000000001</v>
      </c>
      <c r="AE321" s="37">
        <v>61.944443999999997</v>
      </c>
      <c r="AF321" s="37">
        <v>13.888889000000001</v>
      </c>
      <c r="AG321" s="37">
        <v>9.7222220000000004</v>
      </c>
      <c r="AH321" s="37">
        <v>0.51515200000000005</v>
      </c>
      <c r="AI321" s="337">
        <v>12.823567000000001</v>
      </c>
      <c r="AJ321" s="936">
        <f t="shared" si="204"/>
        <v>58.427690205073205</v>
      </c>
      <c r="AK321" s="204">
        <v>15.514932999999999</v>
      </c>
      <c r="AL321" s="204">
        <f t="shared" si="205"/>
        <v>0.82653060764103858</v>
      </c>
      <c r="AM321" s="337">
        <v>12.981885999999999</v>
      </c>
      <c r="AN321" s="338">
        <f t="shared" si="210"/>
        <v>57.715142468513434</v>
      </c>
      <c r="AO321" s="204">
        <v>20.897669</v>
      </c>
      <c r="AP321" s="204">
        <f t="shared" si="206"/>
        <v>0.62121215528870699</v>
      </c>
      <c r="AQ321" s="204">
        <f t="shared" si="207"/>
        <v>58.069230561463115</v>
      </c>
      <c r="AR321" s="204">
        <v>5.8805560000000003</v>
      </c>
      <c r="AS321" s="1107"/>
      <c r="AT321" s="1108"/>
      <c r="AU321" s="1032">
        <v>1.291828</v>
      </c>
      <c r="AV321" s="37">
        <v>29.996397999999999</v>
      </c>
      <c r="AW321" s="59">
        <v>49.793339000000003</v>
      </c>
      <c r="AX321" s="163">
        <f>((AU321^2)*0.7854*AV321)/AW321</f>
        <v>0.78958364034720885</v>
      </c>
      <c r="AY321" s="37">
        <v>726.26959199999999</v>
      </c>
      <c r="AZ321" s="37">
        <v>1183.965735</v>
      </c>
      <c r="BA321" s="58">
        <f t="shared" ref="BA321:BA324" si="211">AZ321/AY321</f>
        <v>1.6302014404039651</v>
      </c>
      <c r="BB321" s="1107"/>
      <c r="BC321" s="1108"/>
    </row>
    <row r="322" spans="1:55" x14ac:dyDescent="0.3">
      <c r="A322" s="1112"/>
      <c r="B322" s="1112"/>
      <c r="C322" s="9">
        <v>44232</v>
      </c>
      <c r="D322" s="25">
        <v>475</v>
      </c>
      <c r="E322" s="25">
        <v>35.799999999999997</v>
      </c>
      <c r="F322" s="892">
        <v>28</v>
      </c>
      <c r="G322" s="339">
        <v>80.697540000000004</v>
      </c>
      <c r="H322" s="339">
        <v>33.234071</v>
      </c>
      <c r="I322" s="337">
        <v>4.2471800000000002</v>
      </c>
      <c r="J322" s="338">
        <v>2.935905</v>
      </c>
      <c r="K322" s="204">
        <v>0.68496699999999999</v>
      </c>
      <c r="L322" s="204">
        <v>0.38927499999999998</v>
      </c>
      <c r="M322" s="204">
        <v>0.98889300000000002</v>
      </c>
      <c r="N322" s="204">
        <v>0.95887900000000004</v>
      </c>
      <c r="O322" s="204">
        <f t="shared" si="208"/>
        <v>0.44370896700133006</v>
      </c>
      <c r="P322" s="204">
        <f t="shared" si="209"/>
        <v>1.4632432085286751</v>
      </c>
      <c r="Q322" s="146">
        <v>47.463469000000003</v>
      </c>
      <c r="R322" s="37">
        <v>18.489578999999999</v>
      </c>
      <c r="S322" s="933">
        <v>58.816957000000002</v>
      </c>
      <c r="T322" s="339">
        <v>30.874167</v>
      </c>
      <c r="U322" s="1037">
        <v>64.416168999999996</v>
      </c>
      <c r="V322" s="171">
        <f t="shared" si="202"/>
        <v>2.300577464285714</v>
      </c>
      <c r="W322" s="1067">
        <v>368</v>
      </c>
      <c r="X322" s="116">
        <f t="shared" si="203"/>
        <v>1.695123892857143</v>
      </c>
      <c r="Y322" s="1107"/>
      <c r="Z322" s="1108"/>
      <c r="AA322" s="180">
        <v>688.00109399999997</v>
      </c>
      <c r="AB322" s="11">
        <v>197.71994100000001</v>
      </c>
      <c r="AC322" s="37">
        <v>3.4796749999999999</v>
      </c>
      <c r="AD322" s="37">
        <v>23.611111000000001</v>
      </c>
      <c r="AE322" s="37">
        <v>70.277777999999998</v>
      </c>
      <c r="AF322" s="37">
        <v>18.611111000000001</v>
      </c>
      <c r="AG322" s="37">
        <v>16.944444000000001</v>
      </c>
      <c r="AH322" s="37">
        <v>0.72316400000000003</v>
      </c>
      <c r="AI322" s="337">
        <v>12.268689</v>
      </c>
      <c r="AJ322" s="936">
        <f t="shared" si="204"/>
        <v>56.077800488707467</v>
      </c>
      <c r="AK322" s="204">
        <v>10.42179</v>
      </c>
      <c r="AL322" s="204">
        <f t="shared" si="205"/>
        <v>1.1772151425043107</v>
      </c>
      <c r="AM322" s="337">
        <v>19.789446999999999</v>
      </c>
      <c r="AN322" s="338">
        <f t="shared" si="210"/>
        <v>34.766059607426122</v>
      </c>
      <c r="AO322" s="204">
        <v>22.639126999999998</v>
      </c>
      <c r="AP322" s="204">
        <f t="shared" si="206"/>
        <v>0.87412588833482852</v>
      </c>
      <c r="AQ322" s="204">
        <f t="shared" si="207"/>
        <v>42.92208966859458</v>
      </c>
      <c r="AR322" s="204">
        <v>6.8472220000000004</v>
      </c>
      <c r="AS322" s="1107"/>
      <c r="AT322" s="1108"/>
      <c r="AU322" s="1032">
        <v>1.4756210000000001</v>
      </c>
      <c r="AV322" s="37">
        <v>24.801310999999998</v>
      </c>
      <c r="AW322" s="59">
        <v>48.748766000000003</v>
      </c>
      <c r="AX322" s="163">
        <f t="shared" ref="AX322:AX324" si="212">((AU322^2)*0.7854*AV322)/AW322</f>
        <v>0.87006472792444189</v>
      </c>
      <c r="AY322" s="37">
        <v>580.62536399999999</v>
      </c>
      <c r="AZ322" s="37">
        <v>1171.3897790000001</v>
      </c>
      <c r="BA322" s="58">
        <f t="shared" si="211"/>
        <v>2.0174622943271903</v>
      </c>
      <c r="BB322" s="1107"/>
      <c r="BC322" s="1108"/>
    </row>
    <row r="323" spans="1:55" x14ac:dyDescent="0.3">
      <c r="A323" s="1112"/>
      <c r="B323" s="1112"/>
      <c r="C323" s="12">
        <v>44232</v>
      </c>
      <c r="D323" s="25">
        <v>466</v>
      </c>
      <c r="E323" s="25">
        <v>36.9</v>
      </c>
      <c r="F323" s="892">
        <v>26.5</v>
      </c>
      <c r="G323" s="339">
        <v>79.617255</v>
      </c>
      <c r="H323" s="339">
        <v>39.390804000000003</v>
      </c>
      <c r="I323" s="337">
        <v>4.2222879999999998</v>
      </c>
      <c r="J323" s="338">
        <v>3.1470189999999998</v>
      </c>
      <c r="K323" s="204">
        <v>0.70223400000000002</v>
      </c>
      <c r="L323" s="204">
        <v>0.669049</v>
      </c>
      <c r="M323" s="204">
        <v>0.95318899999999995</v>
      </c>
      <c r="N323" s="204">
        <v>1.036114</v>
      </c>
      <c r="O323" s="204">
        <f t="shared" si="208"/>
        <v>0.35736663277482994</v>
      </c>
      <c r="P323" s="204">
        <f t="shared" si="209"/>
        <v>0.54863694587391953</v>
      </c>
      <c r="Q323" s="146">
        <v>40.226450999999997</v>
      </c>
      <c r="R323" s="37">
        <v>15.511915999999999</v>
      </c>
      <c r="S323" s="933">
        <v>50.561750000000004</v>
      </c>
      <c r="T323" s="339">
        <v>25.476011</v>
      </c>
      <c r="U323" s="1037">
        <v>84.020650000000003</v>
      </c>
      <c r="V323" s="171">
        <f t="shared" si="202"/>
        <v>3.170590566037736</v>
      </c>
      <c r="W323" s="1067">
        <v>370</v>
      </c>
      <c r="X323" s="116">
        <f t="shared" si="203"/>
        <v>1.5179792830188679</v>
      </c>
      <c r="Y323" s="1022"/>
      <c r="Z323" s="1023"/>
      <c r="AA323" s="180">
        <v>612.98550399999999</v>
      </c>
      <c r="AB323" s="11">
        <v>404.01317299999999</v>
      </c>
      <c r="AC323" s="37">
        <v>1.5172410000000001</v>
      </c>
      <c r="AD323" s="37">
        <v>26.111111000000001</v>
      </c>
      <c r="AE323" s="37">
        <v>71.944444000000004</v>
      </c>
      <c r="AF323" s="37">
        <v>20.277778000000001</v>
      </c>
      <c r="AG323" s="37">
        <v>16.944444000000001</v>
      </c>
      <c r="AH323" s="37">
        <v>0.74444399999999999</v>
      </c>
      <c r="AI323" s="337">
        <v>12.031988999999999</v>
      </c>
      <c r="AJ323" s="936">
        <f t="shared" si="204"/>
        <v>50.946315193605983</v>
      </c>
      <c r="AK323" s="204">
        <v>19.472823999999999</v>
      </c>
      <c r="AL323" s="204">
        <f t="shared" si="205"/>
        <v>0.61788618846449805</v>
      </c>
      <c r="AM323" s="337">
        <v>18.522929999999999</v>
      </c>
      <c r="AN323" s="338">
        <f t="shared" si="210"/>
        <v>33.09333372204074</v>
      </c>
      <c r="AO323" s="204">
        <v>22.322505</v>
      </c>
      <c r="AP323" s="204">
        <f t="shared" si="206"/>
        <v>0.82978724833973605</v>
      </c>
      <c r="AQ323" s="204">
        <f t="shared" si="207"/>
        <v>40.123523416966023</v>
      </c>
      <c r="AR323" s="204">
        <v>7.572222</v>
      </c>
      <c r="AS323" s="1022"/>
      <c r="AT323" s="1023"/>
      <c r="AU323" s="1032">
        <v>1.4620759999999999</v>
      </c>
      <c r="AV323" s="37">
        <v>19.486196</v>
      </c>
      <c r="AW323" s="59">
        <v>44.122593999999999</v>
      </c>
      <c r="AX323" s="163">
        <f t="shared" si="212"/>
        <v>0.74147552963480323</v>
      </c>
      <c r="AY323" s="37">
        <v>480.11763100000002</v>
      </c>
      <c r="AZ323" s="37">
        <v>1131.041291</v>
      </c>
      <c r="BA323" s="58">
        <f t="shared" si="211"/>
        <v>2.3557587098899937</v>
      </c>
      <c r="BB323" s="1022"/>
      <c r="BC323" s="1023"/>
    </row>
    <row r="324" spans="1:55" x14ac:dyDescent="0.3">
      <c r="A324" s="1112"/>
      <c r="B324" s="1112"/>
      <c r="C324" s="9">
        <v>44232</v>
      </c>
      <c r="D324" s="25">
        <v>467</v>
      </c>
      <c r="E324" s="25"/>
      <c r="F324" s="892">
        <v>26.5</v>
      </c>
      <c r="G324" s="339">
        <v>71.765923000000001</v>
      </c>
      <c r="H324" s="339">
        <v>28.101628999999999</v>
      </c>
      <c r="I324" s="337">
        <v>4.039949</v>
      </c>
      <c r="J324" s="338">
        <v>2.7411650000000001</v>
      </c>
      <c r="K324" s="204">
        <v>0.68140999999999996</v>
      </c>
      <c r="L324" s="204">
        <v>0.784744</v>
      </c>
      <c r="M324" s="204">
        <v>1.045471</v>
      </c>
      <c r="N324" s="204">
        <v>0.99176399999999998</v>
      </c>
      <c r="O324" s="204">
        <f t="shared" si="208"/>
        <v>0.53427598655728581</v>
      </c>
      <c r="P324" s="204">
        <f t="shared" si="209"/>
        <v>0.26380577615120343</v>
      </c>
      <c r="Q324" s="146">
        <v>43.664293999999998</v>
      </c>
      <c r="R324" s="37">
        <v>19.015799000000001</v>
      </c>
      <c r="S324" s="933">
        <v>60.773066999999998</v>
      </c>
      <c r="T324" s="339">
        <v>32.126049000000002</v>
      </c>
      <c r="U324" s="1037">
        <v>85.059377999999995</v>
      </c>
      <c r="V324" s="171">
        <f t="shared" si="202"/>
        <v>3.2097878490566036</v>
      </c>
      <c r="W324" s="1067">
        <v>475</v>
      </c>
      <c r="X324" s="116">
        <f t="shared" si="203"/>
        <v>1.6477092075471698</v>
      </c>
      <c r="Y324" s="1022"/>
      <c r="Z324" s="1023"/>
      <c r="AA324" s="180">
        <v>614.32497899999998</v>
      </c>
      <c r="AB324" s="11">
        <v>461.61445200000003</v>
      </c>
      <c r="AC324" s="37">
        <v>1.3308180000000001</v>
      </c>
      <c r="AD324" s="37">
        <v>31.388888999999999</v>
      </c>
      <c r="AE324" s="37">
        <v>70</v>
      </c>
      <c r="AF324" s="37">
        <v>15.555555999999999</v>
      </c>
      <c r="AG324" s="37">
        <v>16.666667</v>
      </c>
      <c r="AH324" s="37">
        <v>0.67052</v>
      </c>
      <c r="AI324" s="337">
        <v>19.789452000000001</v>
      </c>
      <c r="AJ324" s="936">
        <f>AA324/AI324</f>
        <v>31.0430515711097</v>
      </c>
      <c r="AK324" s="204">
        <v>18.364611</v>
      </c>
      <c r="AL324" s="204">
        <f t="shared" ref="AL324" si="213">AI324/AK324</f>
        <v>1.077586233653411</v>
      </c>
      <c r="AM324" s="337">
        <v>24.69725</v>
      </c>
      <c r="AN324" s="338">
        <f>AA324/AM324</f>
        <v>24.874226037311846</v>
      </c>
      <c r="AO324" s="204">
        <v>17.256412000000001</v>
      </c>
      <c r="AP324" s="204">
        <f t="shared" si="206"/>
        <v>1.4311926488542346</v>
      </c>
      <c r="AQ324" s="204">
        <f>AA324/(AI324/2+AM324/2)</f>
        <v>27.61836465198072</v>
      </c>
      <c r="AR324" s="204">
        <v>9.1027780000000007</v>
      </c>
      <c r="AS324" s="1022"/>
      <c r="AT324" s="1023"/>
      <c r="AU324" s="1032">
        <v>1.1960459999999999</v>
      </c>
      <c r="AV324" s="37">
        <v>16.409217999999999</v>
      </c>
      <c r="AW324" s="59">
        <v>38.920295000000003</v>
      </c>
      <c r="AX324" s="163">
        <f t="shared" si="212"/>
        <v>0.47369458944183279</v>
      </c>
      <c r="AY324" s="37">
        <v>467.039556</v>
      </c>
      <c r="AZ324" s="37">
        <v>1098.6566760000001</v>
      </c>
      <c r="BA324" s="58">
        <f t="shared" si="211"/>
        <v>2.3523846361313345</v>
      </c>
      <c r="BB324" s="1022"/>
      <c r="BC324" s="1023"/>
    </row>
    <row r="325" spans="1:55" ht="15" thickBot="1" x14ac:dyDescent="0.35">
      <c r="A325" s="1112"/>
      <c r="B325" s="1112"/>
      <c r="C325" s="12"/>
      <c r="D325" s="25"/>
      <c r="E325" s="25"/>
      <c r="F325" s="892"/>
      <c r="G325" s="406"/>
      <c r="H325" s="364"/>
      <c r="I325" s="337"/>
      <c r="J325" s="338"/>
      <c r="K325" s="409"/>
      <c r="L325" s="338"/>
      <c r="M325" s="409"/>
      <c r="N325" s="409"/>
      <c r="O325" s="409"/>
      <c r="P325" s="409"/>
      <c r="Q325" s="160"/>
      <c r="R325" s="46"/>
      <c r="S325" s="933"/>
      <c r="T325" s="339"/>
      <c r="U325" s="1038"/>
      <c r="V325" s="178"/>
      <c r="W325" s="1025"/>
      <c r="X325" s="1025"/>
      <c r="Y325" s="1132"/>
      <c r="Z325" s="1133"/>
      <c r="AA325" s="1064"/>
      <c r="AB325" s="1025"/>
      <c r="AC325" s="46"/>
      <c r="AD325" s="46"/>
      <c r="AE325" s="46"/>
      <c r="AF325" s="46"/>
      <c r="AG325" s="44"/>
      <c r="AH325" s="44"/>
      <c r="AI325" s="337"/>
      <c r="AJ325" s="338"/>
      <c r="AK325" s="204"/>
      <c r="AL325" s="204"/>
      <c r="AM325" s="337"/>
      <c r="AN325" s="338"/>
      <c r="AO325" s="204"/>
      <c r="AP325" s="204"/>
      <c r="AQ325" s="204"/>
      <c r="AR325" s="204"/>
      <c r="AS325" s="1107"/>
      <c r="AT325" s="1108"/>
      <c r="AU325" s="1036"/>
      <c r="AV325" s="46"/>
      <c r="AW325" s="63"/>
      <c r="AX325" s="164"/>
      <c r="AY325" s="38"/>
      <c r="AZ325" s="38"/>
      <c r="BA325" s="70"/>
      <c r="BB325" s="1132"/>
      <c r="BC325" s="1133"/>
    </row>
    <row r="326" spans="1:55" ht="14.4" customHeight="1" x14ac:dyDescent="0.3">
      <c r="A326" s="1112"/>
      <c r="B326" s="1112"/>
      <c r="C326" s="1116" t="s">
        <v>13</v>
      </c>
      <c r="D326" s="1134"/>
      <c r="E326" s="901">
        <f t="shared" ref="E326" si="214">AVERAGE(E319:E325)</f>
        <v>35.5</v>
      </c>
      <c r="F326" s="901">
        <f t="shared" ref="F326:X326" si="215">AVERAGE(F319:F325)</f>
        <v>25.583333333333332</v>
      </c>
      <c r="G326" s="14">
        <f t="shared" si="215"/>
        <v>71.735888000000003</v>
      </c>
      <c r="H326" s="15">
        <f t="shared" si="215"/>
        <v>25.868287666666664</v>
      </c>
      <c r="I326" s="64">
        <f t="shared" si="215"/>
        <v>4.0361541666666669</v>
      </c>
      <c r="J326" s="65">
        <f t="shared" si="215"/>
        <v>2.6109114999999998</v>
      </c>
      <c r="K326" s="48">
        <f t="shared" si="215"/>
        <v>0.73468433333333316</v>
      </c>
      <c r="L326" s="65">
        <f t="shared" si="215"/>
        <v>0.67408766666666675</v>
      </c>
      <c r="M326" s="65">
        <f t="shared" si="215"/>
        <v>1.1210531666666668</v>
      </c>
      <c r="N326" s="65">
        <f t="shared" si="215"/>
        <v>1.1221515</v>
      </c>
      <c r="O326" s="65">
        <f t="shared" si="215"/>
        <v>0.52545912202252631</v>
      </c>
      <c r="P326" s="65">
        <f t="shared" si="215"/>
        <v>0.72981540763342767</v>
      </c>
      <c r="Q326" s="150">
        <f t="shared" si="215"/>
        <v>45.867600500000002</v>
      </c>
      <c r="R326" s="48">
        <f t="shared" si="215"/>
        <v>19.760445000000001</v>
      </c>
      <c r="S326" s="182">
        <f t="shared" si="215"/>
        <v>64.768245166666688</v>
      </c>
      <c r="T326" s="126">
        <f t="shared" si="215"/>
        <v>35.583160833333331</v>
      </c>
      <c r="U326" s="89">
        <f t="shared" si="215"/>
        <v>80.957560999999998</v>
      </c>
      <c r="V326" s="174">
        <f t="shared" si="215"/>
        <v>3.2030170466180317</v>
      </c>
      <c r="W326" s="15">
        <f t="shared" si="215"/>
        <v>430.5</v>
      </c>
      <c r="X326" s="48">
        <f t="shared" si="215"/>
        <v>1.8046255051125042</v>
      </c>
      <c r="Y326" s="1118">
        <f>COUNT(Q320:Q325)</f>
        <v>5</v>
      </c>
      <c r="Z326" s="1119"/>
      <c r="AA326" s="181">
        <f t="shared" ref="AA326:AR326" si="216">AVERAGE(AA319:AA325)</f>
        <v>666.05629183333338</v>
      </c>
      <c r="AB326" s="15">
        <f t="shared" si="216"/>
        <v>383.79600933333336</v>
      </c>
      <c r="AC326" s="48">
        <f t="shared" si="216"/>
        <v>2.033941</v>
      </c>
      <c r="AD326" s="48">
        <f t="shared" si="216"/>
        <v>26.412036999999998</v>
      </c>
      <c r="AE326" s="48">
        <f t="shared" si="216"/>
        <v>65.555555400000003</v>
      </c>
      <c r="AF326" s="48">
        <f t="shared" si="216"/>
        <v>17.833333400000001</v>
      </c>
      <c r="AG326" s="48">
        <f t="shared" si="216"/>
        <v>15.166666600000003</v>
      </c>
      <c r="AH326" s="48">
        <f t="shared" si="216"/>
        <v>0.68477360000000009</v>
      </c>
      <c r="AI326" s="48">
        <f t="shared" si="216"/>
        <v>13.7886635</v>
      </c>
      <c r="AJ326" s="48">
        <f t="shared" si="216"/>
        <v>50.010688731410681</v>
      </c>
      <c r="AK326" s="48">
        <f t="shared" si="216"/>
        <v>16.936691833333331</v>
      </c>
      <c r="AL326" s="48">
        <f t="shared" si="216"/>
        <v>0.84392682199812075</v>
      </c>
      <c r="AM326" s="48">
        <f t="shared" si="216"/>
        <v>19.079176666666665</v>
      </c>
      <c r="AN326" s="48">
        <f t="shared" si="216"/>
        <v>36.667987286147955</v>
      </c>
      <c r="AO326" s="48">
        <f t="shared" si="216"/>
        <v>21.319129</v>
      </c>
      <c r="AP326" s="48">
        <f t="shared" si="216"/>
        <v>0.91439559660736014</v>
      </c>
      <c r="AQ326" s="48">
        <f t="shared" si="216"/>
        <v>41.992673187197099</v>
      </c>
      <c r="AR326" s="48">
        <f t="shared" si="216"/>
        <v>7.6594908333333338</v>
      </c>
      <c r="AS326" s="1118">
        <f>COUNT(AA319:AA325)</f>
        <v>6</v>
      </c>
      <c r="AT326" s="1119"/>
      <c r="AU326" s="47">
        <f t="shared" ref="AU326:BA326" si="217">AVERAGE(AU319:AU325)</f>
        <v>1.3562049999999999</v>
      </c>
      <c r="AV326" s="48">
        <f t="shared" si="217"/>
        <v>24.748803166666665</v>
      </c>
      <c r="AW326" s="65">
        <f t="shared" si="217"/>
        <v>45.267749999999999</v>
      </c>
      <c r="AX326" s="112">
        <f t="shared" si="217"/>
        <v>0.79249130450545702</v>
      </c>
      <c r="AY326" s="112">
        <f t="shared" si="217"/>
        <v>606.01443416666677</v>
      </c>
      <c r="AZ326" s="112">
        <f t="shared" si="217"/>
        <v>1147.2231856666667</v>
      </c>
      <c r="BA326" s="112">
        <f t="shared" si="217"/>
        <v>1.9452521231112987</v>
      </c>
      <c r="BB326" s="1118">
        <f>COUNT(AU319:AU325)</f>
        <v>6</v>
      </c>
      <c r="BC326" s="1119"/>
    </row>
    <row r="327" spans="1:55" ht="14.4" customHeight="1" x14ac:dyDescent="0.3">
      <c r="A327" s="1112"/>
      <c r="B327" s="1112"/>
      <c r="C327" s="1124" t="s">
        <v>14</v>
      </c>
      <c r="D327" s="1130"/>
      <c r="E327" s="902">
        <f t="shared" ref="E327" si="218">_xlfn.STDEV.S(E319:E325)</f>
        <v>0.91651513899116743</v>
      </c>
      <c r="F327" s="902">
        <f t="shared" ref="F327:X327" si="219">_xlfn.STDEV.S(F319:F325)</f>
        <v>2.083666640004266</v>
      </c>
      <c r="G327" s="17">
        <f t="shared" si="219"/>
        <v>7.349946542485764</v>
      </c>
      <c r="H327" s="18">
        <f t="shared" si="219"/>
        <v>9.9014232184564275</v>
      </c>
      <c r="I327" s="66">
        <f t="shared" si="219"/>
        <v>0.17495409775414431</v>
      </c>
      <c r="J327" s="67">
        <f t="shared" si="219"/>
        <v>0.43383435788915992</v>
      </c>
      <c r="K327" s="50">
        <f t="shared" si="219"/>
        <v>8.1130593639310772E-2</v>
      </c>
      <c r="L327" s="67">
        <f t="shared" si="219"/>
        <v>0.14760418173705844</v>
      </c>
      <c r="M327" s="67">
        <f t="shared" si="219"/>
        <v>0.16079061380990706</v>
      </c>
      <c r="N327" s="67">
        <f t="shared" si="219"/>
        <v>0.15354433614139137</v>
      </c>
      <c r="O327" s="67">
        <f t="shared" si="219"/>
        <v>0.13882610748712021</v>
      </c>
      <c r="P327" s="67">
        <f t="shared" si="219"/>
        <v>0.39847780020801277</v>
      </c>
      <c r="Q327" s="152">
        <f t="shared" si="219"/>
        <v>3.4857410284279449</v>
      </c>
      <c r="R327" s="50">
        <f t="shared" si="219"/>
        <v>2.653806337607115</v>
      </c>
      <c r="S327" s="185">
        <f t="shared" si="219"/>
        <v>10.608584092467748</v>
      </c>
      <c r="T327" s="127">
        <f t="shared" si="219"/>
        <v>8.2455313998729913</v>
      </c>
      <c r="U327" s="90">
        <f t="shared" si="219"/>
        <v>11.117681000956823</v>
      </c>
      <c r="V327" s="175">
        <f t="shared" si="219"/>
        <v>0.65037858315975394</v>
      </c>
      <c r="W327" s="18">
        <f t="shared" si="219"/>
        <v>49.544929104803451</v>
      </c>
      <c r="X327" s="50">
        <f t="shared" si="219"/>
        <v>0.21871479281048747</v>
      </c>
      <c r="Y327" s="1120"/>
      <c r="Z327" s="1121"/>
      <c r="AA327" s="184">
        <f t="shared" ref="AA327:AR327" si="220">_xlfn.STDEV.S(AA319:AA325)</f>
        <v>65.858112499398231</v>
      </c>
      <c r="AB327" s="18">
        <f t="shared" si="220"/>
        <v>145.05868328967836</v>
      </c>
      <c r="AC327" s="50">
        <f t="shared" si="220"/>
        <v>1.0182482722574091</v>
      </c>
      <c r="AD327" s="50">
        <f t="shared" si="220"/>
        <v>4.0257816698745792</v>
      </c>
      <c r="AE327" s="50">
        <f t="shared" si="220"/>
        <v>7.7230215783320535</v>
      </c>
      <c r="AF327" s="50">
        <f t="shared" si="220"/>
        <v>3.0136006912899558</v>
      </c>
      <c r="AG327" s="50">
        <f t="shared" si="220"/>
        <v>3.0969419648987122</v>
      </c>
      <c r="AH327" s="50">
        <f t="shared" si="220"/>
        <v>0.10170194564903778</v>
      </c>
      <c r="AI327" s="50">
        <f t="shared" si="220"/>
        <v>2.9727910344461597</v>
      </c>
      <c r="AJ327" s="50">
        <f t="shared" si="220"/>
        <v>10.623683864331806</v>
      </c>
      <c r="AK327" s="50">
        <f t="shared" si="220"/>
        <v>3.5051871109210389</v>
      </c>
      <c r="AL327" s="50">
        <f t="shared" si="220"/>
        <v>0.23212307471439322</v>
      </c>
      <c r="AM327" s="50">
        <f t="shared" si="220"/>
        <v>3.7577475521798229</v>
      </c>
      <c r="AN327" s="50">
        <f t="shared" si="220"/>
        <v>11.403421952109886</v>
      </c>
      <c r="AO327" s="50">
        <f t="shared" si="220"/>
        <v>2.2925181282213662</v>
      </c>
      <c r="AP327" s="50">
        <f t="shared" si="220"/>
        <v>0.27666481930651554</v>
      </c>
      <c r="AQ327" s="50">
        <f t="shared" si="220"/>
        <v>10.306779438319948</v>
      </c>
      <c r="AR327" s="50">
        <f t="shared" si="220"/>
        <v>1.1674766924516085</v>
      </c>
      <c r="AS327" s="1120"/>
      <c r="AT327" s="1121"/>
      <c r="AU327" s="49">
        <f t="shared" ref="AU327:BA327" si="221">_xlfn.STDEV.S(AU319:AU325)</f>
        <v>0.10562702066422211</v>
      </c>
      <c r="AV327" s="50">
        <f t="shared" si="221"/>
        <v>5.6946378737532557</v>
      </c>
      <c r="AW327" s="67">
        <f t="shared" si="221"/>
        <v>4.5563596575863947</v>
      </c>
      <c r="AX327" s="113">
        <f t="shared" si="221"/>
        <v>0.19672236589668465</v>
      </c>
      <c r="AY327" s="113">
        <f t="shared" si="221"/>
        <v>115.29015135761627</v>
      </c>
      <c r="AZ327" s="113">
        <f t="shared" si="221"/>
        <v>88.663407282849562</v>
      </c>
      <c r="BA327" s="113">
        <f t="shared" si="221"/>
        <v>0.35573723250535744</v>
      </c>
      <c r="BB327" s="1120"/>
      <c r="BC327" s="1121"/>
    </row>
    <row r="328" spans="1:55" ht="15" customHeight="1" thickBot="1" x14ac:dyDescent="0.35">
      <c r="A328" s="1112"/>
      <c r="B328" s="1113"/>
      <c r="C328" s="1126" t="s">
        <v>15</v>
      </c>
      <c r="D328" s="1131"/>
      <c r="E328" s="903">
        <f t="shared" ref="E328" si="222">_xlfn.STDEV.S(E319:E325)/SQRT(COUNT(E319:E325))</f>
        <v>0.40987803063838368</v>
      </c>
      <c r="F328" s="903">
        <f t="shared" ref="F328:X328" si="223">_xlfn.STDEV.S(F319:F325)/SQRT(COUNT(F319:F325))</f>
        <v>0.85065334367832313</v>
      </c>
      <c r="G328" s="20">
        <f t="shared" si="223"/>
        <v>3.000603110970594</v>
      </c>
      <c r="H328" s="21">
        <f t="shared" si="223"/>
        <v>4.0422391020940376</v>
      </c>
      <c r="I328" s="68">
        <f t="shared" si="223"/>
        <v>7.1424711317777001E-2</v>
      </c>
      <c r="J328" s="69">
        <f t="shared" si="223"/>
        <v>0.17711213495273728</v>
      </c>
      <c r="K328" s="52">
        <f t="shared" si="223"/>
        <v>3.3121426157566983E-2</v>
      </c>
      <c r="L328" s="69">
        <f t="shared" si="223"/>
        <v>6.0259154859471468E-2</v>
      </c>
      <c r="M328" s="69">
        <f t="shared" si="223"/>
        <v>6.564249321052977E-2</v>
      </c>
      <c r="N328" s="69">
        <f t="shared" si="223"/>
        <v>6.2684212740131764E-2</v>
      </c>
      <c r="O328" s="69">
        <f t="shared" si="223"/>
        <v>5.6675521053369322E-2</v>
      </c>
      <c r="P328" s="69">
        <f t="shared" si="223"/>
        <v>0.16267788072272199</v>
      </c>
      <c r="Q328" s="154">
        <f t="shared" si="223"/>
        <v>1.4230478158554563</v>
      </c>
      <c r="R328" s="52">
        <f t="shared" si="223"/>
        <v>1.08341190055027</v>
      </c>
      <c r="S328" s="188">
        <f t="shared" si="223"/>
        <v>4.3309363199920901</v>
      </c>
      <c r="T328" s="128">
        <f t="shared" si="223"/>
        <v>3.3662240979642521</v>
      </c>
      <c r="U328" s="91">
        <f t="shared" si="223"/>
        <v>4.5387742625631926</v>
      </c>
      <c r="V328" s="176">
        <f t="shared" si="223"/>
        <v>0.26551594472927892</v>
      </c>
      <c r="W328" s="21">
        <f t="shared" si="223"/>
        <v>20.226632608189302</v>
      </c>
      <c r="X328" s="52">
        <f t="shared" si="223"/>
        <v>8.9289940264039511E-2</v>
      </c>
      <c r="Y328" s="1122"/>
      <c r="Z328" s="1123"/>
      <c r="AA328" s="187">
        <f t="shared" ref="AA328:AR328" si="224">_xlfn.STDEV.S(AA319:AA325)/SQRT(COUNT(AA319:AA325))</f>
        <v>26.8864618410561</v>
      </c>
      <c r="AB328" s="21">
        <f t="shared" si="224"/>
        <v>59.219959469950126</v>
      </c>
      <c r="AC328" s="52">
        <f t="shared" si="224"/>
        <v>0.41569811641686943</v>
      </c>
      <c r="AD328" s="52">
        <f t="shared" si="224"/>
        <v>1.6435184845070527</v>
      </c>
      <c r="AE328" s="52">
        <f t="shared" si="224"/>
        <v>3.4538402481696377</v>
      </c>
      <c r="AF328" s="52">
        <f t="shared" si="224"/>
        <v>1.3477232005529398</v>
      </c>
      <c r="AG328" s="52">
        <f t="shared" si="224"/>
        <v>1.3849945511770576</v>
      </c>
      <c r="AH328" s="52">
        <f t="shared" si="224"/>
        <v>4.5482492783047487E-2</v>
      </c>
      <c r="AI328" s="52">
        <f t="shared" si="224"/>
        <v>1.2136368577189438</v>
      </c>
      <c r="AJ328" s="52">
        <f t="shared" si="224"/>
        <v>4.3371007760419857</v>
      </c>
      <c r="AK328" s="52">
        <f t="shared" si="224"/>
        <v>1.4309866457894813</v>
      </c>
      <c r="AL328" s="52">
        <f t="shared" si="224"/>
        <v>9.4763848429366596E-2</v>
      </c>
      <c r="AM328" s="52">
        <f t="shared" si="224"/>
        <v>1.5340940141721788</v>
      </c>
      <c r="AN328" s="52">
        <f t="shared" si="224"/>
        <v>4.6554275173869488</v>
      </c>
      <c r="AO328" s="52">
        <f t="shared" si="224"/>
        <v>0.93591660670378796</v>
      </c>
      <c r="AP328" s="52">
        <f t="shared" si="224"/>
        <v>0.11294793951337855</v>
      </c>
      <c r="AQ328" s="52">
        <f t="shared" si="224"/>
        <v>4.2077250858822133</v>
      </c>
      <c r="AR328" s="52">
        <f t="shared" si="224"/>
        <v>0.47662036384977435</v>
      </c>
      <c r="AS328" s="1122"/>
      <c r="AT328" s="1123"/>
      <c r="AU328" s="51">
        <f t="shared" ref="AU328:BA328" si="225">_xlfn.STDEV.S(AU319:AU325)/SQRT(COUNT(AU319:AU325))</f>
        <v>4.312205061295981E-2</v>
      </c>
      <c r="AV328" s="52">
        <f t="shared" si="225"/>
        <v>2.3248261767705345</v>
      </c>
      <c r="AW328" s="69">
        <f t="shared" si="225"/>
        <v>1.8601260409481581</v>
      </c>
      <c r="AX328" s="114">
        <f t="shared" si="225"/>
        <v>8.0311569573328065E-2</v>
      </c>
      <c r="AY328" s="114">
        <f t="shared" si="225"/>
        <v>47.067007199066865</v>
      </c>
      <c r="AZ328" s="114">
        <f t="shared" si="225"/>
        <v>36.196684449924561</v>
      </c>
      <c r="BA328" s="114">
        <f t="shared" si="225"/>
        <v>0.14522911702465796</v>
      </c>
      <c r="BB328" s="1122"/>
      <c r="BC328" s="1123"/>
    </row>
    <row r="329" spans="1:55" ht="14.4" customHeight="1" x14ac:dyDescent="0.3">
      <c r="A329" s="1112"/>
      <c r="B329" s="1111" t="s">
        <v>848</v>
      </c>
      <c r="C329" s="759"/>
      <c r="D329" s="760"/>
      <c r="E329" s="760"/>
      <c r="F329" s="1045"/>
      <c r="G329" s="1046"/>
      <c r="H329" s="1046"/>
      <c r="I329" s="1047"/>
      <c r="J329" s="1048"/>
      <c r="K329" s="1049"/>
      <c r="L329" s="1050"/>
      <c r="M329" s="1049"/>
      <c r="N329" s="1049"/>
      <c r="O329" s="1049"/>
      <c r="P329" s="1049"/>
      <c r="Q329" s="1051"/>
      <c r="R329" s="1058"/>
      <c r="S329" s="1052"/>
      <c r="T329" s="1052"/>
      <c r="U329" s="1053"/>
      <c r="V329" s="1054"/>
      <c r="W329" s="1055"/>
      <c r="X329" s="1056"/>
      <c r="Y329" s="1114"/>
      <c r="Z329" s="1115"/>
      <c r="AA329" s="1057"/>
      <c r="AB329" s="1055"/>
      <c r="AC329" s="1058"/>
      <c r="AD329" s="1058"/>
      <c r="AE329" s="1058"/>
      <c r="AF329" s="1058"/>
      <c r="AG329" s="898"/>
      <c r="AH329" s="898"/>
      <c r="AI329" s="1059"/>
      <c r="AJ329" s="1060"/>
      <c r="AK329" s="1049"/>
      <c r="AL329" s="1049"/>
      <c r="AM329" s="1059"/>
      <c r="AN329" s="1060"/>
      <c r="AO329" s="1049"/>
      <c r="AP329" s="1049"/>
      <c r="AQ329" s="1049"/>
      <c r="AR329" s="1049"/>
      <c r="AS329" s="1114"/>
      <c r="AT329" s="1115"/>
      <c r="AU329" s="1061"/>
      <c r="AV329" s="1058"/>
      <c r="AW329" s="1062"/>
      <c r="AX329" s="920"/>
      <c r="AY329" s="898"/>
      <c r="AZ329" s="898"/>
      <c r="BA329" s="1063"/>
      <c r="BB329" s="1114"/>
      <c r="BC329" s="1115"/>
    </row>
    <row r="330" spans="1:55" ht="14.4" customHeight="1" x14ac:dyDescent="0.3">
      <c r="A330" s="1112"/>
      <c r="B330" s="1112"/>
      <c r="C330" s="9">
        <v>44286</v>
      </c>
      <c r="D330" s="24">
        <v>562</v>
      </c>
      <c r="E330" s="24">
        <v>36.700000000000003</v>
      </c>
      <c r="F330" s="892">
        <v>14.5</v>
      </c>
      <c r="G330" s="339">
        <v>55.002623</v>
      </c>
      <c r="H330" s="339">
        <v>24.736307</v>
      </c>
      <c r="I330" s="337">
        <v>3.6148479999999998</v>
      </c>
      <c r="J330" s="338">
        <v>2.6049609999999999</v>
      </c>
      <c r="K330" s="204">
        <v>0.70786499999999997</v>
      </c>
      <c r="L330" s="911">
        <v>0.79671099999999995</v>
      </c>
      <c r="M330" s="204">
        <v>1.0020169999999999</v>
      </c>
      <c r="N330" s="204">
        <v>1.1923079999999999</v>
      </c>
      <c r="O330" s="204">
        <f t="shared" ref="O330:O333" si="226">(M330-K330)/K330</f>
        <v>0.41554816243210213</v>
      </c>
      <c r="P330" s="204">
        <f t="shared" ref="P330:P333" si="227">(N330-L330)/L330</f>
        <v>0.49653764037398757</v>
      </c>
      <c r="Q330" s="158">
        <v>30.266316</v>
      </c>
      <c r="R330" s="44">
        <v>10.260923999999999</v>
      </c>
      <c r="S330" s="933">
        <v>55.000124999999997</v>
      </c>
      <c r="T330" s="933">
        <v>27.930035</v>
      </c>
      <c r="U330" s="1037">
        <v>73.270255000000006</v>
      </c>
      <c r="V330" s="171">
        <f>U330/F330</f>
        <v>5.0531210344827588</v>
      </c>
      <c r="W330" s="1067">
        <v>320</v>
      </c>
      <c r="X330" s="116">
        <f>Q330/F330</f>
        <v>2.0873321379310346</v>
      </c>
      <c r="Y330" s="1022"/>
      <c r="Z330" s="1023"/>
      <c r="AA330" s="191">
        <v>521.62689399999999</v>
      </c>
      <c r="AB330" s="1024">
        <v>397.047281</v>
      </c>
      <c r="AC330" s="44">
        <v>1.3137650000000001</v>
      </c>
      <c r="AD330" s="44">
        <v>33.888888999999999</v>
      </c>
      <c r="AE330" s="44">
        <v>79.166667000000004</v>
      </c>
      <c r="AF330" s="44">
        <v>18.611111000000001</v>
      </c>
      <c r="AG330" s="44">
        <v>15.277778</v>
      </c>
      <c r="AH330" s="44">
        <v>0.502058</v>
      </c>
      <c r="AI330" s="934">
        <v>8.5490460000000006</v>
      </c>
      <c r="AJ330" s="936">
        <f t="shared" ref="AJ330:AJ332" si="228">AA330/AI330</f>
        <v>61.015801529199862</v>
      </c>
      <c r="AK330" s="204">
        <v>17.098091</v>
      </c>
      <c r="AL330" s="204">
        <f>AI330/AK330</f>
        <v>0.50000002924303077</v>
      </c>
      <c r="AM330" s="934">
        <v>4.4328390000000004</v>
      </c>
      <c r="AN330" s="936">
        <f t="shared" ref="AN330:AN332" si="229">AA330/AM330</f>
        <v>117.67332267199417</v>
      </c>
      <c r="AO330" s="204">
        <v>10.290520000000001</v>
      </c>
      <c r="AP330" s="204">
        <f>AM330/AO330</f>
        <v>0.43076919339353115</v>
      </c>
      <c r="AQ330" s="204">
        <f t="shared" ref="AQ330:AQ333" si="230">AA330/(AI330/2+AM330/2)</f>
        <v>80.362273121353326</v>
      </c>
      <c r="AR330" s="204">
        <v>9.8277780000000003</v>
      </c>
      <c r="AS330" s="1022"/>
      <c r="AT330" s="1023"/>
      <c r="AU330" s="43">
        <v>0.82160500000000003</v>
      </c>
      <c r="AV330" s="44">
        <v>21.125634000000002</v>
      </c>
      <c r="AW330" s="61">
        <v>47.845905999999999</v>
      </c>
      <c r="AX330" s="163">
        <f>((AU330^2)*0.7854*AV330)/AW330</f>
        <v>0.23408954244222044</v>
      </c>
      <c r="AY330" s="37">
        <v>426.36459600000001</v>
      </c>
      <c r="AZ330" s="37">
        <v>932.70909600000005</v>
      </c>
      <c r="BA330" s="58">
        <f t="shared" ref="BA330:BA333" si="231">AZ330/AY330</f>
        <v>2.1875857065768192</v>
      </c>
      <c r="BB330" s="1022"/>
      <c r="BC330" s="1023"/>
    </row>
    <row r="331" spans="1:55" ht="14.4" customHeight="1" x14ac:dyDescent="0.3">
      <c r="A331" s="1112"/>
      <c r="B331" s="1112"/>
      <c r="C331" s="9">
        <v>44286</v>
      </c>
      <c r="D331" s="24">
        <v>570</v>
      </c>
      <c r="E331" s="24">
        <v>37.200000000000003</v>
      </c>
      <c r="F331" s="892">
        <v>16</v>
      </c>
      <c r="G331" s="339">
        <v>54.232756999999999</v>
      </c>
      <c r="H331" s="339">
        <v>12.126656000000001</v>
      </c>
      <c r="I331" s="337">
        <v>3.5933489999999999</v>
      </c>
      <c r="J331" s="338">
        <v>1.960351</v>
      </c>
      <c r="K331" s="204">
        <v>0.76372200000000001</v>
      </c>
      <c r="L331" s="911">
        <v>0.72596899999999998</v>
      </c>
      <c r="M331" s="204">
        <v>1.2455369999999999</v>
      </c>
      <c r="N331" s="204">
        <v>1.1181920000000001</v>
      </c>
      <c r="O331" s="204">
        <f t="shared" si="226"/>
        <v>0.63087746588418281</v>
      </c>
      <c r="P331" s="204">
        <f t="shared" si="227"/>
        <v>0.5402751357151615</v>
      </c>
      <c r="Q331" s="158">
        <v>42.106099999999998</v>
      </c>
      <c r="R331" s="44">
        <v>15.786446</v>
      </c>
      <c r="S331" s="933">
        <v>77.609465999999998</v>
      </c>
      <c r="T331" s="933">
        <v>45.431210999999998</v>
      </c>
      <c r="U331" s="1037">
        <v>71.582183999999998</v>
      </c>
      <c r="V331" s="171">
        <f>U331/F331</f>
        <v>4.4738864999999999</v>
      </c>
      <c r="W331" s="1067">
        <v>522</v>
      </c>
      <c r="X331" s="116">
        <f>Q331/F331</f>
        <v>2.6316312499999999</v>
      </c>
      <c r="Y331" s="1022"/>
      <c r="Z331" s="1023"/>
      <c r="AA331" s="191">
        <v>440.71716300000003</v>
      </c>
      <c r="AB331" s="1024">
        <v>275.95056399999999</v>
      </c>
      <c r="AC331" s="44">
        <v>1.5970869999999999</v>
      </c>
      <c r="AD331" s="44">
        <v>31.944444000000001</v>
      </c>
      <c r="AE331" s="44"/>
      <c r="AF331" s="44"/>
      <c r="AG331" s="44"/>
      <c r="AH331" s="44"/>
      <c r="AI331" s="934">
        <v>3.6412620000000002</v>
      </c>
      <c r="AJ331" s="936">
        <f t="shared" si="228"/>
        <v>121.03418073184517</v>
      </c>
      <c r="AK331" s="204">
        <v>14.248415</v>
      </c>
      <c r="AL331" s="204">
        <f t="shared" ref="AL331:AL333" si="232">AI331/AK331</f>
        <v>0.25555558284903973</v>
      </c>
      <c r="AM331" s="934">
        <v>8.7073579999999993</v>
      </c>
      <c r="AN331" s="936">
        <f t="shared" si="229"/>
        <v>50.61433824128973</v>
      </c>
      <c r="AO331" s="204">
        <v>16.623138999999998</v>
      </c>
      <c r="AP331" s="204">
        <f>AM331/AO331</f>
        <v>0.5238094922986567</v>
      </c>
      <c r="AQ331" s="204">
        <f t="shared" si="230"/>
        <v>71.379176458584041</v>
      </c>
      <c r="AR331" s="204">
        <v>9.2638890000000007</v>
      </c>
      <c r="AS331" s="1022"/>
      <c r="AT331" s="1023"/>
      <c r="AU331" s="43"/>
      <c r="AV331" s="44"/>
      <c r="AW331" s="61"/>
      <c r="AX331" s="163"/>
      <c r="AY331" s="37"/>
      <c r="AZ331" s="37"/>
      <c r="BA331" s="58"/>
      <c r="BB331" s="1022"/>
      <c r="BC331" s="1023"/>
    </row>
    <row r="332" spans="1:55" ht="14.4" customHeight="1" x14ac:dyDescent="0.3">
      <c r="A332" s="1112"/>
      <c r="B332" s="1112"/>
      <c r="C332" s="9">
        <v>44286</v>
      </c>
      <c r="D332" s="24">
        <v>568</v>
      </c>
      <c r="E332" s="24">
        <v>35.799999999999997</v>
      </c>
      <c r="F332" s="892">
        <v>12</v>
      </c>
      <c r="G332" s="339">
        <v>44.780500000000004</v>
      </c>
      <c r="H332" s="339">
        <v>10.217513</v>
      </c>
      <c r="I332" s="337">
        <v>3.319598</v>
      </c>
      <c r="J332" s="338">
        <v>1.8339380000000001</v>
      </c>
      <c r="K332" s="204">
        <v>0.62363100000000005</v>
      </c>
      <c r="L332" s="911">
        <v>0.55485300000000004</v>
      </c>
      <c r="M332" s="204">
        <v>0.95628000000000002</v>
      </c>
      <c r="N332" s="204">
        <v>0.93528800000000001</v>
      </c>
      <c r="O332" s="204">
        <f t="shared" si="226"/>
        <v>0.5334067741982037</v>
      </c>
      <c r="P332" s="204">
        <f t="shared" si="227"/>
        <v>0.68565007308241988</v>
      </c>
      <c r="Q332" s="158">
        <v>34.562987</v>
      </c>
      <c r="R332" s="44">
        <v>11.511903999999999</v>
      </c>
      <c r="S332" s="933">
        <v>77.179378</v>
      </c>
      <c r="T332" s="933">
        <v>44.752837</v>
      </c>
      <c r="U332" s="1037">
        <v>45.849629</v>
      </c>
      <c r="V332" s="171">
        <f>U332/F332</f>
        <v>3.8208024166666665</v>
      </c>
      <c r="W332" s="1067">
        <v>328</v>
      </c>
      <c r="X332" s="116">
        <f>Q332/F332</f>
        <v>2.8802489166666665</v>
      </c>
      <c r="Y332" s="1022"/>
      <c r="Z332" s="1023"/>
      <c r="AA332" s="191">
        <v>895.15273200000001</v>
      </c>
      <c r="AB332" s="1024">
        <v>492.65600000000001</v>
      </c>
      <c r="AC332" s="44">
        <v>1.8169930000000001</v>
      </c>
      <c r="AD332" s="44">
        <v>40.277777999999998</v>
      </c>
      <c r="AE332" s="44">
        <v>95</v>
      </c>
      <c r="AF332" s="44">
        <v>13.055555999999999</v>
      </c>
      <c r="AG332" s="44">
        <v>5.5555560000000002</v>
      </c>
      <c r="AH332" s="44">
        <v>0.32682899999999998</v>
      </c>
      <c r="AI332" s="934">
        <v>9.2872719999999997</v>
      </c>
      <c r="AJ332" s="936">
        <f t="shared" si="228"/>
        <v>96.384894509388772</v>
      </c>
      <c r="AK332" s="204">
        <v>14.986281</v>
      </c>
      <c r="AL332" s="204">
        <f t="shared" si="232"/>
        <v>0.6197182609881664</v>
      </c>
      <c r="AM332" s="934">
        <v>10.553718</v>
      </c>
      <c r="AN332" s="936">
        <f t="shared" si="229"/>
        <v>84.818708629508578</v>
      </c>
      <c r="AO332" s="204">
        <v>14.141983</v>
      </c>
      <c r="AP332" s="204">
        <f>AM332/AO332</f>
        <v>0.74626861027905356</v>
      </c>
      <c r="AQ332" s="204">
        <f t="shared" si="230"/>
        <v>90.23266802714987</v>
      </c>
      <c r="AR332" s="204">
        <v>11.680555999999999</v>
      </c>
      <c r="AS332" s="1022"/>
      <c r="AT332" s="1023"/>
      <c r="AU332" s="43">
        <v>0.93269599999999997</v>
      </c>
      <c r="AV332" s="44">
        <v>16.078737</v>
      </c>
      <c r="AW332" s="61">
        <v>34.092545999999999</v>
      </c>
      <c r="AX332" s="163">
        <f t="shared" ref="AX332:AX333" si="233">((AU332^2)*0.7854*AV332)/AW332</f>
        <v>0.32222825673092759</v>
      </c>
      <c r="AY332" s="37">
        <v>346.31966899999998</v>
      </c>
      <c r="AZ332" s="37">
        <v>782.22353699999996</v>
      </c>
      <c r="BA332" s="58">
        <f t="shared" si="231"/>
        <v>2.258674880519131</v>
      </c>
      <c r="BB332" s="1022"/>
      <c r="BC332" s="1023"/>
    </row>
    <row r="333" spans="1:55" ht="14.4" customHeight="1" x14ac:dyDescent="0.3">
      <c r="A333" s="1112"/>
      <c r="B333" s="1112"/>
      <c r="C333" s="9">
        <v>44286</v>
      </c>
      <c r="D333" s="24">
        <v>566</v>
      </c>
      <c r="E333" s="24">
        <v>34.4</v>
      </c>
      <c r="F333" s="892">
        <v>11</v>
      </c>
      <c r="G333" s="339">
        <v>31.912658</v>
      </c>
      <c r="H333" s="339">
        <v>4.3761150000000004</v>
      </c>
      <c r="I333" s="337">
        <v>2.8867699999999998</v>
      </c>
      <c r="J333" s="338">
        <v>1.317982</v>
      </c>
      <c r="K333" s="204">
        <v>0.68698899999999996</v>
      </c>
      <c r="L333" s="911">
        <v>0.66260300000000005</v>
      </c>
      <c r="M333" s="204">
        <v>1.2173659999999999</v>
      </c>
      <c r="N333" s="204">
        <v>1.272683</v>
      </c>
      <c r="O333" s="204">
        <f t="shared" si="226"/>
        <v>0.7720312843437086</v>
      </c>
      <c r="P333" s="204">
        <f t="shared" si="227"/>
        <v>0.92073232388021164</v>
      </c>
      <c r="Q333" s="158">
        <v>27.536543000000002</v>
      </c>
      <c r="R333" s="44">
        <v>12.986739</v>
      </c>
      <c r="S333" s="933">
        <v>86.323519000000005</v>
      </c>
      <c r="T333" s="933">
        <v>54.355705999999998</v>
      </c>
      <c r="U333" s="1037">
        <v>43.834049</v>
      </c>
      <c r="V333" s="171">
        <f>U333/F333</f>
        <v>3.9849135454545457</v>
      </c>
      <c r="W333" s="1067">
        <v>450</v>
      </c>
      <c r="X333" s="116">
        <f>Q333/F333</f>
        <v>2.5033220909090912</v>
      </c>
      <c r="Y333" s="1022"/>
      <c r="Z333" s="1023"/>
      <c r="AA333" s="191">
        <v>621.29067599999996</v>
      </c>
      <c r="AB333" s="1024">
        <v>344.00052899999997</v>
      </c>
      <c r="AC333" s="44">
        <v>1.8060750000000001</v>
      </c>
      <c r="AD333" s="44">
        <v>20.277778000000001</v>
      </c>
      <c r="AE333" s="44">
        <v>47.192982000000001</v>
      </c>
      <c r="AF333" s="44">
        <v>17.543859999999999</v>
      </c>
      <c r="AG333" s="44">
        <v>12.807017999999999</v>
      </c>
      <c r="AH333" s="44">
        <v>0.67315199999999997</v>
      </c>
      <c r="AI333" s="934">
        <v>9.4983459999999997</v>
      </c>
      <c r="AJ333" s="936">
        <f>AA333/AI333</f>
        <v>65.410406822408873</v>
      </c>
      <c r="AK333" s="204">
        <v>17.281711999999999</v>
      </c>
      <c r="AL333" s="204">
        <f t="shared" si="232"/>
        <v>0.54961834799700404</v>
      </c>
      <c r="AM333" s="934">
        <v>5.6726219999999996</v>
      </c>
      <c r="AN333" s="936">
        <f>AA333/AM333</f>
        <v>109.52442732831484</v>
      </c>
      <c r="AO333" s="204">
        <v>8.3110499999999998</v>
      </c>
      <c r="AP333" s="204">
        <f>AM333/AO333</f>
        <v>0.68253975129496269</v>
      </c>
      <c r="AQ333" s="204">
        <f t="shared" si="230"/>
        <v>81.905212113030629</v>
      </c>
      <c r="AR333" s="204">
        <v>5.8805560000000003</v>
      </c>
      <c r="AS333" s="1022"/>
      <c r="AT333" s="1023"/>
      <c r="AU333" s="43">
        <v>0.89261800000000002</v>
      </c>
      <c r="AV333" s="44">
        <v>21.303061</v>
      </c>
      <c r="AW333" s="61">
        <v>33.397649000000001</v>
      </c>
      <c r="AX333" s="163">
        <f t="shared" si="233"/>
        <v>0.39916117504473936</v>
      </c>
      <c r="AY333" s="37">
        <v>465.72150199999999</v>
      </c>
      <c r="AZ333" s="37">
        <v>771.09009700000001</v>
      </c>
      <c r="BA333" s="58">
        <f t="shared" si="231"/>
        <v>1.6556892771508755</v>
      </c>
      <c r="BB333" s="1022"/>
      <c r="BC333" s="1023"/>
    </row>
    <row r="334" spans="1:55" ht="15" customHeight="1" thickBot="1" x14ac:dyDescent="0.35">
      <c r="A334" s="1112"/>
      <c r="B334" s="1112"/>
      <c r="C334" s="12"/>
      <c r="D334" s="25"/>
      <c r="E334" s="25"/>
      <c r="F334" s="892"/>
      <c r="G334" s="339"/>
      <c r="H334" s="339"/>
      <c r="I334" s="337"/>
      <c r="J334" s="338"/>
      <c r="K334" s="204"/>
      <c r="L334" s="204"/>
      <c r="M334" s="204"/>
      <c r="N334" s="204"/>
      <c r="O334" s="204"/>
      <c r="P334" s="204"/>
      <c r="Q334" s="158"/>
      <c r="R334" s="44"/>
      <c r="S334" s="933"/>
      <c r="T334" s="933"/>
      <c r="U334" s="1037"/>
      <c r="V334" s="171"/>
      <c r="W334" s="11"/>
      <c r="X334" s="116"/>
      <c r="Y334" s="1107"/>
      <c r="Z334" s="1108"/>
      <c r="AA334" s="191"/>
      <c r="AB334" s="1024"/>
      <c r="AC334" s="44"/>
      <c r="AD334" s="44"/>
      <c r="AE334" s="44"/>
      <c r="AF334" s="44"/>
      <c r="AG334" s="44"/>
      <c r="AH334" s="44"/>
      <c r="AI334" s="934"/>
      <c r="AJ334" s="936"/>
      <c r="AK334" s="204"/>
      <c r="AL334" s="204"/>
      <c r="AM334" s="934"/>
      <c r="AN334" s="936"/>
      <c r="AO334" s="204"/>
      <c r="AP334" s="204"/>
      <c r="AQ334" s="204"/>
      <c r="AR334" s="204"/>
      <c r="AS334" s="1107"/>
      <c r="AT334" s="1108"/>
      <c r="AU334" s="43"/>
      <c r="AV334" s="44"/>
      <c r="AW334" s="61"/>
      <c r="AX334" s="163"/>
      <c r="AY334" s="37"/>
      <c r="AZ334" s="37"/>
      <c r="BA334" s="58"/>
      <c r="BB334" s="1107"/>
      <c r="BC334" s="1108"/>
    </row>
    <row r="335" spans="1:55" ht="14.4" customHeight="1" x14ac:dyDescent="0.3">
      <c r="A335" s="1112"/>
      <c r="B335" s="1112"/>
      <c r="C335" s="1116" t="s">
        <v>13</v>
      </c>
      <c r="D335" s="1117"/>
      <c r="E335" s="894">
        <f t="shared" ref="E335" si="234">AVERAGE(E329:E334)</f>
        <v>36.024999999999999</v>
      </c>
      <c r="F335" s="894">
        <f t="shared" ref="F335:X335" si="235">AVERAGE(F329:F334)</f>
        <v>13.375</v>
      </c>
      <c r="G335" s="14">
        <f>AVERAGE(G329:G334)</f>
        <v>46.482134499999994</v>
      </c>
      <c r="H335" s="15">
        <f t="shared" si="235"/>
        <v>12.864147750000001</v>
      </c>
      <c r="I335" s="64">
        <f t="shared" si="235"/>
        <v>3.3536412500000004</v>
      </c>
      <c r="J335" s="65">
        <f t="shared" si="235"/>
        <v>1.9293079999999998</v>
      </c>
      <c r="K335" s="48">
        <f t="shared" si="235"/>
        <v>0.69555175000000002</v>
      </c>
      <c r="L335" s="65">
        <f t="shared" si="235"/>
        <v>0.68503399999999992</v>
      </c>
      <c r="M335" s="48">
        <f t="shared" si="235"/>
        <v>1.1052999999999999</v>
      </c>
      <c r="N335" s="65">
        <f t="shared" si="235"/>
        <v>1.12961775</v>
      </c>
      <c r="O335" s="48">
        <f t="shared" si="235"/>
        <v>0.58796592171454931</v>
      </c>
      <c r="P335" s="65">
        <f t="shared" si="235"/>
        <v>0.66079879326294511</v>
      </c>
      <c r="Q335" s="150">
        <f t="shared" si="235"/>
        <v>33.617986500000001</v>
      </c>
      <c r="R335" s="48">
        <f t="shared" si="235"/>
        <v>12.636503250000001</v>
      </c>
      <c r="S335" s="182">
        <f t="shared" si="235"/>
        <v>74.028121999999996</v>
      </c>
      <c r="T335" s="192">
        <f t="shared" si="235"/>
        <v>43.117447249999998</v>
      </c>
      <c r="U335" s="89">
        <f t="shared" si="235"/>
        <v>58.634029249999998</v>
      </c>
      <c r="V335" s="174">
        <f t="shared" si="235"/>
        <v>4.333180874150993</v>
      </c>
      <c r="W335" s="15">
        <f t="shared" si="235"/>
        <v>405</v>
      </c>
      <c r="X335" s="48">
        <f t="shared" si="235"/>
        <v>2.525633598876698</v>
      </c>
      <c r="Y335" s="1118">
        <f>COUNT(Q329:Q334)</f>
        <v>4</v>
      </c>
      <c r="Z335" s="1119"/>
      <c r="AA335" s="181">
        <f t="shared" ref="AA335:AR335" si="236">AVERAGE(AA329:AA334)</f>
        <v>619.69686624999997</v>
      </c>
      <c r="AB335" s="15">
        <f t="shared" si="236"/>
        <v>377.41359349999999</v>
      </c>
      <c r="AC335" s="48">
        <f t="shared" si="236"/>
        <v>1.63348</v>
      </c>
      <c r="AD335" s="48">
        <f t="shared" si="236"/>
        <v>31.597222249999998</v>
      </c>
      <c r="AE335" s="48">
        <f t="shared" si="236"/>
        <v>73.786549666666673</v>
      </c>
      <c r="AF335" s="48">
        <f t="shared" si="236"/>
        <v>16.403509</v>
      </c>
      <c r="AG335" s="48">
        <f t="shared" si="236"/>
        <v>11.213450666666667</v>
      </c>
      <c r="AH335" s="48">
        <f t="shared" si="236"/>
        <v>0.50067966666666663</v>
      </c>
      <c r="AI335" s="48">
        <f t="shared" si="236"/>
        <v>7.7439815000000003</v>
      </c>
      <c r="AJ335" s="48">
        <f t="shared" si="236"/>
        <v>85.961320898210658</v>
      </c>
      <c r="AK335" s="48">
        <f t="shared" si="236"/>
        <v>15.903624749999999</v>
      </c>
      <c r="AL335" s="48">
        <f t="shared" si="236"/>
        <v>0.48122305526931025</v>
      </c>
      <c r="AM335" s="48">
        <f t="shared" si="236"/>
        <v>7.3416342500000003</v>
      </c>
      <c r="AN335" s="48">
        <f t="shared" si="236"/>
        <v>90.657699217776837</v>
      </c>
      <c r="AO335" s="48">
        <f t="shared" si="236"/>
        <v>12.341673</v>
      </c>
      <c r="AP335" s="48">
        <f t="shared" si="236"/>
        <v>0.59584676181655105</v>
      </c>
      <c r="AQ335" s="48">
        <f t="shared" si="236"/>
        <v>80.96983243002947</v>
      </c>
      <c r="AR335" s="48">
        <f t="shared" si="236"/>
        <v>9.1631947500000006</v>
      </c>
      <c r="AS335" s="1118">
        <f>COUNT(AA329:AA334)</f>
        <v>4</v>
      </c>
      <c r="AT335" s="1119"/>
      <c r="AU335" s="47">
        <f t="shared" ref="AU335:BA335" si="237">AVERAGE(AU329:AU334)</f>
        <v>0.8823063333333333</v>
      </c>
      <c r="AV335" s="48">
        <f t="shared" si="237"/>
        <v>19.502477333333335</v>
      </c>
      <c r="AW335" s="65">
        <f t="shared" si="237"/>
        <v>38.445366999999997</v>
      </c>
      <c r="AX335" s="112">
        <f t="shared" si="237"/>
        <v>0.31849299140596249</v>
      </c>
      <c r="AY335" s="112">
        <f t="shared" si="237"/>
        <v>412.80192233333332</v>
      </c>
      <c r="AZ335" s="112">
        <f t="shared" si="237"/>
        <v>828.67424333333327</v>
      </c>
      <c r="BA335" s="112">
        <f t="shared" si="237"/>
        <v>2.033983288082275</v>
      </c>
      <c r="BB335" s="1118">
        <f>COUNT(AU329:AU334)</f>
        <v>3</v>
      </c>
      <c r="BC335" s="1119"/>
    </row>
    <row r="336" spans="1:55" ht="14.4" customHeight="1" x14ac:dyDescent="0.3">
      <c r="A336" s="1112"/>
      <c r="B336" s="1112"/>
      <c r="C336" s="1124" t="s">
        <v>14</v>
      </c>
      <c r="D336" s="1125"/>
      <c r="E336" s="895">
        <f t="shared" ref="E336" si="238">_xlfn.STDEV.S(E329:E334)</f>
        <v>1.2284814474246943</v>
      </c>
      <c r="F336" s="895">
        <f t="shared" ref="F336:X336" si="239">_xlfn.STDEV.S(F329:F334)</f>
        <v>2.2867371223353739</v>
      </c>
      <c r="G336" s="17">
        <f t="shared" si="239"/>
        <v>10.767792699709997</v>
      </c>
      <c r="H336" s="18">
        <f t="shared" si="239"/>
        <v>8.5740584478930533</v>
      </c>
      <c r="I336" s="66">
        <f t="shared" si="239"/>
        <v>0.33902629131221768</v>
      </c>
      <c r="J336" s="67">
        <f t="shared" si="239"/>
        <v>0.52924019733765537</v>
      </c>
      <c r="K336" s="50">
        <f t="shared" si="239"/>
        <v>5.7863961377095492E-2</v>
      </c>
      <c r="L336" s="67">
        <f t="shared" si="239"/>
        <v>0.10262824347452716</v>
      </c>
      <c r="M336" s="50">
        <f t="shared" si="239"/>
        <v>0.14730868158847132</v>
      </c>
      <c r="N336" s="67">
        <f t="shared" si="239"/>
        <v>0.14409757423444</v>
      </c>
      <c r="O336" s="50">
        <f t="shared" si="239"/>
        <v>0.1510254312320902</v>
      </c>
      <c r="P336" s="67">
        <f t="shared" si="239"/>
        <v>0.19121602515211994</v>
      </c>
      <c r="Q336" s="152">
        <f t="shared" si="239"/>
        <v>6.3550176217470069</v>
      </c>
      <c r="R336" s="50">
        <f t="shared" si="239"/>
        <v>2.3771765223325128</v>
      </c>
      <c r="S336" s="185">
        <f t="shared" si="239"/>
        <v>13.366598874850897</v>
      </c>
      <c r="T336" s="193">
        <f t="shared" si="239"/>
        <v>11.030018931815441</v>
      </c>
      <c r="U336" s="90">
        <f t="shared" si="239"/>
        <v>15.961976911685095</v>
      </c>
      <c r="V336" s="175">
        <f t="shared" si="239"/>
        <v>0.55435660109579887</v>
      </c>
      <c r="W336" s="18">
        <f t="shared" si="239"/>
        <v>98.095191863142134</v>
      </c>
      <c r="X336" s="50">
        <f t="shared" si="239"/>
        <v>0.33145814200782076</v>
      </c>
      <c r="Y336" s="1120"/>
      <c r="Z336" s="1121"/>
      <c r="AA336" s="184">
        <f t="shared" ref="AA336:AR336" si="240">_xlfn.STDEV.S(AA329:AA334)</f>
        <v>197.93090363236638</v>
      </c>
      <c r="AB336" s="18">
        <f t="shared" si="240"/>
        <v>91.428429523421784</v>
      </c>
      <c r="AC336" s="50">
        <f t="shared" si="240"/>
        <v>0.23594362806116728</v>
      </c>
      <c r="AD336" s="50">
        <f t="shared" si="240"/>
        <v>8.3437434782884932</v>
      </c>
      <c r="AE336" s="50">
        <f t="shared" si="240"/>
        <v>24.353377371596874</v>
      </c>
      <c r="AF336" s="50">
        <f t="shared" si="240"/>
        <v>2.9481092486383513</v>
      </c>
      <c r="AG336" s="50">
        <f t="shared" si="240"/>
        <v>5.0532160837155278</v>
      </c>
      <c r="AH336" s="50">
        <f t="shared" si="240"/>
        <v>0.17316561417999077</v>
      </c>
      <c r="AI336" s="50">
        <f t="shared" si="240"/>
        <v>2.7652592712131594</v>
      </c>
      <c r="AJ336" s="50">
        <f t="shared" si="240"/>
        <v>28.186139558762502</v>
      </c>
      <c r="AK336" s="50">
        <f t="shared" si="240"/>
        <v>1.5173565789623247</v>
      </c>
      <c r="AL336" s="50">
        <f t="shared" si="240"/>
        <v>0.15825846047376479</v>
      </c>
      <c r="AM336" s="50">
        <f t="shared" si="240"/>
        <v>2.7946004529807547</v>
      </c>
      <c r="AN336" s="50">
        <f t="shared" si="240"/>
        <v>30.129508844321538</v>
      </c>
      <c r="AO336" s="50">
        <f t="shared" si="240"/>
        <v>3.7427804995214395</v>
      </c>
      <c r="AP336" s="50">
        <f t="shared" si="240"/>
        <v>0.14443265872097663</v>
      </c>
      <c r="AQ336" s="50">
        <f t="shared" si="240"/>
        <v>7.7249567145892595</v>
      </c>
      <c r="AR336" s="50">
        <f t="shared" si="240"/>
        <v>2.4196855893667033</v>
      </c>
      <c r="AS336" s="1120"/>
      <c r="AT336" s="1121"/>
      <c r="AU336" s="49">
        <f t="shared" ref="AU336:BA336" si="241">_xlfn.STDEV.S(AU329:AU334)</f>
        <v>5.6258780846489463E-2</v>
      </c>
      <c r="AV336" s="50">
        <f t="shared" si="241"/>
        <v>2.9663729515440669</v>
      </c>
      <c r="AW336" s="67">
        <f t="shared" si="241"/>
        <v>8.1485164648568258</v>
      </c>
      <c r="AX336" s="113">
        <f t="shared" si="241"/>
        <v>8.2599183578296695E-2</v>
      </c>
      <c r="AY336" s="113">
        <f t="shared" si="241"/>
        <v>60.845369739047158</v>
      </c>
      <c r="AZ336" s="113">
        <f t="shared" si="241"/>
        <v>90.268634079561025</v>
      </c>
      <c r="BA336" s="113">
        <f t="shared" si="241"/>
        <v>0.32953480346220554</v>
      </c>
      <c r="BB336" s="1120"/>
      <c r="BC336" s="1121"/>
    </row>
    <row r="337" spans="1:55" ht="15" customHeight="1" thickBot="1" x14ac:dyDescent="0.35">
      <c r="A337" s="1112"/>
      <c r="B337" s="1113"/>
      <c r="C337" s="1126" t="s">
        <v>15</v>
      </c>
      <c r="D337" s="1127"/>
      <c r="E337" s="896">
        <f t="shared" ref="E337" si="242">_xlfn.STDEV.S(E329:E334)/SQRT(COUNT(E329:E334))</f>
        <v>0.61424072371234717</v>
      </c>
      <c r="F337" s="896">
        <f t="shared" ref="F337:X337" si="243">_xlfn.STDEV.S(F329:F334)/SQRT(COUNT(F329:F334))</f>
        <v>1.1433685611676869</v>
      </c>
      <c r="G337" s="20">
        <f t="shared" si="243"/>
        <v>5.3838963498549983</v>
      </c>
      <c r="H337" s="21">
        <f t="shared" si="243"/>
        <v>4.2870292239465266</v>
      </c>
      <c r="I337" s="68">
        <f t="shared" si="243"/>
        <v>0.16951314565610884</v>
      </c>
      <c r="J337" s="69">
        <f t="shared" si="243"/>
        <v>0.26462009866882769</v>
      </c>
      <c r="K337" s="52">
        <f t="shared" si="243"/>
        <v>2.8931980688547746E-2</v>
      </c>
      <c r="L337" s="69">
        <f t="shared" si="243"/>
        <v>5.1314121737263581E-2</v>
      </c>
      <c r="M337" s="52">
        <f t="shared" si="243"/>
        <v>7.3654340794235662E-2</v>
      </c>
      <c r="N337" s="69">
        <f t="shared" si="243"/>
        <v>7.2048787117220001E-2</v>
      </c>
      <c r="O337" s="52">
        <f t="shared" si="243"/>
        <v>7.5512715616045098E-2</v>
      </c>
      <c r="P337" s="69">
        <f t="shared" si="243"/>
        <v>9.560801257605997E-2</v>
      </c>
      <c r="Q337" s="154">
        <f t="shared" si="243"/>
        <v>3.1775088108735035</v>
      </c>
      <c r="R337" s="52">
        <f t="shared" si="243"/>
        <v>1.1885882611662564</v>
      </c>
      <c r="S337" s="188">
        <f t="shared" si="243"/>
        <v>6.6832994374254486</v>
      </c>
      <c r="T337" s="194">
        <f t="shared" si="243"/>
        <v>5.5150094659077205</v>
      </c>
      <c r="U337" s="91">
        <f t="shared" si="243"/>
        <v>7.9809884558425477</v>
      </c>
      <c r="V337" s="176">
        <f t="shared" si="243"/>
        <v>0.27717830054789944</v>
      </c>
      <c r="W337" s="21">
        <f t="shared" si="243"/>
        <v>49.047595931571067</v>
      </c>
      <c r="X337" s="52">
        <f t="shared" si="243"/>
        <v>0.16572907100391038</v>
      </c>
      <c r="Y337" s="1122"/>
      <c r="Z337" s="1123"/>
      <c r="AA337" s="187">
        <f t="shared" ref="AA337:AR337" si="244">_xlfn.STDEV.S(AA329:AA334)/SQRT(COUNT(AA329:AA334))</f>
        <v>98.96545181618319</v>
      </c>
      <c r="AB337" s="21">
        <f t="shared" si="244"/>
        <v>45.714214761710892</v>
      </c>
      <c r="AC337" s="52">
        <f t="shared" si="244"/>
        <v>0.11797181403058364</v>
      </c>
      <c r="AD337" s="52">
        <f t="shared" si="244"/>
        <v>4.1718717391442466</v>
      </c>
      <c r="AE337" s="52">
        <f t="shared" si="244"/>
        <v>14.060428981167997</v>
      </c>
      <c r="AF337" s="52">
        <f t="shared" si="244"/>
        <v>1.7020916683017775</v>
      </c>
      <c r="AG337" s="52">
        <f t="shared" si="244"/>
        <v>2.9174756662065064</v>
      </c>
      <c r="AH337" s="52">
        <f t="shared" si="244"/>
        <v>9.9977213961204556E-2</v>
      </c>
      <c r="AI337" s="52">
        <f t="shared" si="244"/>
        <v>1.3826296356065797</v>
      </c>
      <c r="AJ337" s="52">
        <f t="shared" si="244"/>
        <v>14.093069779381251</v>
      </c>
      <c r="AK337" s="52">
        <f t="shared" si="244"/>
        <v>0.75867828948116234</v>
      </c>
      <c r="AL337" s="52">
        <f t="shared" si="244"/>
        <v>7.9129230236882397E-2</v>
      </c>
      <c r="AM337" s="52">
        <f t="shared" si="244"/>
        <v>1.3973002264903773</v>
      </c>
      <c r="AN337" s="52">
        <f t="shared" si="244"/>
        <v>15.064754422160769</v>
      </c>
      <c r="AO337" s="52">
        <f t="shared" si="244"/>
        <v>1.8713902497607198</v>
      </c>
      <c r="AP337" s="52">
        <f t="shared" si="244"/>
        <v>7.2216329360488316E-2</v>
      </c>
      <c r="AQ337" s="52">
        <f t="shared" si="244"/>
        <v>3.8624783572946297</v>
      </c>
      <c r="AR337" s="52">
        <f t="shared" si="244"/>
        <v>1.2098427946833517</v>
      </c>
      <c r="AS337" s="1122"/>
      <c r="AT337" s="1123"/>
      <c r="AU337" s="51">
        <f t="shared" ref="AU337:BA337" si="245">_xlfn.STDEV.S(AU329:AU334)/SQRT(COUNT(AU329:AU334))</f>
        <v>3.2481022266000859E-2</v>
      </c>
      <c r="AV337" s="52">
        <f t="shared" si="245"/>
        <v>1.7126362220907918</v>
      </c>
      <c r="AW337" s="69">
        <f t="shared" si="245"/>
        <v>4.7045481744811868</v>
      </c>
      <c r="AX337" s="114">
        <f t="shared" si="245"/>
        <v>4.7688660873772916E-2</v>
      </c>
      <c r="AY337" s="114">
        <f t="shared" si="245"/>
        <v>35.129090597781186</v>
      </c>
      <c r="AZ337" s="114">
        <f t="shared" si="245"/>
        <v>52.116620185214387</v>
      </c>
      <c r="BA337" s="114">
        <f t="shared" si="245"/>
        <v>0.19025700748625479</v>
      </c>
      <c r="BB337" s="1122"/>
      <c r="BC337" s="1123"/>
    </row>
    <row r="338" spans="1:55" ht="14.4" customHeight="1" x14ac:dyDescent="0.3">
      <c r="A338" s="1112"/>
      <c r="B338" s="1111" t="s">
        <v>888</v>
      </c>
      <c r="C338" s="9">
        <v>44223</v>
      </c>
      <c r="D338" s="24">
        <v>469</v>
      </c>
      <c r="E338" s="24"/>
      <c r="F338" s="892">
        <v>12</v>
      </c>
      <c r="G338" s="339">
        <v>45.027847999999999</v>
      </c>
      <c r="H338" s="339">
        <v>14.880051999999999</v>
      </c>
      <c r="I338" s="337">
        <v>3.3239019999999999</v>
      </c>
      <c r="J338" s="338">
        <v>2.1234060000000001</v>
      </c>
      <c r="K338" s="204">
        <v>0.71745499999999995</v>
      </c>
      <c r="L338" s="911">
        <v>0.812087</v>
      </c>
      <c r="M338" s="204">
        <v>1.0248060000000001</v>
      </c>
      <c r="N338" s="204">
        <v>1.0462119999999999</v>
      </c>
      <c r="O338" s="204">
        <f t="shared" ref="O338:O343" si="246">(M338-K338)/K338</f>
        <v>0.4283906307712681</v>
      </c>
      <c r="P338" s="204">
        <f t="shared" ref="P338:P343" si="247">(N338-L338)/L338</f>
        <v>0.28830039146052078</v>
      </c>
      <c r="Q338" s="156">
        <v>30.147797000000001</v>
      </c>
      <c r="R338" s="42">
        <v>12.895538</v>
      </c>
      <c r="S338" s="933">
        <v>66.995159999999998</v>
      </c>
      <c r="T338" s="933">
        <v>36.125801000000003</v>
      </c>
      <c r="U338" s="87">
        <v>65.375172000000006</v>
      </c>
      <c r="V338" s="171">
        <f t="shared" ref="V338:V343" si="248">U338/F338</f>
        <v>5.4479310000000005</v>
      </c>
      <c r="W338" s="33">
        <v>416</v>
      </c>
      <c r="X338" s="115">
        <f t="shared" ref="X338:X343" si="249">Q338/F338</f>
        <v>2.5123164166666667</v>
      </c>
      <c r="Y338" s="1128"/>
      <c r="Z338" s="1129"/>
      <c r="AA338" s="190">
        <v>613.72435800000005</v>
      </c>
      <c r="AB338" s="33">
        <v>427.21743099999998</v>
      </c>
      <c r="AC338" s="42">
        <v>1.4365619999999999</v>
      </c>
      <c r="AD338" s="42">
        <v>19.444444000000001</v>
      </c>
      <c r="AE338" s="42">
        <v>57.222222000000002</v>
      </c>
      <c r="AF338" s="42">
        <v>13.611110999999999</v>
      </c>
      <c r="AG338" s="44">
        <v>10.833333</v>
      </c>
      <c r="AH338" s="44">
        <v>0.45833299999999999</v>
      </c>
      <c r="AI338" s="934">
        <v>10.599615</v>
      </c>
      <c r="AJ338" s="936">
        <f t="shared" ref="AJ338:AJ341" si="250">AA338/AI338</f>
        <v>57.900627334106005</v>
      </c>
      <c r="AK338" s="204">
        <v>17.761517000000001</v>
      </c>
      <c r="AL338" s="204">
        <f t="shared" ref="AL338:AL343" si="251">AI338/AK338</f>
        <v>0.59677419445647573</v>
      </c>
      <c r="AM338" s="934">
        <v>9.4537049999999994</v>
      </c>
      <c r="AN338" s="936">
        <f>AA338/AM338</f>
        <v>64.918924167826276</v>
      </c>
      <c r="AO338" s="204">
        <v>12.031988</v>
      </c>
      <c r="AP338" s="204">
        <f t="shared" ref="AP338:AP343" si="252">AM338/AO338</f>
        <v>0.78571429758739775</v>
      </c>
      <c r="AQ338" s="204">
        <f t="shared" ref="AQ338:AQ342" si="253">AA338/(AI338/2+AM338/2)</f>
        <v>61.209251934343051</v>
      </c>
      <c r="AR338" s="204">
        <v>5.6388889999999998</v>
      </c>
      <c r="AS338" s="1128"/>
      <c r="AT338" s="1129"/>
      <c r="AU338" s="1035">
        <v>0.97089400000000003</v>
      </c>
      <c r="AV338" s="42">
        <v>11.031974</v>
      </c>
      <c r="AW338" s="57">
        <v>36.912692999999997</v>
      </c>
      <c r="AX338" s="163">
        <f>((AU338^2)*0.7854*AV338)/AW338</f>
        <v>0.22126464754675418</v>
      </c>
      <c r="AY338" s="37">
        <v>372.32093500000002</v>
      </c>
      <c r="AZ338" s="37">
        <v>964.24525100000005</v>
      </c>
      <c r="BA338" s="58">
        <f t="shared" ref="BA338:BA339" si="254">AZ338/AY338</f>
        <v>2.5898228124077955</v>
      </c>
      <c r="BB338" s="1128"/>
      <c r="BC338" s="1129"/>
    </row>
    <row r="339" spans="1:55" ht="14.4" customHeight="1" x14ac:dyDescent="0.3">
      <c r="A339" s="1112"/>
      <c r="B339" s="1112"/>
      <c r="C339" s="9">
        <v>44223</v>
      </c>
      <c r="D339" s="24">
        <v>448</v>
      </c>
      <c r="E339" s="24"/>
      <c r="F339" s="892">
        <v>11.5</v>
      </c>
      <c r="G339" s="339">
        <v>40.447263</v>
      </c>
      <c r="H339" s="339">
        <v>9.8299839999999996</v>
      </c>
      <c r="I339" s="337">
        <v>3.1818740000000001</v>
      </c>
      <c r="J339" s="338">
        <v>1.8026880000000001</v>
      </c>
      <c r="K339" s="204">
        <v>0.762486</v>
      </c>
      <c r="L339" s="911">
        <v>0.82996899999999996</v>
      </c>
      <c r="M339" s="204">
        <v>1.2321599999999999</v>
      </c>
      <c r="N339" s="204">
        <v>1.113696</v>
      </c>
      <c r="O339" s="204">
        <f t="shared" si="246"/>
        <v>0.61597721138486472</v>
      </c>
      <c r="P339" s="204">
        <f t="shared" si="247"/>
        <v>0.34185252702209368</v>
      </c>
      <c r="Q339" s="158">
        <v>30.617279</v>
      </c>
      <c r="R339" s="44">
        <v>12.044497</v>
      </c>
      <c r="S339" s="933">
        <v>75.694293999999999</v>
      </c>
      <c r="T339" s="933">
        <v>43.344597</v>
      </c>
      <c r="U339" s="1037">
        <v>64.673400999999998</v>
      </c>
      <c r="V339" s="171">
        <f t="shared" si="248"/>
        <v>5.6237740000000001</v>
      </c>
      <c r="W339" s="1067">
        <v>403</v>
      </c>
      <c r="X339" s="116">
        <f t="shared" si="249"/>
        <v>2.6623720869565219</v>
      </c>
      <c r="Y339" s="1022"/>
      <c r="Z339" s="1023"/>
      <c r="AA339" s="191">
        <v>421.19016800000003</v>
      </c>
      <c r="AB339" s="1024">
        <v>186.54923600000001</v>
      </c>
      <c r="AC339" s="44">
        <v>2.2577959999999999</v>
      </c>
      <c r="AD339" s="44">
        <v>23.888888999999999</v>
      </c>
      <c r="AE339" s="44">
        <v>77.192982000000001</v>
      </c>
      <c r="AF339" s="44">
        <v>14.385965000000001</v>
      </c>
      <c r="AG339" s="44">
        <v>8.5964910000000003</v>
      </c>
      <c r="AH339" s="44">
        <v>0.38192399999999999</v>
      </c>
      <c r="AI339" s="934">
        <v>20.433996</v>
      </c>
      <c r="AJ339" s="936">
        <f t="shared" si="250"/>
        <v>20.612227192370987</v>
      </c>
      <c r="AK339" s="204">
        <v>16.805529</v>
      </c>
      <c r="AL339" s="204">
        <f t="shared" si="251"/>
        <v>1.2159091213373885</v>
      </c>
      <c r="AM339" s="934">
        <v>15.850682000000001</v>
      </c>
      <c r="AN339" s="936">
        <f>AA339/AM339</f>
        <v>26.572368810376741</v>
      </c>
      <c r="AO339" s="204">
        <v>11.840268999999999</v>
      </c>
      <c r="AP339" s="204">
        <f t="shared" si="252"/>
        <v>1.338709618843964</v>
      </c>
      <c r="AQ339" s="204">
        <f t="shared" si="253"/>
        <v>23.215869133522421</v>
      </c>
      <c r="AR339" s="204">
        <v>6.927778</v>
      </c>
      <c r="AS339" s="1022"/>
      <c r="AT339" s="1023"/>
      <c r="AU339" s="43">
        <v>0.88906300000000005</v>
      </c>
      <c r="AV339" s="44">
        <v>25.322846999999999</v>
      </c>
      <c r="AW339" s="61">
        <v>33.938231999999999</v>
      </c>
      <c r="AX339" s="163">
        <f t="shared" ref="AX339:AX342" si="255">((AU339^2)*0.7854*AV339)/AW339</f>
        <v>0.46321145109463108</v>
      </c>
      <c r="AY339" s="37">
        <v>682.15134799999998</v>
      </c>
      <c r="AZ339" s="37">
        <v>862.52160900000001</v>
      </c>
      <c r="BA339" s="58">
        <f t="shared" si="254"/>
        <v>1.2644138452981553</v>
      </c>
      <c r="BB339" s="1022"/>
      <c r="BC339" s="1023"/>
    </row>
    <row r="340" spans="1:55" ht="14.4" customHeight="1" x14ac:dyDescent="0.3">
      <c r="A340" s="1112"/>
      <c r="B340" s="1112"/>
      <c r="C340" s="9">
        <v>44223</v>
      </c>
      <c r="D340" s="24">
        <v>449</v>
      </c>
      <c r="E340" s="24"/>
      <c r="F340" s="892">
        <v>10</v>
      </c>
      <c r="G340" s="339">
        <v>39.571818</v>
      </c>
      <c r="H340" s="339">
        <v>9.9393379999999993</v>
      </c>
      <c r="I340" s="337">
        <v>3.1534559999999998</v>
      </c>
      <c r="J340" s="338">
        <v>1.812989</v>
      </c>
      <c r="K340" s="204">
        <v>0.60643499999999995</v>
      </c>
      <c r="L340" s="911">
        <v>0.77263599999999999</v>
      </c>
      <c r="M340" s="204">
        <v>0.96635499999999996</v>
      </c>
      <c r="N340" s="204">
        <v>1.0875939999999999</v>
      </c>
      <c r="O340" s="204">
        <f t="shared" si="246"/>
        <v>0.59350136453206037</v>
      </c>
      <c r="P340" s="204">
        <f t="shared" si="247"/>
        <v>0.407640855461045</v>
      </c>
      <c r="Q340" s="158">
        <v>29.632480000000001</v>
      </c>
      <c r="R340" s="44">
        <v>27.318034999999998</v>
      </c>
      <c r="S340" s="933">
        <v>74.905035999999996</v>
      </c>
      <c r="T340" s="933">
        <v>42.515999999999998</v>
      </c>
      <c r="U340" s="1037">
        <v>50.282462000000002</v>
      </c>
      <c r="V340" s="171">
        <f t="shared" si="248"/>
        <v>5.0282461999999999</v>
      </c>
      <c r="W340" s="1067">
        <v>316</v>
      </c>
      <c r="X340" s="116">
        <f t="shared" si="249"/>
        <v>2.9632480000000001</v>
      </c>
      <c r="Y340" s="1022"/>
      <c r="Z340" s="1023"/>
      <c r="AA340" s="191">
        <v>437.09147400000001</v>
      </c>
      <c r="AB340" s="1024">
        <v>225.720708</v>
      </c>
      <c r="AC340" s="44">
        <v>1.936426</v>
      </c>
      <c r="AD340" s="44">
        <v>29.444444000000001</v>
      </c>
      <c r="AE340" s="44">
        <v>87.5</v>
      </c>
      <c r="AF340" s="44">
        <v>17.5</v>
      </c>
      <c r="AG340" s="44">
        <v>12.222222</v>
      </c>
      <c r="AH340" s="44">
        <v>0.48636400000000002</v>
      </c>
      <c r="AI340" s="934">
        <v>27.788167999999999</v>
      </c>
      <c r="AJ340" s="936">
        <f t="shared" si="250"/>
        <v>15.729409509831667</v>
      </c>
      <c r="AK340" s="204">
        <v>19.480364999999999</v>
      </c>
      <c r="AL340" s="204">
        <f t="shared" si="251"/>
        <v>1.4264706025785452</v>
      </c>
      <c r="AM340" s="934">
        <v>18.334465999999999</v>
      </c>
      <c r="AN340" s="936">
        <f>AA340/AM340</f>
        <v>23.839880256125269</v>
      </c>
      <c r="AO340" s="204">
        <v>11.745517</v>
      </c>
      <c r="AP340" s="204">
        <f t="shared" si="252"/>
        <v>1.5609756471341363</v>
      </c>
      <c r="AQ340" s="204">
        <f t="shared" si="253"/>
        <v>18.953448061964547</v>
      </c>
      <c r="AR340" s="204">
        <v>8.5388889999999993</v>
      </c>
      <c r="AS340" s="1022"/>
      <c r="AT340" s="1023"/>
      <c r="AU340" s="43">
        <v>0.96320700000000004</v>
      </c>
      <c r="AV340" s="44">
        <v>30.147625999999999</v>
      </c>
      <c r="AW340" s="61">
        <v>53.388252999999999</v>
      </c>
      <c r="AX340" s="163">
        <f t="shared" si="255"/>
        <v>0.41146942172642387</v>
      </c>
      <c r="AY340" s="37">
        <v>631.10049000000004</v>
      </c>
      <c r="AZ340" s="37">
        <v>1076.3135870000001</v>
      </c>
      <c r="BA340" s="58">
        <f>AZ340/AY340</f>
        <v>1.7054551597638596</v>
      </c>
      <c r="BB340" s="1022"/>
      <c r="BC340" s="1023"/>
    </row>
    <row r="341" spans="1:55" ht="14.4" customHeight="1" x14ac:dyDescent="0.3">
      <c r="A341" s="1112"/>
      <c r="B341" s="1112"/>
      <c r="C341" s="9">
        <v>44223</v>
      </c>
      <c r="D341" s="24">
        <v>431</v>
      </c>
      <c r="E341" s="24"/>
      <c r="F341" s="892">
        <v>13</v>
      </c>
      <c r="G341" s="339">
        <v>42.008965000000003</v>
      </c>
      <c r="H341" s="339">
        <v>9.107037</v>
      </c>
      <c r="I341" s="337">
        <v>3.2316769999999999</v>
      </c>
      <c r="J341" s="338">
        <v>1.748251</v>
      </c>
      <c r="K341" s="204">
        <v>1.0344469999999999</v>
      </c>
      <c r="L341" s="911">
        <v>0.74428399999999995</v>
      </c>
      <c r="M341" s="204">
        <v>1.407241</v>
      </c>
      <c r="N341" s="204">
        <v>1.3439650000000001</v>
      </c>
      <c r="O341" s="204">
        <f t="shared" si="246"/>
        <v>0.3603799904683373</v>
      </c>
      <c r="P341" s="204">
        <f t="shared" si="247"/>
        <v>0.80571529147475984</v>
      </c>
      <c r="Q341" s="158">
        <v>32.901927999999998</v>
      </c>
      <c r="R341" s="44">
        <v>13.325379999999999</v>
      </c>
      <c r="S341" s="933">
        <v>78.457680999999994</v>
      </c>
      <c r="T341" s="933">
        <v>45.957227000000003</v>
      </c>
      <c r="U341" s="1037">
        <v>77.521617000000006</v>
      </c>
      <c r="V341" s="171">
        <f t="shared" si="248"/>
        <v>5.9632013076923078</v>
      </c>
      <c r="W341" s="1067">
        <v>490</v>
      </c>
      <c r="X341" s="116">
        <f t="shared" si="249"/>
        <v>2.5309175384615381</v>
      </c>
      <c r="Y341" s="1022"/>
      <c r="Z341" s="1023"/>
      <c r="AA341" s="191">
        <v>819.78885200000002</v>
      </c>
      <c r="AB341" s="1024">
        <v>422.25670600000001</v>
      </c>
      <c r="AC341" s="44">
        <v>1.9414469999999999</v>
      </c>
      <c r="AD341" s="44">
        <v>27.5</v>
      </c>
      <c r="AE341" s="44">
        <v>93.055555999999996</v>
      </c>
      <c r="AF341" s="44">
        <v>16.666667</v>
      </c>
      <c r="AG341" s="44">
        <v>7.5</v>
      </c>
      <c r="AH341" s="44">
        <v>0.40654200000000001</v>
      </c>
      <c r="AI341" s="934">
        <v>13.177891000000001</v>
      </c>
      <c r="AJ341" s="936">
        <f t="shared" si="250"/>
        <v>62.209412113061184</v>
      </c>
      <c r="AK341" s="204">
        <v>18.620933000000001</v>
      </c>
      <c r="AL341" s="204">
        <f t="shared" si="251"/>
        <v>0.70769230521370763</v>
      </c>
      <c r="AM341" s="934">
        <v>12.604944</v>
      </c>
      <c r="AN341" s="936">
        <f>AA341/AM341</f>
        <v>65.037087987062861</v>
      </c>
      <c r="AO341" s="204">
        <v>8.5942799999999995</v>
      </c>
      <c r="AP341" s="204">
        <f t="shared" si="252"/>
        <v>1.4666666666666668</v>
      </c>
      <c r="AQ341" s="204">
        <f t="shared" si="253"/>
        <v>63.591831697328864</v>
      </c>
      <c r="AR341" s="204">
        <v>7.9749999999999996</v>
      </c>
      <c r="AS341" s="1022"/>
      <c r="AT341" s="1023"/>
      <c r="AU341" s="43">
        <v>1.1148480000000001</v>
      </c>
      <c r="AV341" s="44">
        <v>19.718095999999999</v>
      </c>
      <c r="AW341" s="61">
        <v>28.823588000000001</v>
      </c>
      <c r="AX341" s="163">
        <f t="shared" si="255"/>
        <v>0.66778882995138988</v>
      </c>
      <c r="AY341" s="37">
        <v>633.09851700000002</v>
      </c>
      <c r="AZ341" s="37">
        <v>780.03860799999995</v>
      </c>
      <c r="BA341" s="58">
        <f>AZ341/AY341</f>
        <v>1.232096722791723</v>
      </c>
      <c r="BB341" s="1022"/>
      <c r="BC341" s="1023"/>
    </row>
    <row r="342" spans="1:55" ht="14.4" customHeight="1" x14ac:dyDescent="0.3">
      <c r="A342" s="1112"/>
      <c r="B342" s="1112"/>
      <c r="C342" s="9">
        <v>44223</v>
      </c>
      <c r="D342" s="24">
        <v>446</v>
      </c>
      <c r="E342" s="24"/>
      <c r="F342" s="892">
        <v>11.5</v>
      </c>
      <c r="G342" s="339">
        <v>52.472479999999997</v>
      </c>
      <c r="H342" s="339">
        <v>15.166038</v>
      </c>
      <c r="I342" s="337">
        <v>3.5442399999999998</v>
      </c>
      <c r="J342" s="338">
        <v>2.142957</v>
      </c>
      <c r="K342" s="204">
        <v>0.65951400000000004</v>
      </c>
      <c r="L342" s="911">
        <v>0.78352999999999995</v>
      </c>
      <c r="M342" s="204">
        <v>1.003306</v>
      </c>
      <c r="N342" s="204">
        <v>1.0220130000000001</v>
      </c>
      <c r="O342" s="204">
        <f t="shared" si="246"/>
        <v>0.52128082193857894</v>
      </c>
      <c r="P342" s="204">
        <f t="shared" si="247"/>
        <v>0.30436996668921434</v>
      </c>
      <c r="Q342" s="158">
        <v>37.306441999999997</v>
      </c>
      <c r="R342" s="44">
        <v>35.682265000000001</v>
      </c>
      <c r="S342" s="933">
        <v>71.057658000000004</v>
      </c>
      <c r="T342" s="933">
        <v>39.522193000000001</v>
      </c>
      <c r="U342" s="1037">
        <v>66.963606999999996</v>
      </c>
      <c r="V342" s="171">
        <f t="shared" si="248"/>
        <v>5.8229223478260863</v>
      </c>
      <c r="W342" s="1067">
        <v>392</v>
      </c>
      <c r="X342" s="116">
        <f t="shared" si="249"/>
        <v>3.2440384347826083</v>
      </c>
      <c r="Y342" s="1022"/>
      <c r="Z342" s="1023"/>
      <c r="AA342" s="191">
        <v>552.18179899999996</v>
      </c>
      <c r="AB342" s="1024">
        <v>246.760786</v>
      </c>
      <c r="AC342" s="44">
        <v>2.2377210000000001</v>
      </c>
      <c r="AD342" s="44">
        <v>33.611111000000001</v>
      </c>
      <c r="AE342" s="44">
        <v>64.722222000000002</v>
      </c>
      <c r="AF342" s="44">
        <v>16.944444000000001</v>
      </c>
      <c r="AG342" s="44">
        <v>15.555555999999999</v>
      </c>
      <c r="AH342" s="44">
        <v>0.70481899999999997</v>
      </c>
      <c r="AI342" s="934">
        <v>9.1672360000000008</v>
      </c>
      <c r="AJ342" s="936">
        <f>AA342/AI342</f>
        <v>60.234273340404883</v>
      </c>
      <c r="AK342" s="204">
        <v>22.058662000000002</v>
      </c>
      <c r="AL342" s="204">
        <f t="shared" si="251"/>
        <v>0.41558440851942879</v>
      </c>
      <c r="AM342" s="934">
        <v>10.313131</v>
      </c>
      <c r="AN342" s="936">
        <f t="shared" ref="AN342:AN343" si="256">AA342/AM342</f>
        <v>53.541625622713404</v>
      </c>
      <c r="AO342" s="204">
        <v>13.17789</v>
      </c>
      <c r="AP342" s="204">
        <f t="shared" si="252"/>
        <v>0.78260867255683575</v>
      </c>
      <c r="AQ342" s="204">
        <f t="shared" si="253"/>
        <v>56.691108437536101</v>
      </c>
      <c r="AR342" s="204">
        <v>9.7472220000000007</v>
      </c>
      <c r="AS342" s="1022"/>
      <c r="AT342" s="1023"/>
      <c r="AU342" s="43">
        <v>0.77265700000000004</v>
      </c>
      <c r="AV342" s="44">
        <v>32.138075000000001</v>
      </c>
      <c r="AW342" s="61">
        <v>27.894016000000001</v>
      </c>
      <c r="AX342" s="163">
        <f t="shared" si="255"/>
        <v>0.54022315904537233</v>
      </c>
      <c r="AY342" s="37">
        <v>804.378558</v>
      </c>
      <c r="AZ342" s="37">
        <v>754.36474799999996</v>
      </c>
      <c r="BA342" s="58">
        <f t="shared" ref="BA342:BA343" si="257">AZ342/AY342</f>
        <v>0.93782304425872076</v>
      </c>
      <c r="BB342" s="1022"/>
      <c r="BC342" s="1023"/>
    </row>
    <row r="343" spans="1:55" ht="14.4" customHeight="1" x14ac:dyDescent="0.3">
      <c r="A343" s="1112"/>
      <c r="B343" s="1112"/>
      <c r="C343" s="9">
        <v>44223</v>
      </c>
      <c r="D343" s="25">
        <v>459</v>
      </c>
      <c r="E343" s="25"/>
      <c r="F343" s="892">
        <v>15</v>
      </c>
      <c r="G343" s="339">
        <v>45.927233999999999</v>
      </c>
      <c r="H343" s="339">
        <v>9.3921089999999996</v>
      </c>
      <c r="I343" s="337">
        <v>3.3532000000000002</v>
      </c>
      <c r="J343" s="338">
        <v>1.7743660000000001</v>
      </c>
      <c r="K343" s="204">
        <v>0.73702199999999995</v>
      </c>
      <c r="L343" s="911">
        <v>0.72694400000000003</v>
      </c>
      <c r="M343" s="204">
        <v>1.1667479999999999</v>
      </c>
      <c r="N343" s="204">
        <v>1.3123089999999999</v>
      </c>
      <c r="O343" s="204">
        <f t="shared" si="246"/>
        <v>0.58305722217247247</v>
      </c>
      <c r="P343" s="204">
        <f t="shared" si="247"/>
        <v>0.80524084386142525</v>
      </c>
      <c r="Q343" s="158">
        <v>36.535125000000001</v>
      </c>
      <c r="R343" s="44">
        <v>36.285885</v>
      </c>
      <c r="S343" s="933">
        <v>79.414389</v>
      </c>
      <c r="T343" s="933">
        <v>47.026980999999999</v>
      </c>
      <c r="U343" s="1037">
        <v>62.397441999999998</v>
      </c>
      <c r="V343" s="171">
        <f t="shared" si="248"/>
        <v>4.1598294666666664</v>
      </c>
      <c r="W343" s="11">
        <v>540</v>
      </c>
      <c r="X343" s="116">
        <f t="shared" si="249"/>
        <v>2.4356750000000003</v>
      </c>
      <c r="Y343" s="1107"/>
      <c r="Z343" s="1108"/>
      <c r="AA343" s="180">
        <v>553.63628400000005</v>
      </c>
      <c r="AB343" s="11">
        <v>289.422821</v>
      </c>
      <c r="AC343" s="37">
        <v>1.912898</v>
      </c>
      <c r="AD343" s="44">
        <v>19.166667</v>
      </c>
      <c r="AE343" s="44"/>
      <c r="AF343" s="44"/>
      <c r="AG343" s="44"/>
      <c r="AH343" s="44"/>
      <c r="AI343" s="934">
        <v>19.193898000000001</v>
      </c>
      <c r="AJ343" s="936">
        <f>AA343/AI343</f>
        <v>28.844390232770852</v>
      </c>
      <c r="AK343" s="204">
        <v>21.772182999999998</v>
      </c>
      <c r="AL343" s="204">
        <f t="shared" si="251"/>
        <v>0.88157893951194521</v>
      </c>
      <c r="AM343" s="934">
        <v>10.886091</v>
      </c>
      <c r="AN343" s="936">
        <f t="shared" si="256"/>
        <v>50.857216240430105</v>
      </c>
      <c r="AO343" s="204">
        <v>12.031995999999999</v>
      </c>
      <c r="AP343" s="204">
        <f t="shared" si="252"/>
        <v>0.90476185331178638</v>
      </c>
      <c r="AQ343" s="204">
        <f>AA343/(AI343/2+AM343/2)</f>
        <v>36.810936599744103</v>
      </c>
      <c r="AR343" s="204">
        <v>5.5583330000000002</v>
      </c>
      <c r="AS343" s="1107"/>
      <c r="AT343" s="1108"/>
      <c r="AU343" s="43">
        <v>0.90118399999999999</v>
      </c>
      <c r="AV343" s="44">
        <v>12.911576999999999</v>
      </c>
      <c r="AW343" s="61">
        <v>42.085317000000003</v>
      </c>
      <c r="AX343" s="163">
        <f>((AU343^2)*0.7854*AV343)/AW343</f>
        <v>0.19568905169853865</v>
      </c>
      <c r="AY343" s="37">
        <v>433.54908999999998</v>
      </c>
      <c r="AZ343" s="37">
        <v>1170.611999</v>
      </c>
      <c r="BA343" s="58">
        <f t="shared" si="257"/>
        <v>2.7000679415565143</v>
      </c>
      <c r="BB343" s="1107"/>
      <c r="BC343" s="1108"/>
    </row>
    <row r="344" spans="1:55" ht="15" customHeight="1" thickBot="1" x14ac:dyDescent="0.35">
      <c r="A344" s="1112"/>
      <c r="B344" s="1112"/>
      <c r="C344" s="12"/>
      <c r="D344" s="25"/>
      <c r="E344" s="25"/>
      <c r="F344" s="892"/>
      <c r="G344" s="339"/>
      <c r="H344" s="339"/>
      <c r="I344" s="337"/>
      <c r="J344" s="338"/>
      <c r="K344" s="204"/>
      <c r="L344" s="204"/>
      <c r="M344" s="204"/>
      <c r="N344" s="204"/>
      <c r="O344" s="204"/>
      <c r="P344" s="204"/>
      <c r="Q344" s="158"/>
      <c r="R344" s="44"/>
      <c r="S344" s="933"/>
      <c r="T344" s="933"/>
      <c r="U344" s="1037"/>
      <c r="V344" s="171"/>
      <c r="W344" s="11"/>
      <c r="X344" s="116"/>
      <c r="Y344" s="1107"/>
      <c r="Z344" s="1108"/>
      <c r="AA344" s="191"/>
      <c r="AB344" s="1024"/>
      <c r="AC344" s="44"/>
      <c r="AD344" s="44"/>
      <c r="AE344" s="44"/>
      <c r="AF344" s="44"/>
      <c r="AG344" s="44"/>
      <c r="AH344" s="44"/>
      <c r="AI344" s="934"/>
      <c r="AJ344" s="936"/>
      <c r="AK344" s="204"/>
      <c r="AL344" s="204"/>
      <c r="AM344" s="934"/>
      <c r="AN344" s="936"/>
      <c r="AO344" s="204"/>
      <c r="AP344" s="204"/>
      <c r="AQ344" s="204"/>
      <c r="AR344" s="204"/>
      <c r="AS344" s="1107"/>
      <c r="AT344" s="1108"/>
      <c r="AU344" s="43"/>
      <c r="AV344" s="44"/>
      <c r="AW344" s="61"/>
      <c r="AX344" s="163"/>
      <c r="AY344" s="37"/>
      <c r="AZ344" s="37"/>
      <c r="BA344" s="58"/>
      <c r="BB344" s="1107"/>
      <c r="BC344" s="1108"/>
    </row>
    <row r="345" spans="1:55" ht="14.4" customHeight="1" x14ac:dyDescent="0.3">
      <c r="A345" s="1112"/>
      <c r="B345" s="1112"/>
      <c r="C345" s="1116" t="s">
        <v>13</v>
      </c>
      <c r="D345" s="1117"/>
      <c r="E345" s="1066"/>
      <c r="F345" s="894">
        <f t="shared" ref="F345:X345" si="258">AVERAGE(F338:F344)</f>
        <v>12.166666666666666</v>
      </c>
      <c r="G345" s="14">
        <f t="shared" si="258"/>
        <v>44.242601333333333</v>
      </c>
      <c r="H345" s="15">
        <f t="shared" si="258"/>
        <v>11.385759666666665</v>
      </c>
      <c r="I345" s="64">
        <f t="shared" si="258"/>
        <v>3.2980581666666668</v>
      </c>
      <c r="J345" s="65">
        <f t="shared" si="258"/>
        <v>1.9007761666666667</v>
      </c>
      <c r="K345" s="48">
        <f t="shared" si="258"/>
        <v>0.75289316666666661</v>
      </c>
      <c r="L345" s="65">
        <f t="shared" si="258"/>
        <v>0.77824166666666661</v>
      </c>
      <c r="M345" s="48">
        <f t="shared" si="258"/>
        <v>1.1334360000000001</v>
      </c>
      <c r="N345" s="65">
        <f t="shared" si="258"/>
        <v>1.1542981666666667</v>
      </c>
      <c r="O345" s="48">
        <f t="shared" si="258"/>
        <v>0.51709787354459702</v>
      </c>
      <c r="P345" s="65">
        <f t="shared" si="258"/>
        <v>0.49218664599484313</v>
      </c>
      <c r="Q345" s="150">
        <f t="shared" si="258"/>
        <v>32.856841833333334</v>
      </c>
      <c r="R345" s="48">
        <f t="shared" si="258"/>
        <v>22.925266666666669</v>
      </c>
      <c r="S345" s="182">
        <f t="shared" si="258"/>
        <v>74.420703000000003</v>
      </c>
      <c r="T345" s="192">
        <f t="shared" si="258"/>
        <v>42.415466500000001</v>
      </c>
      <c r="U345" s="89">
        <f t="shared" si="258"/>
        <v>64.53561683333335</v>
      </c>
      <c r="V345" s="174">
        <f t="shared" si="258"/>
        <v>5.3409840536975102</v>
      </c>
      <c r="W345" s="15">
        <f t="shared" si="258"/>
        <v>426.16666666666669</v>
      </c>
      <c r="X345" s="48">
        <f t="shared" si="258"/>
        <v>2.7247612461445563</v>
      </c>
      <c r="Y345" s="1118">
        <f>COUNT(Q338:Q344)</f>
        <v>6</v>
      </c>
      <c r="Z345" s="1119"/>
      <c r="AA345" s="181">
        <f>AVERAGE(AA338:AA344)</f>
        <v>566.26882250000006</v>
      </c>
      <c r="AB345" s="15">
        <f>AVERAGE(AB338:AB344)</f>
        <v>299.65461466666665</v>
      </c>
      <c r="AC345" s="48">
        <f>AVERAGE(AC338:AC344)</f>
        <v>1.9538083333333336</v>
      </c>
      <c r="AD345" s="48">
        <f>AVERAGE(AD338:AD344)</f>
        <v>25.509259166666666</v>
      </c>
      <c r="AE345" s="48">
        <f t="shared" ref="AE345" si="259">AVERAGE(AE338:AE344)</f>
        <v>75.938596400000009</v>
      </c>
      <c r="AF345" s="48">
        <f t="shared" ref="AF345" si="260">AVERAGE(AF338:AF344)</f>
        <v>15.8216374</v>
      </c>
      <c r="AG345" s="48">
        <f t="shared" ref="AG345" si="261">AVERAGE(AG338:AG344)</f>
        <v>10.941520399999998</v>
      </c>
      <c r="AH345" s="48">
        <f t="shared" ref="AH345" si="262">AVERAGE(AH338:AH344)</f>
        <v>0.48759639999999999</v>
      </c>
      <c r="AI345" s="183">
        <f t="shared" ref="AI345:AR345" si="263">AVERAGE(AI338:AI344)</f>
        <v>16.726800666666666</v>
      </c>
      <c r="AJ345" s="192">
        <f t="shared" si="263"/>
        <v>40.921723287090927</v>
      </c>
      <c r="AK345" s="48">
        <f t="shared" si="263"/>
        <v>19.416531500000001</v>
      </c>
      <c r="AL345" s="112">
        <f t="shared" si="263"/>
        <v>0.87400159526958177</v>
      </c>
      <c r="AM345" s="183">
        <f t="shared" si="263"/>
        <v>12.907169833333333</v>
      </c>
      <c r="AN345" s="192">
        <f t="shared" si="263"/>
        <v>47.46118384742244</v>
      </c>
      <c r="AO345" s="48">
        <f t="shared" si="263"/>
        <v>11.570323333333333</v>
      </c>
      <c r="AP345" s="112">
        <f t="shared" si="263"/>
        <v>1.1399061260167977</v>
      </c>
      <c r="AQ345" s="112">
        <f t="shared" si="263"/>
        <v>43.412074310739847</v>
      </c>
      <c r="AR345" s="112">
        <f t="shared" si="263"/>
        <v>7.3976851666666663</v>
      </c>
      <c r="AS345" s="1118">
        <f>COUNT(AA338:AA344)</f>
        <v>6</v>
      </c>
      <c r="AT345" s="1119"/>
      <c r="AU345" s="47">
        <f>AVERAGE(AU338:AU344)</f>
        <v>0.93530883333333337</v>
      </c>
      <c r="AV345" s="48">
        <f>AVERAGE(AV338:AV344)</f>
        <v>21.878365833333334</v>
      </c>
      <c r="AW345" s="65">
        <f>AVERAGE(AW338:AW344)</f>
        <v>37.173683166666663</v>
      </c>
      <c r="AX345" s="112">
        <f>AVERAGE(AX338:AX344)</f>
        <v>0.41660776017718498</v>
      </c>
      <c r="AY345" s="112">
        <f t="shared" ref="AY345" si="264">AVERAGE(AY338:AY344)</f>
        <v>592.76648966666664</v>
      </c>
      <c r="AZ345" s="112">
        <f t="shared" ref="AZ345" si="265">AVERAGE(AZ338:AZ344)</f>
        <v>934.68263366666667</v>
      </c>
      <c r="BA345" s="112">
        <f t="shared" ref="BA345" si="266">AVERAGE(BA338:BA344)</f>
        <v>1.7382799210127946</v>
      </c>
      <c r="BB345" s="1118">
        <f>COUNT(AU338:AU344)</f>
        <v>6</v>
      </c>
      <c r="BC345" s="1119"/>
    </row>
    <row r="346" spans="1:55" ht="14.4" customHeight="1" x14ac:dyDescent="0.3">
      <c r="A346" s="1112"/>
      <c r="B346" s="1112"/>
      <c r="C346" s="1124" t="s">
        <v>14</v>
      </c>
      <c r="D346" s="1125"/>
      <c r="E346" s="1069"/>
      <c r="F346" s="895">
        <f t="shared" ref="F346:X346" si="267">_xlfn.STDEV.S(F338:F344)</f>
        <v>1.6931233465600415</v>
      </c>
      <c r="G346" s="17">
        <f t="shared" si="267"/>
        <v>4.741211737481617</v>
      </c>
      <c r="H346" s="18">
        <f t="shared" si="267"/>
        <v>2.8347972316671055</v>
      </c>
      <c r="I346" s="66">
        <f t="shared" si="267"/>
        <v>0.14361687021017641</v>
      </c>
      <c r="J346" s="67">
        <f t="shared" si="267"/>
        <v>0.18154169245593882</v>
      </c>
      <c r="K346" s="50">
        <f t="shared" si="267"/>
        <v>0.14902483313517495</v>
      </c>
      <c r="L346" s="67">
        <f t="shared" si="267"/>
        <v>3.9154022274431342E-2</v>
      </c>
      <c r="M346" s="50">
        <f t="shared" si="267"/>
        <v>0.16880500579425917</v>
      </c>
      <c r="N346" s="67">
        <f t="shared" si="267"/>
        <v>0.13872339215203283</v>
      </c>
      <c r="O346" s="50">
        <f t="shared" si="267"/>
        <v>0.10238380673898773</v>
      </c>
      <c r="P346" s="67">
        <f t="shared" si="267"/>
        <v>0.24612849903092754</v>
      </c>
      <c r="Q346" s="152">
        <f t="shared" si="267"/>
        <v>3.3490839429767298</v>
      </c>
      <c r="R346" s="50">
        <f t="shared" si="267"/>
        <v>11.590409587541426</v>
      </c>
      <c r="S346" s="185">
        <f t="shared" si="267"/>
        <v>4.6805868060772875</v>
      </c>
      <c r="T346" s="193">
        <f t="shared" si="267"/>
        <v>4.0648357295569886</v>
      </c>
      <c r="U346" s="90">
        <f t="shared" si="267"/>
        <v>8.7519070864974911</v>
      </c>
      <c r="V346" s="175">
        <f t="shared" si="267"/>
        <v>0.66389121957877162</v>
      </c>
      <c r="W346" s="18">
        <f t="shared" si="267"/>
        <v>78.710651545179388</v>
      </c>
      <c r="X346" s="50">
        <f t="shared" si="267"/>
        <v>0.31518127605511775</v>
      </c>
      <c r="Y346" s="1120"/>
      <c r="Z346" s="1121"/>
      <c r="AA346" s="184">
        <f>_xlfn.STDEV.S(AA338:AA344)</f>
        <v>144.64927364099506</v>
      </c>
      <c r="AB346" s="18">
        <f>_xlfn.STDEV.S(AB338:AB344)</f>
        <v>102.43538535211384</v>
      </c>
      <c r="AC346" s="50">
        <f>_xlfn.STDEV.S(AC338:AC344)</f>
        <v>0.2975524412850023</v>
      </c>
      <c r="AD346" s="50">
        <f>_xlfn.STDEV.S(AD338:AD344)</f>
        <v>5.7397698515323547</v>
      </c>
      <c r="AE346" s="50">
        <f t="shared" ref="AE346:AH346" si="268">_xlfn.STDEV.S(AE338:AE344)</f>
        <v>15.036119577084671</v>
      </c>
      <c r="AF346" s="50">
        <f t="shared" si="268"/>
        <v>1.7131296585618676</v>
      </c>
      <c r="AG346" s="50">
        <f t="shared" si="268"/>
        <v>3.1735016610327049</v>
      </c>
      <c r="AH346" s="50">
        <f t="shared" si="268"/>
        <v>0.12823805521490095</v>
      </c>
      <c r="AI346" s="186">
        <f t="shared" ref="AI346:AR346" si="269">_xlfn.STDEV.S(AI338:AI344)</f>
        <v>7.0635387128555198</v>
      </c>
      <c r="AJ346" s="193">
        <f t="shared" si="269"/>
        <v>21.482149550401815</v>
      </c>
      <c r="AK346" s="50">
        <f t="shared" si="269"/>
        <v>2.1318258046859033</v>
      </c>
      <c r="AL346" s="113">
        <f t="shared" si="269"/>
        <v>0.38388547911921111</v>
      </c>
      <c r="AM346" s="186">
        <f t="shared" si="269"/>
        <v>3.4914571309074662</v>
      </c>
      <c r="AN346" s="193">
        <f t="shared" si="269"/>
        <v>18.201639973484141</v>
      </c>
      <c r="AO346" s="50">
        <f t="shared" si="269"/>
        <v>1.5473166391558903</v>
      </c>
      <c r="AP346" s="113">
        <f t="shared" si="269"/>
        <v>0.35552805004982835</v>
      </c>
      <c r="AQ346" s="113">
        <f t="shared" si="269"/>
        <v>19.74832148566238</v>
      </c>
      <c r="AR346" s="113">
        <f t="shared" si="269"/>
        <v>1.6645332698014084</v>
      </c>
      <c r="AS346" s="1120"/>
      <c r="AT346" s="1121"/>
      <c r="AU346" s="49">
        <f>_xlfn.STDEV.S(AU338:AU344)</f>
        <v>0.11317042404695124</v>
      </c>
      <c r="AV346" s="50">
        <f>_xlfn.STDEV.S(AV338:AV344)</f>
        <v>8.8115949740410517</v>
      </c>
      <c r="AW346" s="67">
        <f>_xlfn.STDEV.S(AW338:AW344)</f>
        <v>9.5226991334208702</v>
      </c>
      <c r="AX346" s="113">
        <f>_xlfn.STDEV.S(AX338:AX344)</f>
        <v>0.18304917950509197</v>
      </c>
      <c r="AY346" s="113">
        <f t="shared" ref="AY346:BA346" si="270">_xlfn.STDEV.S(AY338:AY344)</f>
        <v>161.12846508476593</v>
      </c>
      <c r="AZ346" s="113">
        <f t="shared" si="270"/>
        <v>166.27234812735972</v>
      </c>
      <c r="BA346" s="113">
        <f t="shared" si="270"/>
        <v>0.74467988514733063</v>
      </c>
      <c r="BB346" s="1120"/>
      <c r="BC346" s="1121"/>
    </row>
    <row r="347" spans="1:55" ht="15" customHeight="1" thickBot="1" x14ac:dyDescent="0.35">
      <c r="A347" s="1112"/>
      <c r="B347" s="1113"/>
      <c r="C347" s="1126" t="s">
        <v>15</v>
      </c>
      <c r="D347" s="1127"/>
      <c r="E347" s="1078"/>
      <c r="F347" s="896">
        <f t="shared" ref="F347:X347" si="271">_xlfn.STDEV.S(F338:F344)/SQRT(COUNT(F338:F344))</f>
        <v>0.69121471177759164</v>
      </c>
      <c r="G347" s="20">
        <f t="shared" si="271"/>
        <v>1.935591586554072</v>
      </c>
      <c r="H347" s="21">
        <f t="shared" si="271"/>
        <v>1.1573011236397874</v>
      </c>
      <c r="I347" s="68">
        <f t="shared" si="271"/>
        <v>5.8631341745075019E-2</v>
      </c>
      <c r="J347" s="69">
        <f t="shared" si="271"/>
        <v>7.4114085593053408E-2</v>
      </c>
      <c r="K347" s="52">
        <f t="shared" si="271"/>
        <v>6.0839133364097624E-2</v>
      </c>
      <c r="L347" s="69">
        <f t="shared" si="271"/>
        <v>1.5984562658320611E-2</v>
      </c>
      <c r="M347" s="52">
        <f t="shared" si="271"/>
        <v>6.8914355037248798E-2</v>
      </c>
      <c r="N347" s="69">
        <f t="shared" si="271"/>
        <v>5.6633587693415477E-2</v>
      </c>
      <c r="O347" s="52">
        <f t="shared" si="271"/>
        <v>4.1798014072374282E-2</v>
      </c>
      <c r="P347" s="69">
        <f t="shared" si="271"/>
        <v>0.10048153896381275</v>
      </c>
      <c r="Q347" s="154">
        <f t="shared" si="271"/>
        <v>1.3672577943402238</v>
      </c>
      <c r="R347" s="52">
        <f t="shared" si="271"/>
        <v>4.7317648998897557</v>
      </c>
      <c r="S347" s="188">
        <f t="shared" si="271"/>
        <v>1.9108415619487655</v>
      </c>
      <c r="T347" s="194">
        <f t="shared" si="271"/>
        <v>1.6594622376080701</v>
      </c>
      <c r="U347" s="91">
        <f t="shared" si="271"/>
        <v>3.572951106361169</v>
      </c>
      <c r="V347" s="176">
        <f t="shared" si="271"/>
        <v>0.27103245544700266</v>
      </c>
      <c r="W347" s="21">
        <f t="shared" si="271"/>
        <v>32.13348893461631</v>
      </c>
      <c r="X347" s="52">
        <f t="shared" si="271"/>
        <v>0.12867221713572072</v>
      </c>
      <c r="Y347" s="1122"/>
      <c r="Z347" s="1123"/>
      <c r="AA347" s="187">
        <f>_xlfn.STDEV.S(AA338:AA344)/SQRT(COUNT(AA338:AA344))</f>
        <v>59.052818680775765</v>
      </c>
      <c r="AB347" s="21">
        <f>_xlfn.STDEV.S(AB338:AB344)/SQRT(COUNT(AB338:AB344))</f>
        <v>41.819070953007511</v>
      </c>
      <c r="AC347" s="52">
        <f>_xlfn.STDEV.S(AC338:AC344)/SQRT(COUNT(AC338:AC344))</f>
        <v>0.12147527547795117</v>
      </c>
      <c r="AD347" s="52">
        <f>_xlfn.STDEV.S(AD338:AD344)/SQRT(COUNT(AD338:AD344))</f>
        <v>2.343251229544105</v>
      </c>
      <c r="AE347" s="52">
        <f t="shared" ref="AE347:AH347" si="272">_xlfn.STDEV.S(AE338:AE344)/SQRT(COUNT(AE338:AE344))</f>
        <v>6.724357098435342</v>
      </c>
      <c r="AF347" s="52">
        <f t="shared" si="272"/>
        <v>0.76613487416306802</v>
      </c>
      <c r="AG347" s="52">
        <f t="shared" si="272"/>
        <v>1.4192330881555246</v>
      </c>
      <c r="AH347" s="52">
        <f t="shared" si="272"/>
        <v>5.7349801752577985E-2</v>
      </c>
      <c r="AI347" s="189">
        <f t="shared" ref="AI347:AR347" si="273">_xlfn.STDEV.S(AI338:AI344)/SQRT(COUNT(AI338:AI344))</f>
        <v>2.8836776041485814</v>
      </c>
      <c r="AJ347" s="194">
        <f t="shared" si="273"/>
        <v>8.770050829440585</v>
      </c>
      <c r="AK347" s="52">
        <f t="shared" si="273"/>
        <v>0.87031424032976923</v>
      </c>
      <c r="AL347" s="114">
        <f t="shared" si="273"/>
        <v>0.15672059058431895</v>
      </c>
      <c r="AM347" s="189">
        <f t="shared" si="273"/>
        <v>1.4253814049208371</v>
      </c>
      <c r="AN347" s="194">
        <f t="shared" si="273"/>
        <v>7.4307884028136142</v>
      </c>
      <c r="AO347" s="52">
        <f t="shared" si="273"/>
        <v>0.63168937274168235</v>
      </c>
      <c r="AP347" s="114">
        <f t="shared" si="273"/>
        <v>0.14514371864479317</v>
      </c>
      <c r="AQ347" s="114">
        <f t="shared" si="273"/>
        <v>8.0622184860524424</v>
      </c>
      <c r="AR347" s="114">
        <f t="shared" si="273"/>
        <v>0.67954286181664914</v>
      </c>
      <c r="AS347" s="1122"/>
      <c r="AT347" s="1123"/>
      <c r="AU347" s="51">
        <f>_xlfn.STDEV.S(AU338:AU344)/SQRT(COUNT(AU338:AU344))</f>
        <v>4.6201632148238303E-2</v>
      </c>
      <c r="AV347" s="52">
        <f>_xlfn.STDEV.S(AV338:AV344)/SQRT(COUNT(AV338:AV344))</f>
        <v>3.5973185844122271</v>
      </c>
      <c r="AW347" s="69">
        <f>_xlfn.STDEV.S(AW338:AW344)/SQRT(COUNT(AW338:AW344))</f>
        <v>3.8876256418207804</v>
      </c>
      <c r="AX347" s="114">
        <f>_xlfn.STDEV.S(AX338:AX344)/SQRT(COUNT(AX338:AX344))</f>
        <v>7.4729514603766589E-2</v>
      </c>
      <c r="AY347" s="114">
        <f t="shared" ref="AY347:BA347" si="274">_xlfn.STDEV.S(AY338:AY344)/SQRT(COUNT(AY338:AY344))</f>
        <v>65.780420415921938</v>
      </c>
      <c r="AZ347" s="114">
        <f t="shared" si="274"/>
        <v>67.880401874406914</v>
      </c>
      <c r="BA347" s="114">
        <f t="shared" si="274"/>
        <v>0.30401429005422359</v>
      </c>
      <c r="BB347" s="1122"/>
      <c r="BC347" s="1123"/>
    </row>
    <row r="348" spans="1:55" ht="14.4" customHeight="1" x14ac:dyDescent="0.3">
      <c r="A348" s="1112"/>
      <c r="B348" s="1111" t="s">
        <v>887</v>
      </c>
      <c r="C348" s="9">
        <v>44309</v>
      </c>
      <c r="D348" s="24">
        <v>681</v>
      </c>
      <c r="E348" s="24"/>
      <c r="F348" s="892">
        <v>13</v>
      </c>
      <c r="G348" s="339">
        <v>47.129415999999999</v>
      </c>
      <c r="H348" s="339">
        <v>14.293862000000001</v>
      </c>
      <c r="I348" s="337">
        <v>3.3902429999999999</v>
      </c>
      <c r="J348" s="338">
        <v>2.090614</v>
      </c>
      <c r="K348" s="204">
        <v>0.62345600000000001</v>
      </c>
      <c r="L348" s="911">
        <v>0.54148099999999999</v>
      </c>
      <c r="M348" s="204">
        <v>0.876911</v>
      </c>
      <c r="N348" s="204">
        <v>0.86070999999999998</v>
      </c>
      <c r="O348" s="204">
        <f t="shared" ref="O348:O349" si="275">(M348-K348)/K348</f>
        <v>0.40653229738746599</v>
      </c>
      <c r="P348" s="204">
        <f t="shared" ref="P348:P349" si="276">(N348-L348)/L348</f>
        <v>0.58954792504261455</v>
      </c>
      <c r="Q348" s="156">
        <v>32.835554999999999</v>
      </c>
      <c r="R348" s="42">
        <v>10.851919000000001</v>
      </c>
      <c r="S348" s="933">
        <v>69.720946999999995</v>
      </c>
      <c r="T348" s="933">
        <v>38.350441000000004</v>
      </c>
      <c r="U348" s="87">
        <v>46.828792999999997</v>
      </c>
      <c r="V348" s="171">
        <f>U348/F348</f>
        <v>3.6022148461538461</v>
      </c>
      <c r="W348" s="33">
        <v>420</v>
      </c>
      <c r="X348" s="115">
        <f>Q348/F348</f>
        <v>2.5258119230769229</v>
      </c>
      <c r="Y348" s="1128"/>
      <c r="Z348" s="1129"/>
      <c r="AA348" s="190">
        <v>640.84816499999999</v>
      </c>
      <c r="AB348" s="33">
        <v>95.644981000000001</v>
      </c>
      <c r="AC348" s="42">
        <v>6.7002800000000002</v>
      </c>
      <c r="AD348" s="42">
        <v>15.555555999999999</v>
      </c>
      <c r="AE348" s="42">
        <v>98.611110999999994</v>
      </c>
      <c r="AF348" s="42">
        <v>8.8888890000000007</v>
      </c>
      <c r="AG348" s="44">
        <v>24.444444000000001</v>
      </c>
      <c r="AH348" s="44">
        <v>0.65573800000000004</v>
      </c>
      <c r="AI348" s="934">
        <v>14.880741</v>
      </c>
      <c r="AJ348" s="936">
        <f t="shared" ref="AJ348:AJ350" si="277">AA348/AI348</f>
        <v>43.065608426354572</v>
      </c>
      <c r="AK348" s="204">
        <v>7.0709900000000001</v>
      </c>
      <c r="AL348" s="204">
        <f t="shared" ref="AL348:AL350" si="278">AI348/AK348</f>
        <v>2.1044777322553134</v>
      </c>
      <c r="AM348" s="934">
        <v>8.8651269999999993</v>
      </c>
      <c r="AN348" s="936">
        <f>AA348/AM348</f>
        <v>72.288661516073034</v>
      </c>
      <c r="AO348" s="204">
        <v>8.6540520000000001</v>
      </c>
      <c r="AP348" s="204">
        <f>AM348/AO348</f>
        <v>1.0243903087247452</v>
      </c>
      <c r="AQ348" s="204">
        <f t="shared" ref="AQ348:AQ351" si="279">AA348/(AI348/2+AM348/2)</f>
        <v>53.975551872856357</v>
      </c>
      <c r="AR348" s="204">
        <v>4.5111109999999996</v>
      </c>
      <c r="AS348" s="1128"/>
      <c r="AT348" s="1129"/>
      <c r="AU348" s="1035">
        <v>0.99145399999999995</v>
      </c>
      <c r="AV348" s="42">
        <v>13.416729999999999</v>
      </c>
      <c r="AW348" s="57">
        <v>57.067455000000002</v>
      </c>
      <c r="AX348" s="163">
        <f>((AU348^2)*0.7854*AV348)/AW348</f>
        <v>0.1815073476360255</v>
      </c>
      <c r="AY348" s="37">
        <v>264.81976800000001</v>
      </c>
      <c r="AZ348" s="37">
        <v>1170.7824250000001</v>
      </c>
      <c r="BA348" s="58">
        <f t="shared" ref="BA348:BA349" si="280">AZ348/AY348</f>
        <v>4.4210537371968393</v>
      </c>
      <c r="BB348" s="1128"/>
      <c r="BC348" s="1129"/>
    </row>
    <row r="349" spans="1:55" ht="14.4" customHeight="1" x14ac:dyDescent="0.3">
      <c r="A349" s="1112"/>
      <c r="B349" s="1112"/>
      <c r="C349" s="9">
        <v>44309</v>
      </c>
      <c r="D349" s="24">
        <v>680</v>
      </c>
      <c r="E349" s="24"/>
      <c r="F349" s="892">
        <v>12.5</v>
      </c>
      <c r="G349" s="339">
        <v>50.078173</v>
      </c>
      <c r="H349" s="339">
        <v>13.874632999999999</v>
      </c>
      <c r="I349" s="337">
        <v>3.4763649999999999</v>
      </c>
      <c r="J349" s="338">
        <v>2.0665330000000002</v>
      </c>
      <c r="K349" s="204">
        <v>0.61570599999999998</v>
      </c>
      <c r="L349" s="911">
        <v>0.57385299999999995</v>
      </c>
      <c r="M349" s="204">
        <v>1.0357499999999999</v>
      </c>
      <c r="N349" s="204">
        <v>0.99740399999999996</v>
      </c>
      <c r="O349" s="204">
        <f t="shared" si="275"/>
        <v>0.68221521310495592</v>
      </c>
      <c r="P349" s="204">
        <f t="shared" si="276"/>
        <v>0.73808274941491991</v>
      </c>
      <c r="Q349" s="158">
        <v>36.203539999999997</v>
      </c>
      <c r="R349" s="44">
        <v>15.532994</v>
      </c>
      <c r="S349" s="933">
        <v>72.357495999999998</v>
      </c>
      <c r="T349" s="933">
        <v>40.57591</v>
      </c>
      <c r="U349" s="1037">
        <v>50.164050000000003</v>
      </c>
      <c r="V349" s="171">
        <f>U349/F349</f>
        <v>4.0131240000000004</v>
      </c>
      <c r="W349" s="1067">
        <v>380</v>
      </c>
      <c r="X349" s="116">
        <f>Q349/F349</f>
        <v>2.8962831999999996</v>
      </c>
      <c r="Y349" s="1022"/>
      <c r="Z349" s="1023"/>
      <c r="AA349" s="191">
        <v>556.18769999999995</v>
      </c>
      <c r="AB349" s="1024">
        <v>284.255853</v>
      </c>
      <c r="AC349" s="44">
        <v>1.956645</v>
      </c>
      <c r="AD349" s="44">
        <v>23.888888999999999</v>
      </c>
      <c r="AE349" s="44">
        <v>52.777777999999998</v>
      </c>
      <c r="AF349" s="44">
        <v>14.444444000000001</v>
      </c>
      <c r="AG349" s="44">
        <v>18.055555999999999</v>
      </c>
      <c r="AH349" s="44">
        <v>0.47177400000000003</v>
      </c>
      <c r="AI349" s="934">
        <v>17.545556000000001</v>
      </c>
      <c r="AJ349" s="936">
        <f t="shared" si="277"/>
        <v>31.699633799008701</v>
      </c>
      <c r="AK349" s="204">
        <v>16.358263000000001</v>
      </c>
      <c r="AL349" s="204">
        <f t="shared" si="278"/>
        <v>1.0725806279065204</v>
      </c>
      <c r="AM349" s="934">
        <v>9.1025899999999993</v>
      </c>
      <c r="AN349" s="936">
        <f>AA349/AM349</f>
        <v>61.102136864343002</v>
      </c>
      <c r="AO349" s="204">
        <v>8.9706689999999991</v>
      </c>
      <c r="AP349" s="204">
        <f>AM349/AO349</f>
        <v>1.0147058151404316</v>
      </c>
      <c r="AQ349" s="204">
        <f t="shared" si="279"/>
        <v>41.743069105070191</v>
      </c>
      <c r="AR349" s="204">
        <v>6.927778</v>
      </c>
      <c r="AS349" s="1022"/>
      <c r="AT349" s="1023"/>
      <c r="AU349" s="43">
        <v>0.92970200000000003</v>
      </c>
      <c r="AV349" s="44">
        <v>32.585442</v>
      </c>
      <c r="AW349" s="61">
        <v>49.746561</v>
      </c>
      <c r="AX349" s="163">
        <f t="shared" ref="AX349:AX351" si="281">((AU349^2)*0.7854*AV349)/AW349</f>
        <v>0.44467117755854657</v>
      </c>
      <c r="AY349" s="37">
        <v>656.78536099999997</v>
      </c>
      <c r="AZ349" s="37">
        <v>1019.149725</v>
      </c>
      <c r="BA349" s="58">
        <f t="shared" si="280"/>
        <v>1.5517241788828482</v>
      </c>
      <c r="BB349" s="1022"/>
      <c r="BC349" s="1023"/>
    </row>
    <row r="350" spans="1:55" ht="14.4" customHeight="1" x14ac:dyDescent="0.3">
      <c r="A350" s="1112"/>
      <c r="B350" s="1112"/>
      <c r="C350" s="9">
        <v>44309</v>
      </c>
      <c r="D350" s="24">
        <v>667</v>
      </c>
      <c r="E350" s="24"/>
      <c r="F350" s="892">
        <v>11.5</v>
      </c>
      <c r="G350" s="339">
        <v>25.312336999999999</v>
      </c>
      <c r="H350" s="339">
        <v>9.4821480000000005</v>
      </c>
      <c r="I350" s="337">
        <v>2.6288640000000001</v>
      </c>
      <c r="J350" s="338">
        <v>1.778848</v>
      </c>
      <c r="K350" s="204">
        <v>0.73155000000000003</v>
      </c>
      <c r="L350" s="911">
        <v>0.55230000000000001</v>
      </c>
      <c r="M350" s="204">
        <v>0.85441999999999996</v>
      </c>
      <c r="N350" s="204">
        <v>0.96210499999999999</v>
      </c>
      <c r="O350" s="204">
        <f t="shared" ref="O350" si="282">(M350-K350)/K350</f>
        <v>0.16795844439887897</v>
      </c>
      <c r="P350" s="204">
        <f t="shared" ref="P350:P351" si="283">(N350-L350)/L350</f>
        <v>0.74199710302371891</v>
      </c>
      <c r="Q350" s="158">
        <v>15.830189000000001</v>
      </c>
      <c r="R350" s="44">
        <v>7.558929</v>
      </c>
      <c r="S350" s="933">
        <v>62.586675999999997</v>
      </c>
      <c r="T350" s="933">
        <v>32.348683999999999</v>
      </c>
      <c r="U350" s="1037">
        <v>35.152997999999997</v>
      </c>
      <c r="V350" s="171">
        <f>U350/F350</f>
        <v>3.0567824347826082</v>
      </c>
      <c r="W350" s="1067">
        <v>487</v>
      </c>
      <c r="X350" s="116">
        <f>Q350/F350</f>
        <v>1.3765381739130436</v>
      </c>
      <c r="Y350" s="1022"/>
      <c r="Z350" s="1023"/>
      <c r="AA350" s="191">
        <v>311.31517000000002</v>
      </c>
      <c r="AB350" s="1024">
        <v>228.26206999999999</v>
      </c>
      <c r="AC350" s="44">
        <v>1.36385</v>
      </c>
      <c r="AD350" s="44">
        <v>23.333333</v>
      </c>
      <c r="AE350" s="44"/>
      <c r="AF350" s="44"/>
      <c r="AG350" s="44"/>
      <c r="AH350" s="44"/>
      <c r="AI350" s="934">
        <v>7.0709929999999996</v>
      </c>
      <c r="AJ350" s="936">
        <f t="shared" si="277"/>
        <v>44.027079364949174</v>
      </c>
      <c r="AK350" s="204">
        <v>7.4931419999999997</v>
      </c>
      <c r="AL350" s="204">
        <f t="shared" si="278"/>
        <v>0.94366195115480256</v>
      </c>
      <c r="AM350" s="934">
        <v>5.5934720000000002</v>
      </c>
      <c r="AN350" s="936">
        <f>AA350/AM350</f>
        <v>55.656874656742723</v>
      </c>
      <c r="AO350" s="204">
        <v>9.0762009999999993</v>
      </c>
      <c r="AP350" s="204">
        <f>AM350/AO350</f>
        <v>0.61627899161774846</v>
      </c>
      <c r="AQ350" s="204">
        <f t="shared" si="279"/>
        <v>49.163572247228764</v>
      </c>
      <c r="AR350" s="204">
        <v>6.766667</v>
      </c>
      <c r="AS350" s="1022"/>
      <c r="AT350" s="1023"/>
      <c r="AU350" s="43"/>
      <c r="AV350" s="44"/>
      <c r="AW350" s="61"/>
      <c r="AX350" s="163"/>
      <c r="AY350" s="37"/>
      <c r="AZ350" s="37"/>
      <c r="BA350" s="58"/>
      <c r="BB350" s="1022"/>
      <c r="BC350" s="1023"/>
    </row>
    <row r="351" spans="1:55" ht="14.4" customHeight="1" x14ac:dyDescent="0.3">
      <c r="A351" s="1112"/>
      <c r="B351" s="1112"/>
      <c r="C351" s="9">
        <v>44309</v>
      </c>
      <c r="D351" s="24">
        <v>671</v>
      </c>
      <c r="E351" s="24"/>
      <c r="F351" s="892">
        <v>11</v>
      </c>
      <c r="G351" s="339">
        <v>44.698622</v>
      </c>
      <c r="H351" s="339">
        <v>19.549745000000001</v>
      </c>
      <c r="I351" s="337">
        <v>3.3157199999999998</v>
      </c>
      <c r="J351" s="338">
        <v>2.3705090000000002</v>
      </c>
      <c r="K351" s="204">
        <v>0.74736899999999995</v>
      </c>
      <c r="L351" s="911">
        <v>0.67694699999999997</v>
      </c>
      <c r="M351" s="204">
        <v>0.90450399999999997</v>
      </c>
      <c r="N351" s="204">
        <v>0.91467600000000004</v>
      </c>
      <c r="O351" s="204">
        <f>(M351-K351)/K351</f>
        <v>0.21025089346761777</v>
      </c>
      <c r="P351" s="204">
        <f t="shared" si="283"/>
        <v>0.35117815722648904</v>
      </c>
      <c r="Q351" s="158">
        <v>25.148876999999999</v>
      </c>
      <c r="R351" s="44">
        <v>5.3589589999999996</v>
      </c>
      <c r="S351" s="933">
        <v>56.143808999999997</v>
      </c>
      <c r="T351" s="933">
        <v>28.473506</v>
      </c>
      <c r="U351" s="1037">
        <v>58.973767000000002</v>
      </c>
      <c r="V351" s="171">
        <f>U351/F351</f>
        <v>5.3612515454545457</v>
      </c>
      <c r="W351" s="1067">
        <v>358</v>
      </c>
      <c r="X351" s="116">
        <f>Q351/F351</f>
        <v>2.2862615454545452</v>
      </c>
      <c r="Y351" s="1022"/>
      <c r="Z351" s="1023"/>
      <c r="AA351" s="191">
        <v>322.83534600000002</v>
      </c>
      <c r="AB351" s="1024">
        <v>281.308808</v>
      </c>
      <c r="AC351" s="44">
        <v>1.1476189999999999</v>
      </c>
      <c r="AD351" s="44">
        <v>29.166667</v>
      </c>
      <c r="AE351" s="44">
        <v>170.555556</v>
      </c>
      <c r="AF351" s="44">
        <v>24.444444000000001</v>
      </c>
      <c r="AG351" s="44">
        <v>7.2222220000000004</v>
      </c>
      <c r="AH351" s="44">
        <v>0.34650500000000001</v>
      </c>
      <c r="AI351" s="934">
        <v>6.0159940000000001</v>
      </c>
      <c r="AJ351" s="936">
        <f>AA351/AI351</f>
        <v>53.662843746187249</v>
      </c>
      <c r="AK351" s="204">
        <v>10.448831999999999</v>
      </c>
      <c r="AL351" s="204">
        <f>AI351/AK351</f>
        <v>0.57575755835676179</v>
      </c>
      <c r="AM351" s="934">
        <v>4.7494709999999998</v>
      </c>
      <c r="AN351" s="936">
        <f>AA351/AM351</f>
        <v>67.972906035219509</v>
      </c>
      <c r="AO351" s="204">
        <v>9.6572580000000006</v>
      </c>
      <c r="AP351" s="204">
        <f>AM351/AO351</f>
        <v>0.49180326341079417</v>
      </c>
      <c r="AQ351" s="204">
        <f t="shared" si="279"/>
        <v>59.976108045495486</v>
      </c>
      <c r="AR351" s="204">
        <v>8.4583329999999997</v>
      </c>
      <c r="AS351" s="1022"/>
      <c r="AT351" s="1023"/>
      <c r="AU351" s="43">
        <v>0.88259799999999999</v>
      </c>
      <c r="AV351" s="44">
        <v>39.641897</v>
      </c>
      <c r="AW351" s="61">
        <v>79.675379000000007</v>
      </c>
      <c r="AX351" s="163">
        <f t="shared" si="281"/>
        <v>0.30440169450663568</v>
      </c>
      <c r="AY351" s="37">
        <v>773.89389200000005</v>
      </c>
      <c r="AZ351" s="37">
        <v>1894.510851</v>
      </c>
      <c r="BA351" s="58">
        <f>AZ351/AY351</f>
        <v>2.4480240386753174</v>
      </c>
      <c r="BB351" s="1022"/>
      <c r="BC351" s="1023"/>
    </row>
    <row r="352" spans="1:55" ht="15" customHeight="1" thickBot="1" x14ac:dyDescent="0.35">
      <c r="A352" s="1112"/>
      <c r="B352" s="1112"/>
      <c r="C352" s="12"/>
      <c r="D352" s="25"/>
      <c r="E352" s="25"/>
      <c r="F352" s="892"/>
      <c r="G352" s="339"/>
      <c r="H352" s="339"/>
      <c r="I352" s="337"/>
      <c r="J352" s="338"/>
      <c r="K352" s="204"/>
      <c r="L352" s="204"/>
      <c r="M352" s="204"/>
      <c r="N352" s="204"/>
      <c r="O352" s="204"/>
      <c r="P352" s="204"/>
      <c r="Q352" s="158"/>
      <c r="R352" s="44"/>
      <c r="S352" s="933"/>
      <c r="T352" s="933"/>
      <c r="U352" s="1037"/>
      <c r="V352" s="171"/>
      <c r="W352" s="11"/>
      <c r="X352" s="116"/>
      <c r="Y352" s="1107"/>
      <c r="Z352" s="1108"/>
      <c r="AA352" s="191"/>
      <c r="AB352" s="1024"/>
      <c r="AC352" s="44"/>
      <c r="AD352" s="44"/>
      <c r="AE352" s="44"/>
      <c r="AF352" s="44"/>
      <c r="AG352" s="44"/>
      <c r="AH352" s="44"/>
      <c r="AI352" s="934"/>
      <c r="AJ352" s="936"/>
      <c r="AK352" s="204"/>
      <c r="AL352" s="204"/>
      <c r="AM352" s="934"/>
      <c r="AN352" s="936"/>
      <c r="AO352" s="204"/>
      <c r="AP352" s="204"/>
      <c r="AQ352" s="204"/>
      <c r="AR352" s="204"/>
      <c r="AS352" s="1107"/>
      <c r="AT352" s="1108"/>
      <c r="AU352" s="43"/>
      <c r="AV352" s="44"/>
      <c r="AW352" s="61"/>
      <c r="AX352" s="163"/>
      <c r="AY352" s="37"/>
      <c r="AZ352" s="37"/>
      <c r="BA352" s="58"/>
      <c r="BB352" s="1107"/>
      <c r="BC352" s="1108"/>
    </row>
    <row r="353" spans="1:55" ht="14.4" customHeight="1" x14ac:dyDescent="0.3">
      <c r="A353" s="1112"/>
      <c r="B353" s="1112"/>
      <c r="C353" s="1116" t="s">
        <v>13</v>
      </c>
      <c r="D353" s="1117"/>
      <c r="E353" s="1066"/>
      <c r="F353" s="894">
        <f t="shared" ref="F353:X353" si="284">AVERAGE(F348:F352)</f>
        <v>12</v>
      </c>
      <c r="G353" s="14">
        <f t="shared" si="284"/>
        <v>41.804637</v>
      </c>
      <c r="H353" s="15">
        <f t="shared" si="284"/>
        <v>14.300097000000001</v>
      </c>
      <c r="I353" s="64">
        <f t="shared" si="284"/>
        <v>3.2027979999999996</v>
      </c>
      <c r="J353" s="65">
        <f t="shared" si="284"/>
        <v>2.0766260000000001</v>
      </c>
      <c r="K353" s="48">
        <f t="shared" si="284"/>
        <v>0.67952024999999994</v>
      </c>
      <c r="L353" s="65">
        <f t="shared" si="284"/>
        <v>0.58614524999999995</v>
      </c>
      <c r="M353" s="48">
        <f t="shared" si="284"/>
        <v>0.91789625000000008</v>
      </c>
      <c r="N353" s="65">
        <f t="shared" si="284"/>
        <v>0.93372374999999996</v>
      </c>
      <c r="O353" s="48">
        <f t="shared" si="284"/>
        <v>0.36673921208972965</v>
      </c>
      <c r="P353" s="65">
        <f t="shared" si="284"/>
        <v>0.6052014836769356</v>
      </c>
      <c r="Q353" s="150">
        <f t="shared" si="284"/>
        <v>27.504540250000002</v>
      </c>
      <c r="R353" s="48">
        <f t="shared" si="284"/>
        <v>9.8257002500000006</v>
      </c>
      <c r="S353" s="182">
        <f t="shared" si="284"/>
        <v>65.202231999999995</v>
      </c>
      <c r="T353" s="192">
        <f t="shared" si="284"/>
        <v>34.937135249999997</v>
      </c>
      <c r="U353" s="89">
        <f t="shared" si="284"/>
        <v>47.779902</v>
      </c>
      <c r="V353" s="174">
        <f t="shared" si="284"/>
        <v>4.0083432065977505</v>
      </c>
      <c r="W353" s="15">
        <f t="shared" si="284"/>
        <v>411.25</v>
      </c>
      <c r="X353" s="48">
        <f t="shared" si="284"/>
        <v>2.2712237106111277</v>
      </c>
      <c r="Y353" s="1118">
        <f>COUNT(Q348:Q352)</f>
        <v>4</v>
      </c>
      <c r="Z353" s="1119"/>
      <c r="AA353" s="181">
        <f t="shared" ref="AA353:AR353" si="285">AVERAGE(AA348:AA352)</f>
        <v>457.79659525</v>
      </c>
      <c r="AB353" s="15">
        <f t="shared" si="285"/>
        <v>222.36792800000001</v>
      </c>
      <c r="AC353" s="48">
        <f t="shared" si="285"/>
        <v>2.7920985000000003</v>
      </c>
      <c r="AD353" s="48">
        <f t="shared" si="285"/>
        <v>22.98611125</v>
      </c>
      <c r="AE353" s="48">
        <f t="shared" si="285"/>
        <v>107.314815</v>
      </c>
      <c r="AF353" s="48">
        <f t="shared" si="285"/>
        <v>15.925925666666666</v>
      </c>
      <c r="AG353" s="48">
        <f t="shared" si="285"/>
        <v>16.574074</v>
      </c>
      <c r="AH353" s="48">
        <f t="shared" si="285"/>
        <v>0.49133900000000003</v>
      </c>
      <c r="AI353" s="183">
        <f t="shared" si="285"/>
        <v>11.378321000000001</v>
      </c>
      <c r="AJ353" s="192">
        <f t="shared" si="285"/>
        <v>43.113791334124926</v>
      </c>
      <c r="AK353" s="48">
        <f t="shared" si="285"/>
        <v>10.342806750000001</v>
      </c>
      <c r="AL353" s="112">
        <f t="shared" si="285"/>
        <v>1.1741194674183497</v>
      </c>
      <c r="AM353" s="183">
        <f t="shared" si="285"/>
        <v>7.0776649999999997</v>
      </c>
      <c r="AN353" s="192">
        <f t="shared" si="285"/>
        <v>64.255144768094567</v>
      </c>
      <c r="AO353" s="48">
        <f t="shared" si="285"/>
        <v>9.0895449999999993</v>
      </c>
      <c r="AP353" s="112">
        <f t="shared" si="285"/>
        <v>0.78679459472342972</v>
      </c>
      <c r="AQ353" s="112">
        <f t="shared" si="285"/>
        <v>51.2145753176627</v>
      </c>
      <c r="AR353" s="112">
        <f t="shared" si="285"/>
        <v>6.6659722500000003</v>
      </c>
      <c r="AS353" s="1118">
        <f>COUNT(AA348:AA352)</f>
        <v>4</v>
      </c>
      <c r="AT353" s="1119"/>
      <c r="AU353" s="47">
        <f t="shared" ref="AU353:BA353" si="286">AVERAGE(AU348:AU352)</f>
        <v>0.93458466666666651</v>
      </c>
      <c r="AV353" s="48">
        <f t="shared" si="286"/>
        <v>28.548023000000001</v>
      </c>
      <c r="AW353" s="65">
        <f t="shared" si="286"/>
        <v>62.163131666666665</v>
      </c>
      <c r="AX353" s="112">
        <f t="shared" si="286"/>
        <v>0.31019340656706923</v>
      </c>
      <c r="AY353" s="112">
        <f t="shared" si="286"/>
        <v>565.16634033333332</v>
      </c>
      <c r="AZ353" s="112">
        <f t="shared" si="286"/>
        <v>1361.4810003333334</v>
      </c>
      <c r="BA353" s="112">
        <f t="shared" si="286"/>
        <v>2.8069339849183348</v>
      </c>
      <c r="BB353" s="1118">
        <f>COUNT(AU348:AU352)</f>
        <v>3</v>
      </c>
      <c r="BC353" s="1119"/>
    </row>
    <row r="354" spans="1:55" ht="14.4" customHeight="1" x14ac:dyDescent="0.3">
      <c r="A354" s="1112"/>
      <c r="B354" s="1112"/>
      <c r="C354" s="1124" t="s">
        <v>14</v>
      </c>
      <c r="D354" s="1125"/>
      <c r="E354" s="1069"/>
      <c r="F354" s="895">
        <f t="shared" ref="F354:X354" si="287">_xlfn.STDEV.S(F348:F352)</f>
        <v>0.9128709291752769</v>
      </c>
      <c r="G354" s="17">
        <f t="shared" si="287"/>
        <v>11.212727557146268</v>
      </c>
      <c r="H354" s="18">
        <f t="shared" si="287"/>
        <v>4.1211849097488917</v>
      </c>
      <c r="I354" s="66">
        <f t="shared" si="287"/>
        <v>0.3882122039787021</v>
      </c>
      <c r="J354" s="67">
        <f t="shared" si="287"/>
        <v>0.24175503287832481</v>
      </c>
      <c r="K354" s="50">
        <f t="shared" si="287"/>
        <v>6.9584496340181018E-2</v>
      </c>
      <c r="L354" s="67">
        <f t="shared" si="287"/>
        <v>6.2011970319581562E-2</v>
      </c>
      <c r="M354" s="50">
        <f t="shared" si="287"/>
        <v>8.1194999396001374E-2</v>
      </c>
      <c r="N354" s="67">
        <f t="shared" si="287"/>
        <v>5.9314118782265196E-2</v>
      </c>
      <c r="O354" s="50">
        <f t="shared" si="287"/>
        <v>0.2345996478563793</v>
      </c>
      <c r="P354" s="67">
        <f t="shared" si="287"/>
        <v>0.18361495630391617</v>
      </c>
      <c r="Q354" s="152">
        <f t="shared" si="287"/>
        <v>9.054132415109212</v>
      </c>
      <c r="R354" s="50">
        <f t="shared" si="287"/>
        <v>4.4240387342306251</v>
      </c>
      <c r="S354" s="185">
        <f t="shared" si="287"/>
        <v>7.3146599054452741</v>
      </c>
      <c r="T354" s="193">
        <f t="shared" si="287"/>
        <v>5.5354921425080024</v>
      </c>
      <c r="U354" s="90">
        <f t="shared" si="287"/>
        <v>9.8544421164472524</v>
      </c>
      <c r="V354" s="175">
        <f t="shared" si="287"/>
        <v>0.98332632375152806</v>
      </c>
      <c r="W354" s="18">
        <f t="shared" si="287"/>
        <v>56.647300612356339</v>
      </c>
      <c r="X354" s="50">
        <f t="shared" si="287"/>
        <v>0.64709681636653793</v>
      </c>
      <c r="Y354" s="1120"/>
      <c r="Z354" s="1121"/>
      <c r="AA354" s="184">
        <f t="shared" ref="AA354:AR354" si="288">_xlfn.STDEV.S(AA348:AA352)</f>
        <v>166.19269280392226</v>
      </c>
      <c r="AB354" s="18">
        <f t="shared" si="288"/>
        <v>88.313058306347472</v>
      </c>
      <c r="AC354" s="50">
        <f t="shared" si="288"/>
        <v>2.6278046471834617</v>
      </c>
      <c r="AD354" s="50">
        <f t="shared" si="288"/>
        <v>5.6079702600176988</v>
      </c>
      <c r="AE354" s="50">
        <f t="shared" si="288"/>
        <v>59.369327898705698</v>
      </c>
      <c r="AF354" s="50">
        <f t="shared" si="288"/>
        <v>7.8828874015812529</v>
      </c>
      <c r="AG354" s="50">
        <f t="shared" si="288"/>
        <v>8.7061658806597535</v>
      </c>
      <c r="AH354" s="50">
        <f t="shared" si="288"/>
        <v>0.15554212931228606</v>
      </c>
      <c r="AI354" s="186">
        <f t="shared" si="288"/>
        <v>5.7040733619679749</v>
      </c>
      <c r="AJ354" s="193">
        <f t="shared" si="288"/>
        <v>8.9889175404816424</v>
      </c>
      <c r="AK354" s="50">
        <f t="shared" si="288"/>
        <v>4.2826132708224876</v>
      </c>
      <c r="AL354" s="113">
        <f t="shared" si="288"/>
        <v>0.65498709348557516</v>
      </c>
      <c r="AM354" s="186">
        <f t="shared" si="288"/>
        <v>2.2299968475279623</v>
      </c>
      <c r="AN354" s="193">
        <f t="shared" si="288"/>
        <v>7.3537031018000558</v>
      </c>
      <c r="AO354" s="50">
        <f t="shared" si="288"/>
        <v>0.41883241243962993</v>
      </c>
      <c r="AP354" s="113">
        <f t="shared" si="288"/>
        <v>0.2735511555790241</v>
      </c>
      <c r="AQ354" s="113">
        <f t="shared" si="288"/>
        <v>7.7093772080785534</v>
      </c>
      <c r="AR354" s="113">
        <f t="shared" si="288"/>
        <v>1.6263113425071993</v>
      </c>
      <c r="AS354" s="1120"/>
      <c r="AT354" s="1121"/>
      <c r="AU354" s="49">
        <f t="shared" ref="AU354:BA354" si="289">_xlfn.STDEV.S(AU348:AU352)</f>
        <v>5.4592009574051498E-2</v>
      </c>
      <c r="AV354" s="50">
        <f t="shared" si="289"/>
        <v>13.570755696741541</v>
      </c>
      <c r="AW354" s="67">
        <f t="shared" si="289"/>
        <v>15.601537656195591</v>
      </c>
      <c r="AX354" s="113">
        <f t="shared" si="289"/>
        <v>0.13167747829950127</v>
      </c>
      <c r="AY354" s="113">
        <f t="shared" si="289"/>
        <v>266.6170467965826</v>
      </c>
      <c r="AZ354" s="113">
        <f t="shared" si="289"/>
        <v>467.80202565147056</v>
      </c>
      <c r="BA354" s="113">
        <f t="shared" si="289"/>
        <v>1.4679493488154536</v>
      </c>
      <c r="BB354" s="1120"/>
      <c r="BC354" s="1121"/>
    </row>
    <row r="355" spans="1:55" ht="15" customHeight="1" thickBot="1" x14ac:dyDescent="0.35">
      <c r="A355" s="1112"/>
      <c r="B355" s="1113"/>
      <c r="C355" s="1126" t="s">
        <v>15</v>
      </c>
      <c r="D355" s="1127"/>
      <c r="E355" s="1078"/>
      <c r="F355" s="896">
        <f t="shared" ref="F355:X355" si="290">_xlfn.STDEV.S(F348:F352)/SQRT(COUNT(F348:F352))</f>
        <v>0.45643546458763845</v>
      </c>
      <c r="G355" s="20">
        <f t="shared" si="290"/>
        <v>5.6063637785731339</v>
      </c>
      <c r="H355" s="21">
        <f t="shared" si="290"/>
        <v>2.0605924548744459</v>
      </c>
      <c r="I355" s="68">
        <f t="shared" si="290"/>
        <v>0.19410610198935105</v>
      </c>
      <c r="J355" s="69">
        <f t="shared" si="290"/>
        <v>0.12087751643916241</v>
      </c>
      <c r="K355" s="52">
        <f t="shared" si="290"/>
        <v>3.4792248170090509E-2</v>
      </c>
      <c r="L355" s="69">
        <f t="shared" si="290"/>
        <v>3.1005985159790781E-2</v>
      </c>
      <c r="M355" s="52">
        <f t="shared" si="290"/>
        <v>4.0597499698000687E-2</v>
      </c>
      <c r="N355" s="69">
        <f t="shared" si="290"/>
        <v>2.9657059391132598E-2</v>
      </c>
      <c r="O355" s="52">
        <f t="shared" si="290"/>
        <v>0.11729982392818965</v>
      </c>
      <c r="P355" s="69">
        <f t="shared" si="290"/>
        <v>9.1807478151958083E-2</v>
      </c>
      <c r="Q355" s="154">
        <f t="shared" si="290"/>
        <v>4.527066207554606</v>
      </c>
      <c r="R355" s="52">
        <f t="shared" si="290"/>
        <v>2.2120193671153126</v>
      </c>
      <c r="S355" s="188">
        <f t="shared" si="290"/>
        <v>3.6573299527226371</v>
      </c>
      <c r="T355" s="194">
        <f t="shared" si="290"/>
        <v>2.7677460712540012</v>
      </c>
      <c r="U355" s="91">
        <f t="shared" si="290"/>
        <v>4.9272210582236262</v>
      </c>
      <c r="V355" s="176">
        <f t="shared" si="290"/>
        <v>0.49166316187576403</v>
      </c>
      <c r="W355" s="21">
        <f t="shared" si="290"/>
        <v>28.32365030617817</v>
      </c>
      <c r="X355" s="52">
        <f t="shared" si="290"/>
        <v>0.32354840818326897</v>
      </c>
      <c r="Y355" s="1122"/>
      <c r="Z355" s="1123"/>
      <c r="AA355" s="187">
        <f t="shared" ref="AA355:AR355" si="291">_xlfn.STDEV.S(AA348:AA352)/SQRT(COUNT(AA348:AA352))</f>
        <v>83.096346401961128</v>
      </c>
      <c r="AB355" s="21">
        <f t="shared" si="291"/>
        <v>44.156529153173736</v>
      </c>
      <c r="AC355" s="52">
        <f t="shared" si="291"/>
        <v>1.3139023235917309</v>
      </c>
      <c r="AD355" s="52">
        <f t="shared" si="291"/>
        <v>2.8039851300088494</v>
      </c>
      <c r="AE355" s="52">
        <f t="shared" si="291"/>
        <v>34.276897443924895</v>
      </c>
      <c r="AF355" s="52">
        <f t="shared" si="291"/>
        <v>4.5511871632944461</v>
      </c>
      <c r="AG355" s="52">
        <f t="shared" si="291"/>
        <v>5.0265072148084444</v>
      </c>
      <c r="AH355" s="52">
        <f t="shared" si="291"/>
        <v>8.9802290228775936E-2</v>
      </c>
      <c r="AI355" s="189">
        <f t="shared" si="291"/>
        <v>2.8520366809839874</v>
      </c>
      <c r="AJ355" s="194">
        <f t="shared" si="291"/>
        <v>4.4944587702408212</v>
      </c>
      <c r="AK355" s="52">
        <f t="shared" si="291"/>
        <v>2.1413066354112438</v>
      </c>
      <c r="AL355" s="114">
        <f t="shared" si="291"/>
        <v>0.32749354674278758</v>
      </c>
      <c r="AM355" s="189">
        <f t="shared" si="291"/>
        <v>1.1149984237639812</v>
      </c>
      <c r="AN355" s="194">
        <f t="shared" si="291"/>
        <v>3.6768515509000279</v>
      </c>
      <c r="AO355" s="52">
        <f t="shared" si="291"/>
        <v>0.20941620621981497</v>
      </c>
      <c r="AP355" s="114">
        <f t="shared" si="291"/>
        <v>0.13677557778951205</v>
      </c>
      <c r="AQ355" s="114">
        <f t="shared" si="291"/>
        <v>3.8546886040392767</v>
      </c>
      <c r="AR355" s="114">
        <f t="shared" si="291"/>
        <v>0.81315567125359967</v>
      </c>
      <c r="AS355" s="1122"/>
      <c r="AT355" s="1123"/>
      <c r="AU355" s="51">
        <f t="shared" ref="AU355:BA355" si="292">_xlfn.STDEV.S(AU348:AU352)/SQRT(COUNT(AU348:AU352))</f>
        <v>3.1518711423181259E-2</v>
      </c>
      <c r="AV355" s="52">
        <f t="shared" si="292"/>
        <v>7.8350794546203764</v>
      </c>
      <c r="AW355" s="69">
        <f t="shared" si="292"/>
        <v>9.0075519655766083</v>
      </c>
      <c r="AX355" s="114">
        <f t="shared" si="292"/>
        <v>7.6024027542428166E-2</v>
      </c>
      <c r="AY355" s="114">
        <f t="shared" si="292"/>
        <v>153.93142373855002</v>
      </c>
      <c r="AZ355" s="114">
        <f t="shared" si="292"/>
        <v>270.08562543732876</v>
      </c>
      <c r="BA355" s="114">
        <f t="shared" si="292"/>
        <v>0.84752095169533803</v>
      </c>
      <c r="BB355" s="1122"/>
      <c r="BC355" s="1123"/>
    </row>
    <row r="356" spans="1:55" ht="15" thickBot="1" x14ac:dyDescent="0.35">
      <c r="A356" s="1112"/>
      <c r="B356" s="1109" t="s">
        <v>889</v>
      </c>
      <c r="C356" s="1110"/>
      <c r="D356" s="1110"/>
      <c r="E356" s="1065"/>
      <c r="F356" s="120">
        <f t="shared" ref="F356:X356" si="293">_xlfn.T.TEST(F329:F334,F319:F325,2,3)</f>
        <v>1.2522256252810968E-4</v>
      </c>
      <c r="G356" s="120">
        <f t="shared" si="293"/>
        <v>9.9078698939229805E-3</v>
      </c>
      <c r="H356" s="120">
        <f t="shared" si="293"/>
        <v>6.1710029104861369E-2</v>
      </c>
      <c r="I356" s="120">
        <f t="shared" si="293"/>
        <v>1.9911788168988299E-2</v>
      </c>
      <c r="J356" s="120">
        <f t="shared" si="293"/>
        <v>7.9238232041709197E-2</v>
      </c>
      <c r="K356" s="120">
        <f t="shared" si="293"/>
        <v>0.39988934669393772</v>
      </c>
      <c r="L356" s="120">
        <f t="shared" si="293"/>
        <v>0.89344804327452887</v>
      </c>
      <c r="M356" s="120">
        <f t="shared" si="293"/>
        <v>0.87764636663118345</v>
      </c>
      <c r="N356" s="120">
        <f t="shared" si="293"/>
        <v>0.93990615845501224</v>
      </c>
      <c r="O356" s="120">
        <f t="shared" si="293"/>
        <v>0.53192124407923314</v>
      </c>
      <c r="P356" s="120">
        <f t="shared" si="293"/>
        <v>0.72457831007487383</v>
      </c>
      <c r="Q356" s="120">
        <f t="shared" si="293"/>
        <v>2.2405533611464981E-2</v>
      </c>
      <c r="R356" s="120">
        <f t="shared" si="293"/>
        <v>2.9314100606598207E-3</v>
      </c>
      <c r="S356" s="120">
        <f t="shared" si="293"/>
        <v>0.29314205474389277</v>
      </c>
      <c r="T356" s="120">
        <f t="shared" si="293"/>
        <v>0.29410329002270325</v>
      </c>
      <c r="U356" s="120">
        <f t="shared" si="293"/>
        <v>5.9841988968782192E-2</v>
      </c>
      <c r="V356" s="120">
        <f t="shared" si="293"/>
        <v>2.0483757047654261E-2</v>
      </c>
      <c r="W356" s="120">
        <f t="shared" si="293"/>
        <v>0.65566141815500689</v>
      </c>
      <c r="X356" s="120">
        <f t="shared" si="293"/>
        <v>1.3473384104797884E-2</v>
      </c>
      <c r="Y356" s="81"/>
      <c r="Z356" s="81"/>
      <c r="AA356" s="120">
        <f t="shared" ref="AA356:AR356" si="294">_xlfn.T.TEST(AA329:AA334,AA319:AA325,2,3)</f>
        <v>0.67818107050004461</v>
      </c>
      <c r="AB356" s="120">
        <f t="shared" si="294"/>
        <v>0.93410898441202006</v>
      </c>
      <c r="AC356" s="120">
        <f t="shared" si="294"/>
        <v>0.39114063483228861</v>
      </c>
      <c r="AD356" s="120">
        <f t="shared" si="294"/>
        <v>0.31269150065851142</v>
      </c>
      <c r="AE356" s="120">
        <f t="shared" si="294"/>
        <v>0.62145532531618763</v>
      </c>
      <c r="AF356" s="120">
        <f t="shared" si="294"/>
        <v>0.54286994575968106</v>
      </c>
      <c r="AG356" s="120">
        <f t="shared" si="294"/>
        <v>0.31019498167294951</v>
      </c>
      <c r="AH356" s="120">
        <f t="shared" si="294"/>
        <v>0.19700582098167804</v>
      </c>
      <c r="AI356" s="120">
        <f t="shared" si="294"/>
        <v>1.3564006848749357E-2</v>
      </c>
      <c r="AJ356" s="120">
        <f t="shared" si="294"/>
        <v>7.890361963047042E-2</v>
      </c>
      <c r="AK356" s="120">
        <f t="shared" si="294"/>
        <v>0.54319566519345963</v>
      </c>
      <c r="AL356" s="120">
        <f t="shared" si="294"/>
        <v>1.8882251491410356E-2</v>
      </c>
      <c r="AM356" s="120">
        <f t="shared" si="294"/>
        <v>5.2457726352752546E-4</v>
      </c>
      <c r="AN356" s="120">
        <f t="shared" si="294"/>
        <v>3.1737342984008064E-2</v>
      </c>
      <c r="AO356" s="120">
        <f t="shared" si="294"/>
        <v>9.7559345894041097E-3</v>
      </c>
      <c r="AP356" s="120">
        <f t="shared" si="294"/>
        <v>4.574216086960866E-2</v>
      </c>
      <c r="AQ356" s="120">
        <f t="shared" si="294"/>
        <v>1.5351813531493027E-4</v>
      </c>
      <c r="AR356" s="120">
        <f t="shared" si="294"/>
        <v>0.31269144333404697</v>
      </c>
      <c r="AS356" s="81"/>
      <c r="AT356" s="81"/>
      <c r="AU356" s="120">
        <f t="shared" ref="AU356:BA356" si="295">_xlfn.T.TEST(AU329:AU334,AU319:AU325,2,3)</f>
        <v>5.9177270116866963E-5</v>
      </c>
      <c r="AV356" s="120">
        <f t="shared" si="295"/>
        <v>0.11298770849706841</v>
      </c>
      <c r="AW356" s="120">
        <f t="shared" si="295"/>
        <v>0.28119375823014048</v>
      </c>
      <c r="AX356" s="120">
        <f t="shared" si="295"/>
        <v>1.4527877346526348E-3</v>
      </c>
      <c r="AY356" s="120">
        <f t="shared" si="295"/>
        <v>1.3792720988159209E-2</v>
      </c>
      <c r="AZ356" s="120">
        <f t="shared" si="295"/>
        <v>7.284965134532727E-3</v>
      </c>
      <c r="BA356" s="120">
        <f t="shared" si="295"/>
        <v>0.72797679752797828</v>
      </c>
      <c r="BB356" s="81"/>
      <c r="BC356" s="81"/>
    </row>
    <row r="357" spans="1:55" ht="15" thickBot="1" x14ac:dyDescent="0.35">
      <c r="A357" s="1112"/>
      <c r="B357" s="1109" t="s">
        <v>890</v>
      </c>
      <c r="C357" s="1110"/>
      <c r="D357" s="1110"/>
      <c r="E357" s="1065"/>
      <c r="F357" s="120">
        <f t="shared" ref="F357:X357" si="296">_xlfn.T.TEST(F338:F344,F329:F334,2,3)</f>
        <v>0.40589089763364844</v>
      </c>
      <c r="G357" s="120">
        <f>_xlfn.T.TEST(G338:G344,G329:G334,2,3)</f>
        <v>0.71648770756764502</v>
      </c>
      <c r="H357" s="120">
        <f t="shared" si="296"/>
        <v>0.75845239825632094</v>
      </c>
      <c r="I357" s="120">
        <f t="shared" si="296"/>
        <v>0.77318643231745965</v>
      </c>
      <c r="J357" s="120">
        <f t="shared" si="296"/>
        <v>0.92301460007260605</v>
      </c>
      <c r="K357" s="120">
        <f t="shared" si="296"/>
        <v>0.42312270353869508</v>
      </c>
      <c r="L357" s="120">
        <f t="shared" si="296"/>
        <v>0.16602208776609556</v>
      </c>
      <c r="M357" s="120">
        <f>_xlfn.T.TEST(M338:M344,M329:M334,2,3)</f>
        <v>0.78810243475331365</v>
      </c>
      <c r="N357" s="120">
        <f t="shared" si="296"/>
        <v>0.7961780920045598</v>
      </c>
      <c r="O357" s="120">
        <f t="shared" si="296"/>
        <v>0.45007362163081771</v>
      </c>
      <c r="P357" s="120">
        <f t="shared" si="296"/>
        <v>0.26019286865471181</v>
      </c>
      <c r="Q357" s="120">
        <f t="shared" si="296"/>
        <v>0.83629655093680733</v>
      </c>
      <c r="R357" s="120">
        <f t="shared" si="296"/>
        <v>8.2676479768064776E-2</v>
      </c>
      <c r="S357" s="120">
        <f t="shared" si="296"/>
        <v>0.95803800766754521</v>
      </c>
      <c r="T357" s="120">
        <f t="shared" si="296"/>
        <v>0.90956948714369967</v>
      </c>
      <c r="U357" s="120">
        <f t="shared" si="296"/>
        <v>0.53490154034046267</v>
      </c>
      <c r="V357" s="120">
        <f t="shared" si="296"/>
        <v>3.3731129563205862E-2</v>
      </c>
      <c r="W357" s="120">
        <f t="shared" si="296"/>
        <v>0.73152660819461224</v>
      </c>
      <c r="X357" s="120">
        <f t="shared" si="296"/>
        <v>0.37741676117663875</v>
      </c>
      <c r="Y357" s="81"/>
      <c r="Z357" s="81"/>
      <c r="AA357" s="120">
        <f t="shared" ref="AA357:AR357" si="297">_xlfn.T.TEST(AA338:AA344,AA329:AA334,2,3)</f>
        <v>0.66195028388615462</v>
      </c>
      <c r="AB357" s="120">
        <f t="shared" si="297"/>
        <v>0.24904419946764464</v>
      </c>
      <c r="AC357" s="120">
        <f t="shared" si="297"/>
        <v>9.7085777679973728E-2</v>
      </c>
      <c r="AD357" s="120">
        <f t="shared" si="297"/>
        <v>0.26030048393078287</v>
      </c>
      <c r="AE357" s="120">
        <f t="shared" si="297"/>
        <v>0.89908385079475428</v>
      </c>
      <c r="AF357" s="120">
        <f t="shared" si="297"/>
        <v>0.77675464179186549</v>
      </c>
      <c r="AG357" s="120">
        <f t="shared" si="297"/>
        <v>0.93852303190864195</v>
      </c>
      <c r="AH357" s="120">
        <f t="shared" si="297"/>
        <v>0.9160891387445903</v>
      </c>
      <c r="AI357" s="120">
        <f t="shared" si="297"/>
        <v>2.6379048778494351E-2</v>
      </c>
      <c r="AJ357" s="120">
        <f t="shared" si="297"/>
        <v>3.9664400575756251E-2</v>
      </c>
      <c r="AK357" s="120">
        <f t="shared" si="297"/>
        <v>1.6260138188217001E-2</v>
      </c>
      <c r="AL357" s="120">
        <f t="shared" si="297"/>
        <v>5.9771737525683391E-2</v>
      </c>
      <c r="AM357" s="120">
        <f t="shared" si="297"/>
        <v>2.4929697276837914E-2</v>
      </c>
      <c r="AN357" s="120">
        <f t="shared" si="297"/>
        <v>5.5452305719950405E-2</v>
      </c>
      <c r="AO357" s="120">
        <f t="shared" si="297"/>
        <v>0.7176084489391692</v>
      </c>
      <c r="AP357" s="120">
        <f t="shared" si="297"/>
        <v>1.1996492681336037E-2</v>
      </c>
      <c r="AQ357" s="120">
        <f t="shared" si="297"/>
        <v>4.0962386861395101E-3</v>
      </c>
      <c r="AR357" s="120">
        <f t="shared" si="297"/>
        <v>0.26030041346720212</v>
      </c>
      <c r="AS357" s="81"/>
      <c r="AT357" s="81"/>
      <c r="AU357" s="120">
        <f t="shared" ref="AU357:BA357" si="298">_xlfn.T.TEST(AU338:AU344,AU329:AU334,2,3)</f>
        <v>0.37953793462605462</v>
      </c>
      <c r="AV357" s="120">
        <f t="shared" si="298"/>
        <v>0.57063813888394965</v>
      </c>
      <c r="AW357" s="120">
        <f t="shared" si="298"/>
        <v>0.84353626119089431</v>
      </c>
      <c r="AX357" s="120">
        <f t="shared" si="298"/>
        <v>0.30497231469941571</v>
      </c>
      <c r="AY357" s="120">
        <f t="shared" si="298"/>
        <v>4.7236587517866725E-2</v>
      </c>
      <c r="AZ357" s="120">
        <f t="shared" si="298"/>
        <v>0.25673517022197462</v>
      </c>
      <c r="BA357" s="120">
        <f t="shared" si="298"/>
        <v>0.43684004237202134</v>
      </c>
      <c r="BB357" s="81"/>
      <c r="BC357" s="81"/>
    </row>
    <row r="358" spans="1:55" ht="15" thickBot="1" x14ac:dyDescent="0.35">
      <c r="A358" s="1113"/>
      <c r="B358" s="1109" t="s">
        <v>891</v>
      </c>
      <c r="C358" s="1110"/>
      <c r="D358" s="1110"/>
      <c r="E358" s="1065"/>
      <c r="F358" s="120">
        <f>_xlfn.T.TEST(F348:F352,F329:F334,2,3)</f>
        <v>0.32759706252320048</v>
      </c>
      <c r="G358" s="120">
        <f>_xlfn.T.TEST(G348:G352,G329:G334,2,3)</f>
        <v>0.56938585982537937</v>
      </c>
      <c r="H358" s="120">
        <f t="shared" ref="F358:X358" si="299">_xlfn.T.TEST(H348:H352,H329:H334,2,3)</f>
        <v>0.77673046314513716</v>
      </c>
      <c r="I358" s="120">
        <f t="shared" si="299"/>
        <v>0.58002941770890071</v>
      </c>
      <c r="J358" s="120">
        <f t="shared" si="299"/>
        <v>0.6380200944515042</v>
      </c>
      <c r="K358" s="120">
        <f t="shared" si="299"/>
        <v>0.73563242691726605</v>
      </c>
      <c r="L358" s="120">
        <f t="shared" si="299"/>
        <v>0.16077245495482068</v>
      </c>
      <c r="M358" s="120">
        <f>_xlfn.T.TEST(M348:M352,M329:M334,2,3)</f>
        <v>8.013788291009348E-2</v>
      </c>
      <c r="N358" s="120">
        <f t="shared" si="299"/>
        <v>6.5941732113500504E-2</v>
      </c>
      <c r="O358" s="120">
        <f t="shared" si="299"/>
        <v>0.17225486606636298</v>
      </c>
      <c r="P358" s="120">
        <f t="shared" si="299"/>
        <v>0.68951817169250651</v>
      </c>
      <c r="Q358" s="120">
        <f t="shared" si="299"/>
        <v>0.31599277169791112</v>
      </c>
      <c r="R358" s="120">
        <f t="shared" si="299"/>
        <v>0.31802345025946682</v>
      </c>
      <c r="S358" s="120">
        <f t="shared" si="299"/>
        <v>0.30269735936623604</v>
      </c>
      <c r="T358" s="120">
        <f t="shared" si="299"/>
        <v>0.24929707652925265</v>
      </c>
      <c r="U358" s="120">
        <f t="shared" si="299"/>
        <v>0.29948740841922106</v>
      </c>
      <c r="V358" s="120">
        <f t="shared" si="299"/>
        <v>0.59121024098964703</v>
      </c>
      <c r="W358" s="120">
        <f t="shared" si="299"/>
        <v>0.91659614234597886</v>
      </c>
      <c r="X358" s="120">
        <f t="shared" si="299"/>
        <v>0.51872708269032342</v>
      </c>
      <c r="Y358" s="81"/>
      <c r="Z358" s="81"/>
      <c r="AA358" s="120">
        <f t="shared" ref="AA358:AR358" si="300">_xlfn.T.TEST(AA348:AA352,AA329:AA334,2,3)</f>
        <v>0.25820019892401269</v>
      </c>
      <c r="AB358" s="120">
        <f t="shared" si="300"/>
        <v>5.0558310265128033E-2</v>
      </c>
      <c r="AC358" s="120">
        <f t="shared" si="300"/>
        <v>0.44351678055935784</v>
      </c>
      <c r="AD358" s="120">
        <f t="shared" si="300"/>
        <v>0.14455824453778782</v>
      </c>
      <c r="AE358" s="120">
        <f t="shared" si="300"/>
        <v>0.43997019873944904</v>
      </c>
      <c r="AF358" s="120">
        <f t="shared" si="300"/>
        <v>0.92890921833819096</v>
      </c>
      <c r="AG358" s="120">
        <f t="shared" si="300"/>
        <v>0.42029676055775594</v>
      </c>
      <c r="AH358" s="120">
        <f t="shared" si="300"/>
        <v>0.94795940388657018</v>
      </c>
      <c r="AI358" s="120">
        <f t="shared" si="300"/>
        <v>0.31082881516043309</v>
      </c>
      <c r="AJ358" s="120">
        <f t="shared" si="300"/>
        <v>5.0205849399245051E-2</v>
      </c>
      <c r="AK358" s="120">
        <f t="shared" si="300"/>
        <v>7.4988483678695705E-2</v>
      </c>
      <c r="AL358" s="120">
        <f t="shared" si="300"/>
        <v>0.12238052595558734</v>
      </c>
      <c r="AM358" s="120">
        <f t="shared" si="300"/>
        <v>0.88767663501774741</v>
      </c>
      <c r="AN358" s="120">
        <f t="shared" si="300"/>
        <v>0.17740761889893963</v>
      </c>
      <c r="AO358" s="120">
        <f t="shared" si="300"/>
        <v>0.18037422795794444</v>
      </c>
      <c r="AP358" s="120">
        <f t="shared" si="300"/>
        <v>0.27690233273043613</v>
      </c>
      <c r="AQ358" s="120">
        <f>_xlfn.T.TEST(AQ348:AQ352,AQ329:AQ334,2,3)</f>
        <v>1.5832251450640222E-3</v>
      </c>
      <c r="AR358" s="120">
        <f t="shared" si="300"/>
        <v>0.14455820068166222</v>
      </c>
      <c r="AS358" s="81"/>
      <c r="AT358" s="81"/>
      <c r="AU358" s="120">
        <f t="shared" ref="AU358:BA358" si="301">_xlfn.T.TEST(AU348:AU352,AU329:AU334,2,3)</f>
        <v>0.31241776119366027</v>
      </c>
      <c r="AV358" s="120">
        <f t="shared" si="301"/>
        <v>0.36769576525516456</v>
      </c>
      <c r="AW358" s="120">
        <f t="shared" si="301"/>
        <v>0.10133050484102758</v>
      </c>
      <c r="AX358" s="120">
        <f t="shared" si="301"/>
        <v>0.93155500495189525</v>
      </c>
      <c r="AY358" s="120">
        <f t="shared" si="301"/>
        <v>0.42802834320136907</v>
      </c>
      <c r="AZ358" s="120">
        <f t="shared" si="301"/>
        <v>0.18346866754750477</v>
      </c>
      <c r="BA358" s="120">
        <f t="shared" si="301"/>
        <v>0.45994724222135824</v>
      </c>
      <c r="BB358" s="81"/>
      <c r="BC358" s="81"/>
    </row>
    <row r="366" spans="1:55" ht="15" thickBot="1" x14ac:dyDescent="0.35"/>
    <row r="367" spans="1:55" x14ac:dyDescent="0.3">
      <c r="C367" s="759">
        <v>44245</v>
      </c>
      <c r="D367" s="760">
        <v>540</v>
      </c>
      <c r="E367" s="760">
        <v>37.299999999999997</v>
      </c>
      <c r="F367" s="1045">
        <v>13</v>
      </c>
      <c r="G367" s="1046">
        <v>49.032032999999998</v>
      </c>
      <c r="H367" s="1046">
        <v>20.031029</v>
      </c>
      <c r="I367" s="1047">
        <v>3.4458340000000001</v>
      </c>
      <c r="J367" s="1048">
        <v>2.3914610000000001</v>
      </c>
      <c r="K367" s="1049">
        <v>0.79259400000000002</v>
      </c>
      <c r="L367" s="1050">
        <v>0.75862799999999997</v>
      </c>
      <c r="M367" s="1049">
        <v>1.0671949999999999</v>
      </c>
      <c r="N367" s="1049">
        <v>1.0719240000000001</v>
      </c>
      <c r="O367" s="1049">
        <f t="shared" ref="O367" si="302">(M367-K367)/K367</f>
        <v>0.3464585904006337</v>
      </c>
      <c r="P367" s="1049">
        <f t="shared" ref="P367" si="303">(N367-L367)/L367</f>
        <v>0.41297711131147302</v>
      </c>
      <c r="Q367" s="1051">
        <v>29.001003000000001</v>
      </c>
      <c r="R367" s="1058">
        <v>9.7024159999999995</v>
      </c>
      <c r="S367" s="1052">
        <v>59.171435000000002</v>
      </c>
      <c r="T367" s="1052">
        <v>30.604046</v>
      </c>
      <c r="U367" s="1053">
        <v>70.644954999999996</v>
      </c>
      <c r="V367" s="1054">
        <f>U367/F367</f>
        <v>5.4342273076923071</v>
      </c>
      <c r="W367" s="1055">
        <v>440</v>
      </c>
      <c r="X367" s="1056">
        <f>Q367/F367</f>
        <v>2.2308463846153845</v>
      </c>
      <c r="Y367" s="1114"/>
      <c r="Z367" s="1115"/>
      <c r="AA367" s="1057">
        <v>372.66722900000002</v>
      </c>
      <c r="AB367" s="1055">
        <v>293.63284199999998</v>
      </c>
      <c r="AC367" s="1058">
        <v>1.269161</v>
      </c>
      <c r="AD367" s="1058">
        <v>16.944444000000001</v>
      </c>
      <c r="AE367" s="1058">
        <v>81.666667000000004</v>
      </c>
      <c r="AF367" s="1058">
        <v>15</v>
      </c>
      <c r="AG367" s="898">
        <v>13.333333</v>
      </c>
      <c r="AH367" s="898">
        <v>0.47004600000000002</v>
      </c>
      <c r="AI367" s="1059">
        <v>11.082095000000001</v>
      </c>
      <c r="AJ367" s="1060">
        <f t="shared" ref="AJ367" si="304">AA367/AI367</f>
        <v>33.627868106165849</v>
      </c>
      <c r="AK367" s="1049">
        <v>14.248408</v>
      </c>
      <c r="AL367" s="1049">
        <f>AI367/AK367</f>
        <v>0.77777776997963566</v>
      </c>
      <c r="AM367" s="1059">
        <v>10.290523</v>
      </c>
      <c r="AN367" s="1060">
        <f>AA367/AM367</f>
        <v>36.214605321809202</v>
      </c>
      <c r="AO367" s="1049">
        <v>9.3406280000000006</v>
      </c>
      <c r="AP367" s="1049">
        <f>AM367/AO367</f>
        <v>1.1016949823930469</v>
      </c>
      <c r="AQ367" s="1049">
        <f t="shared" ref="AQ367" si="305">AA367/(AI367/2+AM367/2)</f>
        <v>34.873334562944038</v>
      </c>
      <c r="AR367" s="1049">
        <v>4.9138890000000002</v>
      </c>
      <c r="AS367" s="1114"/>
      <c r="AT367" s="1115"/>
      <c r="AU367" s="1061">
        <v>0.99825600000000003</v>
      </c>
      <c r="AV367" s="1058">
        <v>19.426304999999999</v>
      </c>
      <c r="AW367" s="1062">
        <v>61.138336000000002</v>
      </c>
      <c r="AX367" s="920">
        <f>((AU367^2)*0.7854*AV367)/AW367</f>
        <v>0.24868600401909693</v>
      </c>
      <c r="AY367" s="898">
        <v>547.44190700000001</v>
      </c>
      <c r="AZ367" s="898">
        <v>1598.3543179999999</v>
      </c>
      <c r="BA367" s="1063">
        <f>AZ367/AY367</f>
        <v>2.9196784125625954</v>
      </c>
      <c r="BB367" s="1114"/>
      <c r="BC367" s="1115"/>
    </row>
  </sheetData>
  <mergeCells count="797">
    <mergeCell ref="Y367:Z367"/>
    <mergeCell ref="AS367:AT367"/>
    <mergeCell ref="BB367:BC367"/>
    <mergeCell ref="E316:E318"/>
    <mergeCell ref="B221:D221"/>
    <mergeCell ref="B208:B220"/>
    <mergeCell ref="M225:N225"/>
    <mergeCell ref="O225:P225"/>
    <mergeCell ref="M198:N198"/>
    <mergeCell ref="O198:P198"/>
    <mergeCell ref="C218:D218"/>
    <mergeCell ref="Y218:Z220"/>
    <mergeCell ref="X317:X318"/>
    <mergeCell ref="Y317:Z318"/>
    <mergeCell ref="AS218:AT220"/>
    <mergeCell ref="A197:B199"/>
    <mergeCell ref="C197:C199"/>
    <mergeCell ref="D197:D199"/>
    <mergeCell ref="F197:F199"/>
    <mergeCell ref="G197:Z197"/>
    <mergeCell ref="AA197:AT197"/>
    <mergeCell ref="A224:B226"/>
    <mergeCell ref="C224:C226"/>
    <mergeCell ref="D224:D226"/>
    <mergeCell ref="F224:F226"/>
    <mergeCell ref="R225:R226"/>
    <mergeCell ref="S225:S226"/>
    <mergeCell ref="T225:T226"/>
    <mergeCell ref="U225:V225"/>
    <mergeCell ref="W225:W226"/>
    <mergeCell ref="A200:A221"/>
    <mergeCell ref="B200:B207"/>
    <mergeCell ref="Y200:Z200"/>
    <mergeCell ref="AS200:AT200"/>
    <mergeCell ref="Y204:Z204"/>
    <mergeCell ref="AS204:AT204"/>
    <mergeCell ref="Q225:Q226"/>
    <mergeCell ref="Y225:Z226"/>
    <mergeCell ref="BB205:BC207"/>
    <mergeCell ref="C206:D206"/>
    <mergeCell ref="C207:D207"/>
    <mergeCell ref="Y208:Z208"/>
    <mergeCell ref="AS208:AT208"/>
    <mergeCell ref="AS210:AT210"/>
    <mergeCell ref="BB210:BC210"/>
    <mergeCell ref="Y211:Z211"/>
    <mergeCell ref="AS211:AT211"/>
    <mergeCell ref="BB208:BC208"/>
    <mergeCell ref="Y209:Z209"/>
    <mergeCell ref="BB200:BC200"/>
    <mergeCell ref="Y201:Z201"/>
    <mergeCell ref="AS201:AT201"/>
    <mergeCell ref="BB201:BC201"/>
    <mergeCell ref="Y202:Z202"/>
    <mergeCell ref="AS202:AT202"/>
    <mergeCell ref="BB202:BC202"/>
    <mergeCell ref="Y203:Z203"/>
    <mergeCell ref="AS203:AT203"/>
    <mergeCell ref="BB203:BC203"/>
    <mergeCell ref="BB204:BC204"/>
    <mergeCell ref="Y210:Z210"/>
    <mergeCell ref="BB218:BC220"/>
    <mergeCell ref="C219:D219"/>
    <mergeCell ref="C220:D220"/>
    <mergeCell ref="C205:D205"/>
    <mergeCell ref="Y205:Z207"/>
    <mergeCell ref="AS205:AT207"/>
    <mergeCell ref="AV225:AV226"/>
    <mergeCell ref="AW225:AW226"/>
    <mergeCell ref="AX225:AX226"/>
    <mergeCell ref="BB225:BC226"/>
    <mergeCell ref="AS209:AT209"/>
    <mergeCell ref="BB209:BC209"/>
    <mergeCell ref="BB211:BC211"/>
    <mergeCell ref="Y217:Z217"/>
    <mergeCell ref="AS217:AT217"/>
    <mergeCell ref="BB217:BC217"/>
    <mergeCell ref="G224:Z224"/>
    <mergeCell ref="AA224:AT224"/>
    <mergeCell ref="AU224:BC224"/>
    <mergeCell ref="G225:H225"/>
    <mergeCell ref="I225:J225"/>
    <mergeCell ref="K225:L225"/>
    <mergeCell ref="AA225:AA226"/>
    <mergeCell ref="AB225:AB226"/>
    <mergeCell ref="AC225:AC226"/>
    <mergeCell ref="AD225:AD226"/>
    <mergeCell ref="AF225:AF226"/>
    <mergeCell ref="X225:X226"/>
    <mergeCell ref="AU197:BC197"/>
    <mergeCell ref="G198:H198"/>
    <mergeCell ref="I198:J198"/>
    <mergeCell ref="K198:L198"/>
    <mergeCell ref="Q198:Q199"/>
    <mergeCell ref="R198:R199"/>
    <mergeCell ref="S198:S199"/>
    <mergeCell ref="T198:T199"/>
    <mergeCell ref="U198:V198"/>
    <mergeCell ref="W198:W199"/>
    <mergeCell ref="X198:X199"/>
    <mergeCell ref="Y198:Z199"/>
    <mergeCell ref="AA198:AA199"/>
    <mergeCell ref="AB198:AB199"/>
    <mergeCell ref="AO198:AP198"/>
    <mergeCell ref="AS198:AT199"/>
    <mergeCell ref="AU198:AU199"/>
    <mergeCell ref="AV198:AV199"/>
    <mergeCell ref="AW198:AW199"/>
    <mergeCell ref="AX198:AX199"/>
    <mergeCell ref="BB198:BC199"/>
    <mergeCell ref="AC198:AC199"/>
    <mergeCell ref="AD198:AD199"/>
    <mergeCell ref="AF198:AF199"/>
    <mergeCell ref="B243:D243"/>
    <mergeCell ref="C240:D240"/>
    <mergeCell ref="Y240:Z242"/>
    <mergeCell ref="AS240:AT242"/>
    <mergeCell ref="BB240:BC242"/>
    <mergeCell ref="C241:D241"/>
    <mergeCell ref="C242:D242"/>
    <mergeCell ref="Y232:Z234"/>
    <mergeCell ref="AS232:AT234"/>
    <mergeCell ref="BB232:BC234"/>
    <mergeCell ref="C233:D233"/>
    <mergeCell ref="C234:D234"/>
    <mergeCell ref="B235:B242"/>
    <mergeCell ref="Y235:Z235"/>
    <mergeCell ref="AS235:AT235"/>
    <mergeCell ref="BB235:BC235"/>
    <mergeCell ref="Y236:Z236"/>
    <mergeCell ref="AS236:AT236"/>
    <mergeCell ref="AS237:AT237"/>
    <mergeCell ref="BB237:BC237"/>
    <mergeCell ref="Y238:Z238"/>
    <mergeCell ref="AS238:AT238"/>
    <mergeCell ref="A227:A243"/>
    <mergeCell ref="B227:B234"/>
    <mergeCell ref="Y227:Z227"/>
    <mergeCell ref="AS227:AT227"/>
    <mergeCell ref="BB227:BC227"/>
    <mergeCell ref="Y228:Z228"/>
    <mergeCell ref="AS228:AT228"/>
    <mergeCell ref="BB228:BC228"/>
    <mergeCell ref="Y229:Z229"/>
    <mergeCell ref="AS229:AT229"/>
    <mergeCell ref="BB229:BC229"/>
    <mergeCell ref="Y230:Z230"/>
    <mergeCell ref="AS230:AT230"/>
    <mergeCell ref="BB230:BC230"/>
    <mergeCell ref="Y231:Z231"/>
    <mergeCell ref="AS231:AT231"/>
    <mergeCell ref="BB231:BC231"/>
    <mergeCell ref="C232:D232"/>
    <mergeCell ref="BB238:BC238"/>
    <mergeCell ref="Y239:Z239"/>
    <mergeCell ref="AS239:AT239"/>
    <mergeCell ref="BB239:BC239"/>
    <mergeCell ref="BB236:BC236"/>
    <mergeCell ref="Y237:Z237"/>
    <mergeCell ref="B137:D137"/>
    <mergeCell ref="Y133:Z133"/>
    <mergeCell ref="AS133:AT133"/>
    <mergeCell ref="BB133:BC133"/>
    <mergeCell ref="C134:D134"/>
    <mergeCell ref="Y134:Z136"/>
    <mergeCell ref="AS134:AT136"/>
    <mergeCell ref="BB134:BC136"/>
    <mergeCell ref="C135:D135"/>
    <mergeCell ref="C136:D136"/>
    <mergeCell ref="B126:B136"/>
    <mergeCell ref="Y127:Z127"/>
    <mergeCell ref="AS127:AT127"/>
    <mergeCell ref="BB127:BC127"/>
    <mergeCell ref="Y128:Z128"/>
    <mergeCell ref="AS128:AT128"/>
    <mergeCell ref="BB128:BC128"/>
    <mergeCell ref="Y129:Z129"/>
    <mergeCell ref="AS129:AT129"/>
    <mergeCell ref="BB129:BC129"/>
    <mergeCell ref="BB120:BC120"/>
    <mergeCell ref="Y121:Z121"/>
    <mergeCell ref="AS121:AT121"/>
    <mergeCell ref="BB121:BC121"/>
    <mergeCell ref="Y131:Z131"/>
    <mergeCell ref="AS131:AT131"/>
    <mergeCell ref="BB131:BC131"/>
    <mergeCell ref="Y132:Z132"/>
    <mergeCell ref="BB132:BC132"/>
    <mergeCell ref="AS132:AT132"/>
    <mergeCell ref="Y122:Z122"/>
    <mergeCell ref="AS122:AT122"/>
    <mergeCell ref="BB122:BC122"/>
    <mergeCell ref="AC116:AC117"/>
    <mergeCell ref="AD116:AD117"/>
    <mergeCell ref="AF116:AF117"/>
    <mergeCell ref="AM116:AN116"/>
    <mergeCell ref="AO116:AP116"/>
    <mergeCell ref="AS116:AT117"/>
    <mergeCell ref="C123:D123"/>
    <mergeCell ref="Y123:Z125"/>
    <mergeCell ref="AS123:AT125"/>
    <mergeCell ref="C124:D124"/>
    <mergeCell ref="C125:D125"/>
    <mergeCell ref="AS118:AT118"/>
    <mergeCell ref="Y119:Z119"/>
    <mergeCell ref="AS119:AT119"/>
    <mergeCell ref="Y120:Z120"/>
    <mergeCell ref="AS120:AT120"/>
    <mergeCell ref="G116:H116"/>
    <mergeCell ref="I116:J116"/>
    <mergeCell ref="K116:L116"/>
    <mergeCell ref="Q116:Q117"/>
    <mergeCell ref="R116:R117"/>
    <mergeCell ref="S116:S117"/>
    <mergeCell ref="T116:T117"/>
    <mergeCell ref="U116:V116"/>
    <mergeCell ref="W116:W117"/>
    <mergeCell ref="BB143:BC146"/>
    <mergeCell ref="BB147:BC150"/>
    <mergeCell ref="AW4:AW5"/>
    <mergeCell ref="AX4:AX5"/>
    <mergeCell ref="AW29:AW30"/>
    <mergeCell ref="AX29:AX30"/>
    <mergeCell ref="AW82:AW83"/>
    <mergeCell ref="AX82:AX83"/>
    <mergeCell ref="AW54:AW55"/>
    <mergeCell ref="AX54:AX55"/>
    <mergeCell ref="AW141:AW142"/>
    <mergeCell ref="AX141:AX142"/>
    <mergeCell ref="BB67:BC67"/>
    <mergeCell ref="BB68:BC68"/>
    <mergeCell ref="BB69:BC69"/>
    <mergeCell ref="BB70:BC70"/>
    <mergeCell ref="BB71:BC71"/>
    <mergeCell ref="BB72:BC72"/>
    <mergeCell ref="BB73:BC73"/>
    <mergeCell ref="BB74:BC74"/>
    <mergeCell ref="BB106:BC106"/>
    <mergeCell ref="AW116:AW117"/>
    <mergeCell ref="AX116:AX117"/>
    <mergeCell ref="BB116:BC117"/>
    <mergeCell ref="AU141:AU142"/>
    <mergeCell ref="AV141:AV142"/>
    <mergeCell ref="BB141:BC142"/>
    <mergeCell ref="AU116:AU117"/>
    <mergeCell ref="AV116:AV117"/>
    <mergeCell ref="BB95:BC95"/>
    <mergeCell ref="BB96:BC98"/>
    <mergeCell ref="BB99:BC99"/>
    <mergeCell ref="BB100:BC100"/>
    <mergeCell ref="BB101:BC101"/>
    <mergeCell ref="BB102:BC102"/>
    <mergeCell ref="BB103:BC103"/>
    <mergeCell ref="BB104:BC104"/>
    <mergeCell ref="BB105:BC105"/>
    <mergeCell ref="AU140:BC140"/>
    <mergeCell ref="BB126:BC126"/>
    <mergeCell ref="BB130:BC130"/>
    <mergeCell ref="BB107:BC107"/>
    <mergeCell ref="BB108:BC108"/>
    <mergeCell ref="BB109:BC111"/>
    <mergeCell ref="AU115:BC115"/>
    <mergeCell ref="BB123:BC125"/>
    <mergeCell ref="BB118:BC118"/>
    <mergeCell ref="BB119:BC119"/>
    <mergeCell ref="BB45:BC45"/>
    <mergeCell ref="BB46:BC46"/>
    <mergeCell ref="BB47:BC49"/>
    <mergeCell ref="AU81:BC81"/>
    <mergeCell ref="AU82:AU83"/>
    <mergeCell ref="AV82:AV83"/>
    <mergeCell ref="BB82:BC83"/>
    <mergeCell ref="BB75:BC77"/>
    <mergeCell ref="BB56:BC56"/>
    <mergeCell ref="BB57:BC57"/>
    <mergeCell ref="BB58:BC58"/>
    <mergeCell ref="BB59:BC59"/>
    <mergeCell ref="BB60:BC60"/>
    <mergeCell ref="BB61:BC61"/>
    <mergeCell ref="BB62:BC64"/>
    <mergeCell ref="BB65:BC65"/>
    <mergeCell ref="BB66:BC66"/>
    <mergeCell ref="AU53:BC53"/>
    <mergeCell ref="AU54:AU55"/>
    <mergeCell ref="AV54:AV55"/>
    <mergeCell ref="BB54:BC55"/>
    <mergeCell ref="BB91:BC91"/>
    <mergeCell ref="BB92:BC92"/>
    <mergeCell ref="BB34:BC34"/>
    <mergeCell ref="BB35:BC35"/>
    <mergeCell ref="BB36:BC36"/>
    <mergeCell ref="BB37:BC39"/>
    <mergeCell ref="BB40:BC40"/>
    <mergeCell ref="BB41:BC41"/>
    <mergeCell ref="BB42:BC42"/>
    <mergeCell ref="BB43:BC43"/>
    <mergeCell ref="BB44:BC44"/>
    <mergeCell ref="AU28:BC28"/>
    <mergeCell ref="AU29:AU30"/>
    <mergeCell ref="AV29:AV30"/>
    <mergeCell ref="BB29:BC30"/>
    <mergeCell ref="BB31:BC31"/>
    <mergeCell ref="BB32:BC32"/>
    <mergeCell ref="BB33:BC33"/>
    <mergeCell ref="AA141:AA142"/>
    <mergeCell ref="AD141:AD142"/>
    <mergeCell ref="AO141:AP141"/>
    <mergeCell ref="AS29:AT30"/>
    <mergeCell ref="AS31:AT31"/>
    <mergeCell ref="AS32:AT32"/>
    <mergeCell ref="AS33:AT33"/>
    <mergeCell ref="AM29:AN29"/>
    <mergeCell ref="AS42:AT42"/>
    <mergeCell ref="AS43:AT43"/>
    <mergeCell ref="AS44:AT44"/>
    <mergeCell ref="AS45:AT45"/>
    <mergeCell ref="AS46:AT46"/>
    <mergeCell ref="AS47:AT49"/>
    <mergeCell ref="AS34:AT34"/>
    <mergeCell ref="AS35:AT35"/>
    <mergeCell ref="AS36:AT36"/>
    <mergeCell ref="AU3:BC3"/>
    <mergeCell ref="AU4:AU5"/>
    <mergeCell ref="AV4:AV5"/>
    <mergeCell ref="BB4:BC5"/>
    <mergeCell ref="BB6:BC6"/>
    <mergeCell ref="BB7:BC7"/>
    <mergeCell ref="BB8:BC8"/>
    <mergeCell ref="BB9:BC9"/>
    <mergeCell ref="BB10:BC10"/>
    <mergeCell ref="C3:C5"/>
    <mergeCell ref="D3:D5"/>
    <mergeCell ref="I4:J4"/>
    <mergeCell ref="Q4:Q5"/>
    <mergeCell ref="R4:R5"/>
    <mergeCell ref="S4:S5"/>
    <mergeCell ref="K4:L4"/>
    <mergeCell ref="C12:D12"/>
    <mergeCell ref="C13:D13"/>
    <mergeCell ref="F3:F5"/>
    <mergeCell ref="G3:Z3"/>
    <mergeCell ref="T4:T5"/>
    <mergeCell ref="U4:V4"/>
    <mergeCell ref="W4:W5"/>
    <mergeCell ref="Y4:Z5"/>
    <mergeCell ref="Y6:Z6"/>
    <mergeCell ref="G4:H4"/>
    <mergeCell ref="Y8:Z8"/>
    <mergeCell ref="Y9:Z9"/>
    <mergeCell ref="Y10:Z10"/>
    <mergeCell ref="X4:X5"/>
    <mergeCell ref="C48:D48"/>
    <mergeCell ref="C49:D49"/>
    <mergeCell ref="B50:D50"/>
    <mergeCell ref="A56:A78"/>
    <mergeCell ref="BB22:BC24"/>
    <mergeCell ref="A6:A25"/>
    <mergeCell ref="B6:B13"/>
    <mergeCell ref="C11:D11"/>
    <mergeCell ref="Y11:Z13"/>
    <mergeCell ref="B14:B24"/>
    <mergeCell ref="C22:D22"/>
    <mergeCell ref="Y22:Z24"/>
    <mergeCell ref="C23:D23"/>
    <mergeCell ref="C24:D24"/>
    <mergeCell ref="Y7:Z7"/>
    <mergeCell ref="BB11:BC13"/>
    <mergeCell ref="BB14:BC14"/>
    <mergeCell ref="BB15:BC15"/>
    <mergeCell ref="BB16:BC16"/>
    <mergeCell ref="BB17:BC17"/>
    <mergeCell ref="BB18:BC18"/>
    <mergeCell ref="BB19:BC19"/>
    <mergeCell ref="BB20:BC20"/>
    <mergeCell ref="BB21:BC21"/>
    <mergeCell ref="A81:B83"/>
    <mergeCell ref="Y82:Z83"/>
    <mergeCell ref="Y91:Z91"/>
    <mergeCell ref="Y92:Z92"/>
    <mergeCell ref="Y94:Z94"/>
    <mergeCell ref="Y95:Z95"/>
    <mergeCell ref="Y99:Z99"/>
    <mergeCell ref="Y88:Z88"/>
    <mergeCell ref="Y89:Z89"/>
    <mergeCell ref="A84:A112"/>
    <mergeCell ref="B84:B98"/>
    <mergeCell ref="C96:D96"/>
    <mergeCell ref="Y96:Z98"/>
    <mergeCell ref="C97:D97"/>
    <mergeCell ref="C98:D98"/>
    <mergeCell ref="Y84:Z84"/>
    <mergeCell ref="Y86:Z86"/>
    <mergeCell ref="C109:D109"/>
    <mergeCell ref="Y109:Z111"/>
    <mergeCell ref="Y102:Z102"/>
    <mergeCell ref="Y103:Z103"/>
    <mergeCell ref="Y87:Z87"/>
    <mergeCell ref="S82:S83"/>
    <mergeCell ref="G81:Z81"/>
    <mergeCell ref="I82:J82"/>
    <mergeCell ref="Q82:Q83"/>
    <mergeCell ref="W82:W83"/>
    <mergeCell ref="T82:T83"/>
    <mergeCell ref="Y85:Z85"/>
    <mergeCell ref="C81:C83"/>
    <mergeCell ref="D81:D83"/>
    <mergeCell ref="B56:B64"/>
    <mergeCell ref="C62:D62"/>
    <mergeCell ref="Y62:Z64"/>
    <mergeCell ref="B78:D78"/>
    <mergeCell ref="Y66:Z66"/>
    <mergeCell ref="Y67:Z67"/>
    <mergeCell ref="Y68:Z68"/>
    <mergeCell ref="Y69:Z69"/>
    <mergeCell ref="Y70:Z70"/>
    <mergeCell ref="Y71:Z71"/>
    <mergeCell ref="Y72:Z72"/>
    <mergeCell ref="Y73:Z73"/>
    <mergeCell ref="B65:B77"/>
    <mergeCell ref="C63:D63"/>
    <mergeCell ref="C64:D64"/>
    <mergeCell ref="C75:D75"/>
    <mergeCell ref="C77:D77"/>
    <mergeCell ref="B147:B150"/>
    <mergeCell ref="C147:D147"/>
    <mergeCell ref="Y147:Z150"/>
    <mergeCell ref="C149:D149"/>
    <mergeCell ref="C150:D150"/>
    <mergeCell ref="B143:B146"/>
    <mergeCell ref="C143:D143"/>
    <mergeCell ref="Y143:Z146"/>
    <mergeCell ref="C145:D145"/>
    <mergeCell ref="C146:D146"/>
    <mergeCell ref="C148:D148"/>
    <mergeCell ref="C144:D144"/>
    <mergeCell ref="B25:D25"/>
    <mergeCell ref="C28:C30"/>
    <mergeCell ref="AS15:AT15"/>
    <mergeCell ref="D28:D30"/>
    <mergeCell ref="I29:J29"/>
    <mergeCell ref="Q29:Q30"/>
    <mergeCell ref="Y29:Z30"/>
    <mergeCell ref="AS21:AT21"/>
    <mergeCell ref="AS22:AT24"/>
    <mergeCell ref="AA28:AT28"/>
    <mergeCell ref="AA29:AA30"/>
    <mergeCell ref="AD29:AD30"/>
    <mergeCell ref="AO29:AP29"/>
    <mergeCell ref="AB29:AB30"/>
    <mergeCell ref="AC29:AC30"/>
    <mergeCell ref="G29:H29"/>
    <mergeCell ref="Y21:Z21"/>
    <mergeCell ref="Y20:Z20"/>
    <mergeCell ref="Y19:Z19"/>
    <mergeCell ref="Y18:Z18"/>
    <mergeCell ref="Y17:Z17"/>
    <mergeCell ref="Y16:Z16"/>
    <mergeCell ref="Y15:Z15"/>
    <mergeCell ref="G28:Z28"/>
    <mergeCell ref="Y45:Z45"/>
    <mergeCell ref="Y65:Z65"/>
    <mergeCell ref="Y61:Z61"/>
    <mergeCell ref="Y54:Z55"/>
    <mergeCell ref="Y56:Z56"/>
    <mergeCell ref="Y57:Z57"/>
    <mergeCell ref="Y32:Z32"/>
    <mergeCell ref="Y33:Z33"/>
    <mergeCell ref="Y34:Z34"/>
    <mergeCell ref="Y35:Z35"/>
    <mergeCell ref="Y36:Z36"/>
    <mergeCell ref="Y40:Z40"/>
    <mergeCell ref="Y41:Z41"/>
    <mergeCell ref="Y42:Z42"/>
    <mergeCell ref="Y43:Z43"/>
    <mergeCell ref="AS59:AT59"/>
    <mergeCell ref="Y46:Z46"/>
    <mergeCell ref="Y47:Z49"/>
    <mergeCell ref="F81:F83"/>
    <mergeCell ref="AA53:AT53"/>
    <mergeCell ref="AM54:AN54"/>
    <mergeCell ref="AA54:AA55"/>
    <mergeCell ref="AD54:AD55"/>
    <mergeCell ref="AO54:AP54"/>
    <mergeCell ref="AB54:AB55"/>
    <mergeCell ref="AC54:AC55"/>
    <mergeCell ref="AF54:AF55"/>
    <mergeCell ref="AS69:AT69"/>
    <mergeCell ref="AS70:AT70"/>
    <mergeCell ref="AS71:AT71"/>
    <mergeCell ref="AS62:AT64"/>
    <mergeCell ref="AS65:AT65"/>
    <mergeCell ref="AS54:AT55"/>
    <mergeCell ref="K82:L82"/>
    <mergeCell ref="R82:R83"/>
    <mergeCell ref="AS56:AT56"/>
    <mergeCell ref="AC82:AC83"/>
    <mergeCell ref="AF82:AF83"/>
    <mergeCell ref="I54:J54"/>
    <mergeCell ref="BB94:BC94"/>
    <mergeCell ref="AS84:AT84"/>
    <mergeCell ref="AS86:AT86"/>
    <mergeCell ref="AA81:AT81"/>
    <mergeCell ref="AS82:AT83"/>
    <mergeCell ref="AO82:AP82"/>
    <mergeCell ref="AM82:AN82"/>
    <mergeCell ref="AA82:AA83"/>
    <mergeCell ref="BB85:BC85"/>
    <mergeCell ref="BB93:BC93"/>
    <mergeCell ref="BB90:BC90"/>
    <mergeCell ref="AS88:AT88"/>
    <mergeCell ref="AS89:AT89"/>
    <mergeCell ref="AS87:AT87"/>
    <mergeCell ref="AS85:AT85"/>
    <mergeCell ref="BB84:BC84"/>
    <mergeCell ref="BB86:BC86"/>
    <mergeCell ref="BB88:BC88"/>
    <mergeCell ref="BB89:BC89"/>
    <mergeCell ref="BB87:BC87"/>
    <mergeCell ref="AD82:AD83"/>
    <mergeCell ref="AB82:AB83"/>
    <mergeCell ref="AS41:AT41"/>
    <mergeCell ref="AS93:AT93"/>
    <mergeCell ref="AS107:AT107"/>
    <mergeCell ref="AS57:AT57"/>
    <mergeCell ref="AS66:AT66"/>
    <mergeCell ref="AS67:AT67"/>
    <mergeCell ref="AS68:AT68"/>
    <mergeCell ref="AS58:AT58"/>
    <mergeCell ref="AS72:AT72"/>
    <mergeCell ref="AS73:AT73"/>
    <mergeCell ref="AS74:AT74"/>
    <mergeCell ref="AS75:AT77"/>
    <mergeCell ref="AS106:AT106"/>
    <mergeCell ref="AS105:AT105"/>
    <mergeCell ref="AS91:AT91"/>
    <mergeCell ref="AS92:AT92"/>
    <mergeCell ref="AS94:AT94"/>
    <mergeCell ref="AS95:AT95"/>
    <mergeCell ref="AS96:AT98"/>
    <mergeCell ref="AS99:AT99"/>
    <mergeCell ref="AS100:AT100"/>
    <mergeCell ref="AS101:AT101"/>
    <mergeCell ref="AS102:AT102"/>
    <mergeCell ref="AS103:AT103"/>
    <mergeCell ref="I141:J141"/>
    <mergeCell ref="K141:L141"/>
    <mergeCell ref="Q141:Q142"/>
    <mergeCell ref="R141:R142"/>
    <mergeCell ref="S141:S142"/>
    <mergeCell ref="T141:T142"/>
    <mergeCell ref="F140:F142"/>
    <mergeCell ref="Y90:Z90"/>
    <mergeCell ref="F28:F30"/>
    <mergeCell ref="G141:H141"/>
    <mergeCell ref="Q54:Q55"/>
    <mergeCell ref="Y75:Z77"/>
    <mergeCell ref="Y74:Z74"/>
    <mergeCell ref="Y59:Z59"/>
    <mergeCell ref="Y37:Z39"/>
    <mergeCell ref="Y31:Z31"/>
    <mergeCell ref="G82:H82"/>
    <mergeCell ref="U82:V82"/>
    <mergeCell ref="Y58:Z58"/>
    <mergeCell ref="U29:V29"/>
    <mergeCell ref="K29:L29"/>
    <mergeCell ref="R29:R30"/>
    <mergeCell ref="S29:S30"/>
    <mergeCell ref="Y44:Z44"/>
    <mergeCell ref="AS60:AT60"/>
    <mergeCell ref="AS61:AT61"/>
    <mergeCell ref="U141:V141"/>
    <mergeCell ref="Y60:Z60"/>
    <mergeCell ref="AS147:AT150"/>
    <mergeCell ref="AS143:AT146"/>
    <mergeCell ref="AS141:AT142"/>
    <mergeCell ref="AM141:AN141"/>
    <mergeCell ref="AF141:AF142"/>
    <mergeCell ref="W141:W142"/>
    <mergeCell ref="AA140:AT140"/>
    <mergeCell ref="Y141:Z142"/>
    <mergeCell ref="AS109:AT111"/>
    <mergeCell ref="AS90:AT90"/>
    <mergeCell ref="AS108:AT108"/>
    <mergeCell ref="AB141:AB142"/>
    <mergeCell ref="AC141:AC142"/>
    <mergeCell ref="Y118:Z118"/>
    <mergeCell ref="AS104:AT104"/>
    <mergeCell ref="Y93:Z93"/>
    <mergeCell ref="AA115:AT115"/>
    <mergeCell ref="Y116:Z117"/>
    <mergeCell ref="AA116:AA117"/>
    <mergeCell ref="AB116:AB117"/>
    <mergeCell ref="AF29:AF30"/>
    <mergeCell ref="AS126:AT126"/>
    <mergeCell ref="AS130:AT130"/>
    <mergeCell ref="AS37:AT39"/>
    <mergeCell ref="AS40:AT40"/>
    <mergeCell ref="AA3:AT3"/>
    <mergeCell ref="AM4:AN4"/>
    <mergeCell ref="AS19:AT19"/>
    <mergeCell ref="AS20:AT20"/>
    <mergeCell ref="AS4:AT5"/>
    <mergeCell ref="AS6:AT6"/>
    <mergeCell ref="AS7:AT7"/>
    <mergeCell ref="AS8:AT8"/>
    <mergeCell ref="AS9:AT9"/>
    <mergeCell ref="AO4:AP4"/>
    <mergeCell ref="AS18:AT18"/>
    <mergeCell ref="AS10:AT10"/>
    <mergeCell ref="AF4:AF5"/>
    <mergeCell ref="AA4:AA5"/>
    <mergeCell ref="AD4:AD5"/>
    <mergeCell ref="AB4:AB5"/>
    <mergeCell ref="AS11:AT13"/>
    <mergeCell ref="AS14:AT14"/>
    <mergeCell ref="AS16:AT16"/>
    <mergeCell ref="AS17:AT17"/>
    <mergeCell ref="AC4:AC5"/>
    <mergeCell ref="A115:B117"/>
    <mergeCell ref="Y104:Z104"/>
    <mergeCell ref="Y107:Z107"/>
    <mergeCell ref="Y108:Z108"/>
    <mergeCell ref="Y126:Z126"/>
    <mergeCell ref="Y130:Z130"/>
    <mergeCell ref="G140:Z140"/>
    <mergeCell ref="B99:B111"/>
    <mergeCell ref="C110:D110"/>
    <mergeCell ref="C111:D111"/>
    <mergeCell ref="B112:D112"/>
    <mergeCell ref="Y100:Z100"/>
    <mergeCell ref="Y101:Z101"/>
    <mergeCell ref="Y105:Z105"/>
    <mergeCell ref="Y106:Z106"/>
    <mergeCell ref="C115:C117"/>
    <mergeCell ref="C140:D142"/>
    <mergeCell ref="D115:D117"/>
    <mergeCell ref="F115:F117"/>
    <mergeCell ref="G115:Z115"/>
    <mergeCell ref="A118:A137"/>
    <mergeCell ref="B118:B125"/>
    <mergeCell ref="C76:D76"/>
    <mergeCell ref="A31:A50"/>
    <mergeCell ref="B31:B39"/>
    <mergeCell ref="C37:D37"/>
    <mergeCell ref="C38:D38"/>
    <mergeCell ref="C39:D39"/>
    <mergeCell ref="B40:B49"/>
    <mergeCell ref="C47:D47"/>
    <mergeCell ref="Y14:Z14"/>
    <mergeCell ref="W54:W55"/>
    <mergeCell ref="T54:T55"/>
    <mergeCell ref="G54:H54"/>
    <mergeCell ref="A53:B55"/>
    <mergeCell ref="W29:W30"/>
    <mergeCell ref="A28:B30"/>
    <mergeCell ref="R54:R55"/>
    <mergeCell ref="S54:S55"/>
    <mergeCell ref="K54:L54"/>
    <mergeCell ref="U54:V54"/>
    <mergeCell ref="F53:F55"/>
    <mergeCell ref="G53:Z53"/>
    <mergeCell ref="T29:T30"/>
    <mergeCell ref="C53:C55"/>
    <mergeCell ref="D53:D55"/>
    <mergeCell ref="A3:B5"/>
    <mergeCell ref="A316:B318"/>
    <mergeCell ref="C316:C318"/>
    <mergeCell ref="D316:D318"/>
    <mergeCell ref="F316:F318"/>
    <mergeCell ref="G316:Z316"/>
    <mergeCell ref="AA316:AT316"/>
    <mergeCell ref="AG317:AG318"/>
    <mergeCell ref="AH317:AH318"/>
    <mergeCell ref="AE317:AE318"/>
    <mergeCell ref="AI4:AJ4"/>
    <mergeCell ref="AK4:AL4"/>
    <mergeCell ref="AI29:AJ29"/>
    <mergeCell ref="AK29:AL29"/>
    <mergeCell ref="AI54:AJ54"/>
    <mergeCell ref="AK54:AL54"/>
    <mergeCell ref="AI82:AJ82"/>
    <mergeCell ref="AK82:AL82"/>
    <mergeCell ref="AI116:AJ116"/>
    <mergeCell ref="AK116:AL116"/>
    <mergeCell ref="AI141:AJ141"/>
    <mergeCell ref="AK141:AL141"/>
    <mergeCell ref="AA317:AA318"/>
    <mergeCell ref="AB317:AB318"/>
    <mergeCell ref="AC317:AC318"/>
    <mergeCell ref="AD317:AD318"/>
    <mergeCell ref="AF317:AF318"/>
    <mergeCell ref="AM317:AN317"/>
    <mergeCell ref="AO317:AP317"/>
    <mergeCell ref="K317:L317"/>
    <mergeCell ref="M317:N317"/>
    <mergeCell ref="O317:P317"/>
    <mergeCell ref="Q317:Q318"/>
    <mergeCell ref="R317:R318"/>
    <mergeCell ref="S317:S318"/>
    <mergeCell ref="T317:T318"/>
    <mergeCell ref="U317:V317"/>
    <mergeCell ref="W317:W318"/>
    <mergeCell ref="BB317:BC318"/>
    <mergeCell ref="A319:A358"/>
    <mergeCell ref="B319:B328"/>
    <mergeCell ref="Y319:Z319"/>
    <mergeCell ref="AS319:AT319"/>
    <mergeCell ref="BB319:BC319"/>
    <mergeCell ref="Y320:Z320"/>
    <mergeCell ref="AS320:AT320"/>
    <mergeCell ref="BB320:BC320"/>
    <mergeCell ref="Y321:Z321"/>
    <mergeCell ref="AS321:AT321"/>
    <mergeCell ref="BB321:BC321"/>
    <mergeCell ref="Y322:Z322"/>
    <mergeCell ref="AS322:AT322"/>
    <mergeCell ref="BB322:BC322"/>
    <mergeCell ref="Y325:Z325"/>
    <mergeCell ref="AS325:AT325"/>
    <mergeCell ref="BB325:BC325"/>
    <mergeCell ref="C326:D326"/>
    <mergeCell ref="Y326:Z328"/>
    <mergeCell ref="AS326:AT328"/>
    <mergeCell ref="BB326:BC328"/>
    <mergeCell ref="G317:H317"/>
    <mergeCell ref="I317:J317"/>
    <mergeCell ref="C327:D327"/>
    <mergeCell ref="C328:D328"/>
    <mergeCell ref="B348:B355"/>
    <mergeCell ref="Y348:Z348"/>
    <mergeCell ref="AS348:AT348"/>
    <mergeCell ref="BB348:BC348"/>
    <mergeCell ref="Y352:Z352"/>
    <mergeCell ref="AS352:AT352"/>
    <mergeCell ref="BB352:BC352"/>
    <mergeCell ref="Y338:Z338"/>
    <mergeCell ref="C353:D353"/>
    <mergeCell ref="Y353:Z355"/>
    <mergeCell ref="AS353:AT355"/>
    <mergeCell ref="BB353:BC355"/>
    <mergeCell ref="C354:D354"/>
    <mergeCell ref="C355:D355"/>
    <mergeCell ref="Y344:Z344"/>
    <mergeCell ref="AS344:AT344"/>
    <mergeCell ref="C345:D345"/>
    <mergeCell ref="Y345:Z347"/>
    <mergeCell ref="AS345:AT347"/>
    <mergeCell ref="C346:D346"/>
    <mergeCell ref="C347:D347"/>
    <mergeCell ref="B358:D358"/>
    <mergeCell ref="B329:B337"/>
    <mergeCell ref="Y329:Z329"/>
    <mergeCell ref="AS329:AT329"/>
    <mergeCell ref="BB329:BC329"/>
    <mergeCell ref="Y334:Z334"/>
    <mergeCell ref="AS334:AT334"/>
    <mergeCell ref="BB334:BC334"/>
    <mergeCell ref="C335:D335"/>
    <mergeCell ref="Y335:Z337"/>
    <mergeCell ref="AS335:AT337"/>
    <mergeCell ref="BB335:BC337"/>
    <mergeCell ref="C336:D336"/>
    <mergeCell ref="C337:D337"/>
    <mergeCell ref="BB338:BC338"/>
    <mergeCell ref="BB343:BC343"/>
    <mergeCell ref="BB344:BC344"/>
    <mergeCell ref="BB345:BC347"/>
    <mergeCell ref="B356:D356"/>
    <mergeCell ref="B357:D357"/>
    <mergeCell ref="B338:B347"/>
    <mergeCell ref="AS338:AT338"/>
    <mergeCell ref="Y343:Z343"/>
    <mergeCell ref="AS343:AT343"/>
    <mergeCell ref="AI198:AJ198"/>
    <mergeCell ref="AK198:AL198"/>
    <mergeCell ref="AI225:AJ225"/>
    <mergeCell ref="AK225:AL225"/>
    <mergeCell ref="AI317:AJ317"/>
    <mergeCell ref="AK317:AL317"/>
    <mergeCell ref="AY317:AY318"/>
    <mergeCell ref="AZ317:AZ318"/>
    <mergeCell ref="BA317:BA318"/>
    <mergeCell ref="AR317:AR318"/>
    <mergeCell ref="AW317:AW318"/>
    <mergeCell ref="AX317:AX318"/>
    <mergeCell ref="AU316:BC316"/>
    <mergeCell ref="AS317:AT318"/>
    <mergeCell ref="AU317:AU318"/>
    <mergeCell ref="AV317:AV318"/>
    <mergeCell ref="AM225:AN225"/>
    <mergeCell ref="AO225:AP225"/>
    <mergeCell ref="AS225:AT226"/>
    <mergeCell ref="AM198:AN198"/>
    <mergeCell ref="AS213:AT213"/>
    <mergeCell ref="AS216:AT216"/>
    <mergeCell ref="AS214:AT214"/>
    <mergeCell ref="AU225:AU226"/>
  </mergeCells>
  <conditionalFormatting sqref="AA112:AH112 AU112:BA112 F112:X112 AA25:AH25 AA50:AH50 AU25:BA25 AU50:BA50 F25:X25 F50:X50 AA137:AH137 AU137:BA137 F137:X137 AM137:AR137 AM50:AR50 AM25:AR25 AM112:AR112">
    <cfRule type="cellIs" dxfId="95" priority="196" operator="lessThan">
      <formula>0.1</formula>
    </cfRule>
  </conditionalFormatting>
  <conditionalFormatting sqref="AA112:AH112 AA78:AH78 AU78:BA78 AU112:BA112 F78:X78 F112:X112 AA25:AH25 AA50:AH50 AU25:BA25 AU50:BA50 F25:X25 F50:X50 AA137:AH137 AU137:BA137 F137:X137 AM137:AR137 AM50:AR50 AM25:AR25 AM78:AR78 AM112:AR112">
    <cfRule type="cellIs" dxfId="94" priority="195" operator="lessThan">
      <formula>0.05</formula>
    </cfRule>
  </conditionalFormatting>
  <conditionalFormatting sqref="F143:X150 AU143:BA150 AA143:AH150 AM143:AR150">
    <cfRule type="cellIs" dxfId="93" priority="93" operator="lessThan">
      <formula>0.05</formula>
    </cfRule>
    <cfRule type="cellIs" dxfId="92" priority="94" operator="lessThan">
      <formula>0.1</formula>
    </cfRule>
  </conditionalFormatting>
  <conditionalFormatting sqref="AU243:BA243 AA243:AH243 F243:X243 AM243:AR243">
    <cfRule type="cellIs" dxfId="91" priority="36" operator="lessThan">
      <formula>0.1</formula>
    </cfRule>
  </conditionalFormatting>
  <conditionalFormatting sqref="AU243:BA243 AA243:AH243 F243:X243 AM243:AR243">
    <cfRule type="cellIs" dxfId="90" priority="35" operator="lessThan">
      <formula>0.05</formula>
    </cfRule>
  </conditionalFormatting>
  <conditionalFormatting sqref="F221:X221 AA221:AH221 AU221:BA221 AM221:AR221">
    <cfRule type="cellIs" dxfId="89" priority="34" operator="lessThan">
      <formula>0.1</formula>
    </cfRule>
  </conditionalFormatting>
  <conditionalFormatting sqref="F221:X221 AA221:AH221 AU221:BA221 AM221:AR221">
    <cfRule type="cellIs" dxfId="88" priority="33" operator="lessThan">
      <formula>0.05</formula>
    </cfRule>
  </conditionalFormatting>
  <conditionalFormatting sqref="F358:X358">
    <cfRule type="cellIs" dxfId="87" priority="32" operator="lessThan">
      <formula>0.1</formula>
    </cfRule>
  </conditionalFormatting>
  <conditionalFormatting sqref="F358:X358">
    <cfRule type="cellIs" dxfId="86" priority="31" operator="lessThan">
      <formula>0.05</formula>
    </cfRule>
  </conditionalFormatting>
  <conditionalFormatting sqref="F356:X356">
    <cfRule type="cellIs" dxfId="85" priority="30" operator="lessThan">
      <formula>0.1</formula>
    </cfRule>
  </conditionalFormatting>
  <conditionalFormatting sqref="F356:X356">
    <cfRule type="cellIs" dxfId="84" priority="29" operator="lessThan">
      <formula>0.05</formula>
    </cfRule>
  </conditionalFormatting>
  <conditionalFormatting sqref="AA358:AR358">
    <cfRule type="cellIs" dxfId="83" priority="28" operator="lessThan">
      <formula>0.1</formula>
    </cfRule>
  </conditionalFormatting>
  <conditionalFormatting sqref="AA358:AR358">
    <cfRule type="cellIs" dxfId="82" priority="27" operator="lessThan">
      <formula>0.05</formula>
    </cfRule>
  </conditionalFormatting>
  <conditionalFormatting sqref="AA356:AH356 AM356:AR356">
    <cfRule type="cellIs" dxfId="81" priority="26" operator="lessThan">
      <formula>0.1</formula>
    </cfRule>
  </conditionalFormatting>
  <conditionalFormatting sqref="AA356:AH356 AM356:AR356">
    <cfRule type="cellIs" dxfId="80" priority="25" operator="lessThan">
      <formula>0.05</formula>
    </cfRule>
  </conditionalFormatting>
  <conditionalFormatting sqref="AU358:BA358">
    <cfRule type="cellIs" dxfId="79" priority="24" operator="lessThan">
      <formula>0.1</formula>
    </cfRule>
  </conditionalFormatting>
  <conditionalFormatting sqref="AU358:BA358">
    <cfRule type="cellIs" dxfId="78" priority="23" operator="lessThan">
      <formula>0.05</formula>
    </cfRule>
  </conditionalFormatting>
  <conditionalFormatting sqref="AU356:BA356">
    <cfRule type="cellIs" dxfId="77" priority="22" operator="lessThan">
      <formula>0.1</formula>
    </cfRule>
  </conditionalFormatting>
  <conditionalFormatting sqref="AU356:BA356">
    <cfRule type="cellIs" dxfId="76" priority="21" operator="lessThan">
      <formula>0.05</formula>
    </cfRule>
  </conditionalFormatting>
  <conditionalFormatting sqref="F357:X357">
    <cfRule type="cellIs" dxfId="75" priority="20" operator="lessThan">
      <formula>0.1</formula>
    </cfRule>
  </conditionalFormatting>
  <conditionalFormatting sqref="F357:X357">
    <cfRule type="cellIs" dxfId="74" priority="19" operator="lessThan">
      <formula>0.05</formula>
    </cfRule>
  </conditionalFormatting>
  <conditionalFormatting sqref="AA357:AR357">
    <cfRule type="cellIs" dxfId="73" priority="18" operator="lessThan">
      <formula>0.1</formula>
    </cfRule>
  </conditionalFormatting>
  <conditionalFormatting sqref="AA357:AR357">
    <cfRule type="cellIs" dxfId="72" priority="17" operator="lessThan">
      <formula>0.05</formula>
    </cfRule>
  </conditionalFormatting>
  <conditionalFormatting sqref="AU357:BA357">
    <cfRule type="cellIs" dxfId="71" priority="16" operator="lessThan">
      <formula>0.1</formula>
    </cfRule>
  </conditionalFormatting>
  <conditionalFormatting sqref="AU357:BA357">
    <cfRule type="cellIs" dxfId="70" priority="15" operator="lessThan">
      <formula>0.05</formula>
    </cfRule>
  </conditionalFormatting>
  <conditionalFormatting sqref="AI137:AL137 AI50:AL50 AI25:AL25 AI112:AL112">
    <cfRule type="cellIs" dxfId="69" priority="14" operator="lessThan">
      <formula>0.1</formula>
    </cfRule>
  </conditionalFormatting>
  <conditionalFormatting sqref="AI137:AL137 AI50:AL50 AI25:AL25 AI78:AL78 AI112:AL112">
    <cfRule type="cellIs" dxfId="68" priority="13" operator="lessThan">
      <formula>0.05</formula>
    </cfRule>
  </conditionalFormatting>
  <conditionalFormatting sqref="AI143:AL150">
    <cfRule type="cellIs" dxfId="67" priority="11" operator="lessThan">
      <formula>0.05</formula>
    </cfRule>
    <cfRule type="cellIs" dxfId="66" priority="12" operator="lessThan">
      <formula>0.1</formula>
    </cfRule>
  </conditionalFormatting>
  <conditionalFormatting sqref="AI243:AL243">
    <cfRule type="cellIs" dxfId="65" priority="10" operator="lessThan">
      <formula>0.1</formula>
    </cfRule>
  </conditionalFormatting>
  <conditionalFormatting sqref="AI243:AL243">
    <cfRule type="cellIs" dxfId="64" priority="9" operator="lessThan">
      <formula>0.05</formula>
    </cfRule>
  </conditionalFormatting>
  <conditionalFormatting sqref="AI221:AL221">
    <cfRule type="cellIs" dxfId="63" priority="8" operator="lessThan">
      <formula>0.1</formula>
    </cfRule>
  </conditionalFormatting>
  <conditionalFormatting sqref="AI221:AL221">
    <cfRule type="cellIs" dxfId="62" priority="7" operator="lessThan">
      <formula>0.05</formula>
    </cfRule>
  </conditionalFormatting>
  <conditionalFormatting sqref="AI356:AL356">
    <cfRule type="cellIs" dxfId="61" priority="4" operator="lessThan">
      <formula>0.1</formula>
    </cfRule>
  </conditionalFormatting>
  <conditionalFormatting sqref="AI356:AL356">
    <cfRule type="cellIs" dxfId="60" priority="3" operator="lessThan">
      <formula>0.05</formula>
    </cfRule>
  </conditionalFormatting>
  <printOptions horizontalCentered="1" verticalCentered="1"/>
  <pageMargins left="0.25" right="0.25" top="0.75" bottom="0.75" header="0.3" footer="0.3"/>
  <pageSetup scale="1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5B8B-AF93-4D27-A90E-73E6A7FEDA7F}">
  <dimension ref="A2:AG34"/>
  <sheetViews>
    <sheetView tabSelected="1" zoomScale="115" zoomScaleNormal="115" workbookViewId="0">
      <selection activeCell="AC9" sqref="AC9"/>
    </sheetView>
  </sheetViews>
  <sheetFormatPr defaultRowHeight="14.4" x14ac:dyDescent="0.3"/>
  <cols>
    <col min="1" max="1" width="11.33203125" customWidth="1"/>
    <col min="2" max="2" width="3.33203125" customWidth="1"/>
    <col min="3" max="3" width="15.6640625" customWidth="1"/>
    <col min="4" max="4" width="3.44140625" customWidth="1"/>
    <col min="5" max="5" width="5.6640625" bestFit="1" customWidth="1"/>
    <col min="6" max="6" width="1.6640625" customWidth="1"/>
    <col min="7" max="7" width="5" bestFit="1" customWidth="1"/>
    <col min="8" max="8" width="2.6640625" customWidth="1"/>
    <col min="9" max="9" width="6.44140625" customWidth="1"/>
    <col min="10" max="10" width="1.6640625" customWidth="1"/>
    <col min="11" max="11" width="5" bestFit="1" customWidth="1"/>
    <col min="12" max="12" width="2.33203125" customWidth="1"/>
    <col min="13" max="13" width="7.109375" customWidth="1"/>
    <col min="14" max="14" width="2" bestFit="1" customWidth="1"/>
    <col min="15" max="15" width="7.33203125" customWidth="1"/>
    <col min="16" max="16" width="2.33203125" customWidth="1"/>
    <col min="17" max="17" width="5.6640625" bestFit="1" customWidth="1"/>
    <col min="18" max="18" width="2" bestFit="1" customWidth="1"/>
    <col min="19" max="19" width="5.5546875" bestFit="1" customWidth="1"/>
    <col min="20" max="20" width="2.33203125" customWidth="1"/>
    <col min="21" max="21" width="2.44140625" customWidth="1"/>
    <col min="22" max="22" width="5.44140625" bestFit="1" customWidth="1"/>
    <col min="23" max="23" width="1.6640625" customWidth="1"/>
    <col min="24" max="24" width="4.5546875" bestFit="1" customWidth="1"/>
    <col min="25" max="25" width="2.33203125" customWidth="1"/>
    <col min="26" max="26" width="5.44140625" bestFit="1" customWidth="1"/>
    <col min="27" max="27" width="1.6640625" customWidth="1"/>
    <col min="28" max="28" width="3.5546875" customWidth="1"/>
    <col min="29" max="29" width="2.33203125" customWidth="1"/>
    <col min="30" max="30" width="5.44140625" bestFit="1" customWidth="1"/>
    <col min="31" max="31" width="2" bestFit="1" customWidth="1"/>
    <col min="32" max="32" width="4.5546875" bestFit="1" customWidth="1"/>
    <col min="33" max="34" width="2.33203125" customWidth="1"/>
    <col min="42" max="42" width="8.88671875" customWidth="1"/>
  </cols>
  <sheetData>
    <row r="2" spans="2:33" ht="15" thickBot="1" x14ac:dyDescent="0.35"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S2" s="776"/>
      <c r="T2" s="776"/>
      <c r="U2" s="783"/>
      <c r="V2" s="783"/>
      <c r="W2" s="783"/>
      <c r="X2" s="783"/>
      <c r="Y2" s="783"/>
      <c r="Z2" s="783"/>
      <c r="AA2" s="783"/>
      <c r="AB2" s="783"/>
      <c r="AC2" s="783"/>
      <c r="AD2" s="783"/>
      <c r="AE2" s="783"/>
      <c r="AF2" s="783"/>
      <c r="AG2" s="783"/>
    </row>
    <row r="3" spans="2:33" ht="15.6" thickTop="1" thickBot="1" x14ac:dyDescent="0.35">
      <c r="B3" s="775"/>
      <c r="C3" s="771"/>
      <c r="D3" s="761"/>
      <c r="E3" s="1324" t="s">
        <v>761</v>
      </c>
      <c r="F3" s="1325"/>
      <c r="G3" s="1326"/>
      <c r="H3" s="761"/>
      <c r="I3" s="1324" t="s">
        <v>848</v>
      </c>
      <c r="J3" s="1325"/>
      <c r="K3" s="1326"/>
      <c r="L3" s="761"/>
      <c r="M3" s="1324" t="s">
        <v>905</v>
      </c>
      <c r="N3" s="1325"/>
      <c r="O3" s="1326"/>
      <c r="P3" s="761"/>
      <c r="Q3" s="1324" t="s">
        <v>906</v>
      </c>
      <c r="R3" s="1325"/>
      <c r="S3" s="1326"/>
      <c r="T3" s="1085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</row>
    <row r="4" spans="2:33" ht="15.6" thickTop="1" thickBot="1" x14ac:dyDescent="0.35">
      <c r="B4" s="775"/>
      <c r="C4" s="782" t="s">
        <v>763</v>
      </c>
      <c r="D4" s="763"/>
      <c r="E4" s="1330">
        <f>COUNT('LV Function'!D319:D325)</f>
        <v>6</v>
      </c>
      <c r="F4" s="1331"/>
      <c r="G4" s="1332"/>
      <c r="H4" s="764"/>
      <c r="I4" s="1330">
        <f>COUNT('LV Function'!D329:D334)</f>
        <v>4</v>
      </c>
      <c r="J4" s="1331"/>
      <c r="K4" s="1332"/>
      <c r="L4" s="764"/>
      <c r="M4" s="1330">
        <f>COUNT('LV Function'!D338:D344)</f>
        <v>6</v>
      </c>
      <c r="N4" s="1331"/>
      <c r="O4" s="1332"/>
      <c r="P4" s="764"/>
      <c r="Q4" s="1330">
        <f>COUNT('LV Function'!H348:H352)</f>
        <v>4</v>
      </c>
      <c r="R4" s="1331"/>
      <c r="S4" s="1332"/>
      <c r="T4" s="764"/>
    </row>
    <row r="5" spans="2:33" ht="16.95" customHeight="1" thickTop="1" x14ac:dyDescent="0.3">
      <c r="B5" s="775"/>
      <c r="C5" s="772" t="s">
        <v>764</v>
      </c>
      <c r="D5" s="763"/>
      <c r="E5" s="795">
        <f>'LV Function'!W326</f>
        <v>430.5</v>
      </c>
      <c r="F5" s="791" t="s">
        <v>776</v>
      </c>
      <c r="G5" s="797">
        <f>'LV Function'!W328</f>
        <v>20.226632608189302</v>
      </c>
      <c r="H5" s="764"/>
      <c r="I5" s="795">
        <f>'LV Function'!W335</f>
        <v>405</v>
      </c>
      <c r="J5" s="791" t="s">
        <v>776</v>
      </c>
      <c r="K5" s="797">
        <f>'LV Function'!W337</f>
        <v>49.047595931571067</v>
      </c>
      <c r="L5" s="764"/>
      <c r="M5" s="795">
        <f>'LV Function'!W345</f>
        <v>426.16666666666669</v>
      </c>
      <c r="N5" s="791" t="s">
        <v>776</v>
      </c>
      <c r="O5" s="797" t="str">
        <f>ROUND('LV Function'!$W$347,0) &amp;  IF('LV Function'!$W$357&lt;0.05,IF('LV Function'!$W$357&lt;0.01,IF('LV Function'!$W$357&lt;0.001,"***","**"),"*")," ")</f>
        <v xml:space="preserve">32 </v>
      </c>
      <c r="P5" s="764"/>
      <c r="Q5" s="795">
        <f>'LV Function'!W353</f>
        <v>411.25</v>
      </c>
      <c r="R5" s="791" t="s">
        <v>776</v>
      </c>
      <c r="S5" s="797" t="str">
        <f>ROUND('LV Function'!$W$355,0) &amp;  IF('LV Function'!$W$358&lt;0.05,IF('LV Function'!$W$358&lt;0.01,IF('LV Function'!$W$358&lt;0.001,"***","**"),"*")," ")</f>
        <v xml:space="preserve">28 </v>
      </c>
      <c r="T5" s="764"/>
    </row>
    <row r="6" spans="2:33" x14ac:dyDescent="0.3">
      <c r="B6" s="775"/>
      <c r="C6" s="772" t="s">
        <v>765</v>
      </c>
      <c r="D6" s="763"/>
      <c r="E6" s="796"/>
      <c r="F6" s="791"/>
      <c r="G6" s="798"/>
      <c r="H6" s="766"/>
      <c r="I6" s="796"/>
      <c r="J6" s="791"/>
      <c r="K6" s="798"/>
      <c r="L6" s="766"/>
      <c r="M6" s="796"/>
      <c r="N6" s="791"/>
      <c r="O6" s="798"/>
      <c r="P6" s="766"/>
      <c r="Q6" s="796"/>
      <c r="R6" s="791"/>
      <c r="S6" s="798"/>
      <c r="T6" s="766"/>
    </row>
    <row r="7" spans="2:33" x14ac:dyDescent="0.3">
      <c r="B7" s="775"/>
      <c r="C7" s="772" t="s">
        <v>100</v>
      </c>
      <c r="D7" s="763"/>
      <c r="E7" s="807">
        <f>'LV Function'!$K$326</f>
        <v>0.73468433333333316</v>
      </c>
      <c r="F7" s="808" t="s">
        <v>776</v>
      </c>
      <c r="G7" s="809">
        <f>'LV Function'!$K$328</f>
        <v>3.3121426157566983E-2</v>
      </c>
      <c r="H7" s="767"/>
      <c r="I7" s="807">
        <f>'LV Function'!$K$335</f>
        <v>0.69555175000000002</v>
      </c>
      <c r="J7" s="808" t="s">
        <v>776</v>
      </c>
      <c r="K7" s="809">
        <f>'LV Function'!K337</f>
        <v>2.8931980688547746E-2</v>
      </c>
      <c r="L7" s="767"/>
      <c r="M7" s="807">
        <f>'LV Function'!$K$345</f>
        <v>0.75289316666666661</v>
      </c>
      <c r="N7" s="808" t="s">
        <v>776</v>
      </c>
      <c r="O7" s="809" t="str">
        <f>ROUND('LV Function'!K347,2)&amp;  IF('LV Function'!$K$357&lt;0.05,IF('LV Function'!$K$357&lt;0.01,IF('LV Function'!$K$357&lt;0.001,"***","**"),"*")," ")</f>
        <v xml:space="preserve">0.06 </v>
      </c>
      <c r="P7" s="767"/>
      <c r="Q7" s="807">
        <f>'LV Function'!$K$353</f>
        <v>0.67952024999999994</v>
      </c>
      <c r="R7" s="808" t="s">
        <v>776</v>
      </c>
      <c r="S7" s="809" t="str">
        <f>ROUND('LV Function'!O355,2)&amp;  IF('LV Function'!$K$358&lt;0.05,IF('LV Function'!$K$358&lt;0.01,IF('LV Function'!$K$358&lt;0.001,"***","**"),"*")," ")</f>
        <v xml:space="preserve">0.12 </v>
      </c>
      <c r="T7" s="767"/>
    </row>
    <row r="8" spans="2:33" x14ac:dyDescent="0.3">
      <c r="B8" s="775"/>
      <c r="C8" s="772" t="s">
        <v>99</v>
      </c>
      <c r="D8" s="763"/>
      <c r="E8" s="807">
        <f>'LV Function'!$L$326</f>
        <v>0.67408766666666675</v>
      </c>
      <c r="F8" s="808" t="s">
        <v>776</v>
      </c>
      <c r="G8" s="809">
        <f>'LV Function'!$L$328</f>
        <v>6.0259154859471468E-2</v>
      </c>
      <c r="H8" s="767"/>
      <c r="I8" s="807">
        <f>'LV Function'!$L$335</f>
        <v>0.68503399999999992</v>
      </c>
      <c r="J8" s="808" t="s">
        <v>776</v>
      </c>
      <c r="K8" s="809">
        <f>'LV Function'!L337</f>
        <v>5.1314121737263581E-2</v>
      </c>
      <c r="L8" s="767"/>
      <c r="M8" s="807">
        <f>'LV Function'!$L$345</f>
        <v>0.77824166666666661</v>
      </c>
      <c r="N8" s="808" t="s">
        <v>776</v>
      </c>
      <c r="O8" s="809" t="str">
        <f>ROUND('LV Function'!L347,2)&amp;  IF('LV Function'!$L$357&lt;0.05,IF('LV Function'!$L$357&lt;0.01,IF('LV Function'!$L$357&lt;0.001,"***","**"),"*")," ")</f>
        <v xml:space="preserve">0.02 </v>
      </c>
      <c r="P8" s="767"/>
      <c r="Q8" s="807">
        <f>'LV Function'!$L$353</f>
        <v>0.58614524999999995</v>
      </c>
      <c r="R8" s="808" t="s">
        <v>776</v>
      </c>
      <c r="S8" s="809" t="str">
        <f>ROUND('LV Function'!P355,2)&amp;  IF('LV Function'!$L$358&lt;0.05,IF('LV Function'!$L$358&lt;0.01,IF('LV Function'!$L$358&lt;0.001,"***","**"),"*")," ")</f>
        <v xml:space="preserve">0.09 </v>
      </c>
      <c r="T8" s="767"/>
    </row>
    <row r="9" spans="2:33" x14ac:dyDescent="0.3">
      <c r="B9" s="775"/>
      <c r="C9" s="773" t="s">
        <v>766</v>
      </c>
      <c r="D9" s="763"/>
      <c r="E9" s="807"/>
      <c r="F9" s="808"/>
      <c r="G9" s="809"/>
      <c r="H9" s="767"/>
      <c r="I9" s="807"/>
      <c r="J9" s="808"/>
      <c r="K9" s="809"/>
      <c r="L9" s="767"/>
      <c r="M9" s="807"/>
      <c r="N9" s="808"/>
      <c r="O9" s="809"/>
      <c r="P9" s="767"/>
      <c r="Q9" s="807"/>
      <c r="R9" s="808"/>
      <c r="S9" s="809"/>
      <c r="T9" s="767"/>
    </row>
    <row r="10" spans="2:33" ht="16.2" customHeight="1" x14ac:dyDescent="0.3">
      <c r="B10" s="775"/>
      <c r="C10" s="772" t="s">
        <v>768</v>
      </c>
      <c r="D10" s="763"/>
      <c r="E10" s="807">
        <f>'LV Function'!$I$326</f>
        <v>4.0361541666666669</v>
      </c>
      <c r="F10" s="808" t="s">
        <v>776</v>
      </c>
      <c r="G10" s="809">
        <f>'LV Function'!$I$328</f>
        <v>7.1424711317777001E-2</v>
      </c>
      <c r="H10" s="767"/>
      <c r="I10" s="807">
        <f>'LV Function'!I335</f>
        <v>3.3536412500000004</v>
      </c>
      <c r="J10" s="808" t="s">
        <v>776</v>
      </c>
      <c r="K10" s="809">
        <f>'LV Function'!I337</f>
        <v>0.16951314565610884</v>
      </c>
      <c r="L10" s="767"/>
      <c r="M10" s="807">
        <f>'LV Function'!I345</f>
        <v>3.2980581666666668</v>
      </c>
      <c r="N10" s="808" t="s">
        <v>776</v>
      </c>
      <c r="O10" s="809" t="str">
        <f>ROUND('LV Function'!I347,2)&amp;  IF('LV Function'!$I$357&lt;0.05,IF('LV Function'!$I$357&lt;0.01,IF('LV Function'!$I$357&lt;0.001,"***","**"),"*")," ")</f>
        <v xml:space="preserve">0.06 </v>
      </c>
      <c r="P10" s="767"/>
      <c r="Q10" s="807">
        <f>'LV Function'!I353</f>
        <v>3.2027979999999996</v>
      </c>
      <c r="R10" s="808" t="s">
        <v>776</v>
      </c>
      <c r="S10" s="809" t="str">
        <f>ROUND('LV Function'!M355,2)&amp;  IF('LV Function'!$I$358&lt;0.05,IF('LV Function'!$I$358&lt;0.01,IF('LV Function'!$I$358&lt;0.001,"***","**"),"*")," ")</f>
        <v xml:space="preserve">0.04 </v>
      </c>
      <c r="T10" s="767"/>
    </row>
    <row r="11" spans="2:33" x14ac:dyDescent="0.3">
      <c r="B11" s="775"/>
      <c r="C11" s="772" t="s">
        <v>767</v>
      </c>
      <c r="D11" s="763"/>
      <c r="E11" s="807">
        <f>'LV Function'!$J$326</f>
        <v>2.6109114999999998</v>
      </c>
      <c r="F11" s="808" t="s">
        <v>776</v>
      </c>
      <c r="G11" s="809">
        <f>'LV Function'!$J$328</f>
        <v>0.17711213495273728</v>
      </c>
      <c r="H11" s="767"/>
      <c r="I11" s="807">
        <f>'LV Function'!J335</f>
        <v>1.9293079999999998</v>
      </c>
      <c r="J11" s="808" t="s">
        <v>776</v>
      </c>
      <c r="K11" s="809">
        <f>'LV Function'!J337</f>
        <v>0.26462009866882769</v>
      </c>
      <c r="L11" s="767"/>
      <c r="M11" s="807">
        <f>'LV Function'!J345</f>
        <v>1.9007761666666667</v>
      </c>
      <c r="N11" s="808" t="s">
        <v>776</v>
      </c>
      <c r="O11" s="809" t="str">
        <f>ROUND('LV Function'!J347,2)&amp;  IF('LV Function'!$J$357&lt;0.05,IF('LV Function'!$J$357&lt;0.01,IF('LV Function'!$J$357&lt;0.001,"***","**"),"*")," ")</f>
        <v xml:space="preserve">0.07 </v>
      </c>
      <c r="P11" s="767"/>
      <c r="Q11" s="807">
        <f>'LV Function'!J353</f>
        <v>2.0766260000000001</v>
      </c>
      <c r="R11" s="808" t="s">
        <v>776</v>
      </c>
      <c r="S11" s="809" t="str">
        <f>ROUND('LV Function'!N355,2)&amp;  IF('LV Function'!$J$358&lt;0.05,IF('LV Function'!$J$358&lt;0.01,IF('LV Function'!$J$358&lt;0.001,"***","**"),"*")," ")</f>
        <v xml:space="preserve">0.03 </v>
      </c>
      <c r="T11" s="767"/>
    </row>
    <row r="12" spans="2:33" x14ac:dyDescent="0.3">
      <c r="B12" s="775"/>
      <c r="C12" s="772" t="s">
        <v>769</v>
      </c>
      <c r="D12" s="763"/>
      <c r="E12" s="796"/>
      <c r="F12" s="791"/>
      <c r="G12" s="798"/>
      <c r="H12" s="766"/>
      <c r="I12" s="796"/>
      <c r="J12" s="791"/>
      <c r="K12" s="798"/>
      <c r="L12" s="766"/>
      <c r="M12" s="796"/>
      <c r="N12" s="791"/>
      <c r="O12" s="798"/>
      <c r="P12" s="766"/>
      <c r="Q12" s="796"/>
      <c r="R12" s="791"/>
      <c r="S12" s="798"/>
      <c r="T12" s="766"/>
    </row>
    <row r="13" spans="2:33" x14ac:dyDescent="0.3">
      <c r="B13" s="775"/>
      <c r="C13" s="772" t="s">
        <v>768</v>
      </c>
      <c r="D13" s="763"/>
      <c r="E13" s="810">
        <f>'LV Function'!$G$326</f>
        <v>71.735888000000003</v>
      </c>
      <c r="F13" s="811" t="s">
        <v>776</v>
      </c>
      <c r="G13" s="812">
        <f>'LV Function'!$G$328</f>
        <v>3.000603110970594</v>
      </c>
      <c r="H13" s="813"/>
      <c r="I13" s="810">
        <f>'LV Function'!G335</f>
        <v>46.482134499999994</v>
      </c>
      <c r="J13" s="811" t="s">
        <v>776</v>
      </c>
      <c r="K13" s="812">
        <f>'LV Function'!G337</f>
        <v>5.3838963498549983</v>
      </c>
      <c r="L13" s="813"/>
      <c r="M13" s="810">
        <f>'LV Function'!G345</f>
        <v>44.242601333333333</v>
      </c>
      <c r="N13" s="811" t="s">
        <v>776</v>
      </c>
      <c r="O13" s="812" t="str">
        <f>ROUND('LV Function'!G347,0)&amp;  IF('LV Function'!$G$357&lt;0.05,IF('LV Function'!$G$357&lt;0.01,IF('LV Function'!$G$357&lt;0.001,"***","**"),"*")," ")</f>
        <v xml:space="preserve">2 </v>
      </c>
      <c r="P13" s="813"/>
      <c r="Q13" s="810">
        <f>'LV Function'!G353</f>
        <v>41.804637</v>
      </c>
      <c r="R13" s="811" t="s">
        <v>776</v>
      </c>
      <c r="S13" s="812" t="str">
        <f>ROUND('LV Function'!G355,0)&amp;  IF('LV Function'!$G$358&lt;0.05,IF('LV Function'!$G$358&lt;0.01,IF('LV Function'!$G$358&lt;0.001,"***","**"),"*")," ")</f>
        <v xml:space="preserve">6 </v>
      </c>
      <c r="T13" s="813"/>
    </row>
    <row r="14" spans="2:33" x14ac:dyDescent="0.3">
      <c r="B14" s="775"/>
      <c r="C14" s="773" t="s">
        <v>767</v>
      </c>
      <c r="D14" s="763"/>
      <c r="E14" s="810">
        <f>'LV Function'!$H$326</f>
        <v>25.868287666666664</v>
      </c>
      <c r="F14" s="811" t="s">
        <v>776</v>
      </c>
      <c r="G14" s="812">
        <f>'LV Function'!$H$328</f>
        <v>4.0422391020940376</v>
      </c>
      <c r="H14" s="813"/>
      <c r="I14" s="810">
        <f>'LV Function'!H335</f>
        <v>12.864147750000001</v>
      </c>
      <c r="J14" s="811" t="s">
        <v>776</v>
      </c>
      <c r="K14" s="812">
        <f>'LV Function'!H337</f>
        <v>4.2870292239465266</v>
      </c>
      <c r="L14" s="813"/>
      <c r="M14" s="810">
        <f>'LV Function'!H345</f>
        <v>11.385759666666665</v>
      </c>
      <c r="N14" s="811" t="s">
        <v>776</v>
      </c>
      <c r="O14" s="812" t="str">
        <f>ROUND('LV Function'!H347,0)&amp;  IF('LV Function'!$H$357&lt;0.05,IF('LV Function'!$H$357&lt;0.01,IF('LV Function'!$H$357&lt;0.001,"***","**"),"*")," ")</f>
        <v xml:space="preserve">1 </v>
      </c>
      <c r="P14" s="813"/>
      <c r="Q14" s="810">
        <f>'LV Function'!H353</f>
        <v>14.300097000000001</v>
      </c>
      <c r="R14" s="811" t="s">
        <v>776</v>
      </c>
      <c r="S14" s="812" t="str">
        <f>ROUND('LV Function'!H355,0)&amp;  IF('LV Function'!$H$358&lt;0.05,IF('LV Function'!$H$358&lt;0.01,IF('LV Function'!$H$358&lt;0.001,"***","**"),"*")," ")</f>
        <v xml:space="preserve">2 </v>
      </c>
      <c r="T14" s="813"/>
    </row>
    <row r="15" spans="2:33" ht="16.2" customHeight="1" x14ac:dyDescent="0.3">
      <c r="B15" s="775"/>
      <c r="C15" s="772" t="s">
        <v>771</v>
      </c>
      <c r="D15" s="763"/>
      <c r="E15" s="810">
        <f>'LV Function'!$Q$326</f>
        <v>45.867600500000002</v>
      </c>
      <c r="F15" s="811" t="s">
        <v>776</v>
      </c>
      <c r="G15" s="812">
        <f>'LV Function'!$Q$328</f>
        <v>1.4230478158554563</v>
      </c>
      <c r="H15" s="813"/>
      <c r="I15" s="810">
        <f>'LV Function'!Q335</f>
        <v>33.617986500000001</v>
      </c>
      <c r="J15" s="811" t="s">
        <v>776</v>
      </c>
      <c r="K15" s="812">
        <f>'LV Function'!Q337</f>
        <v>3.1775088108735035</v>
      </c>
      <c r="L15" s="813"/>
      <c r="M15" s="810">
        <f>'LV Function'!Q345</f>
        <v>32.856841833333334</v>
      </c>
      <c r="N15" s="811" t="s">
        <v>776</v>
      </c>
      <c r="O15" s="812" t="str">
        <f>ROUND('LV Function'!Q347,0)&amp;  IF('LV Function'!$Q$357&lt;0.05,IF('LV Function'!$Q$357&lt;0.01,IF('LV Function'!$Q$357&lt;0.001,"***","**"),"*")," ")</f>
        <v xml:space="preserve">1 </v>
      </c>
      <c r="P15" s="813"/>
      <c r="Q15" s="810">
        <f>'LV Function'!Q353</f>
        <v>27.504540250000002</v>
      </c>
      <c r="R15" s="811" t="s">
        <v>776</v>
      </c>
      <c r="S15" s="812" t="str">
        <f>ROUND('LV Function'!Q355,0)&amp;  IF('LV Function'!$Q$358&lt;0.05,IF('LV Function'!$Q$358&lt;0.01,IF('LV Function'!$Q$358&lt;0.001,"***","**"),"*")," ")</f>
        <v xml:space="preserve">5 </v>
      </c>
      <c r="T15" s="813"/>
    </row>
    <row r="16" spans="2:33" x14ac:dyDescent="0.3">
      <c r="B16" s="775"/>
      <c r="C16" s="772" t="s">
        <v>96</v>
      </c>
      <c r="D16" s="768"/>
      <c r="E16" s="810">
        <f>'LV Function'!$R$326</f>
        <v>19.760445000000001</v>
      </c>
      <c r="F16" s="811" t="s">
        <v>776</v>
      </c>
      <c r="G16" s="812">
        <f>'LV Function'!$R$328</f>
        <v>1.08341190055027</v>
      </c>
      <c r="H16" s="813"/>
      <c r="I16" s="810">
        <f>'LV Function'!R335</f>
        <v>12.636503250000001</v>
      </c>
      <c r="J16" s="811" t="s">
        <v>776</v>
      </c>
      <c r="K16" s="812">
        <f>'LV Function'!R337</f>
        <v>1.1885882611662564</v>
      </c>
      <c r="L16" s="813"/>
      <c r="M16" s="810">
        <f>'LV Function'!R345</f>
        <v>22.925266666666669</v>
      </c>
      <c r="N16" s="811" t="s">
        <v>776</v>
      </c>
      <c r="O16" s="812" t="str">
        <f>ROUND('LV Function'!R347,0)&amp;  IF('LV Function'!$R$357&lt;0.05,IF('LV Function'!$R$357&lt;0.01,IF('LV Function'!$R$357&lt;0.001,"***","**"),"*")," ")</f>
        <v xml:space="preserve">5 </v>
      </c>
      <c r="P16" s="813"/>
      <c r="Q16" s="810">
        <f>'LV Function'!R353</f>
        <v>9.8257002500000006</v>
      </c>
      <c r="R16" s="811" t="s">
        <v>776</v>
      </c>
      <c r="S16" s="812" t="str">
        <f>ROUND('LV Function'!R355,0)&amp;  IF('LV Function'!$R$358&lt;0.05,IF('LV Function'!$R$358&lt;0.01,IF('LV Function'!$R$358&lt;0.001,"***","**"),"*")," ")</f>
        <v xml:space="preserve">2 </v>
      </c>
      <c r="T16" s="813"/>
    </row>
    <row r="17" spans="1:20" x14ac:dyDescent="0.3">
      <c r="B17" s="775"/>
      <c r="C17" s="772" t="s">
        <v>97</v>
      </c>
      <c r="D17" s="768"/>
      <c r="E17" s="810">
        <f>'LV Function'!$S$326</f>
        <v>64.768245166666688</v>
      </c>
      <c r="F17" s="811" t="s">
        <v>776</v>
      </c>
      <c r="G17" s="812">
        <f>'LV Function'!$S$328</f>
        <v>4.3309363199920901</v>
      </c>
      <c r="H17" s="813"/>
      <c r="I17" s="810">
        <f>'LV Function'!S335</f>
        <v>74.028121999999996</v>
      </c>
      <c r="J17" s="811" t="s">
        <v>776</v>
      </c>
      <c r="K17" s="812">
        <f>'LV Function'!S337</f>
        <v>6.6832994374254486</v>
      </c>
      <c r="L17" s="813"/>
      <c r="M17" s="810">
        <f>'LV Function'!S345</f>
        <v>74.420703000000003</v>
      </c>
      <c r="N17" s="811" t="s">
        <v>776</v>
      </c>
      <c r="O17" s="812" t="str">
        <f>ROUND('LV Function'!S347,0)&amp;  IF('LV Function'!$S$357&lt;0.05,IF('LV Function'!$S$357&lt;0.01,IF('LV Function'!$S$357&lt;0.001,"***","**"),"*")," ")</f>
        <v xml:space="preserve">2 </v>
      </c>
      <c r="P17" s="813"/>
      <c r="Q17" s="810">
        <f>'LV Function'!S353</f>
        <v>65.202231999999995</v>
      </c>
      <c r="R17" s="811" t="s">
        <v>776</v>
      </c>
      <c r="S17" s="812" t="str">
        <f>ROUND('LV Function'!S355,0)&amp;  IF('LV Function'!$S$358&lt;0.05,IF('LV Function'!$S$358&lt;0.01,IF('LV Function'!$S$358&lt;0.001,"***","**"),"*")," ")</f>
        <v xml:space="preserve">4 </v>
      </c>
      <c r="T17" s="813"/>
    </row>
    <row r="18" spans="1:20" x14ac:dyDescent="0.3">
      <c r="B18" s="775"/>
      <c r="C18" s="772" t="s">
        <v>98</v>
      </c>
      <c r="D18" s="768"/>
      <c r="E18" s="810">
        <f>'LV Function'!$T$326</f>
        <v>35.583160833333331</v>
      </c>
      <c r="F18" s="811" t="s">
        <v>776</v>
      </c>
      <c r="G18" s="812">
        <f>'LV Function'!$T$328</f>
        <v>3.3662240979642521</v>
      </c>
      <c r="H18" s="813"/>
      <c r="I18" s="810">
        <f>'LV Function'!T335</f>
        <v>43.117447249999998</v>
      </c>
      <c r="J18" s="811" t="s">
        <v>776</v>
      </c>
      <c r="K18" s="812">
        <f>'LV Function'!T337</f>
        <v>5.5150094659077205</v>
      </c>
      <c r="L18" s="813"/>
      <c r="M18" s="810">
        <f>'LV Function'!T345</f>
        <v>42.415466500000001</v>
      </c>
      <c r="N18" s="811" t="s">
        <v>776</v>
      </c>
      <c r="O18" s="812" t="str">
        <f>ROUND('LV Function'!T347,0)&amp;  IF('LV Function'!$T$357&lt;0.05,IF('LV Function'!$T$357&lt;0.01,IF('LV Function'!$T$357&lt;0.001,"***","**"),"*")," ")</f>
        <v xml:space="preserve">2 </v>
      </c>
      <c r="P18" s="813"/>
      <c r="Q18" s="810">
        <f>'LV Function'!T353</f>
        <v>34.937135249999997</v>
      </c>
      <c r="R18" s="811" t="s">
        <v>776</v>
      </c>
      <c r="S18" s="812" t="str">
        <f>ROUND('LV Function'!T355,0)&amp;  IF('LV Function'!$T$358&lt;0.05,IF('LV Function'!$T$358&lt;0.01,IF('LV Function'!$T$358&lt;0.001,"***","**"),"*")," ")</f>
        <v xml:space="preserve">3 </v>
      </c>
      <c r="T18" s="813"/>
    </row>
    <row r="19" spans="1:20" x14ac:dyDescent="0.3">
      <c r="B19" s="775"/>
      <c r="C19" s="774" t="s">
        <v>770</v>
      </c>
      <c r="D19" s="769"/>
      <c r="E19" s="810">
        <f>'LV Function'!$U$326</f>
        <v>80.957560999999998</v>
      </c>
      <c r="F19" s="811" t="s">
        <v>776</v>
      </c>
      <c r="G19" s="812">
        <f>'LV Function'!$U$328</f>
        <v>4.5387742625631926</v>
      </c>
      <c r="H19" s="814"/>
      <c r="I19" s="810">
        <f>'LV Function'!U335</f>
        <v>58.634029249999998</v>
      </c>
      <c r="J19" s="811" t="s">
        <v>776</v>
      </c>
      <c r="K19" s="812">
        <f>'LV Function'!U337</f>
        <v>7.9809884558425477</v>
      </c>
      <c r="L19" s="814"/>
      <c r="M19" s="810">
        <f>'LV Function'!U345</f>
        <v>64.53561683333335</v>
      </c>
      <c r="N19" s="811" t="s">
        <v>776</v>
      </c>
      <c r="O19" s="812" t="str">
        <f>ROUND('LV Function'!U347,0)&amp;  IF('LV Function'!$U$357&lt;0.05,IF('LV Function'!$U$357&lt;0.01,IF('LV Function'!$U$357&lt;0.001,"***","**"),"*")," ")</f>
        <v xml:space="preserve">4 </v>
      </c>
      <c r="P19" s="814"/>
      <c r="Q19" s="810">
        <f>'LV Function'!U353</f>
        <v>47.779902</v>
      </c>
      <c r="R19" s="811" t="s">
        <v>776</v>
      </c>
      <c r="S19" s="812" t="str">
        <f>ROUND('LV Function'!U355,0)&amp;  IF('LV Function'!$U$358&lt;0.05,IF('LV Function'!$U$358&lt;0.01,IF('LV Function'!$U$358&lt;0.001,"***","**"),"*")," ")</f>
        <v xml:space="preserve">5 </v>
      </c>
      <c r="T19" s="814"/>
    </row>
    <row r="20" spans="1:20" ht="16.2" customHeight="1" x14ac:dyDescent="0.3">
      <c r="B20" s="775"/>
      <c r="C20" s="772" t="s">
        <v>772</v>
      </c>
      <c r="D20" s="763"/>
      <c r="E20" s="815">
        <f>'LV Function'!$V$326</f>
        <v>3.2030170466180317</v>
      </c>
      <c r="F20" s="816" t="s">
        <v>776</v>
      </c>
      <c r="G20" s="817">
        <f>'LV Function'!$V$328</f>
        <v>0.26551594472927892</v>
      </c>
      <c r="H20" s="818"/>
      <c r="I20" s="815">
        <f>'LV Function'!V335</f>
        <v>4.333180874150993</v>
      </c>
      <c r="J20" s="816" t="s">
        <v>776</v>
      </c>
      <c r="K20" s="817">
        <f>'LV Function'!V337</f>
        <v>0.27717830054789944</v>
      </c>
      <c r="L20" s="818"/>
      <c r="M20" s="815">
        <f>'LV Function'!V345</f>
        <v>5.3409840536975102</v>
      </c>
      <c r="N20" s="816" t="s">
        <v>776</v>
      </c>
      <c r="O20" s="817" t="str">
        <f>ROUND('LV Function'!V347,1)&amp;  IF('LV Function'!$V$357&lt;0.05,IF('LV Function'!$V$357&lt;0.01,IF('LV Function'!$V$357&lt;0.001,"***","**"),"*")," ")</f>
        <v>0.3*</v>
      </c>
      <c r="P20" s="818"/>
      <c r="Q20" s="815">
        <f>'LV Function'!V353</f>
        <v>4.0083432065977505</v>
      </c>
      <c r="R20" s="816" t="s">
        <v>776</v>
      </c>
      <c r="S20" s="817" t="str">
        <f>ROUND('LV Function'!V355,1)&amp;  IF('LV Function'!$V$358&lt;0.05,IF('LV Function'!$V$358&lt;0.01,IF('LV Function'!$V$358&lt;0.001,"***","**"),"*")," ")</f>
        <v xml:space="preserve">0.5 </v>
      </c>
      <c r="T20" s="818"/>
    </row>
    <row r="21" spans="1:20" ht="16.2" customHeight="1" thickBot="1" x14ac:dyDescent="0.35">
      <c r="B21" s="775"/>
      <c r="C21" s="804"/>
      <c r="D21" s="805"/>
      <c r="E21" s="806"/>
      <c r="F21" s="806"/>
      <c r="G21" s="806"/>
      <c r="H21" s="806"/>
      <c r="I21" s="806"/>
      <c r="J21" s="806"/>
      <c r="K21" s="806"/>
      <c r="L21" s="806"/>
      <c r="M21" s="806"/>
      <c r="N21" s="806"/>
      <c r="O21" s="806"/>
      <c r="P21" s="806"/>
      <c r="Q21" s="806"/>
      <c r="R21" s="806"/>
      <c r="S21" s="806"/>
      <c r="T21" s="806"/>
    </row>
    <row r="22" spans="1:20" ht="16.2" customHeight="1" x14ac:dyDescent="0.3">
      <c r="B22" s="775"/>
      <c r="C22" s="785"/>
      <c r="D22" s="785"/>
      <c r="E22" s="785"/>
      <c r="F22" s="785"/>
      <c r="G22" s="785"/>
      <c r="H22" s="785"/>
      <c r="I22" s="785"/>
      <c r="J22" s="785"/>
      <c r="K22" s="785"/>
      <c r="L22" s="785"/>
      <c r="M22" s="785"/>
      <c r="N22" s="785"/>
      <c r="O22" s="785"/>
      <c r="P22" s="785"/>
      <c r="Q22" s="785"/>
      <c r="R22" s="785"/>
      <c r="S22" s="785"/>
      <c r="T22" s="785"/>
    </row>
    <row r="23" spans="1:20" ht="15" thickBot="1" x14ac:dyDescent="0.35">
      <c r="B23" s="775"/>
      <c r="C23" s="801" t="s">
        <v>773</v>
      </c>
      <c r="D23" s="802"/>
      <c r="E23" s="802"/>
      <c r="F23" s="802"/>
      <c r="G23" s="802"/>
      <c r="H23" s="802"/>
      <c r="I23" s="803"/>
      <c r="J23" s="803"/>
      <c r="K23" s="803"/>
      <c r="L23" s="802"/>
      <c r="M23" s="803"/>
      <c r="N23" s="803"/>
      <c r="O23" s="803"/>
      <c r="P23" s="802"/>
      <c r="Q23" s="803"/>
      <c r="R23" s="803"/>
      <c r="S23" s="803"/>
      <c r="T23" s="802"/>
    </row>
    <row r="24" spans="1:20" ht="15" thickTop="1" x14ac:dyDescent="0.3">
      <c r="B24" s="775"/>
      <c r="C24" s="790" t="s">
        <v>774</v>
      </c>
      <c r="D24" s="784"/>
      <c r="E24" s="821">
        <f>'LV Function'!AA326</f>
        <v>666.05629183333338</v>
      </c>
      <c r="F24" s="819" t="s">
        <v>776</v>
      </c>
      <c r="G24" s="826">
        <f>'LV Function'!AA328</f>
        <v>26.8864618410561</v>
      </c>
      <c r="H24" s="800"/>
      <c r="I24" s="821">
        <f>'LV Function'!AA335</f>
        <v>619.69686624999997</v>
      </c>
      <c r="J24" s="819" t="s">
        <v>776</v>
      </c>
      <c r="K24" s="826">
        <f>'LV Function'!AA337</f>
        <v>98.96545181618319</v>
      </c>
      <c r="L24" s="800"/>
      <c r="M24" s="821">
        <f>'LV Function'!AA345</f>
        <v>566.26882250000006</v>
      </c>
      <c r="N24" s="819" t="s">
        <v>776</v>
      </c>
      <c r="O24" s="826" t="str">
        <f>ROUND('LV Function'!AA347,0)&amp;  IF('LV Function'!$AA$357&lt;0.05,IF('LV Function'!$AA$357&lt;0.01,IF('LV Function'!$AA$357&lt;0.001,"***","**"),"*")," ")</f>
        <v xml:space="preserve">59 </v>
      </c>
      <c r="P24" s="800"/>
      <c r="Q24" s="821">
        <f>'LV Function'!AA353</f>
        <v>457.79659525</v>
      </c>
      <c r="R24" s="819" t="s">
        <v>776</v>
      </c>
      <c r="S24" s="826" t="str">
        <f>ROUND('LV Function'!AA355,0)&amp;  IF('LV Function'!$AA$358&lt;0.05,IF('LV Function'!$AA$358&lt;0.01,IF('LV Function'!$AA$358&lt;0.001,"***","**"),"*")," ")</f>
        <v xml:space="preserve">83 </v>
      </c>
      <c r="T24" s="800"/>
    </row>
    <row r="25" spans="1:20" x14ac:dyDescent="0.3">
      <c r="B25" s="775"/>
      <c r="C25" s="772" t="s">
        <v>775</v>
      </c>
      <c r="D25" s="770"/>
      <c r="E25" s="795">
        <f>'LV Function'!AB326</f>
        <v>383.79600933333336</v>
      </c>
      <c r="F25" s="819" t="s">
        <v>776</v>
      </c>
      <c r="G25" s="797">
        <f>'LV Function'!AB328</f>
        <v>59.219959469950126</v>
      </c>
      <c r="H25" s="786"/>
      <c r="I25" s="795">
        <f>'LV Function'!AB335</f>
        <v>377.41359349999999</v>
      </c>
      <c r="J25" s="819" t="s">
        <v>776</v>
      </c>
      <c r="K25" s="797">
        <f>'LV Function'!AB337</f>
        <v>45.714214761710892</v>
      </c>
      <c r="L25" s="786"/>
      <c r="M25" s="795">
        <f>'LV Function'!AB345</f>
        <v>299.65461466666665</v>
      </c>
      <c r="N25" s="819" t="s">
        <v>776</v>
      </c>
      <c r="O25" s="826" t="str">
        <f>ROUND('LV Function'!AB347,0)&amp;  IF('LV Function'!$AB$357&lt;0.05,IF('LV Function'!$AB$357&lt;0.01,IF('LV Function'!$AB$357&lt;0.001,"***","**"),"*")," ")</f>
        <v xml:space="preserve">42 </v>
      </c>
      <c r="P25" s="786"/>
      <c r="Q25" s="795">
        <f>'LV Function'!AB353</f>
        <v>222.36792800000001</v>
      </c>
      <c r="R25" s="819" t="s">
        <v>776</v>
      </c>
      <c r="S25" s="826" t="str">
        <f>ROUND('LV Function'!AB355,0)&amp;  IF('LV Function'!$AB$358&lt;0.05,IF('LV Function'!$AB$358&lt;0.01,IF('LV Function'!$AB$358&lt;0.001,"***","**"),"*")," ")</f>
        <v xml:space="preserve">44 </v>
      </c>
      <c r="T25" s="786"/>
    </row>
    <row r="26" spans="1:20" x14ac:dyDescent="0.3">
      <c r="B26" s="775"/>
      <c r="C26" s="787" t="s">
        <v>900</v>
      </c>
      <c r="D26" s="770"/>
      <c r="E26" s="824">
        <f>'LV Function'!AM326</f>
        <v>19.079176666666665</v>
      </c>
      <c r="F26" s="819" t="s">
        <v>776</v>
      </c>
      <c r="G26" s="829">
        <f>'LV Function'!AM328</f>
        <v>1.5340940141721788</v>
      </c>
      <c r="H26" s="792"/>
      <c r="I26" s="824">
        <f>'LV Function'!AM335</f>
        <v>7.3416342500000003</v>
      </c>
      <c r="J26" s="808" t="s">
        <v>776</v>
      </c>
      <c r="K26" s="829">
        <f>'LV Function'!AM337</f>
        <v>1.3973002264903773</v>
      </c>
      <c r="L26" s="792"/>
      <c r="M26" s="824">
        <f>'LV Function'!AM345</f>
        <v>12.907169833333333</v>
      </c>
      <c r="N26" s="808" t="s">
        <v>776</v>
      </c>
      <c r="O26" s="829" t="str">
        <f>ROUND('LV Function'!AM347,2)&amp;  IF('LV Function'!$AM$357&lt;0.05,IF('LV Function'!$AM$357&lt;0.01,IF('LV Function'!$AM$357&lt;0.001,"***","**"),"*")," ")</f>
        <v>1.43*</v>
      </c>
      <c r="P26" s="792"/>
      <c r="Q26" s="824">
        <f>'LV Function'!AM353</f>
        <v>7.0776649999999997</v>
      </c>
      <c r="R26" s="808" t="s">
        <v>776</v>
      </c>
      <c r="S26" s="829" t="str">
        <f>ROUND('LV Function'!AM355,2)&amp;  IF('LV Function'!$AM$358&lt;0.05,IF('LV Function'!$AM$358&lt;0.01,IF('LV Function'!$AM$358&lt;0.001,"***","**"),"*")," ")</f>
        <v xml:space="preserve">1.11 </v>
      </c>
      <c r="T26" s="792"/>
    </row>
    <row r="27" spans="1:20" x14ac:dyDescent="0.3">
      <c r="A27" s="783"/>
      <c r="B27" s="775"/>
      <c r="C27" s="788" t="s">
        <v>901</v>
      </c>
      <c r="D27" s="770"/>
      <c r="E27" s="825">
        <f>'LV Function'!AO326</f>
        <v>21.319129</v>
      </c>
      <c r="F27" s="819" t="s">
        <v>776</v>
      </c>
      <c r="G27" s="830">
        <f>'LV Function'!AO328</f>
        <v>0.93591660670378796</v>
      </c>
      <c r="H27" s="794"/>
      <c r="I27" s="825">
        <f>'LV Function'!AO335</f>
        <v>12.341673</v>
      </c>
      <c r="J27" s="808" t="s">
        <v>776</v>
      </c>
      <c r="K27" s="830">
        <f>'LV Function'!AO337</f>
        <v>1.8713902497607198</v>
      </c>
      <c r="L27" s="794"/>
      <c r="M27" s="940">
        <f>'LV Function'!AO345</f>
        <v>11.570323333333333</v>
      </c>
      <c r="N27" s="808" t="s">
        <v>776</v>
      </c>
      <c r="O27" s="830" t="str">
        <f>ROUND('LV Function'!AO347,1)&amp;  IF('LV Function'!$AO$357&lt;0.05,IF('LV Function'!$AO$357&lt;0.01,IF('LV Function'!$AO$357&lt;0.001,"***","**"),"*")," ")</f>
        <v xml:space="preserve">0.6 </v>
      </c>
      <c r="P27" s="794"/>
      <c r="Q27" s="940">
        <f>'LV Function'!AO353</f>
        <v>9.0895449999999993</v>
      </c>
      <c r="R27" s="808" t="s">
        <v>776</v>
      </c>
      <c r="S27" s="830" t="str">
        <f>ROUND('LV Function'!AO355,1)&amp;  IF('LV Function'!$AO$358&lt;0.05,IF('LV Function'!$AO$358&lt;0.01,IF('LV Function'!$AO$358&lt;0.001,"***","**"),"*")," ")</f>
        <v xml:space="preserve">0.2 </v>
      </c>
      <c r="T27" s="794"/>
    </row>
    <row r="28" spans="1:20" x14ac:dyDescent="0.3">
      <c r="A28" s="783"/>
      <c r="B28" s="785"/>
      <c r="C28" s="787" t="s">
        <v>328</v>
      </c>
      <c r="D28" s="770"/>
      <c r="E28" s="822">
        <f>'LV Function'!AD326</f>
        <v>26.412036999999998</v>
      </c>
      <c r="F28" s="816" t="s">
        <v>776</v>
      </c>
      <c r="G28" s="827">
        <f>'LV Function'!AD328</f>
        <v>1.6435184845070527</v>
      </c>
      <c r="H28" s="820"/>
      <c r="I28" s="822">
        <f>'LV Function'!AD335</f>
        <v>31.597222249999998</v>
      </c>
      <c r="J28" s="816" t="s">
        <v>776</v>
      </c>
      <c r="K28" s="827">
        <f>'LV Function'!AD337</f>
        <v>4.1718717391442466</v>
      </c>
      <c r="L28" s="820"/>
      <c r="M28" s="822">
        <f>'LV Function'!AD345</f>
        <v>25.509259166666666</v>
      </c>
      <c r="N28" s="816" t="s">
        <v>776</v>
      </c>
      <c r="O28" s="946" t="str">
        <f>ROUND('LV Function'!AD347,1)&amp;  IF('LV Function'!$AD$357&lt;0.05,IF('LV Function'!$AD$357&lt;0.01,IF('LV Function'!$AD$357&lt;0.001,"***","**"),"*")," ")</f>
        <v xml:space="preserve">2.3 </v>
      </c>
      <c r="P28" s="820"/>
      <c r="Q28" s="822">
        <f>'LV Function'!AD353</f>
        <v>22.98611125</v>
      </c>
      <c r="R28" s="816" t="s">
        <v>776</v>
      </c>
      <c r="S28" s="946" t="str">
        <f>ROUND('LV Function'!AD355,1)&amp;  IF('LV Function'!$AD$358&lt;0.05,IF('LV Function'!$AD$358&lt;0.01,IF('LV Function'!$AD$358&lt;0.001,"***","**"),"*")," ")</f>
        <v xml:space="preserve">2.8 </v>
      </c>
      <c r="T28" s="820"/>
    </row>
    <row r="29" spans="1:20" x14ac:dyDescent="0.3">
      <c r="A29" s="783"/>
      <c r="B29" s="785"/>
      <c r="C29" s="788" t="s">
        <v>829</v>
      </c>
      <c r="D29" s="770"/>
      <c r="E29" s="823"/>
      <c r="F29" s="791"/>
      <c r="G29" s="828"/>
      <c r="H29" s="793"/>
      <c r="I29" s="823"/>
      <c r="J29" s="791"/>
      <c r="K29" s="828"/>
      <c r="L29" s="793"/>
      <c r="M29" s="823"/>
      <c r="N29" s="791"/>
      <c r="O29" s="828"/>
      <c r="P29" s="793"/>
      <c r="Q29" s="823"/>
      <c r="R29" s="791"/>
      <c r="S29" s="828"/>
      <c r="T29" s="793"/>
    </row>
    <row r="30" spans="1:20" x14ac:dyDescent="0.3">
      <c r="A30" s="783"/>
      <c r="B30" s="785"/>
      <c r="C30" s="772" t="s">
        <v>828</v>
      </c>
      <c r="D30" s="770"/>
      <c r="E30" s="807">
        <f>'LV Function'!AC326</f>
        <v>2.033941</v>
      </c>
      <c r="F30" s="808" t="s">
        <v>776</v>
      </c>
      <c r="G30" s="809">
        <f>'LV Function'!AC328</f>
        <v>0.41569811641686943</v>
      </c>
      <c r="H30" s="767"/>
      <c r="I30" s="807">
        <f>'LV Function'!AC335</f>
        <v>1.63348</v>
      </c>
      <c r="J30" s="808" t="s">
        <v>776</v>
      </c>
      <c r="K30" s="809">
        <f>'LV Function'!AC337</f>
        <v>0.11797181403058364</v>
      </c>
      <c r="L30" s="767"/>
      <c r="M30" s="807">
        <f>'LV Function'!AC345</f>
        <v>1.9538083333333336</v>
      </c>
      <c r="N30" s="808" t="s">
        <v>776</v>
      </c>
      <c r="O30" s="830" t="str">
        <f>ROUND('LV Function'!AC347,2)&amp;  IF('LV Function'!$AC$357&lt;0.05,IF('LV Function'!$AC$357&lt;0.01,IF('LV Function'!$AC$357&lt;0.001,"***","**"),"*")," ")</f>
        <v xml:space="preserve">0.12 </v>
      </c>
      <c r="P30" s="767"/>
      <c r="Q30" s="807">
        <f>'LV Function'!AC353</f>
        <v>2.7920985000000003</v>
      </c>
      <c r="R30" s="808" t="s">
        <v>776</v>
      </c>
      <c r="S30" s="830" t="str">
        <f>ROUND('LV Function'!AC355,2)&amp;  IF('LV Function'!$AC$358&lt;0.05,IF('LV Function'!$AC$358&lt;0.01,IF('LV Function'!$AC$358&lt;0.001,"***","**"),"*")," ")</f>
        <v xml:space="preserve">1.31 </v>
      </c>
      <c r="T30" s="767"/>
    </row>
    <row r="31" spans="1:20" x14ac:dyDescent="0.3">
      <c r="A31" s="783"/>
      <c r="B31" s="785"/>
      <c r="C31" s="788" t="s">
        <v>902</v>
      </c>
      <c r="D31" s="770"/>
      <c r="E31" s="807">
        <f>'LV Function'!AP326</f>
        <v>0.91439559660736014</v>
      </c>
      <c r="F31" s="808" t="s">
        <v>776</v>
      </c>
      <c r="G31" s="809">
        <f>'LV Function'!AP328</f>
        <v>0.11294793951337855</v>
      </c>
      <c r="H31" s="767"/>
      <c r="I31" s="825">
        <f>'LV Function'!AP335</f>
        <v>0.59584676181655105</v>
      </c>
      <c r="J31" s="808" t="s">
        <v>776</v>
      </c>
      <c r="K31" s="830">
        <f>'LV Function'!AP337</f>
        <v>7.2216329360488316E-2</v>
      </c>
      <c r="L31" s="794"/>
      <c r="M31" s="825">
        <f>'LV Function'!AP345</f>
        <v>1.1399061260167977</v>
      </c>
      <c r="N31" s="808" t="s">
        <v>776</v>
      </c>
      <c r="O31" s="830" t="str">
        <f>ROUND('LV Function'!AP347,2)&amp;  IF('LV Function'!$AP$357&lt;0.05,IF('LV Function'!$AP$357&lt;0.01,IF('LV Function'!$AP$357&lt;0.001,"***","**"),"*")," ")</f>
        <v>0.15*</v>
      </c>
      <c r="P31" s="794"/>
      <c r="Q31" s="825">
        <f>'LV Function'!AP353</f>
        <v>0.78679459472342972</v>
      </c>
      <c r="R31" s="808" t="s">
        <v>776</v>
      </c>
      <c r="S31" s="830" t="str">
        <f>ROUND('LV Function'!AP355,2)&amp;  IF('LV Function'!$AP$358&lt;0.05,IF('LV Function'!$AP$358&lt;0.01,IF('LV Function'!$AP$358&lt;0.001,"***","**"),"*")," ")</f>
        <v xml:space="preserve">0.14 </v>
      </c>
      <c r="T31" s="794"/>
    </row>
    <row r="32" spans="1:20" x14ac:dyDescent="0.3">
      <c r="A32" s="783"/>
      <c r="B32" s="785"/>
      <c r="C32" s="788" t="s">
        <v>903</v>
      </c>
      <c r="D32" s="770"/>
      <c r="E32" s="825">
        <f>'LV Function'!AQ326</f>
        <v>41.992673187197099</v>
      </c>
      <c r="F32" s="819" t="s">
        <v>776</v>
      </c>
      <c r="G32" s="825">
        <f>'LV Function'!AQ328</f>
        <v>4.2077250858822133</v>
      </c>
      <c r="H32" s="794"/>
      <c r="I32" s="825">
        <f>'LV Function'!AQ335</f>
        <v>80.96983243002947</v>
      </c>
      <c r="J32" s="968" t="s">
        <v>776</v>
      </c>
      <c r="K32" s="830">
        <f>'LV Function'!AQ337</f>
        <v>3.8624783572946297</v>
      </c>
      <c r="L32" s="794"/>
      <c r="M32" s="825">
        <f>'LV Function'!AQ345</f>
        <v>43.412074310739847</v>
      </c>
      <c r="N32" s="968" t="s">
        <v>776</v>
      </c>
      <c r="O32" s="830" t="str">
        <f>ROUND('LV Function'!AQ347,2)&amp;  IF('LV Function'!$AQ$357&lt;0.05,IF('LV Function'!$AQ$357&lt;0.01,IF('LV Function'!$AQ$357&lt;0.001,"***","**"),"*")," ")</f>
        <v>8.06**</v>
      </c>
      <c r="P32" s="794"/>
      <c r="Q32" s="825">
        <f>'LV Function'!AQ353</f>
        <v>51.2145753176627</v>
      </c>
      <c r="R32" s="968" t="s">
        <v>776</v>
      </c>
      <c r="S32" s="830" t="str">
        <f>ROUND('LV Function'!AQ355,2)&amp;  IF('LV Function'!$AQ$358&lt;0.05,IF('LV Function'!$AQ$358&lt;0.01,IF('LV Function'!$AQ$358&lt;0.001,"***","**"),"*")," ")</f>
        <v>3.85**</v>
      </c>
      <c r="T32" s="794"/>
    </row>
    <row r="33" spans="2:20" ht="15" thickBot="1" x14ac:dyDescent="0.35">
      <c r="B33" s="775"/>
      <c r="C33" s="804"/>
      <c r="D33" s="805"/>
      <c r="E33" s="806"/>
      <c r="F33" s="806"/>
      <c r="G33" s="806"/>
      <c r="H33" s="806"/>
      <c r="I33" s="806"/>
      <c r="J33" s="806"/>
      <c r="K33" s="806"/>
      <c r="L33" s="806"/>
      <c r="M33" s="806"/>
      <c r="N33" s="806"/>
      <c r="O33" s="806"/>
      <c r="P33" s="806"/>
      <c r="Q33" s="806"/>
      <c r="R33" s="806"/>
      <c r="S33" s="806"/>
      <c r="T33" s="806"/>
    </row>
    <row r="34" spans="2:20" ht="15.6" x14ac:dyDescent="0.3">
      <c r="B34" s="785"/>
      <c r="C34" s="941"/>
      <c r="D34" s="942"/>
      <c r="E34" s="943"/>
      <c r="F34" s="943"/>
      <c r="G34" s="943"/>
      <c r="H34" s="794"/>
      <c r="I34" s="794"/>
      <c r="J34" s="794"/>
      <c r="K34" s="794"/>
      <c r="L34" s="794"/>
      <c r="M34" s="794"/>
      <c r="N34" s="794"/>
      <c r="O34" s="794"/>
      <c r="P34" s="794"/>
    </row>
  </sheetData>
  <mergeCells count="8">
    <mergeCell ref="Q3:S3"/>
    <mergeCell ref="Q4:S4"/>
    <mergeCell ref="E3:G3"/>
    <mergeCell ref="I3:K3"/>
    <mergeCell ref="M3:O3"/>
    <mergeCell ref="E4:G4"/>
    <mergeCell ref="I4:K4"/>
    <mergeCell ref="M4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2E25-755C-40FD-B9BC-EBCF2B31D9DB}">
  <dimension ref="A2:AC57"/>
  <sheetViews>
    <sheetView zoomScale="115" zoomScaleNormal="115" workbookViewId="0">
      <selection activeCell="T38" sqref="T38"/>
    </sheetView>
  </sheetViews>
  <sheetFormatPr defaultRowHeight="14.4" x14ac:dyDescent="0.3"/>
  <cols>
    <col min="1" max="1" width="11.33203125" customWidth="1"/>
    <col min="2" max="2" width="2.33203125" customWidth="1"/>
    <col min="3" max="3" width="25.6640625" customWidth="1"/>
    <col min="4" max="4" width="2.33203125" customWidth="1"/>
    <col min="5" max="5" width="5.6640625" bestFit="1" customWidth="1"/>
    <col min="6" max="6" width="1.6640625" customWidth="1"/>
    <col min="7" max="7" width="4.5546875" bestFit="1" customWidth="1"/>
    <col min="8" max="8" width="2.33203125" customWidth="1"/>
    <col min="9" max="9" width="6.33203125" bestFit="1" customWidth="1"/>
    <col min="10" max="10" width="2" bestFit="1" customWidth="1"/>
    <col min="11" max="11" width="7.33203125" bestFit="1" customWidth="1"/>
    <col min="12" max="12" width="2.33203125" customWidth="1"/>
    <col min="15" max="15" width="2.109375" customWidth="1"/>
    <col min="16" max="16" width="19.109375" customWidth="1"/>
    <col min="17" max="17" width="2.44140625" customWidth="1"/>
    <col min="18" max="18" width="5.44140625" bestFit="1" customWidth="1"/>
    <col min="19" max="19" width="1.6640625" customWidth="1"/>
    <col min="20" max="20" width="4.5546875" bestFit="1" customWidth="1"/>
    <col min="21" max="21" width="2.33203125" customWidth="1"/>
    <col min="22" max="22" width="5.44140625" bestFit="1" customWidth="1"/>
    <col min="23" max="23" width="1.6640625" customWidth="1"/>
    <col min="24" max="24" width="3.5546875" customWidth="1"/>
    <col min="25" max="25" width="2.33203125" customWidth="1"/>
    <col min="26" max="26" width="5.44140625" bestFit="1" customWidth="1"/>
    <col min="27" max="27" width="2" bestFit="1" customWidth="1"/>
    <col min="28" max="28" width="4.5546875" bestFit="1" customWidth="1"/>
    <col min="29" max="30" width="2.33203125" customWidth="1"/>
    <col min="38" max="38" width="8.88671875" customWidth="1"/>
  </cols>
  <sheetData>
    <row r="2" spans="2:29" ht="15" thickBot="1" x14ac:dyDescent="0.35"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  <c r="AA2" s="776"/>
      <c r="AB2" s="776"/>
      <c r="AC2" s="776"/>
    </row>
    <row r="3" spans="2:29" ht="17.399999999999999" thickTop="1" thickBot="1" x14ac:dyDescent="0.35">
      <c r="B3" s="775"/>
      <c r="C3" s="980" t="s">
        <v>837</v>
      </c>
      <c r="D3" s="980"/>
      <c r="E3" s="1334" t="s">
        <v>834</v>
      </c>
      <c r="F3" s="1335"/>
      <c r="G3" s="1336"/>
      <c r="H3" s="980"/>
      <c r="I3" s="1334" t="s">
        <v>822</v>
      </c>
      <c r="J3" s="1335"/>
      <c r="K3" s="1336"/>
      <c r="L3" s="1012"/>
    </row>
    <row r="4" spans="2:29" ht="15.6" thickTop="1" thickBot="1" x14ac:dyDescent="0.35">
      <c r="B4" s="775"/>
      <c r="C4" s="981" t="s">
        <v>836</v>
      </c>
      <c r="D4" s="979"/>
      <c r="E4" s="832"/>
      <c r="F4" s="976"/>
      <c r="G4" s="834"/>
      <c r="H4" s="977"/>
      <c r="I4" s="832"/>
      <c r="J4" s="976"/>
      <c r="K4" s="834"/>
      <c r="L4" s="978"/>
    </row>
    <row r="5" spans="2:29" ht="15.6" thickTop="1" thickBot="1" x14ac:dyDescent="0.35">
      <c r="B5" s="775"/>
      <c r="C5" s="981" t="s">
        <v>763</v>
      </c>
      <c r="D5" s="982"/>
      <c r="E5" s="1330">
        <f>SUM('LV Function'!Y218:Z220)</f>
        <v>9</v>
      </c>
      <c r="F5" s="1331"/>
      <c r="G5" s="1332"/>
      <c r="H5" s="983"/>
      <c r="I5" s="1330">
        <f>SUM('LV Function'!Y240:Z242)</f>
        <v>5</v>
      </c>
      <c r="J5" s="1331"/>
      <c r="K5" s="1332"/>
      <c r="L5" s="1013"/>
    </row>
    <row r="6" spans="2:29" ht="16.95" customHeight="1" thickTop="1" x14ac:dyDescent="0.3">
      <c r="B6" s="775"/>
      <c r="C6" s="984" t="s">
        <v>764</v>
      </c>
      <c r="D6" s="982"/>
      <c r="E6" s="985">
        <f>'LV Function'!$W$218</f>
        <v>428.68608900000004</v>
      </c>
      <c r="F6" s="986" t="s">
        <v>776</v>
      </c>
      <c r="G6" s="987">
        <f>'LV Function'!$W$220</f>
        <v>13.732580599873264</v>
      </c>
      <c r="H6" s="983"/>
      <c r="I6" s="985">
        <f>'LV Function'!$W$240</f>
        <v>423.81182520000004</v>
      </c>
      <c r="J6" s="986" t="s">
        <v>776</v>
      </c>
      <c r="K6" s="987" t="str">
        <f>ROUND('LV Function'!$W$242,0) &amp;  IF('LV Function'!$W$243&lt;0.05,IF('LV Function'!$W$243&lt;0.01,IF('LV Function'!$W$243&lt;0.001,"***","**"),"*")," ")</f>
        <v xml:space="preserve">46 </v>
      </c>
      <c r="L6" s="1013"/>
    </row>
    <row r="7" spans="2:29" x14ac:dyDescent="0.3">
      <c r="B7" s="775"/>
      <c r="C7" s="984" t="s">
        <v>765</v>
      </c>
      <c r="D7" s="982"/>
      <c r="E7" s="988"/>
      <c r="F7" s="986"/>
      <c r="G7" s="989"/>
      <c r="H7" s="990"/>
      <c r="I7" s="988"/>
      <c r="J7" s="986"/>
      <c r="K7" s="989"/>
      <c r="L7" s="994"/>
    </row>
    <row r="8" spans="2:29" x14ac:dyDescent="0.3">
      <c r="B8" s="775"/>
      <c r="C8" s="984" t="s">
        <v>100</v>
      </c>
      <c r="D8" s="982"/>
      <c r="E8" s="991">
        <f>'LV Function'!$K$218</f>
        <v>0.8638232222222223</v>
      </c>
      <c r="F8" s="992" t="s">
        <v>776</v>
      </c>
      <c r="G8" s="993">
        <f>'LV Function'!$K$220</f>
        <v>4.8122257843024104E-2</v>
      </c>
      <c r="H8" s="994"/>
      <c r="I8" s="991">
        <f>'LV Function'!$K$240</f>
        <v>0.6076028</v>
      </c>
      <c r="J8" s="992" t="s">
        <v>776</v>
      </c>
      <c r="K8" s="993" t="str">
        <f>ROUND('LV Function'!K242,2)&amp;  IF('LV Function'!$K$243&lt;0.05,IF('LV Function'!$K$243&lt;0.01,IF('LV Function'!$K$243&lt;0.001,"***","**"),"*")," ")</f>
        <v>0.04**</v>
      </c>
      <c r="L8" s="994"/>
    </row>
    <row r="9" spans="2:29" x14ac:dyDescent="0.3">
      <c r="B9" s="775"/>
      <c r="C9" s="984" t="s">
        <v>99</v>
      </c>
      <c r="D9" s="982"/>
      <c r="E9" s="991">
        <f>'LV Function'!$L$218</f>
        <v>0.85780766666666664</v>
      </c>
      <c r="F9" s="992" t="s">
        <v>776</v>
      </c>
      <c r="G9" s="993">
        <f>'LV Function'!$L$220</f>
        <v>3.8099134437893437E-2</v>
      </c>
      <c r="H9" s="994"/>
      <c r="I9" s="991">
        <f>'LV Function'!$L$240</f>
        <v>0.72570579999999996</v>
      </c>
      <c r="J9" s="992" t="s">
        <v>776</v>
      </c>
      <c r="K9" s="993" t="str">
        <f>ROUND('LV Function'!L242,2)&amp;  IF('LV Function'!$L$243&lt;0.05,IF('LV Function'!$L$243&lt;0.01,IF('LV Function'!$L$243&lt;0.001,"***","**"),"*")," ")</f>
        <v>0.03*</v>
      </c>
      <c r="L9" s="994"/>
    </row>
    <row r="10" spans="2:29" x14ac:dyDescent="0.3">
      <c r="B10" s="775"/>
      <c r="C10" s="995" t="s">
        <v>838</v>
      </c>
      <c r="D10" s="982"/>
      <c r="E10" s="991"/>
      <c r="F10" s="992"/>
      <c r="G10" s="993"/>
      <c r="H10" s="994"/>
      <c r="I10" s="991"/>
      <c r="J10" s="992"/>
      <c r="K10" s="993"/>
      <c r="L10" s="994"/>
    </row>
    <row r="11" spans="2:29" ht="16.2" customHeight="1" x14ac:dyDescent="0.3">
      <c r="B11" s="775"/>
      <c r="C11" s="984" t="s">
        <v>768</v>
      </c>
      <c r="D11" s="982"/>
      <c r="E11" s="991">
        <f>'LV Function'!$I$218</f>
        <v>3.6109818333333337</v>
      </c>
      <c r="F11" s="992" t="s">
        <v>776</v>
      </c>
      <c r="G11" s="993">
        <f>'LV Function'!$I$220</f>
        <v>9.530812531308358E-2</v>
      </c>
      <c r="H11" s="994"/>
      <c r="I11" s="991">
        <f>'LV Function'!I240</f>
        <v>3.2326204000000005</v>
      </c>
      <c r="J11" s="992" t="s">
        <v>776</v>
      </c>
      <c r="K11" s="993" t="str">
        <f>ROUND('LV Function'!I242,2)&amp;  IF('LV Function'!$I$243&lt;0.05,IF('LV Function'!$I$243&lt;0.01,IF('LV Function'!$I$243&lt;0.001,"***","**"),"*")," ")</f>
        <v>0.11*</v>
      </c>
      <c r="L11" s="994"/>
    </row>
    <row r="12" spans="2:29" x14ac:dyDescent="0.3">
      <c r="B12" s="775"/>
      <c r="C12" s="984" t="s">
        <v>767</v>
      </c>
      <c r="D12" s="982"/>
      <c r="E12" s="991">
        <f>'LV Function'!$J$218</f>
        <v>2.2271087777777776</v>
      </c>
      <c r="F12" s="992" t="s">
        <v>776</v>
      </c>
      <c r="G12" s="993">
        <f>'LV Function'!$J$220</f>
        <v>0.1089472482196444</v>
      </c>
      <c r="H12" s="994"/>
      <c r="I12" s="991">
        <f>'LV Function'!J240</f>
        <v>2.0285245999999999</v>
      </c>
      <c r="J12" s="992" t="s">
        <v>776</v>
      </c>
      <c r="K12" s="993" t="str">
        <f>ROUND('LV Function'!J242,2)&amp;  IF('LV Function'!$J$243&lt;0.05,IF('LV Function'!$J$243&lt;0.01,IF('LV Function'!$J$243&lt;0.001,"***","**"),"*")," ")</f>
        <v xml:space="preserve">0.1 </v>
      </c>
      <c r="L12" s="994"/>
    </row>
    <row r="13" spans="2:29" x14ac:dyDescent="0.3">
      <c r="B13" s="775"/>
      <c r="C13" s="984" t="s">
        <v>769</v>
      </c>
      <c r="D13" s="982"/>
      <c r="E13" s="988"/>
      <c r="F13" s="986"/>
      <c r="G13" s="989"/>
      <c r="H13" s="990"/>
      <c r="I13" s="988"/>
      <c r="J13" s="986"/>
      <c r="K13" s="989"/>
      <c r="L13" s="994"/>
    </row>
    <row r="14" spans="2:29" x14ac:dyDescent="0.3">
      <c r="B14" s="775"/>
      <c r="C14" s="984" t="s">
        <v>768</v>
      </c>
      <c r="D14" s="982"/>
      <c r="E14" s="996">
        <f>'LV Function'!$G$218</f>
        <v>55.518883222222222</v>
      </c>
      <c r="F14" s="997" t="s">
        <v>776</v>
      </c>
      <c r="G14" s="998">
        <f>'LV Function'!$G$220</f>
        <v>3.3015465087168701</v>
      </c>
      <c r="H14" s="856"/>
      <c r="I14" s="996">
        <f>'LV Function'!G240</f>
        <v>42.350877400000002</v>
      </c>
      <c r="J14" s="997" t="s">
        <v>776</v>
      </c>
      <c r="K14" s="998" t="str">
        <f>ROUND('LV Function'!G242,0)&amp;  IF('LV Function'!$G$243&lt;0.05,IF('LV Function'!$G$243&lt;0.01,IF('LV Function'!$G$243&lt;0.001,"***","**"),"*")," ")</f>
        <v>3*</v>
      </c>
      <c r="L14" s="994"/>
    </row>
    <row r="15" spans="2:29" x14ac:dyDescent="0.3">
      <c r="B15" s="775"/>
      <c r="C15" s="995" t="s">
        <v>767</v>
      </c>
      <c r="D15" s="982"/>
      <c r="E15" s="996">
        <f>'LV Function'!$H$218</f>
        <v>17.523291722222226</v>
      </c>
      <c r="F15" s="997" t="s">
        <v>776</v>
      </c>
      <c r="G15" s="998">
        <f>'LV Function'!$H$220</f>
        <v>1.9991915786343233</v>
      </c>
      <c r="H15" s="856"/>
      <c r="I15" s="996">
        <f>'LV Function'!H240</f>
        <v>13.469601599999999</v>
      </c>
      <c r="J15" s="997" t="s">
        <v>776</v>
      </c>
      <c r="K15" s="998" t="str">
        <f>ROUND('LV Function'!H242,0)&amp;  IF('LV Function'!$H$243&lt;0.05,IF('LV Function'!$H$243&lt;0.01,IF('LV Function'!$H$243&lt;0.001,"***","**"),"*")," ")</f>
        <v xml:space="preserve">2 </v>
      </c>
      <c r="L15" s="994"/>
    </row>
    <row r="16" spans="2:29" ht="16.2" customHeight="1" x14ac:dyDescent="0.3">
      <c r="B16" s="775"/>
      <c r="C16" s="984" t="s">
        <v>771</v>
      </c>
      <c r="D16" s="982"/>
      <c r="E16" s="996">
        <f>'LV Function'!$Q$218</f>
        <v>37.995591333333344</v>
      </c>
      <c r="F16" s="997" t="s">
        <v>776</v>
      </c>
      <c r="G16" s="998">
        <f>'LV Function'!$Q$220</f>
        <v>1.8678160828048354</v>
      </c>
      <c r="H16" s="856"/>
      <c r="I16" s="996">
        <f>'LV Function'!Q240</f>
        <v>28.881275999999996</v>
      </c>
      <c r="J16" s="997" t="s">
        <v>776</v>
      </c>
      <c r="K16" s="998" t="str">
        <f>ROUND('LV Function'!Q242,0)&amp;  IF('LV Function'!$Q$243&lt;0.05,IF('LV Function'!$Q$243&lt;0.01,IF('LV Function'!$Q$243&lt;0.001,"***","**"),"*")," ")</f>
        <v>2**</v>
      </c>
      <c r="L16" s="994"/>
    </row>
    <row r="17" spans="1:14" x14ac:dyDescent="0.3">
      <c r="B17" s="775"/>
      <c r="C17" s="984" t="s">
        <v>96</v>
      </c>
      <c r="D17" s="999"/>
      <c r="E17" s="996">
        <f>'LV Function'!$R$218</f>
        <v>16.139896055555557</v>
      </c>
      <c r="F17" s="997" t="s">
        <v>776</v>
      </c>
      <c r="G17" s="998">
        <f>'LV Function'!$R$220</f>
        <v>0.5598031191804268</v>
      </c>
      <c r="H17" s="856"/>
      <c r="I17" s="996">
        <f>'LV Function'!R240</f>
        <v>11.9119566</v>
      </c>
      <c r="J17" s="997" t="s">
        <v>776</v>
      </c>
      <c r="K17" s="998" t="str">
        <f>ROUND('LV Function'!R242,0)&amp;  IF('LV Function'!$R$243&lt;0.05,IF('LV Function'!$R$243&lt;0.01,IF('LV Function'!$R$243&lt;0.001,"***","**"),"*")," ")</f>
        <v>1***</v>
      </c>
      <c r="L17" s="994"/>
    </row>
    <row r="18" spans="1:14" x14ac:dyDescent="0.3">
      <c r="B18" s="775"/>
      <c r="C18" s="984" t="s">
        <v>97</v>
      </c>
      <c r="D18" s="999"/>
      <c r="E18" s="996">
        <f>'LV Function'!$S$218</f>
        <v>69.4610356111111</v>
      </c>
      <c r="F18" s="997" t="s">
        <v>776</v>
      </c>
      <c r="G18" s="998">
        <f>'LV Function'!$S$220</f>
        <v>2.2422844856349688</v>
      </c>
      <c r="H18" s="856"/>
      <c r="I18" s="996">
        <f>'LV Function'!S240</f>
        <v>68.605685599999987</v>
      </c>
      <c r="J18" s="997" t="s">
        <v>776</v>
      </c>
      <c r="K18" s="998" t="str">
        <f>ROUND('LV Function'!S242,0)&amp;  IF('LV Function'!$S$243&lt;0.05,IF('LV Function'!$S$243&lt;0.01,IF('LV Function'!$S$243&lt;0.001,"***","**"),"*")," ")</f>
        <v xml:space="preserve">2 </v>
      </c>
      <c r="L18" s="994"/>
    </row>
    <row r="19" spans="1:14" x14ac:dyDescent="0.3">
      <c r="B19" s="775"/>
      <c r="C19" s="984" t="s">
        <v>98</v>
      </c>
      <c r="D19" s="999"/>
      <c r="E19" s="996">
        <f>'LV Function'!$T$218</f>
        <v>38.693591722222223</v>
      </c>
      <c r="F19" s="997" t="s">
        <v>776</v>
      </c>
      <c r="G19" s="998">
        <f>'LV Function'!$T$220</f>
        <v>1.7516971104446728</v>
      </c>
      <c r="H19" s="856"/>
      <c r="I19" s="996">
        <f>'LV Function'!T240</f>
        <v>37.365003600000001</v>
      </c>
      <c r="J19" s="997" t="s">
        <v>776</v>
      </c>
      <c r="K19" s="998" t="str">
        <f>ROUND('LV Function'!T242,0)&amp;  IF('LV Function'!$T$243&lt;0.05,IF('LV Function'!$T$243&lt;0.01,IF('LV Function'!$T$243&lt;0.001,"***","**"),"*")," ")</f>
        <v xml:space="preserve">1 </v>
      </c>
      <c r="L19" s="994"/>
    </row>
    <row r="20" spans="1:14" x14ac:dyDescent="0.3">
      <c r="B20" s="775"/>
      <c r="C20" s="1000" t="s">
        <v>839</v>
      </c>
      <c r="D20" s="1001"/>
      <c r="E20" s="996">
        <f>'LV Function'!$U$218</f>
        <v>96.480593111111091</v>
      </c>
      <c r="F20" s="997" t="s">
        <v>776</v>
      </c>
      <c r="G20" s="998">
        <f>'LV Function'!$U$220</f>
        <v>7.0552393563561049</v>
      </c>
      <c r="H20" s="1002"/>
      <c r="I20" s="996">
        <f>'LV Function'!U240</f>
        <v>52.365032599999992</v>
      </c>
      <c r="J20" s="997" t="s">
        <v>776</v>
      </c>
      <c r="K20" s="998" t="str">
        <f>ROUND('LV Function'!U242,0)&amp;  IF('LV Function'!$U$243&lt;0.05,IF('LV Function'!$U$243&lt;0.01,IF('LV Function'!$U$243&lt;0.001,"***","**"),"*")," ")</f>
        <v>2***</v>
      </c>
      <c r="L20" s="1013"/>
      <c r="N20" s="783"/>
    </row>
    <row r="21" spans="1:14" x14ac:dyDescent="0.3">
      <c r="B21" s="775"/>
      <c r="C21" s="1000" t="s">
        <v>847</v>
      </c>
      <c r="D21" s="1001"/>
      <c r="E21" s="1041">
        <f>'LV Function'!$F$218</f>
        <v>24.711111111111112</v>
      </c>
      <c r="F21" s="997" t="s">
        <v>776</v>
      </c>
      <c r="G21" s="1039">
        <f>'LV Function'!$F$220</f>
        <v>1.0324518342874158</v>
      </c>
      <c r="H21" s="1002"/>
      <c r="I21" s="1041">
        <f>'LV Function'!F240</f>
        <v>12.02</v>
      </c>
      <c r="J21" s="997" t="s">
        <v>776</v>
      </c>
      <c r="K21" s="1040" t="str">
        <f>ROUND('LV Function'!F242,1)&amp;  IF('LV Function'!$F$243&lt;0.05,IF('LV Function'!$F$243&lt;0.01,IF('LV Function'!$F$243&lt;0.001,"***","**"),"*")," ")</f>
        <v>0.2***</v>
      </c>
      <c r="L21" s="1013"/>
      <c r="N21" s="783"/>
    </row>
    <row r="22" spans="1:14" ht="16.2" customHeight="1" x14ac:dyDescent="0.3">
      <c r="B22" s="775"/>
      <c r="C22" s="1006" t="s">
        <v>840</v>
      </c>
      <c r="D22" s="1007"/>
      <c r="E22" s="1008">
        <f>'LV Function'!$V$218</f>
        <v>3.9284880433674751</v>
      </c>
      <c r="F22" s="1009" t="s">
        <v>776</v>
      </c>
      <c r="G22" s="1010">
        <f>'LV Function'!$V$220</f>
        <v>0.30742644431980232</v>
      </c>
      <c r="H22" s="1011"/>
      <c r="I22" s="1008">
        <f>'LV Function'!V240</f>
        <v>4.3654406287702372</v>
      </c>
      <c r="J22" s="1009" t="s">
        <v>776</v>
      </c>
      <c r="K22" s="1010" t="str">
        <f>ROUND('LV Function'!V242,1)&amp;  IF('LV Function'!$V$243&lt;0.05,IF('LV Function'!$V$243&lt;0.01,IF('LV Function'!$V$243&lt;0.001,"***","**"),"*")," ")</f>
        <v xml:space="preserve">0.2 </v>
      </c>
      <c r="L22" s="994"/>
    </row>
    <row r="23" spans="1:14" ht="10.199999999999999" customHeight="1" x14ac:dyDescent="0.3">
      <c r="B23" s="785"/>
      <c r="C23" s="788"/>
      <c r="D23" s="785"/>
      <c r="E23" s="969"/>
      <c r="F23" s="969"/>
      <c r="G23" s="969"/>
      <c r="H23" s="969"/>
      <c r="I23" s="969"/>
      <c r="J23" s="969"/>
      <c r="K23" s="969"/>
      <c r="L23" s="837"/>
    </row>
    <row r="24" spans="1:14" ht="15" thickBot="1" x14ac:dyDescent="0.35">
      <c r="B24" s="775"/>
      <c r="C24" s="1014" t="s">
        <v>841</v>
      </c>
      <c r="D24" s="1015"/>
      <c r="E24" s="1015"/>
      <c r="F24" s="1015"/>
      <c r="G24" s="1015"/>
      <c r="H24" s="1015"/>
      <c r="I24" s="1016"/>
      <c r="J24" s="1016"/>
      <c r="K24" s="1016"/>
      <c r="L24" s="1016"/>
    </row>
    <row r="25" spans="1:14" ht="15.6" thickTop="1" thickBot="1" x14ac:dyDescent="0.35">
      <c r="B25" s="775"/>
      <c r="C25" s="981" t="s">
        <v>763</v>
      </c>
      <c r="D25" s="982"/>
      <c r="E25" s="1330">
        <f>SUM('LV Function'!AS218:AT220)</f>
        <v>6</v>
      </c>
      <c r="F25" s="1331"/>
      <c r="G25" s="1332"/>
      <c r="H25" s="983"/>
      <c r="I25" s="1330">
        <f>SUM('LV Function'!AS240:AT242)</f>
        <v>5</v>
      </c>
      <c r="J25" s="1331"/>
      <c r="K25" s="1332"/>
      <c r="L25" s="1013"/>
    </row>
    <row r="26" spans="1:14" ht="15" thickTop="1" x14ac:dyDescent="0.3">
      <c r="B26" s="775"/>
      <c r="C26" s="790" t="s">
        <v>774</v>
      </c>
      <c r="D26" s="784"/>
      <c r="E26" s="821">
        <f>'LV Function'!AA218</f>
        <v>608.44344349999994</v>
      </c>
      <c r="F26" s="1017" t="s">
        <v>776</v>
      </c>
      <c r="G26" s="826">
        <f>'LV Function'!AA220</f>
        <v>27.772392279003313</v>
      </c>
      <c r="H26" s="800"/>
      <c r="I26" s="821">
        <f>'LV Function'!AA240</f>
        <v>630.7741552</v>
      </c>
      <c r="J26" s="1017" t="s">
        <v>776</v>
      </c>
      <c r="K26" s="826" t="str">
        <f>ROUND('LV Function'!AA242,0)&amp;  IF('LV Function'!$AA$243&lt;0.05,IF('LV Function'!$AA$243&lt;0.01,IF('LV Function'!$AA$243&lt;0.001,"***","**"),"*")," ")</f>
        <v xml:space="preserve">47 </v>
      </c>
      <c r="L26" s="785"/>
    </row>
    <row r="27" spans="1:14" x14ac:dyDescent="0.3">
      <c r="B27" s="775"/>
      <c r="C27" s="984" t="s">
        <v>775</v>
      </c>
      <c r="D27" s="770"/>
      <c r="E27" s="985">
        <f>'LV Function'!AB218</f>
        <v>465.97095349999995</v>
      </c>
      <c r="F27" s="1017" t="s">
        <v>776</v>
      </c>
      <c r="G27" s="987">
        <f>'LV Function'!AB220</f>
        <v>50.145609811424272</v>
      </c>
      <c r="H27" s="1018"/>
      <c r="I27" s="985">
        <f>'LV Function'!AB240</f>
        <v>368.293723</v>
      </c>
      <c r="J27" s="1017" t="s">
        <v>776</v>
      </c>
      <c r="K27" s="826" t="str">
        <f>ROUND('LV Function'!AB242,0)&amp;  IF('LV Function'!$AB$243&lt;0.05,IF('LV Function'!$AB$243&lt;0.01,IF('LV Function'!$AB$243&lt;0.001,"***","**"),"*")," ")</f>
        <v xml:space="preserve">65 </v>
      </c>
      <c r="L27" s="994"/>
    </row>
    <row r="28" spans="1:14" x14ac:dyDescent="0.3">
      <c r="B28" s="775"/>
      <c r="C28" s="788" t="s">
        <v>826</v>
      </c>
      <c r="D28" s="770"/>
      <c r="E28" s="825">
        <f>'LV Function'!AM218</f>
        <v>18.050013666666668</v>
      </c>
      <c r="F28" s="1017" t="s">
        <v>776</v>
      </c>
      <c r="G28" s="830">
        <f>'LV Function'!AM220</f>
        <v>2.5033404006023585</v>
      </c>
      <c r="H28" s="794"/>
      <c r="I28" s="825">
        <f>'LV Function'!AM240</f>
        <v>8.8575926000000003</v>
      </c>
      <c r="J28" s="992" t="s">
        <v>776</v>
      </c>
      <c r="K28" s="830" t="str">
        <f>ROUND('LV Function'!AM242,2)&amp;  IF('LV Function'!$AM$243&lt;0.05,IF('LV Function'!$AM$243&lt;0.01,IF('LV Function'!$AM$243&lt;0.001,"***","**"),"*")," ")</f>
        <v>0.43**</v>
      </c>
      <c r="L28" s="794"/>
    </row>
    <row r="29" spans="1:14" x14ac:dyDescent="0.3">
      <c r="A29" s="783"/>
      <c r="B29" s="775"/>
      <c r="C29" s="788" t="s">
        <v>827</v>
      </c>
      <c r="D29" s="770"/>
      <c r="E29" s="825">
        <f>'LV Function'!AO218</f>
        <v>16.513057999999997</v>
      </c>
      <c r="F29" s="1017" t="s">
        <v>776</v>
      </c>
      <c r="G29" s="830">
        <f>'LV Function'!AO220</f>
        <v>3.931053455053612</v>
      </c>
      <c r="H29" s="794"/>
      <c r="I29" s="940">
        <f>'LV Function'!AO240</f>
        <v>26.214377599999999</v>
      </c>
      <c r="J29" s="992" t="s">
        <v>776</v>
      </c>
      <c r="K29" s="830" t="str">
        <f>ROUND('LV Function'!AO242,1)&amp;  IF('LV Function'!$AO$243&lt;0.05,IF('LV Function'!$AO$243&lt;0.01,IF('LV Function'!$AO$243&lt;0.001,"***","**"),"*")," ")</f>
        <v xml:space="preserve">5.8 </v>
      </c>
      <c r="L29" s="794"/>
    </row>
    <row r="30" spans="1:14" x14ac:dyDescent="0.3">
      <c r="A30" s="783"/>
      <c r="B30" s="785"/>
      <c r="C30" s="788" t="s">
        <v>328</v>
      </c>
      <c r="D30" s="770"/>
      <c r="E30" s="940">
        <f>'LV Function'!AD218</f>
        <v>28.796296333333334</v>
      </c>
      <c r="F30" s="1004" t="s">
        <v>776</v>
      </c>
      <c r="G30" s="1019">
        <f>'LV Function'!AD220</f>
        <v>1.5822229760540645</v>
      </c>
      <c r="H30" s="1011"/>
      <c r="I30" s="940">
        <f>'LV Function'!AD240</f>
        <v>25.833333</v>
      </c>
      <c r="J30" s="1004" t="s">
        <v>776</v>
      </c>
      <c r="K30" s="834" t="str">
        <f>ROUND('LV Function'!AD242,1)&amp;  IF('LV Function'!$AD$243&lt;0.05,IF('LV Function'!$AD$243&lt;0.01,IF('LV Function'!$AD$243&lt;0.001,"***","**"),"*")," ")</f>
        <v xml:space="preserve">1.7 </v>
      </c>
      <c r="L30" s="785"/>
      <c r="M30" s="783"/>
    </row>
    <row r="31" spans="1:14" x14ac:dyDescent="0.3">
      <c r="A31" s="783"/>
      <c r="B31" s="785"/>
      <c r="C31" s="788" t="s">
        <v>842</v>
      </c>
      <c r="D31" s="770"/>
      <c r="E31" s="823"/>
      <c r="F31" s="986"/>
      <c r="G31" s="828"/>
      <c r="H31" s="793"/>
      <c r="I31" s="823"/>
      <c r="J31" s="986"/>
      <c r="K31" s="828"/>
      <c r="L31" s="944"/>
      <c r="M31" s="783"/>
    </row>
    <row r="32" spans="1:14" x14ac:dyDescent="0.3">
      <c r="A32" s="783"/>
      <c r="B32" s="785"/>
      <c r="C32" s="984" t="s">
        <v>828</v>
      </c>
      <c r="D32" s="770"/>
      <c r="E32" s="991">
        <f>'LV Function'!AC218</f>
        <v>1.6056080000000001</v>
      </c>
      <c r="F32" s="992" t="s">
        <v>776</v>
      </c>
      <c r="G32" s="993">
        <f>'LV Function'!AC220</f>
        <v>8.3505125889770826E-2</v>
      </c>
      <c r="H32" s="994"/>
      <c r="I32" s="991">
        <f>'LV Function'!AC240</f>
        <v>1.8118293999999999</v>
      </c>
      <c r="J32" s="992" t="s">
        <v>776</v>
      </c>
      <c r="K32" s="830" t="str">
        <f>ROUND('LV Function'!AC242,2)&amp;  IF('LV Function'!$AC$243&lt;0.05,IF('LV Function'!$AC$243&lt;0.01,IF('LV Function'!$AC$243&lt;0.001,"***","**"),"*")," ")</f>
        <v xml:space="preserve">0.14 </v>
      </c>
      <c r="L32" s="944"/>
      <c r="M32" s="783"/>
    </row>
    <row r="33" spans="1:17" x14ac:dyDescent="0.3">
      <c r="A33" s="783"/>
      <c r="B33" s="785"/>
      <c r="C33" s="788" t="s">
        <v>103</v>
      </c>
      <c r="D33" s="770"/>
      <c r="E33" s="991">
        <f>'LV Function'!AP218</f>
        <v>1.4054771666666666</v>
      </c>
      <c r="F33" s="992" t="s">
        <v>776</v>
      </c>
      <c r="G33" s="993">
        <f>'LV Function'!AP220</f>
        <v>0.33344865305415122</v>
      </c>
      <c r="H33" s="794"/>
      <c r="I33" s="825">
        <f>'LV Function'!AP240</f>
        <v>0.40127059999999998</v>
      </c>
      <c r="J33" s="992" t="s">
        <v>776</v>
      </c>
      <c r="K33" s="830" t="str">
        <f>ROUND('LV Function'!AP242,2)&amp;  IF('LV Function'!$AP$243&lt;0.05,IF('LV Function'!$AP$243&lt;0.01,IF('LV Function'!$AP$243&lt;0.001,"***","**"),"*")," ")</f>
        <v>0.08*</v>
      </c>
      <c r="L33" s="947"/>
      <c r="M33" s="783"/>
    </row>
    <row r="34" spans="1:17" x14ac:dyDescent="0.3">
      <c r="A34" s="783"/>
      <c r="B34" s="785"/>
      <c r="C34" s="788" t="s">
        <v>823</v>
      </c>
      <c r="D34" s="770"/>
      <c r="E34" s="825">
        <f>'LV Function'!AN218</f>
        <v>36.154175741522444</v>
      </c>
      <c r="F34" s="992" t="s">
        <v>776</v>
      </c>
      <c r="G34" s="830">
        <f>'LV Function'!AN220</f>
        <v>4.0705128066305294</v>
      </c>
      <c r="H34" s="794"/>
      <c r="I34" s="825">
        <f>'LV Function'!AN240</f>
        <v>71.827052354416736</v>
      </c>
      <c r="J34" s="1020" t="s">
        <v>776</v>
      </c>
      <c r="K34" s="830" t="str">
        <f>ROUND('LV Function'!AN242,2)&amp;  IF('LV Function'!$AN$243&lt;0.05,IF('LV Function'!$AN$243&lt;0.01,IF('LV Function'!$AN$243&lt;0.001,"***","**"),"*")," ")</f>
        <v>6.3***</v>
      </c>
      <c r="L34" s="945"/>
      <c r="M34" s="783"/>
    </row>
    <row r="35" spans="1:17" ht="10.199999999999999" customHeight="1" thickBot="1" x14ac:dyDescent="0.35">
      <c r="B35" s="775"/>
      <c r="C35" s="804"/>
      <c r="D35" s="805"/>
      <c r="E35" s="806"/>
      <c r="F35" s="806"/>
      <c r="G35" s="806"/>
      <c r="H35" s="806"/>
      <c r="I35" s="806"/>
      <c r="J35" s="806"/>
      <c r="K35" s="806"/>
      <c r="L35" s="837"/>
    </row>
    <row r="36" spans="1:17" ht="10.199999999999999" customHeight="1" x14ac:dyDescent="0.3">
      <c r="B36" s="775"/>
      <c r="C36" s="971"/>
      <c r="D36" s="972"/>
      <c r="E36" s="969"/>
      <c r="F36" s="969"/>
      <c r="G36" s="969"/>
      <c r="H36" s="973"/>
      <c r="I36" s="969"/>
      <c r="J36" s="969"/>
      <c r="K36" s="969"/>
      <c r="L36" s="970"/>
    </row>
    <row r="37" spans="1:17" ht="15" thickBot="1" x14ac:dyDescent="0.35">
      <c r="B37" s="775"/>
      <c r="C37" s="981" t="s">
        <v>781</v>
      </c>
      <c r="D37" s="982"/>
      <c r="E37" s="963"/>
      <c r="F37" s="964"/>
      <c r="G37" s="965"/>
      <c r="H37" s="983"/>
      <c r="I37" s="963"/>
      <c r="J37" s="964"/>
      <c r="K37" s="965"/>
      <c r="L37" s="775"/>
    </row>
    <row r="38" spans="1:17" ht="15.6" thickTop="1" thickBot="1" x14ac:dyDescent="0.35">
      <c r="B38" s="775"/>
      <c r="C38" s="981" t="s">
        <v>763</v>
      </c>
      <c r="D38" s="982"/>
      <c r="E38" s="1330">
        <f>SUM('PW Doppler'!I220:J222)</f>
        <v>6</v>
      </c>
      <c r="F38" s="1331"/>
      <c r="G38" s="1332"/>
      <c r="H38" s="983"/>
      <c r="I38" s="1330">
        <f>SUM('PW Doppler'!I246:J248)</f>
        <v>5</v>
      </c>
      <c r="J38" s="1331"/>
      <c r="K38" s="1332"/>
      <c r="L38" s="1013"/>
    </row>
    <row r="39" spans="1:17" ht="15.6" thickTop="1" thickBot="1" x14ac:dyDescent="0.35">
      <c r="B39" s="775"/>
      <c r="C39" s="981" t="s">
        <v>843</v>
      </c>
      <c r="D39" s="982"/>
      <c r="E39" s="985"/>
      <c r="F39" s="986"/>
      <c r="G39" s="987"/>
      <c r="H39" s="983"/>
      <c r="I39" s="985"/>
      <c r="J39" s="986"/>
      <c r="K39" s="987"/>
      <c r="L39" s="775"/>
      <c r="Q39" s="967"/>
    </row>
    <row r="40" spans="1:17" ht="15" thickTop="1" x14ac:dyDescent="0.3">
      <c r="B40" s="775"/>
      <c r="C40" s="984" t="s">
        <v>161</v>
      </c>
      <c r="D40" s="982"/>
      <c r="E40" s="1003">
        <f>'PW Doppler'!F220</f>
        <v>75.581977942047232</v>
      </c>
      <c r="F40" s="1017" t="s">
        <v>776</v>
      </c>
      <c r="G40" s="1005">
        <f>'PW Doppler'!F222</f>
        <v>6.9385693509034292</v>
      </c>
      <c r="H40" s="1018"/>
      <c r="I40" s="1003">
        <f>'PW Doppler'!F246</f>
        <v>54.590457546527659</v>
      </c>
      <c r="J40" s="1017" t="s">
        <v>776</v>
      </c>
      <c r="K40" s="1005" t="str">
        <f>ROUND('PW Doppler'!F248,1) &amp;  IF('PW Doppler'!F249&lt;0.05,IF('PW Doppler'!F249&lt;0.01,IF('PW Doppler'!F249&lt;0.001,"***","**"),"*")," ")</f>
        <v>5.4*</v>
      </c>
      <c r="L40" s="775"/>
    </row>
    <row r="41" spans="1:17" x14ac:dyDescent="0.3">
      <c r="B41" s="775"/>
      <c r="C41" s="984" t="s">
        <v>164</v>
      </c>
      <c r="D41" s="982"/>
      <c r="E41" s="1003">
        <f>'PW Doppler'!R220</f>
        <v>24.413965454137482</v>
      </c>
      <c r="F41" s="1017" t="s">
        <v>776</v>
      </c>
      <c r="G41" s="1005">
        <f>'PW Doppler'!R222</f>
        <v>2.9524540136736528</v>
      </c>
      <c r="H41" s="1018"/>
      <c r="I41" s="1003">
        <f>'PW Doppler'!R246</f>
        <v>22.775333402500642</v>
      </c>
      <c r="J41" s="1017" t="s">
        <v>776</v>
      </c>
      <c r="K41" s="1005" t="str">
        <f>ROUND('PW Doppler'!R248,1) &amp;  IF('PW Doppler'!R249&lt;0.05,IF('PW Doppler'!R249&lt;0.01,IF('PW Doppler'!R249&lt;0.001,"***","**"),"*")," ")</f>
        <v xml:space="preserve">4.9 </v>
      </c>
      <c r="L41" s="775"/>
    </row>
    <row r="42" spans="1:17" x14ac:dyDescent="0.3">
      <c r="B42" s="775"/>
      <c r="C42" s="984" t="s">
        <v>844</v>
      </c>
      <c r="D42" s="982"/>
      <c r="E42" s="1003">
        <f>'PW Doppler'!AE220</f>
        <v>13.153314769611946</v>
      </c>
      <c r="F42" s="1017" t="s">
        <v>776</v>
      </c>
      <c r="G42" s="1005">
        <f>'PW Doppler'!AE222</f>
        <v>0.98560527347440696</v>
      </c>
      <c r="H42" s="1018"/>
      <c r="I42" s="1003">
        <f>'PW Doppler'!AE246</f>
        <v>6.4421442511269529</v>
      </c>
      <c r="J42" s="1017" t="s">
        <v>776</v>
      </c>
      <c r="K42" s="1005" t="str">
        <f>ROUND('PW Doppler'!AE248,1) &amp;  IF('PW Doppler'!AE249&lt;0.05,IF('PW Doppler'!AE249&lt;0.01,IF('PW Doppler'!AE249&lt;0.001,"***","**"),"*")," ")</f>
        <v>0.7***</v>
      </c>
      <c r="L42" s="775"/>
    </row>
    <row r="43" spans="1:17" x14ac:dyDescent="0.3">
      <c r="B43" s="775"/>
      <c r="C43" s="1021" t="s">
        <v>845</v>
      </c>
      <c r="D43" s="982"/>
      <c r="E43" s="985">
        <f>'PW Doppler'!AF220</f>
        <v>42.745749999999994</v>
      </c>
      <c r="F43" s="1017" t="s">
        <v>776</v>
      </c>
      <c r="G43" s="1005">
        <f>'PW Doppler'!AF222</f>
        <v>1.293298626703568</v>
      </c>
      <c r="H43" s="1018"/>
      <c r="I43" s="1003">
        <f>'PW Doppler'!AF246</f>
        <v>37.543500000000002</v>
      </c>
      <c r="J43" s="1017" t="s">
        <v>776</v>
      </c>
      <c r="K43" s="1005" t="str">
        <f>ROUND('PW Doppler'!AF248,1) &amp;  IF('PW Doppler'!AF249&lt;0.05,IF('PW Doppler'!AF249&lt;0.01,IF('PW Doppler'!AF249&lt;0.001,"***","**"),"*")," ")</f>
        <v>0.4**</v>
      </c>
      <c r="L43" s="775"/>
    </row>
    <row r="44" spans="1:17" x14ac:dyDescent="0.3">
      <c r="B44" s="775"/>
      <c r="C44" s="790" t="s">
        <v>788</v>
      </c>
      <c r="D44" s="972"/>
      <c r="E44" s="975">
        <f>'PW Doppler'!AG220</f>
        <v>3.32548434524425</v>
      </c>
      <c r="F44" s="1017" t="s">
        <v>776</v>
      </c>
      <c r="G44" s="834">
        <f>'PW Doppler'!AG222</f>
        <v>0.23054791540460545</v>
      </c>
      <c r="H44" s="964"/>
      <c r="I44" s="975">
        <f>'PW Doppler'!AG246</f>
        <v>6.15722271142692</v>
      </c>
      <c r="J44" s="1017" t="s">
        <v>776</v>
      </c>
      <c r="K44" s="1005" t="str">
        <f>ROUND('PW Doppler'!AG248,1) &amp;  IF('PW Doppler'!AG250&lt;0.05,IF('PW Doppler'!AG250&lt;0.01,IF('PW Doppler'!AG250&lt;0.001,"***","**"),"*")," ")</f>
        <v>0.8***</v>
      </c>
      <c r="L44" s="775"/>
    </row>
    <row r="45" spans="1:17" ht="10.199999999999999" customHeight="1" thickBot="1" x14ac:dyDescent="0.35">
      <c r="B45" s="775"/>
      <c r="C45" s="804"/>
      <c r="D45" s="805"/>
      <c r="E45" s="806"/>
      <c r="F45" s="806"/>
      <c r="G45" s="806"/>
      <c r="H45" s="806"/>
      <c r="I45" s="806"/>
      <c r="J45" s="806"/>
      <c r="K45" s="806"/>
      <c r="L45" s="837"/>
    </row>
    <row r="46" spans="1:17" ht="10.199999999999999" customHeight="1" x14ac:dyDescent="0.3">
      <c r="B46" s="775"/>
      <c r="C46" s="971"/>
      <c r="D46" s="972"/>
      <c r="E46" s="969"/>
      <c r="F46" s="969"/>
      <c r="G46" s="969"/>
      <c r="H46" s="973"/>
      <c r="I46" s="969"/>
      <c r="J46" s="969"/>
      <c r="K46" s="969"/>
      <c r="L46" s="970"/>
      <c r="Q46" s="775"/>
    </row>
    <row r="47" spans="1:17" ht="15" thickBot="1" x14ac:dyDescent="0.35">
      <c r="B47" s="775"/>
      <c r="C47" s="981" t="s">
        <v>846</v>
      </c>
      <c r="D47" s="982"/>
      <c r="E47" s="985"/>
      <c r="F47" s="986"/>
      <c r="G47" s="987"/>
      <c r="H47" s="983"/>
      <c r="I47" s="985"/>
      <c r="J47" s="986"/>
      <c r="K47" s="987"/>
      <c r="L47" s="837"/>
    </row>
    <row r="48" spans="1:17" ht="15.6" thickTop="1" thickBot="1" x14ac:dyDescent="0.35">
      <c r="B48" s="775"/>
      <c r="C48" s="981" t="s">
        <v>763</v>
      </c>
      <c r="D48" s="982"/>
      <c r="E48" s="1330">
        <f>SUM('Tail-Cuff Pressure'!L171:M173)</f>
        <v>8</v>
      </c>
      <c r="F48" s="1331"/>
      <c r="G48" s="1332"/>
      <c r="H48" s="983"/>
      <c r="I48" s="1330">
        <f>SUM('Tail-Cuff Pressure'!L182:M184)</f>
        <v>4</v>
      </c>
      <c r="J48" s="1331"/>
      <c r="K48" s="1332"/>
      <c r="L48" s="1013"/>
    </row>
    <row r="49" spans="2:12" ht="15" thickTop="1" x14ac:dyDescent="0.3">
      <c r="B49" s="775"/>
      <c r="C49" s="984" t="s">
        <v>768</v>
      </c>
      <c r="D49" s="982"/>
      <c r="E49" s="985">
        <f>'Tail-Cuff Pressure'!G171</f>
        <v>94.106064112517899</v>
      </c>
      <c r="F49" s="1017" t="s">
        <v>776</v>
      </c>
      <c r="G49" s="987">
        <f>'Tail-Cuff Pressure'!G173</f>
        <v>3.5812581978704556</v>
      </c>
      <c r="H49" s="1018"/>
      <c r="I49" s="985">
        <f>'Tail-Cuff Pressure'!G182</f>
        <v>73.2577</v>
      </c>
      <c r="J49" s="1017" t="s">
        <v>776</v>
      </c>
      <c r="K49" s="987" t="str">
        <f>ROUND('Tail-Cuff Pressure'!G184,0)&amp;  IF('Tail-Cuff Pressure'!G185&lt;0.05,IF('Tail-Cuff Pressure'!G185&lt;0.01,IF('Tail-Cuff Pressure'!G185&lt;0.001,"***","**"),"*")," ")</f>
        <v>6*</v>
      </c>
      <c r="L49" s="775"/>
    </row>
    <row r="50" spans="2:12" x14ac:dyDescent="0.3">
      <c r="B50" s="775"/>
      <c r="C50" s="984" t="s">
        <v>767</v>
      </c>
      <c r="D50" s="982"/>
      <c r="E50" s="985">
        <f>'Tail-Cuff Pressure'!H171</f>
        <v>125.79108906459743</v>
      </c>
      <c r="F50" s="1017" t="s">
        <v>776</v>
      </c>
      <c r="G50" s="987">
        <f>'Tail-Cuff Pressure'!H173</f>
        <v>4.0586912163426119</v>
      </c>
      <c r="H50" s="1018"/>
      <c r="I50" s="985">
        <f>'Tail-Cuff Pressure'!H182</f>
        <v>100.88787499999999</v>
      </c>
      <c r="J50" s="1017" t="s">
        <v>776</v>
      </c>
      <c r="K50" s="987" t="str">
        <f>ROUND('Tail-Cuff Pressure'!H184,0)&amp;  IF('Tail-Cuff Pressure'!H185&lt;0.05,IF('Tail-Cuff Pressure'!H185&lt;0.01,IF('Tail-Cuff Pressure'!H185&lt;0.001,"***","**"),"*")," ")</f>
        <v>6**</v>
      </c>
      <c r="L50" s="775"/>
    </row>
    <row r="51" spans="2:12" x14ac:dyDescent="0.3">
      <c r="B51" s="775"/>
      <c r="C51" s="984" t="s">
        <v>758</v>
      </c>
      <c r="D51" s="982"/>
      <c r="E51" s="985">
        <f>'Tail-Cuff Pressure'!I171</f>
        <v>104.49678398077077</v>
      </c>
      <c r="F51" s="1017" t="s">
        <v>776</v>
      </c>
      <c r="G51" s="987">
        <f>'Tail-Cuff Pressure'!I173</f>
        <v>3.5968909864048317</v>
      </c>
      <c r="H51" s="1018"/>
      <c r="I51" s="985">
        <f>'Tail-Cuff Pressure'!I182</f>
        <v>82.125275000000002</v>
      </c>
      <c r="J51" s="1017" t="s">
        <v>776</v>
      </c>
      <c r="K51" s="987" t="str">
        <f>ROUND('Tail-Cuff Pressure'!I184,0)&amp;  IF('Tail-Cuff Pressure'!I185&lt;0.05,IF('Tail-Cuff Pressure'!I185&lt;0.01,IF('Tail-Cuff Pressure'!I185&lt;0.001,"***","**"),"*")," ")</f>
        <v>6**</v>
      </c>
      <c r="L51" s="775"/>
    </row>
    <row r="52" spans="2:12" x14ac:dyDescent="0.3">
      <c r="B52" s="775"/>
      <c r="C52" s="995" t="s">
        <v>780</v>
      </c>
      <c r="D52" s="982"/>
      <c r="E52" s="985">
        <f>'Tail-Cuff Pressure'!J171</f>
        <v>31.643358285412763</v>
      </c>
      <c r="F52" s="1017" t="s">
        <v>776</v>
      </c>
      <c r="G52" s="987">
        <f>'Tail-Cuff Pressure'!J173</f>
        <v>1.4706815709018086</v>
      </c>
      <c r="H52" s="1018"/>
      <c r="I52" s="985">
        <f>'Tail-Cuff Pressure'!J182</f>
        <v>27.630200000000002</v>
      </c>
      <c r="J52" s="1017" t="s">
        <v>776</v>
      </c>
      <c r="K52" s="987" t="str">
        <f>ROUND('Tail-Cuff Pressure'!J184,0) &amp;  IF('Tail-Cuff Pressure'!J185&lt;0.05,IF('Tail-Cuff Pressure'!J185&lt;0.01,IF('Tail-Cuff Pressure'!J185&lt;0.001,"***","**"),"*")," ")</f>
        <v xml:space="preserve">2 </v>
      </c>
      <c r="L52" s="775"/>
    </row>
    <row r="53" spans="2:12" ht="10.199999999999999" customHeight="1" thickBot="1" x14ac:dyDescent="0.35">
      <c r="B53" s="775"/>
      <c r="C53" s="804"/>
      <c r="D53" s="805"/>
      <c r="E53" s="806"/>
      <c r="F53" s="806"/>
      <c r="G53" s="806"/>
      <c r="H53" s="806"/>
      <c r="I53" s="806"/>
      <c r="J53" s="806"/>
      <c r="K53" s="806"/>
      <c r="L53" s="837"/>
    </row>
    <row r="54" spans="2:12" x14ac:dyDescent="0.3">
      <c r="B54" s="775"/>
      <c r="C54" s="971"/>
      <c r="D54" s="972"/>
      <c r="E54" s="969"/>
      <c r="F54" s="969"/>
      <c r="G54" s="969"/>
      <c r="H54" s="973"/>
      <c r="I54" s="969"/>
      <c r="J54" s="969"/>
      <c r="K54" s="969"/>
      <c r="L54" s="970"/>
    </row>
    <row r="55" spans="2:12" x14ac:dyDescent="0.3">
      <c r="L55" s="775"/>
    </row>
    <row r="56" spans="2:12" x14ac:dyDescent="0.3">
      <c r="L56" s="837"/>
    </row>
    <row r="57" spans="2:12" x14ac:dyDescent="0.3">
      <c r="L57" s="785"/>
    </row>
  </sheetData>
  <mergeCells count="10">
    <mergeCell ref="E38:G38"/>
    <mergeCell ref="I38:K38"/>
    <mergeCell ref="E48:G48"/>
    <mergeCell ref="I48:K48"/>
    <mergeCell ref="E3:G3"/>
    <mergeCell ref="I3:K3"/>
    <mergeCell ref="E5:G5"/>
    <mergeCell ref="I5:K5"/>
    <mergeCell ref="E25:G25"/>
    <mergeCell ref="I25:K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G36"/>
  <sheetViews>
    <sheetView workbookViewId="0">
      <selection activeCell="A21" sqref="A21:XFD21"/>
    </sheetView>
  </sheetViews>
  <sheetFormatPr defaultRowHeight="14.4" x14ac:dyDescent="0.3"/>
  <cols>
    <col min="1" max="1" width="11.33203125" customWidth="1"/>
    <col min="2" max="2" width="3.33203125" customWidth="1"/>
    <col min="3" max="3" width="15.6640625" customWidth="1"/>
    <col min="4" max="4" width="3.44140625" customWidth="1"/>
    <col min="5" max="5" width="4.5546875" bestFit="1" customWidth="1"/>
    <col min="6" max="6" width="1.6640625" customWidth="1"/>
    <col min="7" max="7" width="4.5546875" bestFit="1" customWidth="1"/>
    <col min="8" max="8" width="2.6640625" customWidth="1"/>
    <col min="9" max="9" width="6.33203125" bestFit="1" customWidth="1"/>
    <col min="10" max="10" width="1.6640625" customWidth="1"/>
    <col min="11" max="11" width="4.5546875" bestFit="1" customWidth="1"/>
    <col min="12" max="12" width="2.33203125" customWidth="1"/>
    <col min="13" max="13" width="6.33203125" bestFit="1" customWidth="1"/>
    <col min="14" max="14" width="2" bestFit="1" customWidth="1"/>
    <col min="15" max="15" width="4.5546875" bestFit="1" customWidth="1"/>
    <col min="16" max="16" width="2.33203125" customWidth="1"/>
    <col min="19" max="19" width="2.109375" customWidth="1"/>
    <col min="20" max="20" width="19.109375" customWidth="1"/>
    <col min="21" max="21" width="2.44140625" customWidth="1"/>
    <col min="22" max="22" width="5.44140625" bestFit="1" customWidth="1"/>
    <col min="23" max="23" width="1.6640625" customWidth="1"/>
    <col min="24" max="24" width="4.5546875" bestFit="1" customWidth="1"/>
    <col min="25" max="25" width="2.33203125" customWidth="1"/>
    <col min="26" max="26" width="5.44140625" bestFit="1" customWidth="1"/>
    <col min="27" max="27" width="1.6640625" customWidth="1"/>
    <col min="28" max="28" width="3.5546875" customWidth="1"/>
    <col min="29" max="29" width="2.33203125" customWidth="1"/>
    <col min="30" max="30" width="5.44140625" bestFit="1" customWidth="1"/>
    <col min="31" max="31" width="2" bestFit="1" customWidth="1"/>
    <col min="32" max="32" width="4.5546875" bestFit="1" customWidth="1"/>
    <col min="33" max="34" width="2.33203125" customWidth="1"/>
  </cols>
  <sheetData>
    <row r="2" spans="2:33" ht="15" thickBot="1" x14ac:dyDescent="0.35">
      <c r="B2" s="776"/>
      <c r="S2" s="776"/>
      <c r="AB2" s="931"/>
      <c r="AC2" s="931"/>
      <c r="AD2" s="931"/>
      <c r="AE2" s="931"/>
      <c r="AF2" s="931"/>
      <c r="AG2" s="931"/>
    </row>
    <row r="3" spans="2:33" ht="17.399999999999999" thickTop="1" thickBot="1" x14ac:dyDescent="0.35">
      <c r="B3" s="775"/>
      <c r="C3" s="771"/>
      <c r="D3" s="761"/>
      <c r="E3" s="1324" t="s">
        <v>820</v>
      </c>
      <c r="F3" s="1325"/>
      <c r="G3" s="1326"/>
      <c r="H3" s="761"/>
      <c r="I3" s="1324" t="s">
        <v>819</v>
      </c>
      <c r="J3" s="1325"/>
      <c r="K3" s="1326"/>
      <c r="L3" s="761"/>
      <c r="M3" s="1324" t="s">
        <v>822</v>
      </c>
      <c r="N3" s="1325"/>
      <c r="O3" s="1326"/>
      <c r="P3" s="762"/>
      <c r="S3" s="775"/>
      <c r="T3" s="771"/>
      <c r="U3" s="761"/>
      <c r="V3" s="1324" t="s">
        <v>820</v>
      </c>
      <c r="W3" s="1325"/>
      <c r="X3" s="1326"/>
      <c r="Y3" s="761"/>
      <c r="Z3" s="1324" t="s">
        <v>819</v>
      </c>
      <c r="AA3" s="1325"/>
      <c r="AB3" s="1323"/>
      <c r="AC3" s="802"/>
      <c r="AD3" s="1321" t="s">
        <v>822</v>
      </c>
      <c r="AE3" s="1322"/>
      <c r="AF3" s="1323"/>
      <c r="AG3" s="775"/>
    </row>
    <row r="4" spans="2:33" ht="15.6" thickTop="1" thickBot="1" x14ac:dyDescent="0.35">
      <c r="B4" s="775"/>
      <c r="C4" s="799" t="s">
        <v>779</v>
      </c>
      <c r="D4" s="831"/>
      <c r="E4" s="832">
        <f>'Tail-Cuff Pressure'!E15</f>
        <v>21.058000000000003</v>
      </c>
      <c r="F4" s="833" t="s">
        <v>776</v>
      </c>
      <c r="G4" s="834">
        <f>'Tail-Cuff Pressure'!E17</f>
        <v>0.249260238840186</v>
      </c>
      <c r="H4" s="835"/>
      <c r="I4" s="832">
        <f>'Tail-Cuff Pressure'!E171</f>
        <v>20.928571428571423</v>
      </c>
      <c r="J4" s="833" t="s">
        <v>776</v>
      </c>
      <c r="K4" s="834">
        <f>'Tail-Cuff Pressure'!E173</f>
        <v>0.29162458394172391</v>
      </c>
      <c r="L4" s="835"/>
      <c r="M4" s="832">
        <f>'Tail-Cuff Pressure'!E182</f>
        <v>20.602</v>
      </c>
      <c r="N4" s="833" t="s">
        <v>776</v>
      </c>
      <c r="O4" s="834">
        <f>'Tail-Cuff Pressure'!E184</f>
        <v>0.10532805893967657</v>
      </c>
      <c r="P4" s="836"/>
      <c r="S4" s="775"/>
      <c r="T4" s="782" t="s">
        <v>763</v>
      </c>
      <c r="U4" s="763"/>
      <c r="V4" s="1327">
        <v>10</v>
      </c>
      <c r="W4" s="1328"/>
      <c r="X4" s="1329"/>
      <c r="Y4" s="764"/>
      <c r="Z4" s="1330">
        <v>3</v>
      </c>
      <c r="AA4" s="1331"/>
      <c r="AB4" s="1332"/>
      <c r="AC4" s="764"/>
      <c r="AD4" s="1330">
        <v>4</v>
      </c>
      <c r="AE4" s="1331"/>
      <c r="AF4" s="1332"/>
      <c r="AG4" s="775"/>
    </row>
    <row r="5" spans="2:33" ht="15.6" thickTop="1" thickBot="1" x14ac:dyDescent="0.35">
      <c r="B5" s="775"/>
      <c r="C5" s="782" t="s">
        <v>763</v>
      </c>
      <c r="D5" s="763"/>
      <c r="E5" s="1330">
        <v>5</v>
      </c>
      <c r="F5" s="1331"/>
      <c r="G5" s="1332"/>
      <c r="H5" s="764"/>
      <c r="I5" s="1330">
        <v>3</v>
      </c>
      <c r="J5" s="1331"/>
      <c r="K5" s="1332"/>
      <c r="L5" s="764"/>
      <c r="M5" s="1330">
        <v>4</v>
      </c>
      <c r="N5" s="1331"/>
      <c r="O5" s="1332"/>
      <c r="P5" s="765"/>
      <c r="S5" s="775"/>
      <c r="T5" s="782" t="s">
        <v>821</v>
      </c>
      <c r="U5" s="763"/>
      <c r="V5" s="795"/>
      <c r="W5" s="791"/>
      <c r="X5" s="797"/>
      <c r="Y5" s="764"/>
      <c r="Z5" s="795"/>
      <c r="AA5" s="791"/>
      <c r="AB5" s="797"/>
      <c r="AC5" s="764"/>
      <c r="AD5" s="795"/>
      <c r="AE5" s="791"/>
      <c r="AF5" s="797"/>
      <c r="AG5" s="775"/>
    </row>
    <row r="6" spans="2:33" ht="16.95" customHeight="1" thickTop="1" x14ac:dyDescent="0.3">
      <c r="B6" s="775"/>
      <c r="C6" s="772" t="s">
        <v>764</v>
      </c>
      <c r="D6" s="763"/>
      <c r="E6" s="795">
        <f>'LV Function'!$W$11</f>
        <v>408.62390719999996</v>
      </c>
      <c r="F6" s="791" t="s">
        <v>776</v>
      </c>
      <c r="G6" s="797">
        <f>'LV Function'!$W$13</f>
        <v>28.669778975906389</v>
      </c>
      <c r="H6" s="764"/>
      <c r="I6" s="795">
        <f>'LV Function'!$W$218</f>
        <v>428.68608900000004</v>
      </c>
      <c r="J6" s="791" t="s">
        <v>776</v>
      </c>
      <c r="K6" s="797">
        <f>'LV Function'!$W$220</f>
        <v>13.732580599873264</v>
      </c>
      <c r="L6" s="764"/>
      <c r="M6" s="795">
        <f>'LV Function'!$W$240</f>
        <v>423.81182520000004</v>
      </c>
      <c r="N6" s="791" t="s">
        <v>776</v>
      </c>
      <c r="O6" s="797">
        <f>'LV Function'!$W$242</f>
        <v>46.149633345839334</v>
      </c>
      <c r="P6" s="765"/>
      <c r="S6" s="775"/>
      <c r="T6" s="772" t="s">
        <v>768</v>
      </c>
      <c r="U6" s="763"/>
      <c r="V6" s="795">
        <f>'Tail-Cuff Pressure'!G15</f>
        <v>91.192589498935817</v>
      </c>
      <c r="W6" s="819" t="s">
        <v>776</v>
      </c>
      <c r="X6" s="797">
        <f>'Tail-Cuff Pressure'!G17</f>
        <v>6.6311673203313521</v>
      </c>
      <c r="Y6" s="786"/>
      <c r="Z6" s="795">
        <f>'Tail-Cuff Pressure'!G171</f>
        <v>94.106064112517899</v>
      </c>
      <c r="AA6" s="819" t="s">
        <v>776</v>
      </c>
      <c r="AB6" s="797">
        <f>'Tail-Cuff Pressure'!G173</f>
        <v>3.5812581978704556</v>
      </c>
      <c r="AC6" s="786"/>
      <c r="AD6" s="795">
        <f>'Tail-Cuff Pressure'!G182</f>
        <v>73.2577</v>
      </c>
      <c r="AE6" s="819" t="s">
        <v>776</v>
      </c>
      <c r="AF6" s="797">
        <f>'Tail-Cuff Pressure'!G184</f>
        <v>6.2296995758222629</v>
      </c>
      <c r="AG6" s="775"/>
    </row>
    <row r="7" spans="2:33" x14ac:dyDescent="0.3">
      <c r="B7" s="775"/>
      <c r="C7" s="772" t="s">
        <v>765</v>
      </c>
      <c r="D7" s="763"/>
      <c r="E7" s="796"/>
      <c r="F7" s="791"/>
      <c r="G7" s="798"/>
      <c r="H7" s="766"/>
      <c r="I7" s="796"/>
      <c r="J7" s="791"/>
      <c r="K7" s="798"/>
      <c r="L7" s="766"/>
      <c r="M7" s="796"/>
      <c r="N7" s="791"/>
      <c r="O7" s="798"/>
      <c r="P7" s="767"/>
      <c r="S7" s="775"/>
      <c r="T7" s="772" t="s">
        <v>767</v>
      </c>
      <c r="U7" s="763"/>
      <c r="V7" s="795">
        <f>'Tail-Cuff Pressure'!H15</f>
        <v>126.48948412698419</v>
      </c>
      <c r="W7" s="819" t="s">
        <v>776</v>
      </c>
      <c r="X7" s="797">
        <f>'Tail-Cuff Pressure'!H17</f>
        <v>7.756536633046375</v>
      </c>
      <c r="Y7" s="786"/>
      <c r="Z7" s="795">
        <f>'Tail-Cuff Pressure'!H171</f>
        <v>125.79108906459743</v>
      </c>
      <c r="AA7" s="819" t="s">
        <v>776</v>
      </c>
      <c r="AB7" s="797">
        <f>'Tail-Cuff Pressure'!H173</f>
        <v>4.0586912163426119</v>
      </c>
      <c r="AC7" s="786"/>
      <c r="AD7" s="795">
        <f>'Tail-Cuff Pressure'!H182</f>
        <v>100.88787499999999</v>
      </c>
      <c r="AE7" s="819" t="s">
        <v>776</v>
      </c>
      <c r="AF7" s="797">
        <f>'Tail-Cuff Pressure'!H184</f>
        <v>5.5460839845749144</v>
      </c>
      <c r="AG7" s="775"/>
    </row>
    <row r="8" spans="2:33" x14ac:dyDescent="0.3">
      <c r="B8" s="775"/>
      <c r="C8" s="772" t="s">
        <v>100</v>
      </c>
      <c r="D8" s="763"/>
      <c r="E8" s="807">
        <f>'LV Function'!$K$11</f>
        <v>0.88843359999999993</v>
      </c>
      <c r="F8" s="808" t="s">
        <v>776</v>
      </c>
      <c r="G8" s="809">
        <f>'LV Function'!$K$13</f>
        <v>6.4755021090723369E-2</v>
      </c>
      <c r="H8" s="767"/>
      <c r="I8" s="807">
        <f>'LV Function'!$K$218</f>
        <v>0.8638232222222223</v>
      </c>
      <c r="J8" s="808" t="s">
        <v>776</v>
      </c>
      <c r="K8" s="809">
        <f>'LV Function'!K220</f>
        <v>4.8122257843024104E-2</v>
      </c>
      <c r="L8" s="767"/>
      <c r="M8" s="807">
        <f>'LV Function'!$K$240</f>
        <v>0.6076028</v>
      </c>
      <c r="N8" s="808" t="s">
        <v>776</v>
      </c>
      <c r="O8" s="809">
        <f>'LV Function'!K242</f>
        <v>4.0137644646142459E-2</v>
      </c>
      <c r="P8" s="767"/>
      <c r="S8" s="775"/>
      <c r="T8" s="772" t="s">
        <v>758</v>
      </c>
      <c r="U8" s="763"/>
      <c r="V8" s="795">
        <f>'Tail-Cuff Pressure'!I15</f>
        <v>102.86081839202465</v>
      </c>
      <c r="W8" s="819" t="s">
        <v>776</v>
      </c>
      <c r="X8" s="797">
        <f>'Tail-Cuff Pressure'!I17</f>
        <v>6.9340386040543764</v>
      </c>
      <c r="Y8" s="786"/>
      <c r="Z8" s="795">
        <f>'Tail-Cuff Pressure'!I171</f>
        <v>104.49678398077077</v>
      </c>
      <c r="AA8" s="819" t="s">
        <v>776</v>
      </c>
      <c r="AB8" s="797">
        <f>'Tail-Cuff Pressure'!I173</f>
        <v>3.5968909864048317</v>
      </c>
      <c r="AC8" s="786"/>
      <c r="AD8" s="795">
        <f>'Tail-Cuff Pressure'!I182</f>
        <v>82.125275000000002</v>
      </c>
      <c r="AE8" s="819" t="s">
        <v>776</v>
      </c>
      <c r="AF8" s="797">
        <f>'Tail-Cuff Pressure'!I184</f>
        <v>5.9073696058926828</v>
      </c>
      <c r="AG8" s="775"/>
    </row>
    <row r="9" spans="2:33" x14ac:dyDescent="0.3">
      <c r="B9" s="775"/>
      <c r="C9" s="772" t="s">
        <v>99</v>
      </c>
      <c r="D9" s="763"/>
      <c r="E9" s="807">
        <f>'LV Function'!$L$11</f>
        <v>0.81302220000000003</v>
      </c>
      <c r="F9" s="808" t="s">
        <v>776</v>
      </c>
      <c r="G9" s="809">
        <f>'LV Function'!$L$13</f>
        <v>7.7049779622267472E-2</v>
      </c>
      <c r="H9" s="767"/>
      <c r="I9" s="807">
        <f>'LV Function'!$L$218</f>
        <v>0.85780766666666664</v>
      </c>
      <c r="J9" s="808" t="s">
        <v>776</v>
      </c>
      <c r="K9" s="809">
        <f>'LV Function'!L220</f>
        <v>3.8099134437893437E-2</v>
      </c>
      <c r="L9" s="767"/>
      <c r="M9" s="807">
        <f>'LV Function'!$L$240</f>
        <v>0.72570579999999996</v>
      </c>
      <c r="N9" s="808" t="s">
        <v>776</v>
      </c>
      <c r="O9" s="809">
        <f>'LV Function'!L242</f>
        <v>2.8470876731144058E-2</v>
      </c>
      <c r="P9" s="767"/>
      <c r="S9" s="775"/>
      <c r="T9" s="773" t="s">
        <v>780</v>
      </c>
      <c r="U9" s="763"/>
      <c r="V9" s="795">
        <f>'Tail-Cuff Pressure'!J15</f>
        <v>35.296894628048321</v>
      </c>
      <c r="W9" s="819" t="s">
        <v>776</v>
      </c>
      <c r="X9" s="797">
        <f>'Tail-Cuff Pressure'!J17</f>
        <v>1.3969139534271262</v>
      </c>
      <c r="Y9" s="786"/>
      <c r="Z9" s="795">
        <f>'Tail-Cuff Pressure'!J171</f>
        <v>31.643358285412763</v>
      </c>
      <c r="AA9" s="819" t="s">
        <v>776</v>
      </c>
      <c r="AB9" s="797">
        <f>'Tail-Cuff Pressure'!J173</f>
        <v>1.4706815709018086</v>
      </c>
      <c r="AC9" s="786"/>
      <c r="AD9" s="795">
        <f>'Tail-Cuff Pressure'!J182</f>
        <v>27.630200000000002</v>
      </c>
      <c r="AE9" s="819" t="s">
        <v>776</v>
      </c>
      <c r="AF9" s="797">
        <f>'Tail-Cuff Pressure'!J184</f>
        <v>2.4206127943146871</v>
      </c>
      <c r="AG9" s="775"/>
    </row>
    <row r="10" spans="2:33" ht="16.2" thickBot="1" x14ac:dyDescent="0.35">
      <c r="B10" s="775"/>
      <c r="C10" s="773" t="s">
        <v>766</v>
      </c>
      <c r="D10" s="763"/>
      <c r="E10" s="807"/>
      <c r="F10" s="808"/>
      <c r="G10" s="809"/>
      <c r="H10" s="767"/>
      <c r="I10" s="807"/>
      <c r="J10" s="808"/>
      <c r="K10" s="809"/>
      <c r="L10" s="767"/>
      <c r="M10" s="807"/>
      <c r="N10" s="808"/>
      <c r="O10" s="809"/>
      <c r="P10" s="767"/>
      <c r="S10" s="777"/>
      <c r="T10" s="778"/>
      <c r="U10" s="779"/>
      <c r="V10" s="779"/>
      <c r="W10" s="779"/>
      <c r="X10" s="779"/>
      <c r="Y10" s="780"/>
      <c r="Z10" s="780"/>
      <c r="AA10" s="780"/>
      <c r="AB10" s="780"/>
      <c r="AC10" s="780"/>
      <c r="AD10" s="780"/>
      <c r="AE10" s="780"/>
      <c r="AF10" s="780"/>
      <c r="AG10" s="789"/>
    </row>
    <row r="11" spans="2:33" ht="16.2" customHeight="1" thickTop="1" x14ac:dyDescent="0.3">
      <c r="B11" s="775"/>
      <c r="C11" s="772" t="s">
        <v>768</v>
      </c>
      <c r="D11" s="763"/>
      <c r="E11" s="807">
        <f>'LV Function'!$I$11</f>
        <v>3.9222769</v>
      </c>
      <c r="F11" s="808" t="s">
        <v>776</v>
      </c>
      <c r="G11" s="809">
        <f>'LV Function'!$I$13</f>
        <v>0.21325524237984184</v>
      </c>
      <c r="H11" s="767"/>
      <c r="I11" s="807">
        <f>'LV Function'!I218</f>
        <v>3.6109818333333337</v>
      </c>
      <c r="J11" s="808" t="s">
        <v>776</v>
      </c>
      <c r="K11" s="809">
        <f>'LV Function'!I220</f>
        <v>9.530812531308358E-2</v>
      </c>
      <c r="L11" s="767"/>
      <c r="M11" s="807">
        <f>'LV Function'!I240</f>
        <v>3.2326204000000005</v>
      </c>
      <c r="N11" s="808" t="s">
        <v>776</v>
      </c>
      <c r="O11" s="809">
        <f>'LV Function'!I242</f>
        <v>0.10827245150110902</v>
      </c>
      <c r="P11" s="767"/>
      <c r="S11" s="838"/>
      <c r="T11" s="839"/>
      <c r="U11" s="840"/>
      <c r="V11" s="841"/>
      <c r="W11" s="841"/>
      <c r="X11" s="841"/>
      <c r="Y11" s="842"/>
      <c r="Z11" s="842"/>
      <c r="AA11" s="842"/>
      <c r="AB11" s="842"/>
      <c r="AC11" s="842"/>
      <c r="AD11" s="842"/>
      <c r="AE11" s="842"/>
      <c r="AF11" s="842"/>
      <c r="AG11" s="838"/>
    </row>
    <row r="12" spans="2:33" ht="15" thickBot="1" x14ac:dyDescent="0.35">
      <c r="B12" s="775"/>
      <c r="C12" s="772" t="s">
        <v>767</v>
      </c>
      <c r="D12" s="763"/>
      <c r="E12" s="807">
        <f>'LV Function'!$J$11</f>
        <v>2.5485640000000003</v>
      </c>
      <c r="F12" s="808" t="s">
        <v>776</v>
      </c>
      <c r="G12" s="809">
        <f>'LV Function'!$J$13</f>
        <v>0.16030758854940305</v>
      </c>
      <c r="H12" s="767"/>
      <c r="I12" s="807">
        <f>'LV Function'!J218</f>
        <v>2.2271087777777776</v>
      </c>
      <c r="J12" s="808" t="s">
        <v>776</v>
      </c>
      <c r="K12" s="809">
        <f>'LV Function'!J220</f>
        <v>0.1089472482196444</v>
      </c>
      <c r="L12" s="767"/>
      <c r="M12" s="807">
        <f>'LV Function'!J240</f>
        <v>2.0285245999999999</v>
      </c>
      <c r="N12" s="808" t="s">
        <v>776</v>
      </c>
      <c r="O12" s="809">
        <f>'LV Function'!J242</f>
        <v>9.9674363270903329E-2</v>
      </c>
      <c r="P12" s="767"/>
      <c r="S12" s="849"/>
      <c r="T12" s="843"/>
      <c r="U12" s="844"/>
      <c r="V12" s="845"/>
      <c r="W12" s="846"/>
      <c r="X12" s="847"/>
      <c r="Y12" s="848"/>
      <c r="Z12" s="845"/>
      <c r="AA12" s="846"/>
      <c r="AB12" s="847"/>
      <c r="AC12" s="848"/>
      <c r="AD12" s="845"/>
      <c r="AE12" s="846"/>
      <c r="AF12" s="847"/>
      <c r="AG12" s="850"/>
    </row>
    <row r="13" spans="2:33" ht="17.399999999999999" thickTop="1" thickBot="1" x14ac:dyDescent="0.35">
      <c r="B13" s="775"/>
      <c r="C13" s="772" t="s">
        <v>769</v>
      </c>
      <c r="D13" s="763"/>
      <c r="E13" s="796"/>
      <c r="F13" s="791"/>
      <c r="G13" s="798"/>
      <c r="H13" s="766"/>
      <c r="I13" s="796"/>
      <c r="J13" s="791"/>
      <c r="K13" s="798"/>
      <c r="L13" s="766"/>
      <c r="M13" s="796"/>
      <c r="N13" s="791"/>
      <c r="O13" s="798"/>
      <c r="P13" s="767"/>
      <c r="S13" s="775"/>
      <c r="T13" s="771"/>
      <c r="U13" s="761"/>
      <c r="V13" s="1324" t="s">
        <v>762</v>
      </c>
      <c r="W13" s="1325"/>
      <c r="X13" s="1326"/>
      <c r="Y13" s="761"/>
      <c r="Z13" s="1324" t="s">
        <v>819</v>
      </c>
      <c r="AA13" s="1325"/>
      <c r="AB13" s="1326"/>
      <c r="AC13" s="761"/>
      <c r="AD13" s="1324" t="s">
        <v>822</v>
      </c>
      <c r="AE13" s="1325"/>
      <c r="AF13" s="1326"/>
      <c r="AG13" s="775"/>
    </row>
    <row r="14" spans="2:33" ht="15.6" thickTop="1" thickBot="1" x14ac:dyDescent="0.35">
      <c r="B14" s="775"/>
      <c r="C14" s="772" t="s">
        <v>768</v>
      </c>
      <c r="D14" s="763"/>
      <c r="E14" s="810">
        <f>'LV Function'!$G$11</f>
        <v>68.264179199999987</v>
      </c>
      <c r="F14" s="811" t="s">
        <v>776</v>
      </c>
      <c r="G14" s="812">
        <f>'LV Function'!$G$13</f>
        <v>8.6591252794991629</v>
      </c>
      <c r="H14" s="813"/>
      <c r="I14" s="810">
        <f>'LV Function'!G218</f>
        <v>55.518883222222222</v>
      </c>
      <c r="J14" s="811" t="s">
        <v>776</v>
      </c>
      <c r="K14" s="812">
        <f>'LV Function'!G220</f>
        <v>3.3015465087168701</v>
      </c>
      <c r="L14" s="813"/>
      <c r="M14" s="810">
        <f>'LV Function'!G240</f>
        <v>42.350877400000002</v>
      </c>
      <c r="N14" s="811" t="s">
        <v>776</v>
      </c>
      <c r="O14" s="812">
        <f>'LV Function'!G242</f>
        <v>3.4485173259508315</v>
      </c>
      <c r="P14" s="767"/>
      <c r="S14" s="775"/>
      <c r="T14" s="782" t="s">
        <v>763</v>
      </c>
      <c r="U14" s="763"/>
      <c r="V14" s="1327">
        <v>5</v>
      </c>
      <c r="W14" s="1328"/>
      <c r="X14" s="1329"/>
      <c r="Y14" s="764"/>
      <c r="Z14" s="1330">
        <v>3</v>
      </c>
      <c r="AA14" s="1331"/>
      <c r="AB14" s="1332"/>
      <c r="AC14" s="764"/>
      <c r="AD14" s="1330">
        <v>4</v>
      </c>
      <c r="AE14" s="1331"/>
      <c r="AF14" s="1332"/>
      <c r="AG14" s="775"/>
    </row>
    <row r="15" spans="2:33" ht="15.6" thickTop="1" thickBot="1" x14ac:dyDescent="0.35">
      <c r="B15" s="775"/>
      <c r="C15" s="773" t="s">
        <v>767</v>
      </c>
      <c r="D15" s="763"/>
      <c r="E15" s="810">
        <f>'LV Function'!$H$11</f>
        <v>24.320775900000001</v>
      </c>
      <c r="F15" s="811" t="s">
        <v>776</v>
      </c>
      <c r="G15" s="812">
        <f>'LV Function'!$H$13</f>
        <v>3.7472127284958994</v>
      </c>
      <c r="H15" s="813"/>
      <c r="I15" s="810">
        <f>'LV Function'!H218</f>
        <v>17.523291722222226</v>
      </c>
      <c r="J15" s="811" t="s">
        <v>776</v>
      </c>
      <c r="K15" s="812">
        <f>'LV Function'!H220</f>
        <v>1.9991915786343233</v>
      </c>
      <c r="L15" s="813"/>
      <c r="M15" s="810">
        <f>'LV Function'!H240</f>
        <v>13.469601599999999</v>
      </c>
      <c r="N15" s="811" t="s">
        <v>776</v>
      </c>
      <c r="O15" s="812">
        <f>'LV Function'!H242</f>
        <v>1.7383484233036739</v>
      </c>
      <c r="P15" s="767"/>
      <c r="S15" s="775"/>
      <c r="T15" s="782" t="s">
        <v>781</v>
      </c>
      <c r="U15" s="763"/>
      <c r="V15" s="851"/>
      <c r="W15" s="852"/>
      <c r="X15" s="853"/>
      <c r="Y15" s="764"/>
      <c r="Z15" s="908"/>
      <c r="AA15" s="909"/>
      <c r="AB15" s="910"/>
      <c r="AC15" s="764"/>
      <c r="AD15" s="851"/>
      <c r="AE15" s="852"/>
      <c r="AF15" s="853"/>
      <c r="AG15" s="775"/>
    </row>
    <row r="16" spans="2:33" ht="16.2" customHeight="1" thickTop="1" thickBot="1" x14ac:dyDescent="0.35">
      <c r="B16" s="775"/>
      <c r="C16" s="772" t="s">
        <v>771</v>
      </c>
      <c r="D16" s="763"/>
      <c r="E16" s="810">
        <f>'LV Function'!$Q$11</f>
        <v>43.9434033</v>
      </c>
      <c r="F16" s="811" t="s">
        <v>776</v>
      </c>
      <c r="G16" s="812">
        <f>'LV Function'!$Q$13</f>
        <v>4.993822967268069</v>
      </c>
      <c r="H16" s="813"/>
      <c r="I16" s="810">
        <f>'LV Function'!Q218</f>
        <v>37.995591333333344</v>
      </c>
      <c r="J16" s="811" t="s">
        <v>776</v>
      </c>
      <c r="K16" s="812">
        <f>'LV Function'!Q220</f>
        <v>1.8678160828048354</v>
      </c>
      <c r="L16" s="813"/>
      <c r="M16" s="810">
        <f>'LV Function'!Q240</f>
        <v>28.881275999999996</v>
      </c>
      <c r="N16" s="811" t="s">
        <v>776</v>
      </c>
      <c r="O16" s="812">
        <f>'LV Function'!Q242</f>
        <v>1.8463242451097104</v>
      </c>
      <c r="P16" s="767"/>
      <c r="S16" s="775"/>
      <c r="T16" s="782" t="s">
        <v>782</v>
      </c>
      <c r="U16" s="763"/>
      <c r="V16" s="795"/>
      <c r="W16" s="791"/>
      <c r="X16" s="797"/>
      <c r="Y16" s="764"/>
      <c r="Z16" s="795"/>
      <c r="AA16" s="791"/>
      <c r="AB16" s="797"/>
      <c r="AC16" s="764"/>
      <c r="AD16" s="795"/>
      <c r="AE16" s="791"/>
      <c r="AF16" s="797"/>
      <c r="AG16" s="775"/>
    </row>
    <row r="17" spans="2:33" ht="15" thickTop="1" x14ac:dyDescent="0.3">
      <c r="B17" s="775"/>
      <c r="C17" s="772" t="s">
        <v>96</v>
      </c>
      <c r="D17" s="768"/>
      <c r="E17" s="810">
        <f>'LV Function'!$R$11</f>
        <v>17.3846706</v>
      </c>
      <c r="F17" s="811" t="s">
        <v>776</v>
      </c>
      <c r="G17" s="812">
        <f>'LV Function'!$R$13</f>
        <v>0.85356057752021053</v>
      </c>
      <c r="H17" s="813"/>
      <c r="I17" s="810">
        <f>'LV Function'!R218</f>
        <v>16.139896055555557</v>
      </c>
      <c r="J17" s="811" t="s">
        <v>776</v>
      </c>
      <c r="K17" s="812">
        <f>'LV Function'!R220</f>
        <v>0.5598031191804268</v>
      </c>
      <c r="L17" s="813"/>
      <c r="M17" s="810">
        <f>'LV Function'!R240</f>
        <v>11.9119566</v>
      </c>
      <c r="N17" s="811" t="s">
        <v>776</v>
      </c>
      <c r="O17" s="812">
        <f>'LV Function'!R242</f>
        <v>0.59648216486677952</v>
      </c>
      <c r="P17" s="767"/>
      <c r="S17" s="775"/>
      <c r="T17" s="772" t="s">
        <v>161</v>
      </c>
      <c r="U17" s="763"/>
      <c r="V17" s="795">
        <f>'PW Doppler'!F11</f>
        <v>106.74308023050585</v>
      </c>
      <c r="W17" s="819" t="s">
        <v>776</v>
      </c>
      <c r="X17" s="797">
        <f>'PW Doppler'!F13</f>
        <v>12.523401735875224</v>
      </c>
      <c r="Y17" s="786"/>
      <c r="Z17" s="795">
        <f>'PW Doppler'!F220</f>
        <v>75.581977942047232</v>
      </c>
      <c r="AA17" s="819" t="s">
        <v>776</v>
      </c>
      <c r="AB17" s="797">
        <f>'PW Doppler'!F222</f>
        <v>6.9385693509034292</v>
      </c>
      <c r="AC17" s="786"/>
      <c r="AD17" s="795">
        <f>'PW Doppler'!F246</f>
        <v>54.590457546527659</v>
      </c>
      <c r="AE17" s="819" t="s">
        <v>776</v>
      </c>
      <c r="AF17" s="797">
        <f>'PW Doppler'!F248</f>
        <v>5.3643430921788733</v>
      </c>
      <c r="AG17" s="775"/>
    </row>
    <row r="18" spans="2:33" x14ac:dyDescent="0.3">
      <c r="B18" s="775"/>
      <c r="C18" s="772" t="s">
        <v>97</v>
      </c>
      <c r="D18" s="768"/>
      <c r="E18" s="810">
        <f>'LV Function'!$S$11</f>
        <v>65.078101200000006</v>
      </c>
      <c r="F18" s="811" t="s">
        <v>776</v>
      </c>
      <c r="G18" s="812">
        <f>'LV Function'!$S$13</f>
        <v>1.2135113774156523</v>
      </c>
      <c r="H18" s="813"/>
      <c r="I18" s="810">
        <f>'LV Function'!S218</f>
        <v>69.4610356111111</v>
      </c>
      <c r="J18" s="811" t="s">
        <v>776</v>
      </c>
      <c r="K18" s="812">
        <f>'LV Function'!S220</f>
        <v>2.2422844856349688</v>
      </c>
      <c r="L18" s="813"/>
      <c r="M18" s="810">
        <f>'LV Function'!S240</f>
        <v>68.605685599999987</v>
      </c>
      <c r="N18" s="811" t="s">
        <v>776</v>
      </c>
      <c r="O18" s="812">
        <f>'LV Function'!S242</f>
        <v>1.5608632821095054</v>
      </c>
      <c r="P18" s="767"/>
      <c r="S18" s="775"/>
      <c r="T18" s="772" t="s">
        <v>164</v>
      </c>
      <c r="U18" s="763"/>
      <c r="V18" s="795">
        <f>'PW Doppler'!R11</f>
        <v>29.1166284231244</v>
      </c>
      <c r="W18" s="819" t="s">
        <v>776</v>
      </c>
      <c r="X18" s="797">
        <f>'PW Doppler'!F13</f>
        <v>12.523401735875224</v>
      </c>
      <c r="Y18" s="786"/>
      <c r="Z18" s="795">
        <f>'PW Doppler'!R220</f>
        <v>24.413965454137482</v>
      </c>
      <c r="AA18" s="819" t="s">
        <v>776</v>
      </c>
      <c r="AB18" s="797">
        <f>'PW Doppler'!R222</f>
        <v>2.9524540136736528</v>
      </c>
      <c r="AC18" s="786"/>
      <c r="AD18" s="795">
        <f>'PW Doppler'!R246</f>
        <v>22.775333402500642</v>
      </c>
      <c r="AE18" s="819" t="s">
        <v>776</v>
      </c>
      <c r="AF18" s="797">
        <f>'PW Doppler'!R248</f>
        <v>4.877488312715518</v>
      </c>
      <c r="AG18" s="775"/>
    </row>
    <row r="19" spans="2:33" x14ac:dyDescent="0.3">
      <c r="B19" s="775"/>
      <c r="C19" s="772" t="s">
        <v>98</v>
      </c>
      <c r="D19" s="768"/>
      <c r="E19" s="810">
        <f>'LV Function'!$T$11</f>
        <v>35.213513600000006</v>
      </c>
      <c r="F19" s="811" t="s">
        <v>776</v>
      </c>
      <c r="G19" s="812">
        <f>'LV Function'!$T$13</f>
        <v>0.84751006549250552</v>
      </c>
      <c r="H19" s="813"/>
      <c r="I19" s="810">
        <f>'LV Function'!T218</f>
        <v>38.693591722222223</v>
      </c>
      <c r="J19" s="811" t="s">
        <v>776</v>
      </c>
      <c r="K19" s="812">
        <f>'LV Function'!T220</f>
        <v>1.7516971104446728</v>
      </c>
      <c r="L19" s="813"/>
      <c r="M19" s="810">
        <f>'LV Function'!T240</f>
        <v>37.365003600000001</v>
      </c>
      <c r="N19" s="811" t="s">
        <v>776</v>
      </c>
      <c r="O19" s="812">
        <f>'LV Function'!T242</f>
        <v>1.1383940297854513</v>
      </c>
      <c r="P19" s="767"/>
      <c r="S19" s="775"/>
      <c r="T19" s="772" t="s">
        <v>783</v>
      </c>
      <c r="U19" s="763"/>
      <c r="V19" s="795">
        <f>'PW Doppler'!AE11</f>
        <v>12.302581960254878</v>
      </c>
      <c r="W19" s="819" t="s">
        <v>776</v>
      </c>
      <c r="X19" s="797">
        <f>'PW Doppler'!AE13</f>
        <v>2.3932426123345247</v>
      </c>
      <c r="Y19" s="786"/>
      <c r="Z19" s="795">
        <f>'PW Doppler'!AE220</f>
        <v>13.153314769611946</v>
      </c>
      <c r="AA19" s="819" t="s">
        <v>776</v>
      </c>
      <c r="AB19" s="797">
        <f>'PW Doppler'!AE222</f>
        <v>0.98560527347440696</v>
      </c>
      <c r="AC19" s="786"/>
      <c r="AD19" s="795">
        <f>'PW Doppler'!AE246</f>
        <v>6.4421442511269529</v>
      </c>
      <c r="AE19" s="819" t="s">
        <v>776</v>
      </c>
      <c r="AF19" s="797">
        <f>'PW Doppler'!AE248</f>
        <v>0.68055294072140293</v>
      </c>
      <c r="AG19" s="775"/>
    </row>
    <row r="20" spans="2:33" x14ac:dyDescent="0.3">
      <c r="B20" s="775"/>
      <c r="C20" s="774" t="s">
        <v>770</v>
      </c>
      <c r="D20" s="769"/>
      <c r="E20" s="810">
        <f>'LV Function'!$U$11</f>
        <v>126.6155385</v>
      </c>
      <c r="F20" s="811" t="s">
        <v>776</v>
      </c>
      <c r="G20" s="812">
        <f>'LV Function'!$U$13</f>
        <v>22.17322153048779</v>
      </c>
      <c r="H20" s="814"/>
      <c r="I20" s="810">
        <f>'LV Function'!U218</f>
        <v>96.480593111111091</v>
      </c>
      <c r="J20" s="811" t="s">
        <v>776</v>
      </c>
      <c r="K20" s="812">
        <f>'LV Function'!U220</f>
        <v>7.0552393563561049</v>
      </c>
      <c r="L20" s="814"/>
      <c r="M20" s="810">
        <f>'LV Function'!U240</f>
        <v>52.365032599999992</v>
      </c>
      <c r="N20" s="811" t="s">
        <v>776</v>
      </c>
      <c r="O20" s="812">
        <f>'LV Function'!U242</f>
        <v>2.2853846113746501</v>
      </c>
      <c r="P20" s="765"/>
      <c r="R20" s="783"/>
      <c r="S20" s="775"/>
      <c r="T20" s="854"/>
      <c r="U20" s="763"/>
      <c r="V20" s="795"/>
      <c r="W20" s="819"/>
      <c r="X20" s="797"/>
      <c r="Y20" s="786"/>
      <c r="Z20" s="795"/>
      <c r="AA20" s="819"/>
      <c r="AB20" s="797"/>
      <c r="AC20" s="786"/>
      <c r="AD20" s="795"/>
      <c r="AE20" s="819"/>
      <c r="AF20" s="797"/>
      <c r="AG20" s="775"/>
    </row>
    <row r="21" spans="2:33" ht="16.2" customHeight="1" x14ac:dyDescent="0.3">
      <c r="B21" s="775"/>
      <c r="C21" s="772" t="s">
        <v>772</v>
      </c>
      <c r="D21" s="763"/>
      <c r="E21" s="815">
        <f>'LV Function'!$V$11</f>
        <v>4.2196219224791847</v>
      </c>
      <c r="F21" s="816" t="s">
        <v>776</v>
      </c>
      <c r="G21" s="817">
        <f>'LV Function'!$V$13</f>
        <v>9.6430562264025452E-2</v>
      </c>
      <c r="H21" s="818"/>
      <c r="I21" s="815">
        <f>'LV Function'!V218</f>
        <v>3.9284880433674751</v>
      </c>
      <c r="J21" s="816" t="s">
        <v>776</v>
      </c>
      <c r="K21" s="817">
        <f>'LV Function'!V220</f>
        <v>0.30742644431980232</v>
      </c>
      <c r="L21" s="818"/>
      <c r="M21" s="815">
        <f>'LV Function'!V240</f>
        <v>4.3654406287702372</v>
      </c>
      <c r="N21" s="816" t="s">
        <v>776</v>
      </c>
      <c r="O21" s="817">
        <f>'LV Function'!V242</f>
        <v>0.22941667531700433</v>
      </c>
      <c r="P21" s="767"/>
      <c r="S21" s="775"/>
      <c r="T21" s="772" t="s">
        <v>784</v>
      </c>
      <c r="U21" s="763"/>
      <c r="V21" s="807"/>
      <c r="W21" s="808"/>
      <c r="X21" s="809"/>
      <c r="Y21" s="767"/>
      <c r="Z21" s="807"/>
      <c r="AA21" s="808"/>
      <c r="AB21" s="809"/>
      <c r="AC21" s="767"/>
      <c r="AD21" s="807"/>
      <c r="AE21" s="808"/>
      <c r="AF21" s="809"/>
      <c r="AG21" s="775"/>
    </row>
    <row r="22" spans="2:33" ht="16.2" customHeight="1" thickBot="1" x14ac:dyDescent="0.35">
      <c r="B22" s="775"/>
      <c r="C22" s="804"/>
      <c r="D22" s="805"/>
      <c r="E22" s="806"/>
      <c r="F22" s="806"/>
      <c r="G22" s="806"/>
      <c r="H22" s="806"/>
      <c r="I22" s="806"/>
      <c r="J22" s="806"/>
      <c r="K22" s="806"/>
      <c r="L22" s="806"/>
      <c r="M22" s="806"/>
      <c r="N22" s="806"/>
      <c r="O22" s="806"/>
      <c r="P22" s="837"/>
      <c r="S22" s="775"/>
      <c r="T22" s="772" t="s">
        <v>785</v>
      </c>
      <c r="U22" s="763"/>
      <c r="V22" s="796"/>
      <c r="W22" s="791"/>
      <c r="X22" s="798"/>
      <c r="Y22" s="766"/>
      <c r="Z22" s="796"/>
      <c r="AA22" s="791"/>
      <c r="AB22" s="798"/>
      <c r="AC22" s="766"/>
      <c r="AD22" s="796"/>
      <c r="AE22" s="791"/>
      <c r="AF22" s="798"/>
      <c r="AG22" s="775"/>
    </row>
    <row r="23" spans="2:33" ht="16.2" customHeight="1" x14ac:dyDescent="0.3">
      <c r="B23" s="775"/>
      <c r="C23" s="785"/>
      <c r="D23" s="785"/>
      <c r="E23" s="785"/>
      <c r="F23" s="785"/>
      <c r="G23" s="785"/>
      <c r="H23" s="785"/>
      <c r="I23" s="785"/>
      <c r="J23" s="785"/>
      <c r="K23" s="785"/>
      <c r="L23" s="785"/>
      <c r="M23" s="785"/>
      <c r="N23" s="785"/>
      <c r="O23" s="785"/>
      <c r="P23" s="785"/>
      <c r="S23" s="775"/>
      <c r="T23" s="772" t="s">
        <v>161</v>
      </c>
      <c r="U23" s="763"/>
      <c r="V23" s="810">
        <f>'M-Mode LAX'!F11</f>
        <v>1518.6358340736974</v>
      </c>
      <c r="W23" s="811" t="s">
        <v>776</v>
      </c>
      <c r="X23" s="812">
        <f>'M-Mode LAX'!F13</f>
        <v>44.038212952804557</v>
      </c>
      <c r="Y23" s="813"/>
      <c r="Z23" s="810">
        <f>'M-Mode LAX'!F221</f>
        <v>1480.03506767362</v>
      </c>
      <c r="AA23" s="811" t="s">
        <v>776</v>
      </c>
      <c r="AB23" s="812"/>
      <c r="AC23" s="813"/>
      <c r="AD23" s="810">
        <f>'M-Mode LAX'!F247</f>
        <v>1086.347763986166</v>
      </c>
      <c r="AE23" s="811" t="s">
        <v>776</v>
      </c>
      <c r="AF23" s="812">
        <f>'M-Mode LAX'!F249</f>
        <v>26.652505935128652</v>
      </c>
      <c r="AG23" s="775"/>
    </row>
    <row r="24" spans="2:33" ht="15" thickBot="1" x14ac:dyDescent="0.35">
      <c r="B24" s="775"/>
      <c r="C24" s="801" t="s">
        <v>773</v>
      </c>
      <c r="D24" s="802"/>
      <c r="E24" s="802"/>
      <c r="F24" s="802"/>
      <c r="G24" s="802"/>
      <c r="H24" s="802"/>
      <c r="I24" s="803"/>
      <c r="J24" s="803"/>
      <c r="K24" s="803"/>
      <c r="L24" s="802"/>
      <c r="M24" s="803"/>
      <c r="N24" s="803"/>
      <c r="O24" s="803"/>
      <c r="P24" s="803"/>
      <c r="S24" s="775"/>
      <c r="T24" s="854" t="s">
        <v>164</v>
      </c>
      <c r="U24" s="763"/>
      <c r="V24" s="810">
        <f>'M-Mode LAX'!P11</f>
        <v>596.7062624498268</v>
      </c>
      <c r="W24" s="811" t="s">
        <v>776</v>
      </c>
      <c r="X24" s="812">
        <f>'M-Mode LAX'!P13</f>
        <v>25.791832686758358</v>
      </c>
      <c r="Y24" s="813"/>
      <c r="Z24" s="810">
        <f>'M-Mode LAX'!P221</f>
        <v>451.95666958123797</v>
      </c>
      <c r="AA24" s="811" t="s">
        <v>776</v>
      </c>
      <c r="AB24" s="812"/>
      <c r="AC24" s="813"/>
      <c r="AD24" s="810">
        <f>'M-Mode LAX'!P247</f>
        <v>458.60955648927859</v>
      </c>
      <c r="AE24" s="811" t="s">
        <v>776</v>
      </c>
      <c r="AF24" s="812">
        <f>'M-Mode LAX'!P249</f>
        <v>8.0280388748583089</v>
      </c>
      <c r="AG24" s="775"/>
    </row>
    <row r="25" spans="2:33" ht="16.2" thickTop="1" x14ac:dyDescent="0.3">
      <c r="B25" s="775"/>
      <c r="C25" s="790" t="s">
        <v>774</v>
      </c>
      <c r="D25" s="784"/>
      <c r="E25" s="821">
        <f>'LV Function'!AA11</f>
        <v>683.56758000000002</v>
      </c>
      <c r="F25" s="819" t="s">
        <v>776</v>
      </c>
      <c r="G25" s="826">
        <f>'LV Function'!AA13</f>
        <v>87.31856236037747</v>
      </c>
      <c r="H25" s="800"/>
      <c r="I25" s="821">
        <f>'LV Function'!AA218</f>
        <v>608.44344349999994</v>
      </c>
      <c r="J25" s="819" t="s">
        <v>776</v>
      </c>
      <c r="K25" s="826">
        <f>'LV Function'!AA220</f>
        <v>27.772392279003313</v>
      </c>
      <c r="L25" s="800"/>
      <c r="M25" s="821">
        <f>'LV Function'!AA240</f>
        <v>630.7741552</v>
      </c>
      <c r="N25" s="819" t="s">
        <v>776</v>
      </c>
      <c r="O25" s="826">
        <f>'LV Function'!AA242</f>
        <v>47.473423971250376</v>
      </c>
      <c r="P25" s="785"/>
      <c r="S25" s="775"/>
      <c r="T25" s="772" t="s">
        <v>786</v>
      </c>
      <c r="U25" s="763"/>
      <c r="V25" s="775"/>
      <c r="W25" s="775"/>
      <c r="X25" s="775"/>
      <c r="Y25" s="856"/>
      <c r="Z25" s="810"/>
      <c r="AA25" s="811"/>
      <c r="AB25" s="812"/>
      <c r="AC25" s="856"/>
      <c r="AD25" s="810"/>
      <c r="AE25" s="811"/>
      <c r="AF25" s="812"/>
      <c r="AG25" s="775"/>
    </row>
    <row r="26" spans="2:33" x14ac:dyDescent="0.3">
      <c r="B26" s="775"/>
      <c r="C26" s="772" t="s">
        <v>775</v>
      </c>
      <c r="D26" s="770"/>
      <c r="E26" s="795">
        <f>'LV Function'!AB11</f>
        <v>472.98703600000005</v>
      </c>
      <c r="F26" s="819" t="s">
        <v>776</v>
      </c>
      <c r="G26" s="797">
        <f>'LV Function'!AB13</f>
        <v>64.798378076407886</v>
      </c>
      <c r="H26" s="786"/>
      <c r="I26" s="795">
        <f>'LV Function'!AB218</f>
        <v>465.97095349999995</v>
      </c>
      <c r="J26" s="819" t="s">
        <v>776</v>
      </c>
      <c r="K26" s="797"/>
      <c r="L26" s="786"/>
      <c r="M26" s="795">
        <f>'LV Function'!AB240</f>
        <v>368.293723</v>
      </c>
      <c r="N26" s="819" t="s">
        <v>776</v>
      </c>
      <c r="O26" s="797">
        <f>'LV Function'!AB242</f>
        <v>65.366017049648676</v>
      </c>
      <c r="P26" s="767"/>
      <c r="S26" s="775"/>
      <c r="T26" s="855" t="s">
        <v>161</v>
      </c>
      <c r="U26" s="768"/>
      <c r="V26" s="861">
        <f>'M-Mode LAX'!AB11</f>
        <v>0.23277954986197846</v>
      </c>
      <c r="W26" s="862" t="s">
        <v>776</v>
      </c>
      <c r="X26" s="863">
        <f>'M-Mode LAX'!AB13</f>
        <v>9.6154041647034047E-3</v>
      </c>
      <c r="Y26" s="864"/>
      <c r="Z26" s="861">
        <f>'M-Mode LAX'!AB221</f>
        <v>0.24913755766141055</v>
      </c>
      <c r="AA26" s="862" t="s">
        <v>776</v>
      </c>
      <c r="AB26" s="863"/>
      <c r="AC26" s="864"/>
      <c r="AD26" s="861">
        <f>'M-Mode LAX'!AB247</f>
        <v>0.19837694159845937</v>
      </c>
      <c r="AE26" s="862" t="s">
        <v>776</v>
      </c>
      <c r="AF26" s="863">
        <f>'M-Mode LAX'!AB249</f>
        <v>1.7950977946342154E-2</v>
      </c>
      <c r="AG26" s="775"/>
    </row>
    <row r="27" spans="2:33" x14ac:dyDescent="0.3">
      <c r="B27" s="775"/>
      <c r="C27" s="772" t="s">
        <v>104</v>
      </c>
      <c r="D27" s="770"/>
      <c r="E27" s="807">
        <f>'LV Function'!AC11</f>
        <v>1.4528922499999999</v>
      </c>
      <c r="F27" s="808" t="s">
        <v>776</v>
      </c>
      <c r="G27" s="809">
        <f>'LV Function'!AC13</f>
        <v>2.9980529149141129E-2</v>
      </c>
      <c r="H27" s="767"/>
      <c r="I27" s="807">
        <f>'LV Function'!AC218</f>
        <v>1.6056080000000001</v>
      </c>
      <c r="J27" s="808" t="s">
        <v>776</v>
      </c>
      <c r="K27" s="809"/>
      <c r="L27" s="767"/>
      <c r="M27" s="807">
        <f>'LV Function'!AC240</f>
        <v>1.8118293999999999</v>
      </c>
      <c r="N27" s="808" t="s">
        <v>776</v>
      </c>
      <c r="O27" s="809">
        <f>'LV Function'!AC242</f>
        <v>0.14097302745936968</v>
      </c>
      <c r="P27" s="767"/>
      <c r="S27" s="775"/>
      <c r="T27" s="772" t="s">
        <v>164</v>
      </c>
      <c r="U27" s="768"/>
      <c r="V27" s="861">
        <f>'M-Mode LAX'!AF11</f>
        <v>0.15039955371930144</v>
      </c>
      <c r="W27" s="862" t="s">
        <v>776</v>
      </c>
      <c r="X27" s="863">
        <f>'M-Mode LAX'!AF13</f>
        <v>2.2012455493904414E-2</v>
      </c>
      <c r="Y27" s="864"/>
      <c r="Z27" s="861">
        <f>'M-Mode LAX'!AF221</f>
        <v>0.16990627826029781</v>
      </c>
      <c r="AA27" s="862" t="s">
        <v>776</v>
      </c>
      <c r="AB27" s="863"/>
      <c r="AC27" s="864"/>
      <c r="AD27" s="861">
        <f>'M-Mode LAX'!AF247</f>
        <v>0.19603686870107087</v>
      </c>
      <c r="AE27" s="862" t="s">
        <v>776</v>
      </c>
      <c r="AF27" s="863">
        <f>'M-Mode LAX'!AF249</f>
        <v>2.4265108864010679E-2</v>
      </c>
      <c r="AG27" s="775"/>
    </row>
    <row r="28" spans="2:33" ht="15.6" x14ac:dyDescent="0.3">
      <c r="B28" s="775"/>
      <c r="C28" s="787" t="s">
        <v>328</v>
      </c>
      <c r="D28" s="770"/>
      <c r="E28" s="822">
        <f>'LV Function'!AD11</f>
        <v>29.791666749999997</v>
      </c>
      <c r="F28" s="816" t="s">
        <v>776</v>
      </c>
      <c r="G28" s="827">
        <f>'LV Function'!AD13</f>
        <v>1.6251582706241967</v>
      </c>
      <c r="H28" s="820"/>
      <c r="I28" s="822">
        <f>'LV Function'!AD218</f>
        <v>28.796296333333334</v>
      </c>
      <c r="J28" s="816" t="s">
        <v>776</v>
      </c>
      <c r="K28" s="827">
        <f>'LV Function'!AD220</f>
        <v>1.5822229760540645</v>
      </c>
      <c r="L28" s="820"/>
      <c r="M28" s="822">
        <f>'LV Function'!AD240</f>
        <v>25.833333</v>
      </c>
      <c r="N28" s="816" t="s">
        <v>776</v>
      </c>
      <c r="O28" s="827">
        <f>'LV Function'!AD242</f>
        <v>1.7413809441338748</v>
      </c>
      <c r="P28" s="792"/>
      <c r="S28" s="775"/>
      <c r="T28" s="772" t="s">
        <v>787</v>
      </c>
      <c r="U28" s="768"/>
      <c r="V28" s="810"/>
      <c r="W28" s="811"/>
      <c r="X28" s="812"/>
      <c r="Y28" s="813"/>
      <c r="Z28" s="810"/>
      <c r="AA28" s="811"/>
      <c r="AB28" s="812"/>
      <c r="AC28" s="813"/>
      <c r="AD28" s="810"/>
      <c r="AE28" s="811"/>
      <c r="AF28" s="812"/>
      <c r="AG28" s="775"/>
    </row>
    <row r="29" spans="2:33" x14ac:dyDescent="0.3">
      <c r="B29" s="775"/>
      <c r="C29" s="788" t="s">
        <v>777</v>
      </c>
      <c r="D29" s="770"/>
      <c r="E29" s="823"/>
      <c r="F29" s="791"/>
      <c r="G29" s="828"/>
      <c r="H29" s="793"/>
      <c r="I29" s="823"/>
      <c r="J29" s="791"/>
      <c r="K29" s="828"/>
      <c r="L29" s="793"/>
      <c r="M29" s="823"/>
      <c r="N29" s="791"/>
      <c r="O29" s="828"/>
      <c r="P29" s="794"/>
      <c r="S29" s="775"/>
      <c r="T29" s="855" t="s">
        <v>161</v>
      </c>
      <c r="U29" s="769"/>
      <c r="V29" s="807">
        <f>'M-Mode LAX'!AK11</f>
        <v>0.25996516527620173</v>
      </c>
      <c r="W29" s="808" t="s">
        <v>776</v>
      </c>
      <c r="X29" s="809">
        <f>'M-Mode LAX'!AK13</f>
        <v>1.1820919748303073E-2</v>
      </c>
      <c r="Y29" s="765"/>
      <c r="Z29" s="807">
        <f>'M-Mode LAX'!AK221</f>
        <v>0.28017231898015693</v>
      </c>
      <c r="AA29" s="808" t="s">
        <v>776</v>
      </c>
      <c r="AB29" s="809"/>
      <c r="AC29" s="765"/>
      <c r="AD29" s="807">
        <f>'M-Mode LAX'!AK247</f>
        <v>0.21869812229589886</v>
      </c>
      <c r="AE29" s="808" t="s">
        <v>776</v>
      </c>
      <c r="AF29" s="809">
        <f>'M-Mode LAX'!AK249</f>
        <v>2.1870727748922431E-2</v>
      </c>
      <c r="AG29" s="775"/>
    </row>
    <row r="30" spans="2:33" x14ac:dyDescent="0.3">
      <c r="B30" s="775"/>
      <c r="C30" s="787" t="s">
        <v>102</v>
      </c>
      <c r="D30" s="770"/>
      <c r="E30" s="824" t="e">
        <f>'LV Function'!AM11</f>
        <v>#DIV/0!</v>
      </c>
      <c r="F30" s="808" t="s">
        <v>776</v>
      </c>
      <c r="G30" s="829" t="e">
        <f>'LV Function'!AM13</f>
        <v>#DIV/0!</v>
      </c>
      <c r="H30" s="792"/>
      <c r="I30" s="824">
        <f>'LV Function'!AM218</f>
        <v>18.050013666666668</v>
      </c>
      <c r="J30" s="808" t="s">
        <v>776</v>
      </c>
      <c r="K30" s="829">
        <f>'LV Function'!AM220</f>
        <v>2.5033404006023585</v>
      </c>
      <c r="L30" s="792"/>
      <c r="M30" s="824">
        <f>'LV Function'!AM240</f>
        <v>8.8575926000000003</v>
      </c>
      <c r="N30" s="808" t="s">
        <v>776</v>
      </c>
      <c r="O30" s="829">
        <f>'LV Function'!AM242</f>
        <v>0.43293582194253688</v>
      </c>
      <c r="P30" s="792"/>
      <c r="S30" s="775"/>
      <c r="T30" s="772" t="s">
        <v>164</v>
      </c>
      <c r="U30" s="763"/>
      <c r="V30" s="807">
        <f>'M-Mode LAX'!AO11</f>
        <v>0.16243638889409065</v>
      </c>
      <c r="W30" s="808" t="s">
        <v>776</v>
      </c>
      <c r="X30" s="809">
        <f>'M-Mode LAX'!AO13</f>
        <v>2.5726612731767212E-2</v>
      </c>
      <c r="Y30" s="767"/>
      <c r="Z30" s="807">
        <f>'M-Mode LAX'!AO221</f>
        <v>0.18434034995643067</v>
      </c>
      <c r="AA30" s="808" t="s">
        <v>776</v>
      </c>
      <c r="AB30" s="809"/>
      <c r="AC30" s="767"/>
      <c r="AD30" s="807">
        <f>'M-Mode LAX'!AO247</f>
        <v>0.21642968666249587</v>
      </c>
      <c r="AE30" s="808" t="s">
        <v>776</v>
      </c>
      <c r="AF30" s="809">
        <f>'M-Mode LAX'!AO249</f>
        <v>2.9547018433526227E-2</v>
      </c>
      <c r="AG30" s="775"/>
    </row>
    <row r="31" spans="2:33" ht="15" thickBot="1" x14ac:dyDescent="0.35">
      <c r="B31" s="775"/>
      <c r="C31" s="788" t="s">
        <v>103</v>
      </c>
      <c r="D31" s="770"/>
      <c r="E31" s="825" t="e">
        <f>'LV Function'!AN11</f>
        <v>#DIV/0!</v>
      </c>
      <c r="F31" s="808" t="s">
        <v>776</v>
      </c>
      <c r="G31" s="830" t="e">
        <f>'LV Function'!AN13</f>
        <v>#DIV/0!</v>
      </c>
      <c r="H31" s="794"/>
      <c r="I31" s="825">
        <f>'LV Function'!AN218</f>
        <v>36.154175741522444</v>
      </c>
      <c r="J31" s="808" t="s">
        <v>776</v>
      </c>
      <c r="K31" s="830">
        <f>'LV Function'!AM220</f>
        <v>2.5033404006023585</v>
      </c>
      <c r="L31" s="794"/>
      <c r="M31" s="825">
        <f>'LV Function'!AN240</f>
        <v>71.827052354416736</v>
      </c>
      <c r="N31" s="808" t="s">
        <v>776</v>
      </c>
      <c r="O31" s="830">
        <f>'LV Function'!AN242</f>
        <v>6.2974644524843031</v>
      </c>
      <c r="P31" s="794"/>
      <c r="S31" s="857"/>
      <c r="T31" s="858"/>
      <c r="U31" s="859"/>
      <c r="V31" s="860"/>
      <c r="W31" s="860"/>
      <c r="X31" s="860"/>
      <c r="Y31" s="860"/>
      <c r="Z31" s="860"/>
      <c r="AA31" s="860"/>
      <c r="AB31" s="860"/>
      <c r="AC31" s="860"/>
      <c r="AD31" s="860"/>
      <c r="AE31" s="860"/>
      <c r="AF31" s="860"/>
      <c r="AG31" s="857"/>
    </row>
    <row r="32" spans="2:33" ht="15" thickTop="1" x14ac:dyDescent="0.3">
      <c r="B32" s="775"/>
      <c r="C32" s="788" t="s">
        <v>778</v>
      </c>
      <c r="D32" s="770"/>
      <c r="E32" s="825"/>
      <c r="F32" s="808"/>
      <c r="G32" s="830"/>
      <c r="H32" s="794"/>
      <c r="I32" s="825"/>
      <c r="J32" s="808"/>
      <c r="K32" s="830"/>
      <c r="L32" s="794"/>
      <c r="M32" s="825"/>
      <c r="N32" s="808"/>
      <c r="O32" s="830"/>
      <c r="P32" s="794"/>
    </row>
    <row r="33" spans="2:16" x14ac:dyDescent="0.3">
      <c r="B33" s="775"/>
      <c r="C33" s="788" t="s">
        <v>102</v>
      </c>
      <c r="D33" s="770"/>
      <c r="E33" s="825" t="e">
        <f>'LV Function'!AO11</f>
        <v>#DIV/0!</v>
      </c>
      <c r="F33" s="808" t="s">
        <v>776</v>
      </c>
      <c r="G33" s="830" t="e">
        <f>'LV Function'!AO13</f>
        <v>#DIV/0!</v>
      </c>
      <c r="H33" s="794"/>
      <c r="I33" s="825">
        <f>'LV Function'!AO218</f>
        <v>16.513057999999997</v>
      </c>
      <c r="J33" s="808" t="s">
        <v>776</v>
      </c>
      <c r="K33" s="830">
        <f>'LV Function'!AO220</f>
        <v>3.931053455053612</v>
      </c>
      <c r="L33" s="794"/>
      <c r="M33" s="825">
        <f>'LV Function'!AO240</f>
        <v>26.214377599999999</v>
      </c>
      <c r="N33" s="808" t="s">
        <v>776</v>
      </c>
      <c r="O33" s="830">
        <f>'LV Function'!AO242</f>
        <v>5.8464420640011845</v>
      </c>
      <c r="P33" s="794"/>
    </row>
    <row r="34" spans="2:16" x14ac:dyDescent="0.3">
      <c r="B34" s="775"/>
      <c r="C34" s="788" t="s">
        <v>103</v>
      </c>
      <c r="D34" s="770"/>
      <c r="E34" s="825">
        <f>'LV Function'!AP11</f>
        <v>0.84186225000000003</v>
      </c>
      <c r="F34" s="808" t="s">
        <v>776</v>
      </c>
      <c r="G34" s="830">
        <f>'LV Function'!AP13</f>
        <v>0.19662901663936194</v>
      </c>
      <c r="H34" s="794"/>
      <c r="I34" s="825">
        <f>'LV Function'!AP218</f>
        <v>1.4054771666666666</v>
      </c>
      <c r="J34" s="808" t="s">
        <v>776</v>
      </c>
      <c r="K34" s="830">
        <f>'LV Function'!AP220</f>
        <v>0.33344865305415122</v>
      </c>
      <c r="L34" s="794"/>
      <c r="M34" s="825">
        <f>'LV Function'!AP240</f>
        <v>0.40127059999999998</v>
      </c>
      <c r="N34" s="808" t="s">
        <v>776</v>
      </c>
      <c r="O34" s="830">
        <f>'LV Function'!AP242</f>
        <v>7.6029533685009601E-2</v>
      </c>
      <c r="P34" s="794"/>
    </row>
    <row r="35" spans="2:16" ht="16.2" thickBot="1" x14ac:dyDescent="0.35">
      <c r="B35" s="777"/>
      <c r="C35" s="778"/>
      <c r="D35" s="779"/>
      <c r="E35" s="779"/>
      <c r="F35" s="779"/>
      <c r="G35" s="779"/>
      <c r="H35" s="780"/>
      <c r="I35" s="780"/>
      <c r="J35" s="780"/>
      <c r="K35" s="780"/>
      <c r="L35" s="780"/>
      <c r="M35" s="780"/>
      <c r="N35" s="780"/>
      <c r="O35" s="780"/>
      <c r="P35" s="781"/>
    </row>
    <row r="36" spans="2:16" ht="15" thickTop="1" x14ac:dyDescent="0.3"/>
  </sheetData>
  <mergeCells count="18">
    <mergeCell ref="AD4:AF4"/>
    <mergeCell ref="AD3:AF3"/>
    <mergeCell ref="AD14:AF14"/>
    <mergeCell ref="AD13:AF13"/>
    <mergeCell ref="Z3:AB3"/>
    <mergeCell ref="Z4:AB4"/>
    <mergeCell ref="Z13:AB13"/>
    <mergeCell ref="Z14:AB14"/>
    <mergeCell ref="V14:X14"/>
    <mergeCell ref="V13:X13"/>
    <mergeCell ref="V4:X4"/>
    <mergeCell ref="V3:X3"/>
    <mergeCell ref="E5:G5"/>
    <mergeCell ref="E3:G3"/>
    <mergeCell ref="M3:O3"/>
    <mergeCell ref="M5:O5"/>
    <mergeCell ref="I5:K5"/>
    <mergeCell ref="I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E149"/>
  <sheetViews>
    <sheetView topLeftCell="A103" zoomScale="85" zoomScaleNormal="85" workbookViewId="0">
      <selection activeCell="F21" sqref="F21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8" width="14.6640625" style="1" customWidth="1"/>
    <col min="9" max="10" width="12.6640625" style="1" customWidth="1"/>
    <col min="11" max="12" width="18.6640625" style="1" customWidth="1"/>
    <col min="13" max="13" width="12.6640625" style="1" customWidth="1"/>
    <col min="14" max="16" width="14.6640625" style="1" customWidth="1"/>
    <col min="17" max="17" width="12.6640625" style="1" customWidth="1"/>
    <col min="18" max="19" width="14.6640625" style="81" customWidth="1"/>
    <col min="20" max="20" width="12.6640625" style="81" customWidth="1"/>
    <col min="21" max="27" width="12.6640625" style="1" customWidth="1"/>
    <col min="28" max="32" width="9.109375" style="1"/>
    <col min="33" max="33" width="9.109375" style="1" customWidth="1"/>
    <col min="34" max="37" width="9.109375" style="1"/>
    <col min="38" max="38" width="0.6640625" style="1" customWidth="1"/>
    <col min="39" max="16384" width="9.109375" style="1"/>
  </cols>
  <sheetData>
    <row r="2" spans="1:20" ht="15" thickBot="1" x14ac:dyDescent="0.35"/>
    <row r="3" spans="1:20" ht="16.5" customHeight="1" x14ac:dyDescent="0.3">
      <c r="A3" s="1150" t="s">
        <v>643</v>
      </c>
      <c r="B3" s="1151"/>
      <c r="C3" s="1156" t="s">
        <v>0</v>
      </c>
      <c r="D3" s="1179" t="s">
        <v>1</v>
      </c>
      <c r="E3" s="1250" t="s">
        <v>47</v>
      </c>
      <c r="F3" s="1251"/>
      <c r="G3" s="1251"/>
      <c r="H3" s="1251"/>
      <c r="I3" s="1251"/>
      <c r="J3" s="1252"/>
      <c r="K3" s="1156" t="s">
        <v>68</v>
      </c>
      <c r="L3" s="1179" t="s">
        <v>2</v>
      </c>
      <c r="N3" s="1116" t="s">
        <v>743</v>
      </c>
      <c r="O3" s="1117"/>
      <c r="P3" s="1117"/>
      <c r="Q3" s="1134"/>
      <c r="R3" s="1345" t="s">
        <v>744</v>
      </c>
      <c r="S3" s="1346"/>
      <c r="T3" s="1347"/>
    </row>
    <row r="4" spans="1:20" ht="16.5" customHeight="1" thickBot="1" x14ac:dyDescent="0.35">
      <c r="A4" s="1154"/>
      <c r="B4" s="1155"/>
      <c r="C4" s="1158"/>
      <c r="D4" s="1181"/>
      <c r="E4" s="2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1158"/>
      <c r="L4" s="1181"/>
      <c r="N4" s="2" t="s">
        <v>3</v>
      </c>
      <c r="O4" s="3" t="s">
        <v>4</v>
      </c>
      <c r="P4" s="3" t="s">
        <v>5</v>
      </c>
      <c r="Q4" s="4" t="s">
        <v>6</v>
      </c>
      <c r="R4" s="738" t="s">
        <v>745</v>
      </c>
      <c r="S4" s="739" t="s">
        <v>746</v>
      </c>
      <c r="T4" s="740" t="s">
        <v>747</v>
      </c>
    </row>
    <row r="5" spans="1:20" ht="15.9" customHeight="1" x14ac:dyDescent="0.3">
      <c r="A5" s="1170" t="s">
        <v>652</v>
      </c>
      <c r="B5" s="1253" t="s">
        <v>9</v>
      </c>
      <c r="C5" s="5">
        <v>41432</v>
      </c>
      <c r="D5" s="6">
        <v>587</v>
      </c>
      <c r="E5" s="7">
        <v>72.048749999999998</v>
      </c>
      <c r="F5" s="7">
        <v>98.33</v>
      </c>
      <c r="G5" s="7">
        <v>80.809166666666698</v>
      </c>
      <c r="H5" s="8">
        <f>F5-E5</f>
        <v>26.28125</v>
      </c>
      <c r="I5" s="7">
        <v>464.25</v>
      </c>
      <c r="J5" s="7">
        <v>29.893628621355901</v>
      </c>
      <c r="K5" s="231" t="s">
        <v>10</v>
      </c>
      <c r="L5" s="210"/>
      <c r="N5" s="308">
        <v>68.384280773770897</v>
      </c>
      <c r="O5" s="7">
        <v>77.376015767754296</v>
      </c>
      <c r="P5" s="7">
        <f>N5+(O5-N5)/3</f>
        <v>71.381525771765368</v>
      </c>
      <c r="Q5" s="309">
        <f>O5-N5</f>
        <v>8.9917349939833997</v>
      </c>
      <c r="R5" s="731">
        <f>1-N5/E5</f>
        <v>5.0860968805553242E-2</v>
      </c>
      <c r="S5" s="35">
        <f t="shared" ref="S5:T9" si="0">1-O5/F5</f>
        <v>0.21309858875465981</v>
      </c>
      <c r="T5" s="732">
        <f t="shared" si="0"/>
        <v>0.11666548838190383</v>
      </c>
    </row>
    <row r="6" spans="1:20" ht="15.9" customHeight="1" x14ac:dyDescent="0.3">
      <c r="A6" s="1171"/>
      <c r="B6" s="1254"/>
      <c r="C6" s="9">
        <v>41435</v>
      </c>
      <c r="D6" s="10">
        <v>592</v>
      </c>
      <c r="E6" s="11">
        <v>68.795000000000002</v>
      </c>
      <c r="F6" s="11">
        <v>101.438846153846</v>
      </c>
      <c r="G6" s="11">
        <v>79.676282051282101</v>
      </c>
      <c r="H6" s="8">
        <f>F6-E6</f>
        <v>32.643846153845999</v>
      </c>
      <c r="I6" s="11">
        <v>407.769230769231</v>
      </c>
      <c r="J6" s="11">
        <v>32.440454961692801</v>
      </c>
      <c r="K6" s="263" t="s">
        <v>11</v>
      </c>
      <c r="L6" s="211"/>
      <c r="N6" s="327">
        <v>52.316268708777102</v>
      </c>
      <c r="O6" s="11">
        <v>64.978051135344799</v>
      </c>
      <c r="P6" s="11">
        <f>N6+(O6-N6)/3</f>
        <v>56.536862850966337</v>
      </c>
      <c r="Q6" s="328">
        <f>O6-N6</f>
        <v>12.661782426567697</v>
      </c>
      <c r="R6" s="733">
        <f>1-N6/E6</f>
        <v>0.23953385116974923</v>
      </c>
      <c r="S6" s="37">
        <f t="shared" si="0"/>
        <v>0.35943621601534559</v>
      </c>
      <c r="T6" s="734">
        <f t="shared" si="0"/>
        <v>0.29041790862458317</v>
      </c>
    </row>
    <row r="7" spans="1:20" ht="15.9" customHeight="1" x14ac:dyDescent="0.3">
      <c r="A7" s="1171"/>
      <c r="B7" s="1254"/>
      <c r="C7" s="12">
        <v>41439</v>
      </c>
      <c r="D7" s="13">
        <v>593</v>
      </c>
      <c r="E7" s="11">
        <v>65.391538461538502</v>
      </c>
      <c r="F7" s="11">
        <v>95.423846153846199</v>
      </c>
      <c r="G7" s="11">
        <v>75.402307692307701</v>
      </c>
      <c r="H7" s="8">
        <f>F7-E7</f>
        <v>30.032307692307697</v>
      </c>
      <c r="I7" s="11">
        <v>459.84615384615398</v>
      </c>
      <c r="J7" s="11">
        <v>33.181918372788999</v>
      </c>
      <c r="K7" s="263" t="s">
        <v>10</v>
      </c>
      <c r="L7" s="211"/>
      <c r="N7" s="327">
        <v>50.662506566577399</v>
      </c>
      <c r="O7" s="11">
        <v>76.142492582890398</v>
      </c>
      <c r="P7" s="11">
        <f>N7+(O7-N7)/3</f>
        <v>59.155835238681732</v>
      </c>
      <c r="Q7" s="328">
        <f>O7-N7</f>
        <v>25.479986016312999</v>
      </c>
      <c r="R7" s="733">
        <f>1-N7/E7</f>
        <v>0.22524369729616189</v>
      </c>
      <c r="S7" s="37">
        <f t="shared" si="0"/>
        <v>0.20206011755038278</v>
      </c>
      <c r="T7" s="734">
        <f t="shared" si="0"/>
        <v>0.21546386245793092</v>
      </c>
    </row>
    <row r="8" spans="1:20" ht="15.9" customHeight="1" x14ac:dyDescent="0.3">
      <c r="A8" s="1171"/>
      <c r="B8" s="1254"/>
      <c r="C8" s="9">
        <v>41439</v>
      </c>
      <c r="D8" s="10">
        <v>577</v>
      </c>
      <c r="E8" s="11">
        <v>75.444285714285698</v>
      </c>
      <c r="F8" s="11">
        <v>105.375714285714</v>
      </c>
      <c r="G8" s="11">
        <v>85.421428571428606</v>
      </c>
      <c r="H8" s="8">
        <f>F8-E8</f>
        <v>29.931428571428299</v>
      </c>
      <c r="I8" s="11">
        <v>456.142857142857</v>
      </c>
      <c r="J8" s="11">
        <v>35.484067389007798</v>
      </c>
      <c r="K8" s="263" t="s">
        <v>12</v>
      </c>
      <c r="L8" s="211"/>
      <c r="N8" s="327">
        <v>56.846386337017599</v>
      </c>
      <c r="O8" s="11">
        <v>68.806832739882495</v>
      </c>
      <c r="P8" s="11">
        <f>N8+(O8-N8)/3</f>
        <v>60.833201804639231</v>
      </c>
      <c r="Q8" s="328">
        <f>O8-N8</f>
        <v>11.960446402864896</v>
      </c>
      <c r="R8" s="733">
        <f>1-N8/E8</f>
        <v>0.24651170332104433</v>
      </c>
      <c r="S8" s="37">
        <f t="shared" si="0"/>
        <v>0.3470332969386023</v>
      </c>
      <c r="T8" s="734">
        <f t="shared" si="0"/>
        <v>0.28784611985538178</v>
      </c>
    </row>
    <row r="9" spans="1:20" ht="15.9" customHeight="1" thickBot="1" x14ac:dyDescent="0.35">
      <c r="A9" s="1171"/>
      <c r="B9" s="1254"/>
      <c r="C9" s="9">
        <v>41442</v>
      </c>
      <c r="D9" s="10">
        <v>600</v>
      </c>
      <c r="E9" s="11">
        <v>63.191666666666698</v>
      </c>
      <c r="F9" s="11">
        <v>92.683333333333394</v>
      </c>
      <c r="G9" s="11">
        <v>73.022222222222197</v>
      </c>
      <c r="H9" s="8">
        <f>F9-E9</f>
        <v>29.491666666666696</v>
      </c>
      <c r="I9" s="11">
        <v>505</v>
      </c>
      <c r="J9" s="11">
        <v>35.084689751221703</v>
      </c>
      <c r="K9" s="264" t="s">
        <v>12</v>
      </c>
      <c r="L9" s="212"/>
      <c r="N9" s="310">
        <v>55.037381984782897</v>
      </c>
      <c r="O9" s="94">
        <v>76.307609314501505</v>
      </c>
      <c r="P9" s="94">
        <f>N9+(O9-N9)/3</f>
        <v>62.127457761355764</v>
      </c>
      <c r="Q9" s="255">
        <f>O9-N9</f>
        <v>21.270227329718608</v>
      </c>
      <c r="R9" s="735">
        <f>1-N9/E9</f>
        <v>0.12904050663669464</v>
      </c>
      <c r="S9" s="38">
        <f t="shared" si="0"/>
        <v>0.17668466842832453</v>
      </c>
      <c r="T9" s="736">
        <f t="shared" si="0"/>
        <v>0.14919793083961952</v>
      </c>
    </row>
    <row r="10" spans="1:20" ht="15.9" customHeight="1" x14ac:dyDescent="0.3">
      <c r="A10" s="1171"/>
      <c r="B10" s="1254"/>
      <c r="C10" s="1116" t="s">
        <v>13</v>
      </c>
      <c r="D10" s="1134"/>
      <c r="E10" s="14">
        <f t="shared" ref="E10:J10" si="1">AVERAGE(E5:E9)</f>
        <v>68.974248168498178</v>
      </c>
      <c r="F10" s="15">
        <f t="shared" si="1"/>
        <v>98.650347985347906</v>
      </c>
      <c r="G10" s="15">
        <f t="shared" si="1"/>
        <v>78.866281440781464</v>
      </c>
      <c r="H10" s="15">
        <f t="shared" si="1"/>
        <v>29.676099816849739</v>
      </c>
      <c r="I10" s="15">
        <f t="shared" si="1"/>
        <v>458.60164835164841</v>
      </c>
      <c r="J10" s="16">
        <f t="shared" si="1"/>
        <v>33.216951819213442</v>
      </c>
      <c r="K10" s="1118">
        <f>COUNT(E5:E9)</f>
        <v>5</v>
      </c>
      <c r="L10" s="1119"/>
      <c r="N10" s="14">
        <f t="shared" ref="N10:T10" si="2">AVERAGE(N5:N9)</f>
        <v>56.649364874185174</v>
      </c>
      <c r="O10" s="15">
        <f t="shared" si="2"/>
        <v>72.722200308074704</v>
      </c>
      <c r="P10" s="15">
        <f t="shared" si="2"/>
        <v>62.006976685481689</v>
      </c>
      <c r="Q10" s="15">
        <f t="shared" si="2"/>
        <v>16.072835433889519</v>
      </c>
      <c r="R10" s="47">
        <f t="shared" si="2"/>
        <v>0.17823814544584066</v>
      </c>
      <c r="S10" s="48">
        <f t="shared" si="2"/>
        <v>0.25966257753746297</v>
      </c>
      <c r="T10" s="112">
        <f t="shared" si="2"/>
        <v>0.21191826203188385</v>
      </c>
    </row>
    <row r="11" spans="1:20" ht="15.9" customHeight="1" x14ac:dyDescent="0.3">
      <c r="A11" s="1171"/>
      <c r="B11" s="1254"/>
      <c r="C11" s="1124" t="s">
        <v>14</v>
      </c>
      <c r="D11" s="1130"/>
      <c r="E11" s="17">
        <f t="shared" ref="E11:J11" si="3">_xlfn.STDEV.S(E5:E9)</f>
        <v>4.9401451125292075</v>
      </c>
      <c r="F11" s="18">
        <f t="shared" si="3"/>
        <v>4.9780637467687505</v>
      </c>
      <c r="G11" s="18">
        <f t="shared" si="3"/>
        <v>4.8361399942141077</v>
      </c>
      <c r="H11" s="18">
        <f t="shared" si="3"/>
        <v>2.267080501992528</v>
      </c>
      <c r="I11" s="18">
        <f t="shared" si="3"/>
        <v>34.555173409473255</v>
      </c>
      <c r="J11" s="19">
        <f t="shared" si="3"/>
        <v>2.2514944913874624</v>
      </c>
      <c r="K11" s="1120"/>
      <c r="L11" s="1121"/>
      <c r="N11" s="17">
        <f t="shared" ref="N11:T11" si="4">_xlfn.STDEV.S(N5:N9)</f>
        <v>6.981471052667608</v>
      </c>
      <c r="O11" s="18">
        <f t="shared" si="4"/>
        <v>5.5116582106664538</v>
      </c>
      <c r="P11" s="18">
        <f t="shared" si="4"/>
        <v>5.6419319971951865</v>
      </c>
      <c r="Q11" s="18">
        <f t="shared" si="4"/>
        <v>6.9677179585663094</v>
      </c>
      <c r="R11" s="49">
        <f t="shared" si="4"/>
        <v>8.5547233945829859E-2</v>
      </c>
      <c r="S11" s="50">
        <f t="shared" si="4"/>
        <v>8.6544790992642243E-2</v>
      </c>
      <c r="T11" s="113">
        <f t="shared" si="4"/>
        <v>7.8972679174678567E-2</v>
      </c>
    </row>
    <row r="12" spans="1:20" ht="15.9" customHeight="1" thickBot="1" x14ac:dyDescent="0.35">
      <c r="A12" s="1171"/>
      <c r="B12" s="1255"/>
      <c r="C12" s="1126" t="s">
        <v>15</v>
      </c>
      <c r="D12" s="1131"/>
      <c r="E12" s="20">
        <f t="shared" ref="E12:J12" si="5">_xlfn.STDEV.S(E5:E9)/SQRT(COUNT(E5:E9))</f>
        <v>2.2093000580657312</v>
      </c>
      <c r="F12" s="21">
        <f t="shared" si="5"/>
        <v>2.2262577868204447</v>
      </c>
      <c r="G12" s="21">
        <f t="shared" si="5"/>
        <v>2.1627875551536366</v>
      </c>
      <c r="H12" s="21">
        <f t="shared" si="5"/>
        <v>1.0138692225839279</v>
      </c>
      <c r="I12" s="21">
        <f t="shared" si="5"/>
        <v>15.453543343575074</v>
      </c>
      <c r="J12" s="22">
        <f t="shared" si="5"/>
        <v>1.0068989467417362</v>
      </c>
      <c r="K12" s="1122"/>
      <c r="L12" s="1123"/>
      <c r="N12" s="20">
        <f t="shared" ref="N12:T12" si="6">_xlfn.STDEV.S(N5:N9)/SQRT(COUNT(N5:N9))</f>
        <v>3.1222087713423572</v>
      </c>
      <c r="O12" s="21">
        <f t="shared" si="6"/>
        <v>2.4648884855590092</v>
      </c>
      <c r="P12" s="21">
        <f t="shared" si="6"/>
        <v>2.5231486940319177</v>
      </c>
      <c r="Q12" s="21">
        <f t="shared" si="6"/>
        <v>3.1160582006800661</v>
      </c>
      <c r="R12" s="51">
        <f t="shared" si="6"/>
        <v>3.8257886077990626E-2</v>
      </c>
      <c r="S12" s="52">
        <f t="shared" si="6"/>
        <v>3.8704007151611909E-2</v>
      </c>
      <c r="T12" s="114">
        <f t="shared" si="6"/>
        <v>3.5317655799972654E-2</v>
      </c>
    </row>
    <row r="13" spans="1:20" ht="15.9" customHeight="1" x14ac:dyDescent="0.3">
      <c r="A13" s="1171"/>
      <c r="B13" s="1253" t="s">
        <v>16</v>
      </c>
      <c r="C13" s="5">
        <v>41428</v>
      </c>
      <c r="D13" s="236">
        <v>572</v>
      </c>
      <c r="E13" s="7" t="s">
        <v>17</v>
      </c>
      <c r="F13" s="7" t="s">
        <v>17</v>
      </c>
      <c r="G13" s="7" t="s">
        <v>17</v>
      </c>
      <c r="H13" s="8" t="s">
        <v>17</v>
      </c>
      <c r="I13" s="7" t="s">
        <v>17</v>
      </c>
      <c r="J13" s="7" t="s">
        <v>17</v>
      </c>
      <c r="K13" s="342" t="s">
        <v>17</v>
      </c>
      <c r="L13" s="347" t="s">
        <v>447</v>
      </c>
      <c r="N13" s="308" t="s">
        <v>17</v>
      </c>
      <c r="O13" s="7" t="s">
        <v>17</v>
      </c>
      <c r="P13" s="7" t="s">
        <v>17</v>
      </c>
      <c r="Q13" s="309" t="s">
        <v>17</v>
      </c>
      <c r="R13" s="731" t="s">
        <v>17</v>
      </c>
      <c r="S13" s="35" t="s">
        <v>17</v>
      </c>
      <c r="T13" s="732" t="s">
        <v>17</v>
      </c>
    </row>
    <row r="14" spans="1:20" ht="15.9" customHeight="1" x14ac:dyDescent="0.3">
      <c r="A14" s="1171"/>
      <c r="B14" s="1254"/>
      <c r="C14" s="9">
        <v>41431</v>
      </c>
      <c r="D14" s="24">
        <v>580</v>
      </c>
      <c r="E14" s="11">
        <v>63.478151260504198</v>
      </c>
      <c r="F14" s="11">
        <v>87.2427731092437</v>
      </c>
      <c r="G14" s="11">
        <v>71.399691876750694</v>
      </c>
      <c r="H14" s="8">
        <v>23.764621848739498</v>
      </c>
      <c r="I14" s="11">
        <v>354.32773109243698</v>
      </c>
      <c r="J14" s="11">
        <v>32.199289277428903</v>
      </c>
      <c r="K14" s="263" t="s">
        <v>11</v>
      </c>
      <c r="L14" s="211"/>
      <c r="N14" s="327">
        <v>55.433756658358803</v>
      </c>
      <c r="O14" s="11">
        <v>82.435108826628806</v>
      </c>
      <c r="P14" s="11">
        <f t="shared" ref="P14:P20" si="7">N14+(O14-N14)/3</f>
        <v>64.434207381115471</v>
      </c>
      <c r="Q14" s="328">
        <f>O14-N14</f>
        <v>27.001352168270003</v>
      </c>
      <c r="R14" s="733">
        <f t="shared" ref="R14:T18" si="8">1-N14/E14</f>
        <v>0.12672698310214614</v>
      </c>
      <c r="S14" s="37">
        <f t="shared" si="8"/>
        <v>5.5106733902128835E-2</v>
      </c>
      <c r="T14" s="734">
        <f t="shared" si="8"/>
        <v>9.7556226260177126E-2</v>
      </c>
    </row>
    <row r="15" spans="1:20" ht="15.9" customHeight="1" x14ac:dyDescent="0.3">
      <c r="A15" s="1171"/>
      <c r="B15" s="1254"/>
      <c r="C15" s="12">
        <v>41432</v>
      </c>
      <c r="D15" s="25">
        <v>588</v>
      </c>
      <c r="E15" s="238">
        <v>63.471780821917797</v>
      </c>
      <c r="F15" s="238">
        <v>94.013630136986393</v>
      </c>
      <c r="G15" s="238">
        <v>73.652397260273901</v>
      </c>
      <c r="H15" s="8">
        <v>30.5418493150685</v>
      </c>
      <c r="I15" s="238">
        <v>470.36986301369899</v>
      </c>
      <c r="J15" s="238">
        <v>32.999821426918999</v>
      </c>
      <c r="K15" s="269" t="s">
        <v>10</v>
      </c>
      <c r="L15" s="326"/>
      <c r="N15" s="327">
        <v>50.029516256132702</v>
      </c>
      <c r="O15" s="11">
        <v>64.943875362049198</v>
      </c>
      <c r="P15" s="11">
        <f t="shared" si="7"/>
        <v>55.000969291438203</v>
      </c>
      <c r="Q15" s="328">
        <f t="shared" ref="Q15:Q20" si="9">O15-N15</f>
        <v>14.914359105916496</v>
      </c>
      <c r="R15" s="733">
        <f t="shared" si="8"/>
        <v>0.21178332152834878</v>
      </c>
      <c r="S15" s="37">
        <f t="shared" si="8"/>
        <v>0.30920787477922007</v>
      </c>
      <c r="T15" s="734">
        <f t="shared" si="8"/>
        <v>0.25323585738730292</v>
      </c>
    </row>
    <row r="16" spans="1:20" ht="15.9" customHeight="1" x14ac:dyDescent="0.3">
      <c r="A16" s="1171"/>
      <c r="B16" s="1254"/>
      <c r="C16" s="12">
        <v>41442</v>
      </c>
      <c r="D16" s="25">
        <v>602</v>
      </c>
      <c r="E16" s="238">
        <v>76.619259259259294</v>
      </c>
      <c r="F16" s="238">
        <v>106.228888888889</v>
      </c>
      <c r="G16" s="238">
        <v>86.489135802469207</v>
      </c>
      <c r="H16" s="8">
        <v>29.609629629629602</v>
      </c>
      <c r="I16" s="238">
        <v>430.14814814814798</v>
      </c>
      <c r="J16" s="238">
        <v>35.178826691235898</v>
      </c>
      <c r="K16" s="269" t="s">
        <v>18</v>
      </c>
      <c r="L16" s="326"/>
      <c r="N16" s="327" t="s">
        <v>17</v>
      </c>
      <c r="O16" s="11" t="s">
        <v>17</v>
      </c>
      <c r="P16" s="11" t="s">
        <v>17</v>
      </c>
      <c r="Q16" s="328" t="s">
        <v>17</v>
      </c>
      <c r="R16" s="733" t="s">
        <v>17</v>
      </c>
      <c r="S16" s="37" t="s">
        <v>17</v>
      </c>
      <c r="T16" s="734" t="s">
        <v>17</v>
      </c>
    </row>
    <row r="17" spans="1:20" ht="15.9" customHeight="1" x14ac:dyDescent="0.3">
      <c r="A17" s="1171"/>
      <c r="B17" s="1254"/>
      <c r="C17" s="9">
        <v>41442</v>
      </c>
      <c r="D17" s="24">
        <v>603</v>
      </c>
      <c r="E17" s="238">
        <v>64.764206349206404</v>
      </c>
      <c r="F17" s="238">
        <v>99.886666666666599</v>
      </c>
      <c r="G17" s="238">
        <v>76.471693121693207</v>
      </c>
      <c r="H17" s="8">
        <v>35.122460317460302</v>
      </c>
      <c r="I17" s="238">
        <v>350.52380952380997</v>
      </c>
      <c r="J17" s="238">
        <v>34.151349032026701</v>
      </c>
      <c r="K17" s="269" t="s">
        <v>10</v>
      </c>
      <c r="L17" s="326"/>
      <c r="N17" s="327">
        <v>51.284081970043999</v>
      </c>
      <c r="O17" s="11">
        <v>61.153057815773799</v>
      </c>
      <c r="P17" s="11">
        <f t="shared" si="7"/>
        <v>54.573740585287268</v>
      </c>
      <c r="Q17" s="328">
        <f t="shared" si="9"/>
        <v>9.8689758457297998</v>
      </c>
      <c r="R17" s="733">
        <f t="shared" si="8"/>
        <v>0.20814158219554224</v>
      </c>
      <c r="S17" s="37">
        <f t="shared" si="8"/>
        <v>0.38777556748541175</v>
      </c>
      <c r="T17" s="734">
        <f t="shared" si="8"/>
        <v>0.28635370347507072</v>
      </c>
    </row>
    <row r="18" spans="1:20" ht="15.9" customHeight="1" x14ac:dyDescent="0.3">
      <c r="A18" s="1171"/>
      <c r="B18" s="1254"/>
      <c r="C18" s="9">
        <v>41442</v>
      </c>
      <c r="D18" s="24">
        <v>604</v>
      </c>
      <c r="E18" s="238">
        <v>70.876818181818194</v>
      </c>
      <c r="F18" s="238">
        <v>91.505454545454498</v>
      </c>
      <c r="G18" s="238">
        <v>77.7530303030303</v>
      </c>
      <c r="H18" s="8">
        <v>20.628636363636399</v>
      </c>
      <c r="I18" s="238">
        <v>534.04545454545496</v>
      </c>
      <c r="J18" s="238">
        <v>38.782882147263798</v>
      </c>
      <c r="K18" s="269" t="s">
        <v>11</v>
      </c>
      <c r="L18" s="326" t="s">
        <v>309</v>
      </c>
      <c r="N18" s="327">
        <v>46.1859402844754</v>
      </c>
      <c r="O18" s="11">
        <v>59.7193348286198</v>
      </c>
      <c r="P18" s="11">
        <f t="shared" si="7"/>
        <v>50.697071799190198</v>
      </c>
      <c r="Q18" s="328">
        <f t="shared" si="9"/>
        <v>13.5333945441444</v>
      </c>
      <c r="R18" s="733">
        <f t="shared" si="8"/>
        <v>0.34836323823120863</v>
      </c>
      <c r="S18" s="37">
        <f t="shared" si="8"/>
        <v>0.34736857900689666</v>
      </c>
      <c r="T18" s="734">
        <f t="shared" si="8"/>
        <v>0.34797304231608372</v>
      </c>
    </row>
    <row r="19" spans="1:20" ht="15.9" customHeight="1" x14ac:dyDescent="0.3">
      <c r="A19" s="1171"/>
      <c r="B19" s="1254"/>
      <c r="C19" s="9">
        <v>41445</v>
      </c>
      <c r="D19" s="24">
        <v>612</v>
      </c>
      <c r="E19" s="238" t="s">
        <v>17</v>
      </c>
      <c r="F19" s="238" t="s">
        <v>17</v>
      </c>
      <c r="G19" s="238" t="s">
        <v>17</v>
      </c>
      <c r="H19" s="8" t="s">
        <v>17</v>
      </c>
      <c r="I19" s="238" t="s">
        <v>17</v>
      </c>
      <c r="J19" s="238" t="s">
        <v>17</v>
      </c>
      <c r="K19" s="343" t="s">
        <v>17</v>
      </c>
      <c r="L19" s="344" t="s">
        <v>147</v>
      </c>
      <c r="N19" s="327">
        <v>61.323348386463003</v>
      </c>
      <c r="O19" s="11">
        <v>74.0761541662703</v>
      </c>
      <c r="P19" s="11">
        <f t="shared" si="7"/>
        <v>65.574283646398769</v>
      </c>
      <c r="Q19" s="328">
        <f t="shared" si="9"/>
        <v>12.752805779807296</v>
      </c>
      <c r="R19" s="733" t="s">
        <v>17</v>
      </c>
      <c r="S19" s="37" t="s">
        <v>17</v>
      </c>
      <c r="T19" s="734" t="s">
        <v>17</v>
      </c>
    </row>
    <row r="20" spans="1:20" ht="15.9" customHeight="1" thickBot="1" x14ac:dyDescent="0.35">
      <c r="A20" s="1171"/>
      <c r="B20" s="1254"/>
      <c r="C20" s="9">
        <v>41449</v>
      </c>
      <c r="D20" s="24">
        <v>606</v>
      </c>
      <c r="E20" s="238" t="s">
        <v>17</v>
      </c>
      <c r="F20" s="238" t="s">
        <v>17</v>
      </c>
      <c r="G20" s="238" t="s">
        <v>17</v>
      </c>
      <c r="H20" s="8" t="s">
        <v>17</v>
      </c>
      <c r="I20" s="238" t="s">
        <v>17</v>
      </c>
      <c r="J20" s="238" t="s">
        <v>17</v>
      </c>
      <c r="K20" s="345" t="s">
        <v>17</v>
      </c>
      <c r="L20" s="346" t="s">
        <v>448</v>
      </c>
      <c r="N20" s="310">
        <v>55.665112098958097</v>
      </c>
      <c r="O20" s="94">
        <v>68.690921526068806</v>
      </c>
      <c r="P20" s="94">
        <f t="shared" si="7"/>
        <v>60.007048574661667</v>
      </c>
      <c r="Q20" s="328">
        <f t="shared" si="9"/>
        <v>13.025809427110708</v>
      </c>
      <c r="R20" s="735" t="s">
        <v>17</v>
      </c>
      <c r="S20" s="38" t="s">
        <v>17</v>
      </c>
      <c r="T20" s="736" t="s">
        <v>17</v>
      </c>
    </row>
    <row r="21" spans="1:20" ht="15.9" customHeight="1" x14ac:dyDescent="0.3">
      <c r="A21" s="1171"/>
      <c r="B21" s="1254"/>
      <c r="C21" s="1116" t="s">
        <v>13</v>
      </c>
      <c r="D21" s="1134"/>
      <c r="E21" s="14">
        <f t="shared" ref="E21:J21" si="10">AVERAGE(E13:E20)</f>
        <v>67.842043174541175</v>
      </c>
      <c r="F21" s="15">
        <f t="shared" si="10"/>
        <v>95.775482669448039</v>
      </c>
      <c r="G21" s="15">
        <f t="shared" si="10"/>
        <v>77.153189672843467</v>
      </c>
      <c r="H21" s="15">
        <f t="shared" si="10"/>
        <v>27.93343949490686</v>
      </c>
      <c r="I21" s="15">
        <f t="shared" si="10"/>
        <v>427.88300126470978</v>
      </c>
      <c r="J21" s="16">
        <f t="shared" si="10"/>
        <v>34.662433714974853</v>
      </c>
      <c r="K21" s="1118">
        <f>COUNT(E13:E20)</f>
        <v>5</v>
      </c>
      <c r="L21" s="1119"/>
      <c r="N21" s="14">
        <f t="shared" ref="N21:T21" si="11">AVERAGE(N13:N20)</f>
        <v>53.320292609072006</v>
      </c>
      <c r="O21" s="15">
        <f t="shared" si="11"/>
        <v>68.50307542090178</v>
      </c>
      <c r="P21" s="15">
        <f t="shared" si="11"/>
        <v>58.381220213015268</v>
      </c>
      <c r="Q21" s="15">
        <f t="shared" si="11"/>
        <v>15.182782811829787</v>
      </c>
      <c r="R21" s="47">
        <f t="shared" si="11"/>
        <v>0.22375378126431145</v>
      </c>
      <c r="S21" s="48">
        <f t="shared" si="11"/>
        <v>0.2748646887934143</v>
      </c>
      <c r="T21" s="112">
        <f t="shared" si="11"/>
        <v>0.24627970735965862</v>
      </c>
    </row>
    <row r="22" spans="1:20" ht="15.9" customHeight="1" x14ac:dyDescent="0.3">
      <c r="A22" s="1171"/>
      <c r="B22" s="1254"/>
      <c r="C22" s="1124" t="s">
        <v>14</v>
      </c>
      <c r="D22" s="1130"/>
      <c r="E22" s="17">
        <f t="shared" ref="E22:J22" si="12">_xlfn.STDEV.S(E13:E20)</f>
        <v>5.7850066277872383</v>
      </c>
      <c r="F22" s="18">
        <f t="shared" si="12"/>
        <v>7.4215889877483923</v>
      </c>
      <c r="G22" s="18">
        <f t="shared" si="12"/>
        <v>5.7736994395204606</v>
      </c>
      <c r="H22" s="18">
        <f t="shared" si="12"/>
        <v>5.7453160247800916</v>
      </c>
      <c r="I22" s="18">
        <f t="shared" si="12"/>
        <v>78.223323112721943</v>
      </c>
      <c r="J22" s="19">
        <f t="shared" si="12"/>
        <v>2.5659951618639236</v>
      </c>
      <c r="K22" s="1120"/>
      <c r="L22" s="1121"/>
      <c r="N22" s="17">
        <f t="shared" ref="N22:T22" si="13">_xlfn.STDEV.S(N13:N20)</f>
        <v>5.2893885538281484</v>
      </c>
      <c r="O22" s="18">
        <f t="shared" si="13"/>
        <v>8.5911676776411383</v>
      </c>
      <c r="P22" s="18">
        <f t="shared" si="13"/>
        <v>5.9328115987190264</v>
      </c>
      <c r="Q22" s="18">
        <f t="shared" si="13"/>
        <v>6.0210461152191472</v>
      </c>
      <c r="R22" s="49">
        <f t="shared" si="13"/>
        <v>9.18853433964303E-2</v>
      </c>
      <c r="S22" s="50">
        <f t="shared" si="13"/>
        <v>0.14997632455907126</v>
      </c>
      <c r="T22" s="113">
        <f t="shared" si="13"/>
        <v>0.10663726895848473</v>
      </c>
    </row>
    <row r="23" spans="1:20" ht="15.9" customHeight="1" thickBot="1" x14ac:dyDescent="0.35">
      <c r="A23" s="1171"/>
      <c r="B23" s="1255"/>
      <c r="C23" s="1126" t="s">
        <v>15</v>
      </c>
      <c r="D23" s="1131"/>
      <c r="E23" s="20">
        <f t="shared" ref="E23:J23" si="14">_xlfn.STDEV.S(E13:E20)/SQRT(COUNT(E13:E20))</f>
        <v>2.5871336140038177</v>
      </c>
      <c r="F23" s="21">
        <f t="shared" si="14"/>
        <v>3.3190354955338517</v>
      </c>
      <c r="G23" s="21">
        <f t="shared" si="14"/>
        <v>2.582076885684037</v>
      </c>
      <c r="H23" s="21">
        <f t="shared" si="14"/>
        <v>2.5693834367254302</v>
      </c>
      <c r="I23" s="21">
        <f t="shared" si="14"/>
        <v>34.982533581195341</v>
      </c>
      <c r="J23" s="22">
        <f t="shared" si="14"/>
        <v>1.1475479223726617</v>
      </c>
      <c r="K23" s="1122"/>
      <c r="L23" s="1123"/>
      <c r="N23" s="20">
        <f t="shared" ref="N23:T23" si="15">_xlfn.STDEV.S(N13:N20)/SQRT(COUNT(N13:N20))</f>
        <v>2.1593838346994665</v>
      </c>
      <c r="O23" s="21">
        <f t="shared" si="15"/>
        <v>3.5073295174853913</v>
      </c>
      <c r="P23" s="21">
        <f t="shared" si="15"/>
        <v>2.4220601928212209</v>
      </c>
      <c r="Q23" s="21">
        <f t="shared" si="15"/>
        <v>2.4580817833423008</v>
      </c>
      <c r="R23" s="51">
        <f t="shared" si="15"/>
        <v>4.594267169821515E-2</v>
      </c>
      <c r="S23" s="52">
        <f t="shared" si="15"/>
        <v>7.4988162279535628E-2</v>
      </c>
      <c r="T23" s="114">
        <f t="shared" si="15"/>
        <v>5.3318634479242365E-2</v>
      </c>
    </row>
    <row r="24" spans="1:20" ht="15.9" customHeight="1" thickBot="1" x14ac:dyDescent="0.35">
      <c r="A24" s="1172"/>
      <c r="B24" s="1243" t="s">
        <v>19</v>
      </c>
      <c r="C24" s="1244"/>
      <c r="D24" s="1245"/>
      <c r="E24" s="27">
        <f t="shared" ref="E24:J24" si="16">_xlfn.T.TEST(E5:E9,E13:E20,2,3)</f>
        <v>0.74804652221061307</v>
      </c>
      <c r="F24" s="28">
        <f t="shared" si="16"/>
        <v>0.49526007477404432</v>
      </c>
      <c r="G24" s="28">
        <f t="shared" si="16"/>
        <v>0.62516540226590744</v>
      </c>
      <c r="H24" s="28">
        <f t="shared" si="16"/>
        <v>0.55471663520309322</v>
      </c>
      <c r="I24" s="28">
        <f t="shared" si="16"/>
        <v>0.45511768194941538</v>
      </c>
      <c r="J24" s="29">
        <f t="shared" si="16"/>
        <v>0.37189984016290106</v>
      </c>
      <c r="N24" s="27">
        <f t="shared" ref="N24:T24" si="17">_xlfn.T.TEST(N5:N9,N13:N20,2,3)</f>
        <v>0.40811878853649919</v>
      </c>
      <c r="O24" s="28">
        <f t="shared" si="17"/>
        <v>0.35204082355876359</v>
      </c>
      <c r="P24" s="28">
        <f t="shared" si="17"/>
        <v>0.32755473018739539</v>
      </c>
      <c r="Q24" s="28">
        <f t="shared" si="17"/>
        <v>0.82815240967241488</v>
      </c>
      <c r="R24" s="27">
        <f t="shared" si="17"/>
        <v>0.47390329695272038</v>
      </c>
      <c r="S24" s="28">
        <f t="shared" si="17"/>
        <v>0.86475240893268346</v>
      </c>
      <c r="T24" s="29">
        <f t="shared" si="17"/>
        <v>0.61237320710882703</v>
      </c>
    </row>
    <row r="25" spans="1:20" ht="15.9" customHeight="1" x14ac:dyDescent="0.3">
      <c r="E25" s="8"/>
      <c r="F25" s="8"/>
      <c r="G25" s="8"/>
      <c r="H25" s="8"/>
      <c r="I25" s="8"/>
      <c r="J25" s="8"/>
      <c r="N25" s="7"/>
      <c r="O25" s="7"/>
      <c r="P25" s="7"/>
      <c r="Q25" s="7"/>
      <c r="R25" s="35"/>
      <c r="S25" s="35"/>
      <c r="T25" s="35"/>
    </row>
    <row r="26" spans="1:20" ht="15.9" customHeight="1" thickBot="1" x14ac:dyDescent="0.35">
      <c r="E26" s="8"/>
      <c r="F26" s="8"/>
      <c r="G26" s="8"/>
      <c r="H26" s="8"/>
      <c r="I26" s="8"/>
      <c r="J26" s="8"/>
      <c r="N26" s="11"/>
      <c r="O26" s="11"/>
      <c r="P26" s="11"/>
      <c r="Q26" s="11"/>
      <c r="R26" s="37"/>
      <c r="S26" s="37"/>
      <c r="T26" s="37"/>
    </row>
    <row r="27" spans="1:20" ht="16.5" customHeight="1" x14ac:dyDescent="0.3">
      <c r="A27" s="1150" t="s">
        <v>644</v>
      </c>
      <c r="B27" s="1151"/>
      <c r="C27" s="1156" t="s">
        <v>0</v>
      </c>
      <c r="D27" s="1179" t="s">
        <v>1</v>
      </c>
      <c r="E27" s="1250" t="s">
        <v>47</v>
      </c>
      <c r="F27" s="1251"/>
      <c r="G27" s="1251"/>
      <c r="H27" s="1251"/>
      <c r="I27" s="1251"/>
      <c r="J27" s="1252"/>
      <c r="K27" s="1156" t="s">
        <v>68</v>
      </c>
      <c r="L27" s="1179" t="s">
        <v>2</v>
      </c>
      <c r="N27" s="1116" t="s">
        <v>743</v>
      </c>
      <c r="O27" s="1117"/>
      <c r="P27" s="1117"/>
      <c r="Q27" s="1134"/>
      <c r="R27" s="1345" t="s">
        <v>744</v>
      </c>
      <c r="S27" s="1346"/>
      <c r="T27" s="1347"/>
    </row>
    <row r="28" spans="1:20" ht="16.5" customHeight="1" thickBot="1" x14ac:dyDescent="0.35">
      <c r="A28" s="1154"/>
      <c r="B28" s="1155"/>
      <c r="C28" s="1158"/>
      <c r="D28" s="1181"/>
      <c r="E28" s="2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4" t="s">
        <v>8</v>
      </c>
      <c r="K28" s="1158"/>
      <c r="L28" s="1181"/>
      <c r="N28" s="2" t="s">
        <v>3</v>
      </c>
      <c r="O28" s="3" t="s">
        <v>4</v>
      </c>
      <c r="P28" s="3" t="s">
        <v>5</v>
      </c>
      <c r="Q28" s="4" t="s">
        <v>6</v>
      </c>
      <c r="R28" s="738" t="s">
        <v>745</v>
      </c>
      <c r="S28" s="739" t="s">
        <v>746</v>
      </c>
      <c r="T28" s="740" t="s">
        <v>747</v>
      </c>
    </row>
    <row r="29" spans="1:20" ht="15.9" customHeight="1" x14ac:dyDescent="0.3">
      <c r="A29" s="1170" t="s">
        <v>651</v>
      </c>
      <c r="B29" s="1173" t="s">
        <v>9</v>
      </c>
      <c r="C29" s="5">
        <v>41435</v>
      </c>
      <c r="D29" s="236">
        <v>583</v>
      </c>
      <c r="E29" s="7">
        <v>54.1528089887641</v>
      </c>
      <c r="F29" s="7">
        <v>94.988202247190998</v>
      </c>
      <c r="G29" s="7">
        <v>67.764606741573004</v>
      </c>
      <c r="H29" s="8">
        <f t="shared" ref="H29:H34" si="18">F29-E29</f>
        <v>40.835393258426897</v>
      </c>
      <c r="I29" s="7">
        <v>382.07865168539303</v>
      </c>
      <c r="J29" s="7">
        <v>32.7296479642999</v>
      </c>
      <c r="K29" s="322" t="s">
        <v>11</v>
      </c>
      <c r="L29" s="320" t="s">
        <v>449</v>
      </c>
      <c r="N29" s="308">
        <v>48.6645925498824</v>
      </c>
      <c r="O29" s="7">
        <v>69.947407585926996</v>
      </c>
      <c r="P29" s="7">
        <f>N29+(O29-N29)/3</f>
        <v>55.75886422856393</v>
      </c>
      <c r="Q29" s="309">
        <f>O29-N29</f>
        <v>21.282815036044596</v>
      </c>
      <c r="R29" s="731">
        <f t="shared" ref="R29:T31" si="19">1-N29/E29</f>
        <v>0.10134684684630901</v>
      </c>
      <c r="S29" s="35">
        <f t="shared" si="19"/>
        <v>0.26362005037319791</v>
      </c>
      <c r="T29" s="732">
        <f t="shared" si="19"/>
        <v>0.17716833447870739</v>
      </c>
    </row>
    <row r="30" spans="1:20" ht="15.9" customHeight="1" x14ac:dyDescent="0.3">
      <c r="A30" s="1171"/>
      <c r="B30" s="1174"/>
      <c r="C30" s="9">
        <v>41435</v>
      </c>
      <c r="D30" s="24">
        <v>591</v>
      </c>
      <c r="E30" s="11">
        <v>55.845882352941203</v>
      </c>
      <c r="F30" s="11">
        <v>106.377058823529</v>
      </c>
      <c r="G30" s="11">
        <v>72.689607843137196</v>
      </c>
      <c r="H30" s="8">
        <f t="shared" si="18"/>
        <v>50.531176470587795</v>
      </c>
      <c r="I30" s="11">
        <v>370.58823529411802</v>
      </c>
      <c r="J30" s="11">
        <v>33.628753603981501</v>
      </c>
      <c r="K30" s="263" t="s">
        <v>12</v>
      </c>
      <c r="L30" s="211"/>
      <c r="N30" s="327">
        <v>40.675983085652803</v>
      </c>
      <c r="O30" s="11">
        <v>60.478505963753697</v>
      </c>
      <c r="P30" s="11">
        <f>N30+(O30-N30)/3</f>
        <v>47.276824045019765</v>
      </c>
      <c r="Q30" s="328">
        <f>O30-N30</f>
        <v>19.802522878100895</v>
      </c>
      <c r="R30" s="733">
        <f t="shared" si="19"/>
        <v>0.27163863526080456</v>
      </c>
      <c r="S30" s="37">
        <f t="shared" si="19"/>
        <v>0.43147040694100514</v>
      </c>
      <c r="T30" s="734">
        <f t="shared" si="19"/>
        <v>0.34960683586239372</v>
      </c>
    </row>
    <row r="31" spans="1:20" ht="15.9" customHeight="1" x14ac:dyDescent="0.3">
      <c r="A31" s="1171"/>
      <c r="B31" s="1174"/>
      <c r="C31" s="12">
        <v>41439</v>
      </c>
      <c r="D31" s="25">
        <v>594</v>
      </c>
      <c r="E31" s="238">
        <v>58.026000000000003</v>
      </c>
      <c r="F31" s="238">
        <v>103.176</v>
      </c>
      <c r="G31" s="238">
        <v>73.075999999999993</v>
      </c>
      <c r="H31" s="8">
        <f t="shared" si="18"/>
        <v>45.15</v>
      </c>
      <c r="I31" s="238">
        <v>426.46666666666698</v>
      </c>
      <c r="J31" s="238">
        <v>33.064211757730803</v>
      </c>
      <c r="K31" s="269" t="s">
        <v>10</v>
      </c>
      <c r="L31" s="326"/>
      <c r="N31" s="327">
        <v>38.968871659634097</v>
      </c>
      <c r="O31" s="11">
        <v>49.2366734479847</v>
      </c>
      <c r="P31" s="11">
        <f>N31+(O31-N31)/3</f>
        <v>42.391472255750962</v>
      </c>
      <c r="Q31" s="328">
        <f>O31-N31</f>
        <v>10.267801788350603</v>
      </c>
      <c r="R31" s="733">
        <f t="shared" si="19"/>
        <v>0.32842395375117883</v>
      </c>
      <c r="S31" s="37">
        <f t="shared" si="19"/>
        <v>0.52278947189283653</v>
      </c>
      <c r="T31" s="734">
        <f t="shared" si="19"/>
        <v>0.4198988415382483</v>
      </c>
    </row>
    <row r="32" spans="1:20" ht="15.9" customHeight="1" x14ac:dyDescent="0.3">
      <c r="A32" s="1171"/>
      <c r="B32" s="1174"/>
      <c r="C32" s="12">
        <v>41445</v>
      </c>
      <c r="D32" s="25">
        <v>613</v>
      </c>
      <c r="E32" s="238">
        <v>45.986219512195099</v>
      </c>
      <c r="F32" s="238">
        <v>82.170731707317103</v>
      </c>
      <c r="G32" s="238">
        <v>58.0477235772358</v>
      </c>
      <c r="H32" s="8">
        <f t="shared" si="18"/>
        <v>36.184512195122004</v>
      </c>
      <c r="I32" s="238">
        <v>515.21951219512198</v>
      </c>
      <c r="J32" s="238">
        <v>34.087331260594702</v>
      </c>
      <c r="K32" s="269" t="s">
        <v>12</v>
      </c>
      <c r="L32" s="326"/>
      <c r="N32" s="327" t="s">
        <v>17</v>
      </c>
      <c r="O32" s="11" t="s">
        <v>17</v>
      </c>
      <c r="P32" s="11" t="s">
        <v>17</v>
      </c>
      <c r="Q32" s="328" t="s">
        <v>17</v>
      </c>
      <c r="R32" s="733" t="s">
        <v>17</v>
      </c>
      <c r="S32" s="37" t="s">
        <v>17</v>
      </c>
      <c r="T32" s="734" t="s">
        <v>17</v>
      </c>
    </row>
    <row r="33" spans="1:20" ht="15.9" customHeight="1" x14ac:dyDescent="0.3">
      <c r="A33" s="1171"/>
      <c r="B33" s="1174"/>
      <c r="C33" s="9">
        <v>41449</v>
      </c>
      <c r="D33" s="24">
        <v>615</v>
      </c>
      <c r="E33" s="238">
        <v>44.087000000000003</v>
      </c>
      <c r="F33" s="238">
        <v>74.680499999999995</v>
      </c>
      <c r="G33" s="238">
        <v>54.284833333333303</v>
      </c>
      <c r="H33" s="8">
        <f t="shared" si="18"/>
        <v>30.593499999999992</v>
      </c>
      <c r="I33" s="238">
        <v>498.8</v>
      </c>
      <c r="J33" s="238">
        <v>37.590372859577499</v>
      </c>
      <c r="K33" s="269" t="s">
        <v>11</v>
      </c>
      <c r="L33" s="326"/>
      <c r="N33" s="327">
        <v>46.581601063849099</v>
      </c>
      <c r="O33" s="11">
        <v>56.623774452395999</v>
      </c>
      <c r="P33" s="11">
        <f>N33+(O33-N33)/3</f>
        <v>49.928992193364735</v>
      </c>
      <c r="Q33" s="328">
        <f>O33-N33</f>
        <v>10.0421733885469</v>
      </c>
      <c r="R33" s="733">
        <f>1-N33/E33</f>
        <v>-5.658359751965647E-2</v>
      </c>
      <c r="S33" s="37">
        <f>1-O33/F33</f>
        <v>0.24178635048779795</v>
      </c>
      <c r="T33" s="734">
        <f>1-P33/G33</f>
        <v>8.0240481042315182E-2</v>
      </c>
    </row>
    <row r="34" spans="1:20" ht="15.9" customHeight="1" thickBot="1" x14ac:dyDescent="0.35">
      <c r="A34" s="1171"/>
      <c r="B34" s="1174"/>
      <c r="C34" s="12">
        <v>41449</v>
      </c>
      <c r="D34" s="25">
        <v>619</v>
      </c>
      <c r="E34" s="238">
        <v>64.270285714285706</v>
      </c>
      <c r="F34" s="238">
        <v>96.168857142857107</v>
      </c>
      <c r="G34" s="238">
        <v>74.903142857142896</v>
      </c>
      <c r="H34" s="8">
        <f t="shared" si="18"/>
        <v>31.898571428571401</v>
      </c>
      <c r="I34" s="238">
        <v>474.17142857142898</v>
      </c>
      <c r="J34" s="238">
        <v>23.6197519129189</v>
      </c>
      <c r="K34" s="323" t="s">
        <v>12</v>
      </c>
      <c r="L34" s="321"/>
      <c r="N34" s="310">
        <v>39.664667956320798</v>
      </c>
      <c r="O34" s="94">
        <v>45.846909189793799</v>
      </c>
      <c r="P34" s="94">
        <f>N34+(O34-N34)/3</f>
        <v>41.725415034145129</v>
      </c>
      <c r="Q34" s="255">
        <f>O34-N34</f>
        <v>6.1822412334730004</v>
      </c>
      <c r="R34" s="735">
        <f>1-N34/E33</f>
        <v>0.10030920778640429</v>
      </c>
      <c r="S34" s="38">
        <f>1-O34/F33</f>
        <v>0.38609263208208566</v>
      </c>
      <c r="T34" s="736">
        <f>1-P34/G33</f>
        <v>0.23136146006137104</v>
      </c>
    </row>
    <row r="35" spans="1:20" ht="15.9" customHeight="1" x14ac:dyDescent="0.3">
      <c r="A35" s="1171"/>
      <c r="B35" s="1174"/>
      <c r="C35" s="1116" t="s">
        <v>13</v>
      </c>
      <c r="D35" s="1134"/>
      <c r="E35" s="14">
        <f t="shared" ref="E35:J35" si="20">AVERAGE(E29:E34)</f>
        <v>53.728032761364354</v>
      </c>
      <c r="F35" s="15">
        <f t="shared" si="20"/>
        <v>92.926891653482357</v>
      </c>
      <c r="G35" s="15">
        <f t="shared" si="20"/>
        <v>66.794319058737031</v>
      </c>
      <c r="H35" s="15">
        <f t="shared" si="20"/>
        <v>39.198858892118018</v>
      </c>
      <c r="I35" s="15">
        <f t="shared" si="20"/>
        <v>444.55408240212142</v>
      </c>
      <c r="J35" s="16">
        <f t="shared" si="20"/>
        <v>32.453344893183889</v>
      </c>
      <c r="K35" s="1118">
        <f>COUNT(E29:E34)</f>
        <v>6</v>
      </c>
      <c r="L35" s="1119"/>
      <c r="N35" s="14">
        <f t="shared" ref="N35:T35" si="21">AVERAGE(N29:N34)</f>
        <v>42.911143263067835</v>
      </c>
      <c r="O35" s="15">
        <f t="shared" si="21"/>
        <v>56.426654127971041</v>
      </c>
      <c r="P35" s="15">
        <f t="shared" si="21"/>
        <v>47.416313551368901</v>
      </c>
      <c r="Q35" s="15">
        <f t="shared" si="21"/>
        <v>13.515510864903201</v>
      </c>
      <c r="R35" s="47">
        <f t="shared" si="21"/>
        <v>0.14902700922500806</v>
      </c>
      <c r="S35" s="48">
        <f t="shared" si="21"/>
        <v>0.36915178235538465</v>
      </c>
      <c r="T35" s="112">
        <f t="shared" si="21"/>
        <v>0.25165519059660707</v>
      </c>
    </row>
    <row r="36" spans="1:20" ht="15.9" customHeight="1" x14ac:dyDescent="0.3">
      <c r="A36" s="1171"/>
      <c r="B36" s="1174"/>
      <c r="C36" s="1124" t="s">
        <v>14</v>
      </c>
      <c r="D36" s="1130"/>
      <c r="E36" s="17">
        <f t="shared" ref="E36:J36" si="22">_xlfn.STDEV.S(E29:E34)</f>
        <v>7.5784236690011308</v>
      </c>
      <c r="F36" s="18">
        <f t="shared" si="22"/>
        <v>12.242028798844299</v>
      </c>
      <c r="G36" s="18">
        <f t="shared" si="22"/>
        <v>8.6475267274689624</v>
      </c>
      <c r="H36" s="18">
        <f t="shared" si="22"/>
        <v>7.7839377135173233</v>
      </c>
      <c r="I36" s="18">
        <f t="shared" si="22"/>
        <v>60.85177126035093</v>
      </c>
      <c r="J36" s="19">
        <f t="shared" si="22"/>
        <v>4.6673851366286092</v>
      </c>
      <c r="K36" s="1120"/>
      <c r="L36" s="1121"/>
      <c r="N36" s="17">
        <f t="shared" ref="N36:T36" si="23">_xlfn.STDEV.S(N29:N34)</f>
        <v>4.4060040709957171</v>
      </c>
      <c r="O36" s="18">
        <f t="shared" si="23"/>
        <v>9.5248879117778475</v>
      </c>
      <c r="P36" s="18">
        <f t="shared" si="23"/>
        <v>5.7785491055579845</v>
      </c>
      <c r="Q36" s="18">
        <f t="shared" si="23"/>
        <v>6.6378849247889606</v>
      </c>
      <c r="R36" s="49">
        <f t="shared" si="23"/>
        <v>0.15341073806276359</v>
      </c>
      <c r="S36" s="50">
        <f t="shared" si="23"/>
        <v>0.11740319703492889</v>
      </c>
      <c r="T36" s="113">
        <f t="shared" si="23"/>
        <v>0.13531775638972438</v>
      </c>
    </row>
    <row r="37" spans="1:20" ht="15.9" customHeight="1" thickBot="1" x14ac:dyDescent="0.35">
      <c r="A37" s="1171"/>
      <c r="B37" s="1175"/>
      <c r="C37" s="1126" t="s">
        <v>15</v>
      </c>
      <c r="D37" s="1131"/>
      <c r="E37" s="20">
        <f t="shared" ref="E37:J37" si="24">_xlfn.STDEV.S(E29:E34)/SQRT(COUNT(E29:E34))</f>
        <v>3.0938785072805883</v>
      </c>
      <c r="F37" s="21">
        <f t="shared" si="24"/>
        <v>4.9977873289375641</v>
      </c>
      <c r="G37" s="21">
        <f t="shared" si="24"/>
        <v>3.530338003229768</v>
      </c>
      <c r="H37" s="21">
        <f t="shared" si="24"/>
        <v>3.1777792646206384</v>
      </c>
      <c r="I37" s="21">
        <f t="shared" si="24"/>
        <v>24.8426315887363</v>
      </c>
      <c r="J37" s="22">
        <f t="shared" si="24"/>
        <v>1.9054520029650737</v>
      </c>
      <c r="K37" s="1122"/>
      <c r="L37" s="1123"/>
      <c r="N37" s="20">
        <f t="shared" ref="N37:T37" si="25">_xlfn.STDEV.S(N29:N34)/SQRT(COUNT(N29:N34))</f>
        <v>1.9704249223774466</v>
      </c>
      <c r="O37" s="21">
        <f t="shared" si="25"/>
        <v>4.2596593697602572</v>
      </c>
      <c r="P37" s="21">
        <f t="shared" si="25"/>
        <v>2.5842457222696522</v>
      </c>
      <c r="Q37" s="21">
        <f t="shared" si="25"/>
        <v>2.9685523837298389</v>
      </c>
      <c r="R37" s="51">
        <f t="shared" si="25"/>
        <v>6.8607367757350754E-2</v>
      </c>
      <c r="S37" s="52">
        <f t="shared" si="25"/>
        <v>5.2504305869180548E-2</v>
      </c>
      <c r="T37" s="114">
        <f t="shared" si="25"/>
        <v>6.0515940370036041E-2</v>
      </c>
    </row>
    <row r="38" spans="1:20" ht="15.9" customHeight="1" x14ac:dyDescent="0.3">
      <c r="A38" s="1171"/>
      <c r="B38" s="1173" t="s">
        <v>16</v>
      </c>
      <c r="C38" s="12">
        <v>41428</v>
      </c>
      <c r="D38" s="25">
        <v>573</v>
      </c>
      <c r="E38" s="249">
        <v>48.749000000000002</v>
      </c>
      <c r="F38" s="238">
        <v>95.9463333333333</v>
      </c>
      <c r="G38" s="238">
        <v>64.481444444444506</v>
      </c>
      <c r="H38" s="238">
        <v>47.197333333333297</v>
      </c>
      <c r="I38" s="238">
        <v>454.1</v>
      </c>
      <c r="J38" s="250">
        <v>33.014398448329899</v>
      </c>
      <c r="K38" s="312" t="s">
        <v>12</v>
      </c>
      <c r="L38" s="314"/>
      <c r="N38" s="308">
        <v>50.067506229418797</v>
      </c>
      <c r="O38" s="7">
        <v>69.338094611487804</v>
      </c>
      <c r="P38" s="7">
        <f>N38+(O38-N38)/3</f>
        <v>56.491035690108468</v>
      </c>
      <c r="Q38" s="309">
        <f>O38-N38</f>
        <v>19.270588382069008</v>
      </c>
      <c r="R38" s="731">
        <f>1-N38/E38</f>
        <v>-2.7046836436004806E-2</v>
      </c>
      <c r="S38" s="35">
        <f>1-O38/F38</f>
        <v>0.27732418527557601</v>
      </c>
      <c r="T38" s="732">
        <f>1-P38/G38</f>
        <v>0.12391795536187722</v>
      </c>
    </row>
    <row r="39" spans="1:20" ht="15.9" customHeight="1" x14ac:dyDescent="0.3">
      <c r="A39" s="1171"/>
      <c r="B39" s="1174"/>
      <c r="C39" s="9">
        <v>41432</v>
      </c>
      <c r="D39" s="24">
        <v>589</v>
      </c>
      <c r="E39" s="247">
        <v>71.524375000000006</v>
      </c>
      <c r="F39" s="11">
        <v>102.6575</v>
      </c>
      <c r="G39" s="11">
        <v>81.902083333333294</v>
      </c>
      <c r="H39" s="11">
        <v>31.133125</v>
      </c>
      <c r="I39" s="11">
        <v>435.6875</v>
      </c>
      <c r="J39" s="248">
        <v>33.287153712691897</v>
      </c>
      <c r="K39" s="103" t="s">
        <v>11</v>
      </c>
      <c r="L39" s="86"/>
      <c r="N39" s="327" t="s">
        <v>17</v>
      </c>
      <c r="O39" s="11" t="s">
        <v>17</v>
      </c>
      <c r="P39" s="11" t="s">
        <v>17</v>
      </c>
      <c r="Q39" s="328" t="s">
        <v>17</v>
      </c>
      <c r="R39" s="733" t="s">
        <v>17</v>
      </c>
      <c r="S39" s="37" t="s">
        <v>17</v>
      </c>
      <c r="T39" s="734" t="s">
        <v>17</v>
      </c>
    </row>
    <row r="40" spans="1:20" ht="15.9" customHeight="1" x14ac:dyDescent="0.3">
      <c r="A40" s="1171"/>
      <c r="B40" s="1174"/>
      <c r="C40" s="12">
        <v>41432</v>
      </c>
      <c r="D40" s="25">
        <v>609</v>
      </c>
      <c r="E40" s="249">
        <v>66.764866666666705</v>
      </c>
      <c r="F40" s="238">
        <v>110.88460000000001</v>
      </c>
      <c r="G40" s="238">
        <v>81.471444444444501</v>
      </c>
      <c r="H40" s="238">
        <v>44.119733333333301</v>
      </c>
      <c r="I40" s="238">
        <v>426.006666666667</v>
      </c>
      <c r="J40" s="250">
        <v>32.484437490740198</v>
      </c>
      <c r="K40" s="316" t="s">
        <v>20</v>
      </c>
      <c r="L40" s="319"/>
      <c r="N40" s="327">
        <v>53.771070692668403</v>
      </c>
      <c r="O40" s="11">
        <v>72.063862209994696</v>
      </c>
      <c r="P40" s="11">
        <f>N40+(O40-N40)/3</f>
        <v>59.868667865110503</v>
      </c>
      <c r="Q40" s="328">
        <f>O40-N40</f>
        <v>18.292791517326293</v>
      </c>
      <c r="R40" s="733">
        <f>1-N40/E40</f>
        <v>0.19462026396115961</v>
      </c>
      <c r="S40" s="37">
        <f>1-O40/F40</f>
        <v>0.35010035469312517</v>
      </c>
      <c r="T40" s="734">
        <f>1-P40/G40</f>
        <v>0.26515764789299845</v>
      </c>
    </row>
    <row r="41" spans="1:20" ht="15.9" customHeight="1" x14ac:dyDescent="0.3">
      <c r="A41" s="1171"/>
      <c r="B41" s="1174"/>
      <c r="C41" s="12">
        <v>41449</v>
      </c>
      <c r="D41" s="25">
        <v>620</v>
      </c>
      <c r="E41" s="247" t="s">
        <v>17</v>
      </c>
      <c r="F41" s="11" t="s">
        <v>17</v>
      </c>
      <c r="G41" s="11" t="s">
        <v>17</v>
      </c>
      <c r="H41" s="11" t="s">
        <v>17</v>
      </c>
      <c r="I41" s="238" t="s">
        <v>17</v>
      </c>
      <c r="J41" s="248" t="s">
        <v>17</v>
      </c>
      <c r="K41" s="348" t="s">
        <v>17</v>
      </c>
      <c r="L41" s="349" t="s">
        <v>367</v>
      </c>
      <c r="N41" s="327" t="s">
        <v>17</v>
      </c>
      <c r="O41" s="11" t="s">
        <v>17</v>
      </c>
      <c r="P41" s="11" t="s">
        <v>17</v>
      </c>
      <c r="Q41" s="328" t="s">
        <v>17</v>
      </c>
      <c r="R41" s="733" t="s">
        <v>17</v>
      </c>
      <c r="S41" s="37" t="s">
        <v>17</v>
      </c>
      <c r="T41" s="734" t="s">
        <v>17</v>
      </c>
    </row>
    <row r="42" spans="1:20" ht="15.9" customHeight="1" x14ac:dyDescent="0.3">
      <c r="A42" s="1171"/>
      <c r="B42" s="1174"/>
      <c r="C42" s="12">
        <v>41614</v>
      </c>
      <c r="D42" s="25">
        <v>773</v>
      </c>
      <c r="E42" s="249">
        <v>84.836410256410304</v>
      </c>
      <c r="F42" s="238">
        <v>133.57384615384601</v>
      </c>
      <c r="G42" s="238">
        <v>101.082222222222</v>
      </c>
      <c r="H42" s="238">
        <v>48.737435897435901</v>
      </c>
      <c r="I42" s="238">
        <v>444.05128205128199</v>
      </c>
      <c r="J42" s="250">
        <v>34.848860053172302</v>
      </c>
      <c r="K42" s="348" t="s">
        <v>11</v>
      </c>
      <c r="L42" s="349" t="s">
        <v>450</v>
      </c>
      <c r="N42" s="327">
        <v>44.616820741985201</v>
      </c>
      <c r="O42" s="11">
        <v>81.197509824600004</v>
      </c>
      <c r="P42" s="11">
        <f>N42+(O42-N42)/3</f>
        <v>56.810383769523469</v>
      </c>
      <c r="Q42" s="328">
        <f>O42-N42</f>
        <v>36.580689082614803</v>
      </c>
      <c r="R42" s="733">
        <f>1-N42/E42</f>
        <v>0.47408405651376651</v>
      </c>
      <c r="S42" s="37">
        <f>1-O42/F42</f>
        <v>0.39211520696140356</v>
      </c>
      <c r="T42" s="734">
        <f>1-P42/G42</f>
        <v>0.43797848404410888</v>
      </c>
    </row>
    <row r="43" spans="1:20" ht="15.9" customHeight="1" x14ac:dyDescent="0.3">
      <c r="A43" s="1171"/>
      <c r="B43" s="1174"/>
      <c r="C43" s="12">
        <v>42124</v>
      </c>
      <c r="D43" s="25">
        <v>416</v>
      </c>
      <c r="E43" s="249" t="s">
        <v>17</v>
      </c>
      <c r="F43" s="238" t="s">
        <v>17</v>
      </c>
      <c r="G43" s="238" t="s">
        <v>17</v>
      </c>
      <c r="H43" s="238" t="s">
        <v>17</v>
      </c>
      <c r="I43" s="238" t="s">
        <v>17</v>
      </c>
      <c r="J43" s="250" t="s">
        <v>17</v>
      </c>
      <c r="K43" s="343" t="s">
        <v>17</v>
      </c>
      <c r="L43" s="344" t="s">
        <v>152</v>
      </c>
      <c r="N43" s="327">
        <v>39.548411451772502</v>
      </c>
      <c r="O43" s="11">
        <v>66.464026215794902</v>
      </c>
      <c r="P43" s="11">
        <f>N43+(O43-N43)/3</f>
        <v>48.520283039779969</v>
      </c>
      <c r="Q43" s="328">
        <f>O43-N43</f>
        <v>26.915614764022401</v>
      </c>
      <c r="R43" s="733" t="s">
        <v>17</v>
      </c>
      <c r="S43" s="37" t="s">
        <v>17</v>
      </c>
      <c r="T43" s="734" t="s">
        <v>17</v>
      </c>
    </row>
    <row r="44" spans="1:20" ht="15.9" customHeight="1" thickBot="1" x14ac:dyDescent="0.35">
      <c r="A44" s="1171"/>
      <c r="B44" s="1174"/>
      <c r="C44" s="30">
        <v>42138</v>
      </c>
      <c r="D44" s="237">
        <v>451</v>
      </c>
      <c r="E44" s="251">
        <v>63.536082474226802</v>
      </c>
      <c r="F44" s="239">
        <v>110.507216494845</v>
      </c>
      <c r="G44" s="239">
        <v>79.193127147766404</v>
      </c>
      <c r="H44" s="239">
        <v>46.971134020618599</v>
      </c>
      <c r="I44" s="239">
        <v>502.22680412371102</v>
      </c>
      <c r="J44" s="252">
        <v>38.140456454022001</v>
      </c>
      <c r="K44" s="313" t="s">
        <v>12</v>
      </c>
      <c r="L44" s="315"/>
      <c r="N44" s="310">
        <v>58.721336356229102</v>
      </c>
      <c r="O44" s="94">
        <v>92.634545126763399</v>
      </c>
      <c r="P44" s="94">
        <f>N44+(O44-N44)/3</f>
        <v>70.025739279740534</v>
      </c>
      <c r="Q44" s="255">
        <f>O44-N44</f>
        <v>33.913208770534297</v>
      </c>
      <c r="R44" s="735">
        <f>1-N44/E44</f>
        <v>7.5779713361313839E-2</v>
      </c>
      <c r="S44" s="38">
        <f>1-O44/F44</f>
        <v>0.16173306988431235</v>
      </c>
      <c r="T44" s="736">
        <f>1-P44/G44</f>
        <v>0.11575989228106176</v>
      </c>
    </row>
    <row r="45" spans="1:20" ht="15.9" customHeight="1" x14ac:dyDescent="0.3">
      <c r="A45" s="1171"/>
      <c r="B45" s="1174"/>
      <c r="C45" s="1116" t="s">
        <v>13</v>
      </c>
      <c r="D45" s="1134"/>
      <c r="E45" s="14">
        <f t="shared" ref="E45:J45" si="26">AVERAGE(E38:E44)</f>
        <v>67.082146879460765</v>
      </c>
      <c r="F45" s="15">
        <f t="shared" si="26"/>
        <v>110.71389919640487</v>
      </c>
      <c r="G45" s="15">
        <f t="shared" si="26"/>
        <v>81.626064318442133</v>
      </c>
      <c r="H45" s="15">
        <f t="shared" si="26"/>
        <v>43.631752316944223</v>
      </c>
      <c r="I45" s="15">
        <f t="shared" si="26"/>
        <v>452.41445056833197</v>
      </c>
      <c r="J45" s="16">
        <f t="shared" si="26"/>
        <v>34.355061231791254</v>
      </c>
      <c r="K45" s="1118">
        <f>COUNT(E38:E44)</f>
        <v>5</v>
      </c>
      <c r="L45" s="1119"/>
      <c r="N45" s="14">
        <f t="shared" ref="N45:T45" si="27">AVERAGE(N38:N44)</f>
        <v>49.345029094414798</v>
      </c>
      <c r="O45" s="15">
        <f t="shared" si="27"/>
        <v>76.339607597728147</v>
      </c>
      <c r="P45" s="15">
        <f t="shared" si="27"/>
        <v>58.343221928852586</v>
      </c>
      <c r="Q45" s="15">
        <f t="shared" si="27"/>
        <v>26.994578503313356</v>
      </c>
      <c r="R45" s="47">
        <f t="shared" si="27"/>
        <v>0.17935929935005879</v>
      </c>
      <c r="S45" s="48">
        <f t="shared" si="27"/>
        <v>0.29531820420360433</v>
      </c>
      <c r="T45" s="112">
        <f t="shared" si="27"/>
        <v>0.23570349489501158</v>
      </c>
    </row>
    <row r="46" spans="1:20" ht="15.9" customHeight="1" x14ac:dyDescent="0.3">
      <c r="A46" s="1171"/>
      <c r="B46" s="1174"/>
      <c r="C46" s="1124" t="s">
        <v>14</v>
      </c>
      <c r="D46" s="1130"/>
      <c r="E46" s="17">
        <f t="shared" ref="E46:J46" si="28">_xlfn.STDEV.S(E38:E44)</f>
        <v>13.074084793364884</v>
      </c>
      <c r="F46" s="18">
        <f t="shared" si="28"/>
        <v>14.191860351381584</v>
      </c>
      <c r="G46" s="18">
        <f t="shared" si="28"/>
        <v>13.024010020719041</v>
      </c>
      <c r="H46" s="18">
        <f t="shared" si="28"/>
        <v>7.1830817420448323</v>
      </c>
      <c r="I46" s="18">
        <f t="shared" si="28"/>
        <v>29.712018431813551</v>
      </c>
      <c r="J46" s="19">
        <f t="shared" si="28"/>
        <v>2.2918382694561923</v>
      </c>
      <c r="K46" s="1120"/>
      <c r="L46" s="1121"/>
      <c r="N46" s="17">
        <f t="shared" ref="N46:T46" si="29">_xlfn.STDEV.S(N38:N44)</f>
        <v>7.5225764663468482</v>
      </c>
      <c r="O46" s="18">
        <f t="shared" si="29"/>
        <v>10.653103931125196</v>
      </c>
      <c r="P46" s="18">
        <f t="shared" si="29"/>
        <v>7.7633515968038536</v>
      </c>
      <c r="Q46" s="18">
        <f t="shared" si="29"/>
        <v>8.2937976257532142</v>
      </c>
      <c r="R46" s="49">
        <f t="shared" si="29"/>
        <v>0.21635449540803975</v>
      </c>
      <c r="S46" s="50">
        <f t="shared" si="29"/>
        <v>0.10089518750240319</v>
      </c>
      <c r="T46" s="113">
        <f t="shared" si="29"/>
        <v>0.15128911948189727</v>
      </c>
    </row>
    <row r="47" spans="1:20" ht="15.9" customHeight="1" thickBot="1" x14ac:dyDescent="0.35">
      <c r="A47" s="1171"/>
      <c r="B47" s="1175"/>
      <c r="C47" s="1126" t="s">
        <v>15</v>
      </c>
      <c r="D47" s="1131"/>
      <c r="E47" s="20">
        <f t="shared" ref="E47:J47" si="30">_xlfn.STDEV.S(E38:E44)/SQRT(COUNT(E38:E44))</f>
        <v>5.8469084683120345</v>
      </c>
      <c r="F47" s="21">
        <f t="shared" si="30"/>
        <v>6.3467928945746541</v>
      </c>
      <c r="G47" s="21">
        <f t="shared" si="30"/>
        <v>5.8245143491932438</v>
      </c>
      <c r="H47" s="21">
        <f t="shared" si="30"/>
        <v>3.2123718126299705</v>
      </c>
      <c r="I47" s="21">
        <f t="shared" si="30"/>
        <v>13.287618592452359</v>
      </c>
      <c r="J47" s="22">
        <f t="shared" si="30"/>
        <v>1.0249412327879051</v>
      </c>
      <c r="K47" s="1122"/>
      <c r="L47" s="1123"/>
      <c r="N47" s="20">
        <f t="shared" ref="N47:T47" si="31">_xlfn.STDEV.S(N38:N44)/SQRT(COUNT(N38:N44))</f>
        <v>3.364198468938342</v>
      </c>
      <c r="O47" s="21">
        <f t="shared" si="31"/>
        <v>4.7642129122732353</v>
      </c>
      <c r="P47" s="21">
        <f t="shared" si="31"/>
        <v>3.4718763807369908</v>
      </c>
      <c r="Q47" s="21">
        <f t="shared" si="31"/>
        <v>3.7090990565621094</v>
      </c>
      <c r="R47" s="51">
        <f t="shared" si="31"/>
        <v>0.10817724770401987</v>
      </c>
      <c r="S47" s="52">
        <f t="shared" si="31"/>
        <v>5.0447593751201593E-2</v>
      </c>
      <c r="T47" s="114">
        <f t="shared" si="31"/>
        <v>7.5644559740948636E-2</v>
      </c>
    </row>
    <row r="48" spans="1:20" ht="15.9" customHeight="1" thickBot="1" x14ac:dyDescent="0.35">
      <c r="A48" s="1172"/>
      <c r="B48" s="1243" t="s">
        <v>19</v>
      </c>
      <c r="C48" s="1244"/>
      <c r="D48" s="1245"/>
      <c r="E48" s="27">
        <f t="shared" ref="E48:J48" si="32">_xlfn.T.TEST(E29:E34,E38:E44,2,3)</f>
        <v>8.8772868911415059E-2</v>
      </c>
      <c r="F48" s="28">
        <f t="shared" si="32"/>
        <v>5.8708470136998377E-2</v>
      </c>
      <c r="G48" s="28">
        <f t="shared" si="32"/>
        <v>6.7292185633648319E-2</v>
      </c>
      <c r="H48" s="28">
        <f t="shared" si="32"/>
        <v>0.35258399251906836</v>
      </c>
      <c r="I48" s="28">
        <f t="shared" si="32"/>
        <v>0.78777727560657917</v>
      </c>
      <c r="J48" s="29">
        <f t="shared" si="32"/>
        <v>0.40661939790218682</v>
      </c>
      <c r="N48" s="27">
        <f t="shared" ref="N48:T48" si="33">_xlfn.T.TEST(N29:N34,N38:N44,2,3)</f>
        <v>0.14648695005587598</v>
      </c>
      <c r="O48" s="28">
        <f t="shared" si="33"/>
        <v>1.4539016557846823E-2</v>
      </c>
      <c r="P48" s="28">
        <f t="shared" si="33"/>
        <v>3.7838293847407847E-2</v>
      </c>
      <c r="Q48" s="28">
        <f t="shared" si="33"/>
        <v>2.2976792715267789E-2</v>
      </c>
      <c r="R48" s="27">
        <f t="shared" si="33"/>
        <v>0.82176754029156862</v>
      </c>
      <c r="S48" s="28">
        <f t="shared" si="33"/>
        <v>0.34468233189519348</v>
      </c>
      <c r="T48" s="29">
        <f t="shared" si="33"/>
        <v>0.87446677165136832</v>
      </c>
    </row>
    <row r="49" spans="1:31" ht="15.9" customHeight="1" x14ac:dyDescent="0.3"/>
    <row r="50" spans="1:31" ht="15.9" customHeight="1" thickBot="1" x14ac:dyDescent="0.35">
      <c r="E50" s="8"/>
      <c r="F50" s="8"/>
      <c r="G50" s="8"/>
      <c r="H50" s="8"/>
      <c r="I50" s="8"/>
      <c r="J50" s="8"/>
      <c r="N50" s="737"/>
      <c r="O50" s="737"/>
      <c r="P50" s="737"/>
      <c r="Q50" s="737"/>
      <c r="R50" s="37"/>
      <c r="S50" s="37"/>
      <c r="T50" s="37"/>
    </row>
    <row r="51" spans="1:31" ht="16.5" customHeight="1" x14ac:dyDescent="0.3">
      <c r="A51" s="1150" t="s">
        <v>645</v>
      </c>
      <c r="B51" s="1151"/>
      <c r="C51" s="1156" t="s">
        <v>0</v>
      </c>
      <c r="D51" s="1179" t="s">
        <v>1</v>
      </c>
      <c r="E51" s="1250" t="s">
        <v>47</v>
      </c>
      <c r="F51" s="1251"/>
      <c r="G51" s="1251"/>
      <c r="H51" s="1251"/>
      <c r="I51" s="1251"/>
      <c r="J51" s="1252"/>
      <c r="K51" s="1156" t="s">
        <v>68</v>
      </c>
      <c r="L51" s="1179" t="s">
        <v>2</v>
      </c>
      <c r="N51" s="1116" t="s">
        <v>743</v>
      </c>
      <c r="O51" s="1117"/>
      <c r="P51" s="1117"/>
      <c r="Q51" s="1134"/>
      <c r="R51" s="1345" t="s">
        <v>744</v>
      </c>
      <c r="S51" s="1346"/>
      <c r="T51" s="1347"/>
      <c r="V51" s="1350"/>
      <c r="W51" s="1350"/>
      <c r="X51" s="1351"/>
      <c r="Y51" s="1351"/>
      <c r="Z51" s="1351"/>
      <c r="AA51" s="1351"/>
      <c r="AB51" s="1351"/>
      <c r="AC51" s="1351"/>
      <c r="AD51" s="1350"/>
      <c r="AE51" s="1350"/>
    </row>
    <row r="52" spans="1:31" ht="16.5" customHeight="1" thickBot="1" x14ac:dyDescent="0.35">
      <c r="A52" s="1154"/>
      <c r="B52" s="1155"/>
      <c r="C52" s="1158"/>
      <c r="D52" s="1181"/>
      <c r="E52" s="2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4" t="s">
        <v>8</v>
      </c>
      <c r="K52" s="1158"/>
      <c r="L52" s="1181"/>
      <c r="N52" s="2" t="s">
        <v>3</v>
      </c>
      <c r="O52" s="3" t="s">
        <v>4</v>
      </c>
      <c r="P52" s="3" t="s">
        <v>5</v>
      </c>
      <c r="Q52" s="4" t="s">
        <v>6</v>
      </c>
      <c r="R52" s="738" t="s">
        <v>745</v>
      </c>
      <c r="S52" s="739" t="s">
        <v>746</v>
      </c>
      <c r="T52" s="740" t="s">
        <v>747</v>
      </c>
      <c r="V52" s="1350"/>
      <c r="W52" s="1350"/>
      <c r="X52" s="147"/>
      <c r="Y52" s="147"/>
      <c r="Z52" s="147"/>
      <c r="AA52" s="147"/>
      <c r="AB52" s="147"/>
      <c r="AC52" s="354"/>
      <c r="AD52" s="1350"/>
      <c r="AE52" s="1350"/>
    </row>
    <row r="53" spans="1:31" ht="15.9" customHeight="1" x14ac:dyDescent="0.3">
      <c r="A53" s="1170" t="s">
        <v>650</v>
      </c>
      <c r="B53" s="1173" t="s">
        <v>9</v>
      </c>
      <c r="C53" s="12">
        <v>42138</v>
      </c>
      <c r="D53" s="25">
        <v>722</v>
      </c>
      <c r="E53" s="324">
        <v>72.320392156862695</v>
      </c>
      <c r="F53" s="33">
        <v>107.333725490196</v>
      </c>
      <c r="G53" s="33">
        <v>83.991503267973897</v>
      </c>
      <c r="H53" s="33">
        <v>35.0133333333333</v>
      </c>
      <c r="I53" s="317">
        <v>509.52941176470603</v>
      </c>
      <c r="J53" s="330">
        <v>38.263478326665798</v>
      </c>
      <c r="K53" s="350" t="s">
        <v>460</v>
      </c>
      <c r="L53" s="351" t="s">
        <v>17</v>
      </c>
      <c r="N53" s="308">
        <v>76.481577790660396</v>
      </c>
      <c r="O53" s="7">
        <v>108.78291635977099</v>
      </c>
      <c r="P53" s="7">
        <f>N53+(O53-N53)/3</f>
        <v>87.2486906470306</v>
      </c>
      <c r="Q53" s="309">
        <f>O53-N53</f>
        <v>32.301338569110598</v>
      </c>
      <c r="R53" s="731">
        <f t="shared" ref="R53:T54" si="34">1-N53/E53</f>
        <v>-5.7538206164204686E-2</v>
      </c>
      <c r="S53" s="35">
        <f t="shared" si="34"/>
        <v>-1.3501728957571402E-2</v>
      </c>
      <c r="T53" s="732">
        <f t="shared" si="34"/>
        <v>-3.8779962881063001E-2</v>
      </c>
      <c r="V53" s="355"/>
      <c r="W53" s="200"/>
      <c r="X53" s="11"/>
      <c r="Y53" s="11"/>
      <c r="Z53" s="11"/>
      <c r="AA53" s="11"/>
      <c r="AB53" s="11"/>
      <c r="AC53" s="11"/>
      <c r="AD53" s="1350"/>
      <c r="AE53" s="1350"/>
    </row>
    <row r="54" spans="1:31" ht="15.9" customHeight="1" x14ac:dyDescent="0.3">
      <c r="A54" s="1171"/>
      <c r="B54" s="1174"/>
      <c r="C54" s="12">
        <v>42145</v>
      </c>
      <c r="D54" s="25">
        <v>733</v>
      </c>
      <c r="E54" s="327">
        <v>68.542089552238807</v>
      </c>
      <c r="F54" s="11">
        <v>100.872686567164</v>
      </c>
      <c r="G54" s="11">
        <v>79.318955223880593</v>
      </c>
      <c r="H54" s="11">
        <v>32.330597014925402</v>
      </c>
      <c r="I54" s="317">
        <v>578.70149253731404</v>
      </c>
      <c r="J54" s="330">
        <v>36.771941061458598</v>
      </c>
      <c r="K54" s="348" t="s">
        <v>461</v>
      </c>
      <c r="L54" s="349" t="s">
        <v>17</v>
      </c>
      <c r="N54" s="327">
        <v>55.5809978643912</v>
      </c>
      <c r="O54" s="11">
        <v>65.877078958656995</v>
      </c>
      <c r="P54" s="11">
        <f>N54+(O54-N54)/3</f>
        <v>59.013024895813132</v>
      </c>
      <c r="Q54" s="328">
        <f>O54-N54</f>
        <v>10.296081094265794</v>
      </c>
      <c r="R54" s="733">
        <f t="shared" si="34"/>
        <v>0.18909682754812152</v>
      </c>
      <c r="S54" s="37">
        <f t="shared" si="34"/>
        <v>0.34692847786110959</v>
      </c>
      <c r="T54" s="734">
        <f t="shared" si="34"/>
        <v>0.25600350219885326</v>
      </c>
      <c r="V54" s="355"/>
      <c r="W54" s="200"/>
      <c r="X54" s="11"/>
      <c r="Y54" s="11"/>
      <c r="Z54" s="11"/>
      <c r="AA54" s="11"/>
      <c r="AB54" s="11"/>
      <c r="AC54" s="11"/>
      <c r="AD54" s="1350"/>
      <c r="AE54" s="1350"/>
    </row>
    <row r="55" spans="1:31" ht="15.9" customHeight="1" x14ac:dyDescent="0.3">
      <c r="A55" s="1171"/>
      <c r="B55" s="1174"/>
      <c r="C55" s="9">
        <v>42138</v>
      </c>
      <c r="D55" s="24">
        <v>736</v>
      </c>
      <c r="E55" s="327" t="s">
        <v>17</v>
      </c>
      <c r="F55" s="11" t="s">
        <v>17</v>
      </c>
      <c r="G55" s="11" t="s">
        <v>17</v>
      </c>
      <c r="H55" s="11" t="s">
        <v>17</v>
      </c>
      <c r="I55" s="317" t="s">
        <v>17</v>
      </c>
      <c r="J55" s="328" t="s">
        <v>17</v>
      </c>
      <c r="K55" s="348" t="s">
        <v>17</v>
      </c>
      <c r="L55" s="349" t="s">
        <v>367</v>
      </c>
      <c r="N55" s="327">
        <v>55.661857675366903</v>
      </c>
      <c r="O55" s="11">
        <v>79.042308757216603</v>
      </c>
      <c r="P55" s="11">
        <f>N55+(O55-N55)/3</f>
        <v>63.455341369316805</v>
      </c>
      <c r="Q55" s="328">
        <f>O55-N55</f>
        <v>23.380451081849699</v>
      </c>
      <c r="R55" s="733" t="s">
        <v>17</v>
      </c>
      <c r="S55" s="37" t="s">
        <v>17</v>
      </c>
      <c r="T55" s="734" t="s">
        <v>17</v>
      </c>
      <c r="V55" s="355"/>
      <c r="W55" s="200"/>
      <c r="X55" s="11"/>
      <c r="Y55" s="11"/>
      <c r="Z55" s="11"/>
      <c r="AA55" s="11"/>
      <c r="AB55" s="11"/>
      <c r="AC55" s="11"/>
      <c r="AD55" s="1349"/>
      <c r="AE55" s="1349"/>
    </row>
    <row r="56" spans="1:31" ht="15.9" customHeight="1" x14ac:dyDescent="0.3">
      <c r="A56" s="1171"/>
      <c r="B56" s="1174"/>
      <c r="C56" s="9">
        <v>42124</v>
      </c>
      <c r="D56" s="24">
        <v>740</v>
      </c>
      <c r="E56" s="329">
        <v>64.928282208588996</v>
      </c>
      <c r="F56" s="317">
        <v>100.289263803681</v>
      </c>
      <c r="G56" s="317">
        <v>76.715276073619606</v>
      </c>
      <c r="H56" s="317">
        <v>35.360981595092099</v>
      </c>
      <c r="I56" s="317">
        <v>522.104294478528</v>
      </c>
      <c r="J56" s="330">
        <v>36.081639821535902</v>
      </c>
      <c r="K56" s="348" t="s">
        <v>459</v>
      </c>
      <c r="L56" s="349" t="s">
        <v>17</v>
      </c>
      <c r="N56" s="327">
        <v>69.235253287349494</v>
      </c>
      <c r="O56" s="11">
        <v>112.967725234554</v>
      </c>
      <c r="P56" s="11">
        <f>N56+(O56-N56)/3</f>
        <v>83.812743936417661</v>
      </c>
      <c r="Q56" s="328">
        <f>O56-N56</f>
        <v>43.732471947204502</v>
      </c>
      <c r="R56" s="733">
        <f t="shared" ref="R56:T57" si="35">1-N56/E56</f>
        <v>-6.6334283493345803E-2</v>
      </c>
      <c r="S56" s="37">
        <f t="shared" si="35"/>
        <v>-0.12641893010294147</v>
      </c>
      <c r="T56" s="734">
        <f t="shared" si="35"/>
        <v>-9.2517008685297331E-2</v>
      </c>
      <c r="V56" s="355"/>
      <c r="W56" s="200"/>
      <c r="X56" s="11"/>
      <c r="Y56" s="11"/>
      <c r="Z56" s="11"/>
      <c r="AA56" s="11"/>
      <c r="AB56" s="11"/>
      <c r="AC56" s="11"/>
      <c r="AD56" s="1350"/>
      <c r="AE56" s="1350"/>
    </row>
    <row r="57" spans="1:31" ht="15.9" customHeight="1" x14ac:dyDescent="0.3">
      <c r="A57" s="1171"/>
      <c r="B57" s="1174"/>
      <c r="C57" s="9">
        <v>42103</v>
      </c>
      <c r="D57" s="24">
        <v>742</v>
      </c>
      <c r="E57" s="329">
        <v>59.5360655737705</v>
      </c>
      <c r="F57" s="317">
        <v>91.385245901639294</v>
      </c>
      <c r="G57" s="317">
        <v>70.152459016393394</v>
      </c>
      <c r="H57" s="317">
        <v>31.849180327868801</v>
      </c>
      <c r="I57" s="317">
        <v>577.25136612021902</v>
      </c>
      <c r="J57" s="330">
        <v>39.267970702965599</v>
      </c>
      <c r="K57" s="348" t="s">
        <v>458</v>
      </c>
      <c r="L57" s="349" t="s">
        <v>17</v>
      </c>
      <c r="N57" s="327">
        <v>81.701032474905006</v>
      </c>
      <c r="O57" s="11">
        <v>95.399507849727399</v>
      </c>
      <c r="P57" s="11">
        <f>N57+(O57-N57)/3</f>
        <v>86.267190933179137</v>
      </c>
      <c r="Q57" s="328">
        <f>O57-N57</f>
        <v>13.698475374822394</v>
      </c>
      <c r="R57" s="733">
        <f t="shared" si="35"/>
        <v>-0.37229478783192582</v>
      </c>
      <c r="S57" s="37">
        <f t="shared" si="35"/>
        <v>-4.3926805782289913E-2</v>
      </c>
      <c r="T57" s="734">
        <f t="shared" si="35"/>
        <v>-0.2297101504741268</v>
      </c>
      <c r="V57" s="355"/>
      <c r="W57" s="200"/>
      <c r="X57" s="11"/>
      <c r="Y57" s="11"/>
      <c r="Z57" s="11"/>
      <c r="AA57" s="11"/>
      <c r="AB57" s="11"/>
      <c r="AC57" s="11"/>
      <c r="AD57" s="1350"/>
      <c r="AE57" s="1350"/>
    </row>
    <row r="58" spans="1:31" ht="15.9" customHeight="1" thickBot="1" x14ac:dyDescent="0.35">
      <c r="A58" s="1171"/>
      <c r="B58" s="1174"/>
      <c r="C58" s="30">
        <v>42145</v>
      </c>
      <c r="D58" s="311">
        <v>747</v>
      </c>
      <c r="E58" s="325">
        <v>73.312850678733</v>
      </c>
      <c r="F58" s="318">
        <v>111.514932126697</v>
      </c>
      <c r="G58" s="318">
        <v>86.046877828054306</v>
      </c>
      <c r="H58" s="318">
        <v>38.202081447963799</v>
      </c>
      <c r="I58" s="318">
        <v>586.045248868778</v>
      </c>
      <c r="J58" s="331">
        <v>36.990111729278098</v>
      </c>
      <c r="K58" s="352" t="s">
        <v>462</v>
      </c>
      <c r="L58" s="353" t="s">
        <v>457</v>
      </c>
      <c r="N58" s="310" t="s">
        <v>17</v>
      </c>
      <c r="O58" s="94" t="s">
        <v>17</v>
      </c>
      <c r="P58" s="94" t="s">
        <v>17</v>
      </c>
      <c r="Q58" s="255" t="s">
        <v>17</v>
      </c>
      <c r="R58" s="735" t="s">
        <v>17</v>
      </c>
      <c r="S58" s="38" t="s">
        <v>17</v>
      </c>
      <c r="T58" s="736" t="s">
        <v>17</v>
      </c>
      <c r="V58" s="355"/>
      <c r="W58" s="200"/>
      <c r="X58" s="11"/>
      <c r="Y58" s="11"/>
      <c r="Z58" s="11"/>
      <c r="AA58" s="11"/>
      <c r="AB58" s="11"/>
      <c r="AC58" s="11"/>
      <c r="AD58" s="1350"/>
      <c r="AE58" s="1350"/>
    </row>
    <row r="59" spans="1:31" ht="15.9" customHeight="1" x14ac:dyDescent="0.3">
      <c r="A59" s="1171"/>
      <c r="B59" s="1174"/>
      <c r="C59" s="1116" t="s">
        <v>13</v>
      </c>
      <c r="D59" s="1134"/>
      <c r="E59" s="14">
        <f t="shared" ref="E59:J59" si="36">AVERAGE(E53:E58)</f>
        <v>67.727936034038805</v>
      </c>
      <c r="F59" s="15">
        <f t="shared" si="36"/>
        <v>102.27917077787546</v>
      </c>
      <c r="G59" s="15">
        <f t="shared" si="36"/>
        <v>79.245014281984368</v>
      </c>
      <c r="H59" s="15">
        <f t="shared" si="36"/>
        <v>34.55123474383668</v>
      </c>
      <c r="I59" s="15">
        <f t="shared" si="36"/>
        <v>554.72636275390903</v>
      </c>
      <c r="J59" s="16">
        <f t="shared" si="36"/>
        <v>37.475028328380802</v>
      </c>
      <c r="K59" s="1118">
        <f>COUNT(E53:E58)</f>
        <v>5</v>
      </c>
      <c r="L59" s="1119"/>
      <c r="N59" s="14">
        <f t="shared" ref="N59:T59" si="37">AVERAGE(N53:N58)</f>
        <v>67.732143818534595</v>
      </c>
      <c r="O59" s="15">
        <f t="shared" si="37"/>
        <v>92.413907431985209</v>
      </c>
      <c r="P59" s="15">
        <f t="shared" si="37"/>
        <v>75.959398356351471</v>
      </c>
      <c r="Q59" s="15">
        <f t="shared" si="37"/>
        <v>24.681763613450595</v>
      </c>
      <c r="R59" s="47">
        <f t="shared" si="37"/>
        <v>-7.6767612485338699E-2</v>
      </c>
      <c r="S59" s="48">
        <f t="shared" si="37"/>
        <v>4.0770253254576699E-2</v>
      </c>
      <c r="T59" s="112">
        <f t="shared" si="37"/>
        <v>-2.6250904960408467E-2</v>
      </c>
      <c r="V59" s="1348"/>
      <c r="W59" s="1348"/>
      <c r="X59" s="11"/>
      <c r="Y59" s="11"/>
      <c r="Z59" s="11"/>
      <c r="AA59" s="11"/>
      <c r="AB59" s="11"/>
      <c r="AC59" s="11"/>
      <c r="AD59" s="1352"/>
      <c r="AE59" s="1352"/>
    </row>
    <row r="60" spans="1:31" ht="15.9" customHeight="1" x14ac:dyDescent="0.3">
      <c r="A60" s="1171"/>
      <c r="B60" s="1174"/>
      <c r="C60" s="1124" t="s">
        <v>14</v>
      </c>
      <c r="D60" s="1130"/>
      <c r="E60" s="17">
        <f t="shared" ref="E60:J60" si="38">_xlfn.STDEV.S(E53:E58)</f>
        <v>5.654413629191624</v>
      </c>
      <c r="F60" s="18">
        <f t="shared" si="38"/>
        <v>7.6724073445404564</v>
      </c>
      <c r="G60" s="18">
        <f t="shared" si="38"/>
        <v>6.2823982147952506</v>
      </c>
      <c r="H60" s="18">
        <f t="shared" si="38"/>
        <v>2.5705172979618536</v>
      </c>
      <c r="I60" s="18">
        <f t="shared" si="38"/>
        <v>35.95142198002592</v>
      </c>
      <c r="J60" s="19">
        <f t="shared" si="38"/>
        <v>1.275470805465408</v>
      </c>
      <c r="K60" s="1120"/>
      <c r="L60" s="1121"/>
      <c r="N60" s="17">
        <f t="shared" ref="N60:T60" si="39">_xlfn.STDEV.S(N53:N58)</f>
        <v>11.90886160364149</v>
      </c>
      <c r="O60" s="18">
        <f t="shared" si="39"/>
        <v>19.889196853665705</v>
      </c>
      <c r="P60" s="18">
        <f t="shared" si="39"/>
        <v>13.591401322438061</v>
      </c>
      <c r="Q60" s="18">
        <f t="shared" si="39"/>
        <v>13.695449124646764</v>
      </c>
      <c r="R60" s="49">
        <f t="shared" si="39"/>
        <v>0.22985418295371252</v>
      </c>
      <c r="S60" s="50">
        <f t="shared" si="39"/>
        <v>0.20960607607979648</v>
      </c>
      <c r="T60" s="113">
        <f t="shared" si="39"/>
        <v>0.2046227331302615</v>
      </c>
      <c r="V60" s="1348"/>
      <c r="W60" s="1348"/>
      <c r="X60" s="11"/>
      <c r="Y60" s="11"/>
      <c r="Z60" s="11"/>
      <c r="AA60" s="11"/>
      <c r="AB60" s="11"/>
      <c r="AC60" s="11"/>
      <c r="AD60" s="1352"/>
      <c r="AE60" s="1352"/>
    </row>
    <row r="61" spans="1:31" ht="15.9" customHeight="1" thickBot="1" x14ac:dyDescent="0.35">
      <c r="A61" s="1171"/>
      <c r="B61" s="1175"/>
      <c r="C61" s="1126" t="s">
        <v>15</v>
      </c>
      <c r="D61" s="1131"/>
      <c r="E61" s="20">
        <f t="shared" ref="E61:J61" si="40">_xlfn.STDEV.S(E53:E58)/SQRT(COUNT(E53:E58))</f>
        <v>2.5287306495547521</v>
      </c>
      <c r="F61" s="21">
        <f t="shared" si="40"/>
        <v>3.4312048746922219</v>
      </c>
      <c r="G61" s="21">
        <f t="shared" si="40"/>
        <v>2.809573894001101</v>
      </c>
      <c r="H61" s="21">
        <f t="shared" si="40"/>
        <v>1.1495702831163572</v>
      </c>
      <c r="I61" s="21">
        <f t="shared" si="40"/>
        <v>16.077964687023609</v>
      </c>
      <c r="J61" s="22">
        <f t="shared" si="40"/>
        <v>0.57040788486741245</v>
      </c>
      <c r="K61" s="1122"/>
      <c r="L61" s="1123"/>
      <c r="N61" s="20">
        <f t="shared" ref="N61:T61" si="41">_xlfn.STDEV.S(N53:N58)/SQRT(COUNT(N53:N58))</f>
        <v>5.3258048160759053</v>
      </c>
      <c r="O61" s="21">
        <f t="shared" si="41"/>
        <v>8.8947192365342911</v>
      </c>
      <c r="P61" s="21">
        <f t="shared" si="41"/>
        <v>6.078259453290408</v>
      </c>
      <c r="Q61" s="21">
        <f t="shared" si="41"/>
        <v>6.1247910450200305</v>
      </c>
      <c r="R61" s="51">
        <f t="shared" si="41"/>
        <v>0.11492709147685626</v>
      </c>
      <c r="S61" s="52">
        <f t="shared" si="41"/>
        <v>0.10480303803989824</v>
      </c>
      <c r="T61" s="114">
        <f t="shared" si="41"/>
        <v>0.10231136656513075</v>
      </c>
      <c r="V61" s="1348"/>
      <c r="W61" s="1348"/>
      <c r="X61" s="11"/>
      <c r="Y61" s="11"/>
      <c r="Z61" s="11"/>
      <c r="AA61" s="11"/>
      <c r="AB61" s="11"/>
      <c r="AC61" s="11"/>
      <c r="AD61" s="1352"/>
      <c r="AE61" s="1352"/>
    </row>
    <row r="62" spans="1:31" ht="15.9" customHeight="1" x14ac:dyDescent="0.3">
      <c r="A62" s="1171"/>
      <c r="B62" s="1173" t="s">
        <v>16</v>
      </c>
      <c r="C62" s="12">
        <v>41898</v>
      </c>
      <c r="D62" s="25">
        <v>465</v>
      </c>
      <c r="E62" s="324" t="s">
        <v>17</v>
      </c>
      <c r="F62" s="33" t="s">
        <v>17</v>
      </c>
      <c r="G62" s="33" t="s">
        <v>17</v>
      </c>
      <c r="H62" s="33" t="s">
        <v>17</v>
      </c>
      <c r="I62" s="317" t="s">
        <v>17</v>
      </c>
      <c r="J62" s="330" t="s">
        <v>17</v>
      </c>
      <c r="K62" s="350" t="s">
        <v>445</v>
      </c>
      <c r="L62" s="351" t="s">
        <v>135</v>
      </c>
      <c r="N62" s="308">
        <v>58.930571712679502</v>
      </c>
      <c r="O62" s="7">
        <v>76.992313862330803</v>
      </c>
      <c r="P62" s="7">
        <f>N62+(O62-N62)/3</f>
        <v>64.951152429229936</v>
      </c>
      <c r="Q62" s="309">
        <f>O62-N62</f>
        <v>18.061742149651302</v>
      </c>
      <c r="R62" s="731" t="s">
        <v>17</v>
      </c>
      <c r="S62" s="35" t="s">
        <v>17</v>
      </c>
      <c r="T62" s="732" t="s">
        <v>17</v>
      </c>
      <c r="V62" s="355"/>
      <c r="W62" s="200"/>
      <c r="X62" s="11"/>
      <c r="Y62" s="11"/>
      <c r="Z62" s="11"/>
      <c r="AA62" s="11"/>
      <c r="AB62" s="11"/>
      <c r="AC62" s="11"/>
      <c r="AD62" s="1350"/>
      <c r="AE62" s="1350"/>
    </row>
    <row r="63" spans="1:31" ht="15.9" customHeight="1" x14ac:dyDescent="0.3">
      <c r="A63" s="1171"/>
      <c r="B63" s="1174"/>
      <c r="C63" s="9">
        <v>41961</v>
      </c>
      <c r="D63" s="24">
        <v>484</v>
      </c>
      <c r="E63" s="327">
        <v>56.585625</v>
      </c>
      <c r="F63" s="11">
        <v>90.520687499999994</v>
      </c>
      <c r="G63" s="11">
        <v>67.897312499999998</v>
      </c>
      <c r="H63" s="11">
        <v>33.935062500000001</v>
      </c>
      <c r="I63" s="317">
        <v>504.75625000000002</v>
      </c>
      <c r="J63" s="328">
        <v>37.656392727395499</v>
      </c>
      <c r="K63" s="348" t="s">
        <v>451</v>
      </c>
      <c r="L63" s="349" t="s">
        <v>737</v>
      </c>
      <c r="N63" s="327">
        <v>77.020437001111006</v>
      </c>
      <c r="O63" s="11">
        <v>130.071351935259</v>
      </c>
      <c r="P63" s="11">
        <f t="shared" ref="P63:P71" si="42">N63+(O63-N63)/3</f>
        <v>94.704075312493671</v>
      </c>
      <c r="Q63" s="328">
        <f t="shared" ref="Q63:Q71" si="43">O63-N63</f>
        <v>53.050914934147997</v>
      </c>
      <c r="R63" s="733">
        <f t="shared" ref="R63:R71" si="44">1-N63/E63</f>
        <v>-0.36113079958224392</v>
      </c>
      <c r="S63" s="37">
        <f t="shared" ref="S63:S71" si="45">1-O63/F63</f>
        <v>-0.43692403943859803</v>
      </c>
      <c r="T63" s="734">
        <f t="shared" ref="T63:T71" si="46">1-P63/G63</f>
        <v>-0.39481331183017998</v>
      </c>
      <c r="V63" s="355"/>
      <c r="W63" s="200"/>
      <c r="X63" s="11"/>
      <c r="Y63" s="11"/>
      <c r="Z63" s="11"/>
      <c r="AA63" s="11"/>
      <c r="AB63" s="11"/>
      <c r="AC63" s="11"/>
      <c r="AD63" s="1349"/>
      <c r="AE63" s="1349"/>
    </row>
    <row r="64" spans="1:31" ht="15.9" customHeight="1" x14ac:dyDescent="0.3">
      <c r="A64" s="1171"/>
      <c r="B64" s="1174"/>
      <c r="C64" s="12">
        <v>41961</v>
      </c>
      <c r="D64" s="25">
        <v>486</v>
      </c>
      <c r="E64" s="327">
        <v>68.8087692307693</v>
      </c>
      <c r="F64" s="11">
        <v>103.31492307692299</v>
      </c>
      <c r="G64" s="11">
        <v>80.310820512820499</v>
      </c>
      <c r="H64" s="11">
        <v>34.506153846153801</v>
      </c>
      <c r="I64" s="317">
        <v>488.26153846153801</v>
      </c>
      <c r="J64" s="328">
        <v>22.780985794972299</v>
      </c>
      <c r="K64" s="348" t="s">
        <v>452</v>
      </c>
      <c r="L64" s="349" t="s">
        <v>447</v>
      </c>
      <c r="N64" s="327">
        <v>62.730147978404197</v>
      </c>
      <c r="O64" s="11">
        <v>95.751248670227099</v>
      </c>
      <c r="P64" s="11">
        <f t="shared" si="42"/>
        <v>73.737181542345169</v>
      </c>
      <c r="Q64" s="328">
        <f t="shared" si="43"/>
        <v>33.021100691822902</v>
      </c>
      <c r="R64" s="733">
        <f t="shared" si="44"/>
        <v>8.8340793191326483E-2</v>
      </c>
      <c r="S64" s="37">
        <f t="shared" si="45"/>
        <v>7.3209892447622216E-2</v>
      </c>
      <c r="T64" s="734">
        <f t="shared" si="46"/>
        <v>8.1852469299898867E-2</v>
      </c>
      <c r="V64" s="355"/>
      <c r="W64" s="200"/>
      <c r="X64" s="11"/>
      <c r="Y64" s="11"/>
      <c r="Z64" s="11"/>
      <c r="AA64" s="11"/>
      <c r="AB64" s="11"/>
      <c r="AC64" s="11"/>
      <c r="AD64" s="1349"/>
      <c r="AE64" s="1349"/>
    </row>
    <row r="65" spans="1:31" ht="15.9" customHeight="1" x14ac:dyDescent="0.3">
      <c r="A65" s="1171"/>
      <c r="B65" s="1174"/>
      <c r="C65" s="12">
        <v>41977</v>
      </c>
      <c r="D65" s="25">
        <v>492</v>
      </c>
      <c r="E65" s="327" t="s">
        <v>17</v>
      </c>
      <c r="F65" s="11" t="s">
        <v>17</v>
      </c>
      <c r="G65" s="11" t="s">
        <v>17</v>
      </c>
      <c r="H65" s="11" t="s">
        <v>17</v>
      </c>
      <c r="I65" s="317" t="s">
        <v>17</v>
      </c>
      <c r="J65" s="328" t="s">
        <v>17</v>
      </c>
      <c r="K65" s="348" t="s">
        <v>17</v>
      </c>
      <c r="L65" s="349" t="s">
        <v>367</v>
      </c>
      <c r="N65" s="327">
        <v>64.125855614936498</v>
      </c>
      <c r="O65" s="11">
        <v>73.179273230859394</v>
      </c>
      <c r="P65" s="11">
        <f t="shared" si="42"/>
        <v>67.143661486910801</v>
      </c>
      <c r="Q65" s="328">
        <f t="shared" si="43"/>
        <v>9.0534176159228963</v>
      </c>
      <c r="R65" s="733" t="s">
        <v>17</v>
      </c>
      <c r="S65" s="37" t="s">
        <v>17</v>
      </c>
      <c r="T65" s="734" t="s">
        <v>17</v>
      </c>
      <c r="V65" s="355"/>
      <c r="W65" s="200"/>
      <c r="X65" s="11"/>
      <c r="Y65" s="11"/>
      <c r="Z65" s="11"/>
      <c r="AA65" s="11"/>
      <c r="AB65" s="11"/>
      <c r="AC65" s="11"/>
      <c r="AD65" s="1350"/>
      <c r="AE65" s="1350"/>
    </row>
    <row r="66" spans="1:31" ht="15.9" customHeight="1" x14ac:dyDescent="0.3">
      <c r="A66" s="1171"/>
      <c r="B66" s="1174"/>
      <c r="C66" s="9">
        <v>41898</v>
      </c>
      <c r="D66" s="24">
        <v>495</v>
      </c>
      <c r="E66" s="327" t="s">
        <v>17</v>
      </c>
      <c r="F66" s="11" t="s">
        <v>17</v>
      </c>
      <c r="G66" s="11" t="s">
        <v>17</v>
      </c>
      <c r="H66" s="11" t="s">
        <v>17</v>
      </c>
      <c r="I66" s="684" t="s">
        <v>17</v>
      </c>
      <c r="J66" s="328" t="s">
        <v>17</v>
      </c>
      <c r="K66" s="348" t="s">
        <v>446</v>
      </c>
      <c r="L66" s="349" t="s">
        <v>309</v>
      </c>
      <c r="N66" s="327">
        <v>67.994148806810301</v>
      </c>
      <c r="O66" s="11">
        <v>87.711522779049702</v>
      </c>
      <c r="P66" s="11">
        <f t="shared" si="42"/>
        <v>74.566606797556773</v>
      </c>
      <c r="Q66" s="328">
        <f t="shared" si="43"/>
        <v>19.7173739722394</v>
      </c>
      <c r="R66" s="733" t="s">
        <v>17</v>
      </c>
      <c r="S66" s="37" t="s">
        <v>17</v>
      </c>
      <c r="T66" s="734" t="s">
        <v>17</v>
      </c>
      <c r="V66" s="355"/>
      <c r="W66" s="200"/>
      <c r="X66" s="11"/>
      <c r="Y66" s="11"/>
      <c r="Z66" s="11"/>
      <c r="AA66" s="11"/>
      <c r="AB66" s="11"/>
      <c r="AC66" s="11"/>
      <c r="AD66" s="1350"/>
      <c r="AE66" s="1350"/>
    </row>
    <row r="67" spans="1:31" ht="15.9" customHeight="1" x14ac:dyDescent="0.3">
      <c r="A67" s="1171"/>
      <c r="B67" s="1174"/>
      <c r="C67" s="12">
        <v>41984</v>
      </c>
      <c r="D67" s="25">
        <v>501</v>
      </c>
      <c r="E67" s="327">
        <v>69.633829787234006</v>
      </c>
      <c r="F67" s="11">
        <v>104.398439716312</v>
      </c>
      <c r="G67" s="11">
        <v>81.222033096926694</v>
      </c>
      <c r="H67" s="11">
        <v>34.764609929077999</v>
      </c>
      <c r="I67" s="317">
        <v>450.47517730496497</v>
      </c>
      <c r="J67" s="328">
        <v>36.588905501709498</v>
      </c>
      <c r="K67" s="348" t="s">
        <v>454</v>
      </c>
      <c r="L67" s="349" t="s">
        <v>17</v>
      </c>
      <c r="N67" s="327">
        <v>68.060983998405206</v>
      </c>
      <c r="O67" s="11">
        <v>75.328605130980606</v>
      </c>
      <c r="P67" s="11">
        <f t="shared" si="42"/>
        <v>70.483524375930344</v>
      </c>
      <c r="Q67" s="328">
        <f t="shared" si="43"/>
        <v>7.2676211325753997</v>
      </c>
      <c r="R67" s="733">
        <f t="shared" si="44"/>
        <v>2.2587380209226238E-2</v>
      </c>
      <c r="S67" s="37">
        <f t="shared" si="45"/>
        <v>0.27845085294688843</v>
      </c>
      <c r="T67" s="734">
        <f t="shared" si="46"/>
        <v>0.1322117695352627</v>
      </c>
      <c r="V67" s="355"/>
      <c r="W67" s="200"/>
      <c r="X67" s="11"/>
      <c r="Y67" s="11"/>
      <c r="Z67" s="11"/>
      <c r="AA67" s="11"/>
      <c r="AB67" s="11"/>
      <c r="AC67" s="11"/>
      <c r="AD67" s="1349"/>
      <c r="AE67" s="1349"/>
    </row>
    <row r="68" spans="1:31" ht="15.9" customHeight="1" x14ac:dyDescent="0.3">
      <c r="A68" s="1171"/>
      <c r="B68" s="1174"/>
      <c r="C68" s="12">
        <v>41977</v>
      </c>
      <c r="D68" s="25">
        <v>507</v>
      </c>
      <c r="E68" s="329">
        <v>69.734141414141405</v>
      </c>
      <c r="F68" s="317">
        <v>98.983131313131295</v>
      </c>
      <c r="G68" s="317">
        <v>79.483804713804702</v>
      </c>
      <c r="H68" s="317">
        <v>29.248989898989901</v>
      </c>
      <c r="I68" s="317">
        <v>580.22222222222194</v>
      </c>
      <c r="J68" s="330">
        <v>38.6695958934665</v>
      </c>
      <c r="K68" s="348" t="s">
        <v>453</v>
      </c>
      <c r="L68" s="349" t="s">
        <v>17</v>
      </c>
      <c r="N68" s="327">
        <v>48.777026765433497</v>
      </c>
      <c r="O68" s="11">
        <v>61.671626662716797</v>
      </c>
      <c r="P68" s="11">
        <f t="shared" si="42"/>
        <v>53.075226731194597</v>
      </c>
      <c r="Q68" s="328">
        <f t="shared" si="43"/>
        <v>12.8945998972833</v>
      </c>
      <c r="R68" s="733">
        <f t="shared" si="44"/>
        <v>0.30052875426179704</v>
      </c>
      <c r="S68" s="37">
        <f t="shared" si="45"/>
        <v>0.37694811383952131</v>
      </c>
      <c r="T68" s="734">
        <f t="shared" si="46"/>
        <v>0.33225105513882724</v>
      </c>
      <c r="V68" s="355"/>
      <c r="W68" s="200"/>
      <c r="X68" s="11"/>
      <c r="Y68" s="11"/>
      <c r="Z68" s="11"/>
      <c r="AA68" s="11"/>
      <c r="AB68" s="11"/>
      <c r="AC68" s="11"/>
      <c r="AD68" s="1350"/>
      <c r="AE68" s="1350"/>
    </row>
    <row r="69" spans="1:31" ht="15.9" customHeight="1" x14ac:dyDescent="0.3">
      <c r="A69" s="1171"/>
      <c r="B69" s="1174"/>
      <c r="C69" s="12">
        <v>41984</v>
      </c>
      <c r="D69" s="25">
        <v>523</v>
      </c>
      <c r="E69" s="329">
        <v>62.416923076923098</v>
      </c>
      <c r="F69" s="317">
        <v>102.151153846154</v>
      </c>
      <c r="G69" s="317">
        <v>75.661666666666605</v>
      </c>
      <c r="H69" s="317">
        <v>39.734230769230798</v>
      </c>
      <c r="I69" s="317">
        <v>516.07692307692298</v>
      </c>
      <c r="J69" s="330">
        <v>35.510990246063002</v>
      </c>
      <c r="K69" s="348" t="s">
        <v>455</v>
      </c>
      <c r="L69" s="349" t="s">
        <v>737</v>
      </c>
      <c r="N69" s="327">
        <v>83.876824274966495</v>
      </c>
      <c r="O69" s="11">
        <v>110.561004185044</v>
      </c>
      <c r="P69" s="11">
        <f t="shared" si="42"/>
        <v>92.771550911658991</v>
      </c>
      <c r="Q69" s="328">
        <f t="shared" si="43"/>
        <v>26.684179910077503</v>
      </c>
      <c r="R69" s="733">
        <f t="shared" si="44"/>
        <v>-0.34381542921614461</v>
      </c>
      <c r="S69" s="37">
        <f t="shared" si="45"/>
        <v>-8.2327511949162657E-2</v>
      </c>
      <c r="T69" s="734">
        <f t="shared" si="46"/>
        <v>-0.22613676117354542</v>
      </c>
      <c r="V69" s="355"/>
      <c r="W69" s="200"/>
      <c r="X69" s="11"/>
      <c r="Y69" s="11"/>
      <c r="Z69" s="11"/>
      <c r="AA69" s="11"/>
      <c r="AB69" s="11"/>
      <c r="AC69" s="11"/>
      <c r="AD69" s="1350"/>
      <c r="AE69" s="1350"/>
    </row>
    <row r="70" spans="1:31" ht="15.9" customHeight="1" x14ac:dyDescent="0.3">
      <c r="A70" s="1171"/>
      <c r="B70" s="1174"/>
      <c r="C70" s="12">
        <v>41933</v>
      </c>
      <c r="D70" s="25">
        <v>524</v>
      </c>
      <c r="E70" s="327" t="s">
        <v>17</v>
      </c>
      <c r="F70" s="11" t="s">
        <v>17</v>
      </c>
      <c r="G70" s="11" t="s">
        <v>17</v>
      </c>
      <c r="H70" s="11" t="s">
        <v>17</v>
      </c>
      <c r="I70" s="317" t="s">
        <v>17</v>
      </c>
      <c r="J70" s="328" t="s">
        <v>17</v>
      </c>
      <c r="K70" s="348" t="s">
        <v>17</v>
      </c>
      <c r="L70" s="349" t="s">
        <v>367</v>
      </c>
      <c r="N70" s="327" t="s">
        <v>17</v>
      </c>
      <c r="O70" s="11" t="s">
        <v>17</v>
      </c>
      <c r="P70" s="11" t="s">
        <v>17</v>
      </c>
      <c r="Q70" s="328" t="s">
        <v>17</v>
      </c>
      <c r="R70" s="733" t="s">
        <v>17</v>
      </c>
      <c r="S70" s="37" t="s">
        <v>17</v>
      </c>
      <c r="T70" s="734" t="s">
        <v>17</v>
      </c>
      <c r="V70" s="355"/>
      <c r="W70" s="200"/>
      <c r="X70" s="11"/>
      <c r="Y70" s="11"/>
      <c r="Z70" s="11"/>
      <c r="AA70" s="11"/>
      <c r="AB70" s="11"/>
      <c r="AC70" s="11"/>
      <c r="AD70" s="1350"/>
      <c r="AE70" s="1350"/>
    </row>
    <row r="71" spans="1:31" ht="15.9" customHeight="1" thickBot="1" x14ac:dyDescent="0.35">
      <c r="A71" s="1171"/>
      <c r="B71" s="1174"/>
      <c r="C71" s="12">
        <v>42124</v>
      </c>
      <c r="D71" s="25">
        <v>732</v>
      </c>
      <c r="E71" s="325">
        <v>57.167412587412599</v>
      </c>
      <c r="F71" s="318">
        <v>87.172027972028005</v>
      </c>
      <c r="G71" s="318">
        <v>67.168951048951001</v>
      </c>
      <c r="H71" s="318">
        <v>30.004615384615398</v>
      </c>
      <c r="I71" s="318">
        <v>551.53146853146905</v>
      </c>
      <c r="J71" s="331">
        <v>37.876456474327199</v>
      </c>
      <c r="K71" s="352" t="s">
        <v>456</v>
      </c>
      <c r="L71" s="353" t="s">
        <v>457</v>
      </c>
      <c r="N71" s="310">
        <v>77.700391006307498</v>
      </c>
      <c r="O71" s="94">
        <v>99.566227587804406</v>
      </c>
      <c r="P71" s="94">
        <f t="shared" si="42"/>
        <v>84.989003200139805</v>
      </c>
      <c r="Q71" s="255">
        <f t="shared" si="43"/>
        <v>21.865836581496907</v>
      </c>
      <c r="R71" s="735">
        <f t="shared" si="44"/>
        <v>-0.35917277850381413</v>
      </c>
      <c r="S71" s="38">
        <f t="shared" si="45"/>
        <v>-0.14218092551148964</v>
      </c>
      <c r="T71" s="736">
        <f t="shared" si="46"/>
        <v>-0.26530192704962752</v>
      </c>
      <c r="V71" s="355"/>
      <c r="W71" s="200"/>
      <c r="X71" s="11"/>
      <c r="Y71" s="11"/>
      <c r="Z71" s="11"/>
      <c r="AA71" s="11"/>
      <c r="AB71" s="11"/>
      <c r="AC71" s="11"/>
      <c r="AD71" s="1350"/>
      <c r="AE71" s="1350"/>
    </row>
    <row r="72" spans="1:31" ht="15.9" customHeight="1" x14ac:dyDescent="0.3">
      <c r="A72" s="1171"/>
      <c r="B72" s="1174"/>
      <c r="C72" s="1116" t="s">
        <v>13</v>
      </c>
      <c r="D72" s="1134"/>
      <c r="E72" s="14">
        <f t="shared" ref="E72:J72" si="47">AVERAGE(E62:E71)</f>
        <v>64.057783516080065</v>
      </c>
      <c r="F72" s="15">
        <f t="shared" si="47"/>
        <v>97.756727237424727</v>
      </c>
      <c r="G72" s="15">
        <f t="shared" si="47"/>
        <v>75.290764756528247</v>
      </c>
      <c r="H72" s="15">
        <f t="shared" si="47"/>
        <v>33.698943721344648</v>
      </c>
      <c r="I72" s="15">
        <f t="shared" si="47"/>
        <v>515.22059659951947</v>
      </c>
      <c r="J72" s="16">
        <f t="shared" si="47"/>
        <v>34.84722110632233</v>
      </c>
      <c r="K72" s="1118">
        <f>COUNT(E62:E71)</f>
        <v>6</v>
      </c>
      <c r="L72" s="1119"/>
      <c r="N72" s="14">
        <f t="shared" ref="N72:T72" si="48">AVERAGE(N62:N71)</f>
        <v>67.690709684339367</v>
      </c>
      <c r="O72" s="15">
        <f t="shared" si="48"/>
        <v>90.092574893807978</v>
      </c>
      <c r="P72" s="15">
        <f t="shared" si="48"/>
        <v>75.157998087495571</v>
      </c>
      <c r="Q72" s="15">
        <f t="shared" si="48"/>
        <v>22.401865209468625</v>
      </c>
      <c r="R72" s="47">
        <f t="shared" si="48"/>
        <v>-0.10877701327330881</v>
      </c>
      <c r="S72" s="48">
        <f t="shared" si="48"/>
        <v>1.1196063722463604E-2</v>
      </c>
      <c r="T72" s="112">
        <f t="shared" si="48"/>
        <v>-5.6656117679894015E-2</v>
      </c>
      <c r="V72" s="1348"/>
      <c r="W72" s="1348"/>
      <c r="X72" s="11"/>
      <c r="Y72" s="11"/>
      <c r="Z72" s="11"/>
      <c r="AA72" s="11"/>
      <c r="AB72" s="11"/>
      <c r="AC72" s="11"/>
      <c r="AD72" s="1352"/>
      <c r="AE72" s="1352"/>
    </row>
    <row r="73" spans="1:31" ht="15.9" customHeight="1" x14ac:dyDescent="0.3">
      <c r="A73" s="1171"/>
      <c r="B73" s="1174"/>
      <c r="C73" s="1124" t="s">
        <v>14</v>
      </c>
      <c r="D73" s="1130"/>
      <c r="E73" s="17">
        <f t="shared" ref="E73:J73" si="49">_xlfn.STDEV.S(E62:E71)</f>
        <v>6.1949654344630254</v>
      </c>
      <c r="F73" s="18">
        <f t="shared" si="49"/>
        <v>7.2141121066881135</v>
      </c>
      <c r="G73" s="18">
        <f t="shared" si="49"/>
        <v>6.3043960916571455</v>
      </c>
      <c r="H73" s="18">
        <f t="shared" si="49"/>
        <v>3.7872899376880844</v>
      </c>
      <c r="I73" s="18">
        <f t="shared" si="49"/>
        <v>45.984098847662388</v>
      </c>
      <c r="J73" s="19">
        <f t="shared" si="49"/>
        <v>6.0124262942291367</v>
      </c>
      <c r="K73" s="1120"/>
      <c r="L73" s="1121"/>
      <c r="N73" s="17">
        <f t="shared" ref="N73:T73" si="50">_xlfn.STDEV.S(N62:N71)</f>
        <v>10.731028560302489</v>
      </c>
      <c r="O73" s="18">
        <f t="shared" si="50"/>
        <v>21.295835915076093</v>
      </c>
      <c r="P73" s="18">
        <f t="shared" si="50"/>
        <v>13.551809323420191</v>
      </c>
      <c r="Q73" s="18">
        <f t="shared" si="50"/>
        <v>14.117434297574365</v>
      </c>
      <c r="R73" s="49">
        <f t="shared" si="50"/>
        <v>0.28469870899486333</v>
      </c>
      <c r="S73" s="50">
        <f t="shared" si="50"/>
        <v>0.29736448556320066</v>
      </c>
      <c r="T73" s="113">
        <f t="shared" si="50"/>
        <v>0.28025400864225808</v>
      </c>
      <c r="V73" s="1348"/>
      <c r="W73" s="1348"/>
      <c r="X73" s="11"/>
      <c r="Y73" s="11"/>
      <c r="Z73" s="11"/>
      <c r="AA73" s="11"/>
      <c r="AB73" s="11"/>
      <c r="AC73" s="11"/>
      <c r="AD73" s="1352"/>
      <c r="AE73" s="1352"/>
    </row>
    <row r="74" spans="1:31" ht="15.9" customHeight="1" thickBot="1" x14ac:dyDescent="0.35">
      <c r="A74" s="1171"/>
      <c r="B74" s="1175"/>
      <c r="C74" s="1126" t="s">
        <v>15</v>
      </c>
      <c r="D74" s="1131"/>
      <c r="E74" s="20">
        <f t="shared" ref="E74:J74" si="51">_xlfn.STDEV.S(E62:E71)/SQRT(COUNT(E62:E71))</f>
        <v>2.529084048102253</v>
      </c>
      <c r="F74" s="21">
        <f t="shared" si="51"/>
        <v>2.9451489347700801</v>
      </c>
      <c r="G74" s="21">
        <f t="shared" si="51"/>
        <v>2.5737589268260894</v>
      </c>
      <c r="H74" s="21">
        <f t="shared" si="51"/>
        <v>1.5461546425521508</v>
      </c>
      <c r="I74" s="21">
        <f t="shared" si="51"/>
        <v>18.772929743079466</v>
      </c>
      <c r="J74" s="22">
        <f t="shared" si="51"/>
        <v>2.4545627561590244</v>
      </c>
      <c r="K74" s="1122"/>
      <c r="L74" s="1123"/>
      <c r="N74" s="20">
        <f t="shared" ref="N74:T74" si="52">_xlfn.STDEV.S(N62:N71)/SQRT(COUNT(N62:N71))</f>
        <v>3.5770095201008298</v>
      </c>
      <c r="O74" s="21">
        <f t="shared" si="52"/>
        <v>7.0986119716920308</v>
      </c>
      <c r="P74" s="21">
        <f t="shared" si="52"/>
        <v>4.5172697744733972</v>
      </c>
      <c r="Q74" s="21">
        <f t="shared" si="52"/>
        <v>4.7058114325247882</v>
      </c>
      <c r="R74" s="51">
        <f t="shared" si="52"/>
        <v>0.11622776124442179</v>
      </c>
      <c r="S74" s="52">
        <f t="shared" si="52"/>
        <v>0.12139854287584276</v>
      </c>
      <c r="T74" s="114">
        <f t="shared" si="52"/>
        <v>0.11441321992384657</v>
      </c>
      <c r="V74" s="1348"/>
      <c r="W74" s="1348"/>
      <c r="X74" s="11"/>
      <c r="Y74" s="11"/>
      <c r="Z74" s="11"/>
      <c r="AA74" s="11"/>
      <c r="AB74" s="11"/>
      <c r="AC74" s="11"/>
      <c r="AD74" s="1352"/>
      <c r="AE74" s="1352"/>
    </row>
    <row r="75" spans="1:31" ht="15.9" customHeight="1" thickBot="1" x14ac:dyDescent="0.35">
      <c r="A75" s="1172"/>
      <c r="B75" s="1243" t="s">
        <v>19</v>
      </c>
      <c r="C75" s="1244"/>
      <c r="D75" s="1245"/>
      <c r="E75" s="27">
        <f t="shared" ref="E75:J75" si="53">_xlfn.T.TEST(E53:E58,E62:E71,2,3)</f>
        <v>0.33190643810505255</v>
      </c>
      <c r="F75" s="28">
        <f t="shared" si="53"/>
        <v>0.34514344692425108</v>
      </c>
      <c r="G75" s="28">
        <f t="shared" si="53"/>
        <v>0.32748981327255877</v>
      </c>
      <c r="H75" s="28">
        <f t="shared" si="53"/>
        <v>0.66899100532461087</v>
      </c>
      <c r="I75" s="28">
        <f t="shared" si="53"/>
        <v>0.14449557684478909</v>
      </c>
      <c r="J75" s="29">
        <f t="shared" si="53"/>
        <v>0.34043691517750185</v>
      </c>
      <c r="N75" s="27">
        <f t="shared" ref="N75:T75" si="54">_xlfn.T.TEST(N53:N58,N62:N71,2,3)</f>
        <v>0.99501231404941959</v>
      </c>
      <c r="O75" s="28">
        <f t="shared" si="54"/>
        <v>0.84295010984921515</v>
      </c>
      <c r="P75" s="28">
        <f t="shared" si="54"/>
        <v>0.91821739904670652</v>
      </c>
      <c r="Q75" s="28">
        <f t="shared" si="54"/>
        <v>0.77484821532290293</v>
      </c>
      <c r="R75" s="27">
        <f t="shared" si="54"/>
        <v>0.84991507037221969</v>
      </c>
      <c r="S75" s="28">
        <f t="shared" si="54"/>
        <v>0.85833839512620336</v>
      </c>
      <c r="T75" s="29">
        <f t="shared" si="54"/>
        <v>0.84800928186015012</v>
      </c>
    </row>
    <row r="76" spans="1:31" ht="15.9" customHeight="1" x14ac:dyDescent="0.3">
      <c r="A76" s="284"/>
      <c r="B76" s="285"/>
      <c r="C76" s="285"/>
      <c r="D76" s="285"/>
      <c r="E76" s="37"/>
      <c r="F76" s="37"/>
      <c r="G76" s="37"/>
      <c r="H76" s="37"/>
      <c r="I76" s="37"/>
      <c r="J76" s="37"/>
      <c r="K76" s="101"/>
      <c r="N76" s="737"/>
      <c r="O76" s="737"/>
      <c r="P76" s="737"/>
      <c r="Q76" s="737"/>
      <c r="R76" s="37"/>
      <c r="S76" s="37"/>
      <c r="T76" s="37"/>
    </row>
    <row r="77" spans="1:31" ht="15.9" customHeight="1" thickBot="1" x14ac:dyDescent="0.35">
      <c r="E77" s="8"/>
      <c r="F77" s="8"/>
      <c r="G77" s="8"/>
      <c r="H77" s="8"/>
      <c r="I77" s="8"/>
      <c r="J77" s="8"/>
      <c r="N77" s="737"/>
      <c r="O77" s="737"/>
      <c r="P77" s="737"/>
      <c r="Q77" s="737"/>
      <c r="R77" s="37"/>
      <c r="S77" s="37"/>
      <c r="T77" s="37"/>
    </row>
    <row r="78" spans="1:31" ht="16.5" customHeight="1" x14ac:dyDescent="0.3">
      <c r="A78" s="1150" t="s">
        <v>646</v>
      </c>
      <c r="B78" s="1151"/>
      <c r="C78" s="1156" t="s">
        <v>0</v>
      </c>
      <c r="D78" s="1179" t="s">
        <v>1</v>
      </c>
      <c r="E78" s="1250" t="s">
        <v>47</v>
      </c>
      <c r="F78" s="1251"/>
      <c r="G78" s="1251"/>
      <c r="H78" s="1251"/>
      <c r="I78" s="1251"/>
      <c r="J78" s="1252"/>
      <c r="K78" s="1156" t="s">
        <v>68</v>
      </c>
      <c r="L78" s="1179" t="s">
        <v>2</v>
      </c>
      <c r="N78" s="1116" t="s">
        <v>743</v>
      </c>
      <c r="O78" s="1117"/>
      <c r="P78" s="1117"/>
      <c r="Q78" s="1134"/>
      <c r="R78" s="1345" t="s">
        <v>744</v>
      </c>
      <c r="S78" s="1346"/>
      <c r="T78" s="1347"/>
    </row>
    <row r="79" spans="1:31" ht="16.5" customHeight="1" thickBot="1" x14ac:dyDescent="0.35">
      <c r="A79" s="1154"/>
      <c r="B79" s="1155"/>
      <c r="C79" s="1158"/>
      <c r="D79" s="1181"/>
      <c r="E79" s="2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4" t="s">
        <v>8</v>
      </c>
      <c r="K79" s="1158"/>
      <c r="L79" s="1181"/>
      <c r="N79" s="2" t="s">
        <v>3</v>
      </c>
      <c r="O79" s="3" t="s">
        <v>4</v>
      </c>
      <c r="P79" s="3" t="s">
        <v>5</v>
      </c>
      <c r="Q79" s="4" t="s">
        <v>6</v>
      </c>
      <c r="R79" s="738" t="s">
        <v>745</v>
      </c>
      <c r="S79" s="739" t="s">
        <v>746</v>
      </c>
      <c r="T79" s="740" t="s">
        <v>747</v>
      </c>
    </row>
    <row r="80" spans="1:31" ht="15.9" customHeight="1" x14ac:dyDescent="0.3">
      <c r="A80" s="1170" t="s">
        <v>649</v>
      </c>
      <c r="B80" s="1173" t="s">
        <v>9</v>
      </c>
      <c r="C80" s="9">
        <v>41480</v>
      </c>
      <c r="D80" s="24">
        <v>645</v>
      </c>
      <c r="E80" s="327" t="s">
        <v>17</v>
      </c>
      <c r="F80" s="11" t="s">
        <v>17</v>
      </c>
      <c r="G80" s="11" t="s">
        <v>17</v>
      </c>
      <c r="H80" s="11" t="s">
        <v>17</v>
      </c>
      <c r="I80" s="684" t="s">
        <v>17</v>
      </c>
      <c r="J80" s="328" t="s">
        <v>17</v>
      </c>
      <c r="K80" s="312" t="s">
        <v>567</v>
      </c>
      <c r="L80" s="314" t="s">
        <v>738</v>
      </c>
      <c r="N80" s="308">
        <v>81.524577091955607</v>
      </c>
      <c r="O80" s="7">
        <v>117.26362430385799</v>
      </c>
      <c r="P80" s="7">
        <f>N80+(O80-N80)/3</f>
        <v>93.437592829256403</v>
      </c>
      <c r="Q80" s="309">
        <f>O80-N80</f>
        <v>35.739047211902388</v>
      </c>
      <c r="R80" s="731" t="s">
        <v>17</v>
      </c>
      <c r="S80" s="35" t="s">
        <v>17</v>
      </c>
      <c r="T80" s="732" t="s">
        <v>17</v>
      </c>
    </row>
    <row r="81" spans="1:20" ht="15.9" customHeight="1" x14ac:dyDescent="0.3">
      <c r="A81" s="1171"/>
      <c r="B81" s="1174"/>
      <c r="C81" s="9">
        <v>41484</v>
      </c>
      <c r="D81" s="24">
        <v>653</v>
      </c>
      <c r="E81" s="327">
        <v>76.954109589041096</v>
      </c>
      <c r="F81" s="11">
        <v>114.946506849315</v>
      </c>
      <c r="G81" s="11">
        <v>89.618242009132402</v>
      </c>
      <c r="H81" s="11">
        <v>37.992397260273997</v>
      </c>
      <c r="I81" s="421">
        <v>386.445205479452</v>
      </c>
      <c r="J81" s="330">
        <v>37.442136987014997</v>
      </c>
      <c r="K81" s="316" t="s">
        <v>575</v>
      </c>
      <c r="L81" s="720" t="s">
        <v>17</v>
      </c>
      <c r="N81" s="327">
        <v>79.303400945533795</v>
      </c>
      <c r="O81" s="11">
        <v>89.658588956429497</v>
      </c>
      <c r="P81" s="11">
        <f t="shared" ref="P81:P91" si="55">N81+(O81-N81)/3</f>
        <v>82.755130282499024</v>
      </c>
      <c r="Q81" s="328">
        <f t="shared" ref="Q81:Q91" si="56">O81-N81</f>
        <v>10.355188010895702</v>
      </c>
      <c r="R81" s="733">
        <f t="shared" ref="R81:R91" si="57">1-N81/E81</f>
        <v>-3.0528471696166015E-2</v>
      </c>
      <c r="S81" s="37">
        <f t="shared" ref="S81:S91" si="58">1-O81/F81</f>
        <v>0.21999727165294192</v>
      </c>
      <c r="T81" s="734">
        <f t="shared" ref="T81:T91" si="59">1-P81/G81</f>
        <v>7.6581637541316638E-2</v>
      </c>
    </row>
    <row r="82" spans="1:20" ht="15.9" customHeight="1" x14ac:dyDescent="0.3">
      <c r="A82" s="1171"/>
      <c r="B82" s="1174"/>
      <c r="C82" s="12">
        <v>41484</v>
      </c>
      <c r="D82" s="25">
        <v>656</v>
      </c>
      <c r="E82" s="327">
        <v>81.942583333333303</v>
      </c>
      <c r="F82" s="11">
        <v>129.31991666666701</v>
      </c>
      <c r="G82" s="11">
        <v>97.735027777777802</v>
      </c>
      <c r="H82" s="11">
        <v>47.377333333333297</v>
      </c>
      <c r="I82" s="448">
        <v>342.625</v>
      </c>
      <c r="J82" s="330">
        <v>38.2959020190237</v>
      </c>
      <c r="K82" s="316" t="s">
        <v>578</v>
      </c>
      <c r="L82" s="720" t="s">
        <v>17</v>
      </c>
      <c r="N82" s="327">
        <v>138.58227600146901</v>
      </c>
      <c r="O82" s="11">
        <v>147.03503996974399</v>
      </c>
      <c r="P82" s="11">
        <f t="shared" si="55"/>
        <v>141.399863990894</v>
      </c>
      <c r="Q82" s="328">
        <f t="shared" si="56"/>
        <v>8.4527639682749793</v>
      </c>
      <c r="R82" s="733">
        <f t="shared" si="57"/>
        <v>-0.69121194822149734</v>
      </c>
      <c r="S82" s="37">
        <f t="shared" si="58"/>
        <v>-0.13698681347544639</v>
      </c>
      <c r="T82" s="734">
        <f t="shared" si="59"/>
        <v>-0.44676752241169737</v>
      </c>
    </row>
    <row r="83" spans="1:20" ht="15.9" customHeight="1" x14ac:dyDescent="0.3">
      <c r="A83" s="1171"/>
      <c r="B83" s="1174"/>
      <c r="C83" s="12">
        <v>41512</v>
      </c>
      <c r="D83" s="25">
        <v>670</v>
      </c>
      <c r="E83" s="467">
        <v>126.122876712329</v>
      </c>
      <c r="F83" s="467">
        <v>164.72246575342501</v>
      </c>
      <c r="G83" s="467">
        <v>138.98940639269401</v>
      </c>
      <c r="H83" s="8">
        <v>38.599589041095903</v>
      </c>
      <c r="I83" s="467">
        <v>461.34246575342502</v>
      </c>
      <c r="J83" s="467">
        <v>37.442428175540897</v>
      </c>
      <c r="K83" s="316" t="s">
        <v>592</v>
      </c>
      <c r="L83" s="349" t="s">
        <v>17</v>
      </c>
      <c r="N83" s="327">
        <v>89.234840825490494</v>
      </c>
      <c r="O83" s="11">
        <v>107.393816305413</v>
      </c>
      <c r="P83" s="11">
        <f t="shared" si="55"/>
        <v>95.287832652131328</v>
      </c>
      <c r="Q83" s="328">
        <f t="shared" si="56"/>
        <v>18.158975479922503</v>
      </c>
      <c r="R83" s="733">
        <f t="shared" si="57"/>
        <v>0.29247696253373323</v>
      </c>
      <c r="S83" s="37">
        <f t="shared" si="58"/>
        <v>0.34803175866628866</v>
      </c>
      <c r="T83" s="734">
        <f t="shared" si="59"/>
        <v>0.31442377426298485</v>
      </c>
    </row>
    <row r="84" spans="1:20" ht="15.9" customHeight="1" x14ac:dyDescent="0.3">
      <c r="A84" s="1171"/>
      <c r="B84" s="1174"/>
      <c r="C84" s="12">
        <v>41614</v>
      </c>
      <c r="D84" s="25">
        <v>779</v>
      </c>
      <c r="E84" s="327">
        <v>72.501956521739203</v>
      </c>
      <c r="F84" s="11">
        <v>110.47405797101401</v>
      </c>
      <c r="G84" s="11">
        <v>85.159323671497503</v>
      </c>
      <c r="H84" s="11">
        <v>37.972101449275399</v>
      </c>
      <c r="I84" s="510">
        <v>434.02173913043498</v>
      </c>
      <c r="J84" s="330">
        <v>34.4610013916434</v>
      </c>
      <c r="K84" s="416" t="s">
        <v>739</v>
      </c>
      <c r="L84" s="349" t="s">
        <v>17</v>
      </c>
      <c r="N84" s="327">
        <v>63.787368185778398</v>
      </c>
      <c r="O84" s="11">
        <v>80.583071771894097</v>
      </c>
      <c r="P84" s="11">
        <f t="shared" si="55"/>
        <v>69.385936047816969</v>
      </c>
      <c r="Q84" s="328">
        <f t="shared" si="56"/>
        <v>16.7957035861157</v>
      </c>
      <c r="R84" s="733">
        <f t="shared" si="57"/>
        <v>0.12019797470359017</v>
      </c>
      <c r="S84" s="37">
        <f t="shared" si="58"/>
        <v>0.27057018406043032</v>
      </c>
      <c r="T84" s="734">
        <f t="shared" si="59"/>
        <v>0.18522208659766315</v>
      </c>
    </row>
    <row r="85" spans="1:20" ht="15.9" customHeight="1" x14ac:dyDescent="0.3">
      <c r="A85" s="1171"/>
      <c r="B85" s="1174"/>
      <c r="C85" s="9">
        <v>41872</v>
      </c>
      <c r="D85" s="24">
        <v>182</v>
      </c>
      <c r="E85" s="327">
        <v>123.338734177215</v>
      </c>
      <c r="F85" s="11">
        <v>135.83588607594899</v>
      </c>
      <c r="G85" s="11">
        <v>127.50445147679299</v>
      </c>
      <c r="H85" s="11">
        <v>12.497151898734201</v>
      </c>
      <c r="I85" s="521">
        <v>601.07594936708904</v>
      </c>
      <c r="J85" s="330">
        <v>40.804500004142398</v>
      </c>
      <c r="K85" s="416" t="s">
        <v>740</v>
      </c>
      <c r="L85" s="349" t="s">
        <v>17</v>
      </c>
      <c r="N85" s="327">
        <v>60.298162861993703</v>
      </c>
      <c r="O85" s="11">
        <v>99.183015162583601</v>
      </c>
      <c r="P85" s="11">
        <f t="shared" si="55"/>
        <v>73.259780295523669</v>
      </c>
      <c r="Q85" s="328">
        <f t="shared" si="56"/>
        <v>38.884852300589898</v>
      </c>
      <c r="R85" s="733">
        <f t="shared" si="57"/>
        <v>0.51111738527041828</v>
      </c>
      <c r="S85" s="37">
        <f t="shared" si="58"/>
        <v>0.26983201547249391</v>
      </c>
      <c r="T85" s="734">
        <f t="shared" si="59"/>
        <v>0.42543354802904554</v>
      </c>
    </row>
    <row r="86" spans="1:20" ht="15.9" customHeight="1" x14ac:dyDescent="0.3">
      <c r="A86" s="1171"/>
      <c r="B86" s="1174"/>
      <c r="C86" s="9">
        <v>41872</v>
      </c>
      <c r="D86" s="24">
        <v>184</v>
      </c>
      <c r="E86" s="521">
        <v>122.525223880597</v>
      </c>
      <c r="F86" s="521">
        <v>137.09776119403</v>
      </c>
      <c r="G86" s="521">
        <v>127.38273631840801</v>
      </c>
      <c r="H86" s="8">
        <v>14.5725373134328</v>
      </c>
      <c r="I86" s="521">
        <v>421.25373134328402</v>
      </c>
      <c r="J86" s="521">
        <v>36.999298258663003</v>
      </c>
      <c r="K86" s="416" t="s">
        <v>626</v>
      </c>
      <c r="L86" s="349" t="s">
        <v>17</v>
      </c>
      <c r="N86" s="327">
        <v>77.260316965848105</v>
      </c>
      <c r="O86" s="11">
        <v>99.488207793816997</v>
      </c>
      <c r="P86" s="11">
        <f t="shared" si="55"/>
        <v>84.669613908504402</v>
      </c>
      <c r="Q86" s="328">
        <f t="shared" si="56"/>
        <v>22.227890827968892</v>
      </c>
      <c r="R86" s="733">
        <f t="shared" si="57"/>
        <v>0.36943337446059554</v>
      </c>
      <c r="S86" s="37">
        <f t="shared" si="58"/>
        <v>0.27432653219614156</v>
      </c>
      <c r="T86" s="734">
        <f t="shared" si="59"/>
        <v>0.33531327434462688</v>
      </c>
    </row>
    <row r="87" spans="1:20" ht="15.9" customHeight="1" x14ac:dyDescent="0.3">
      <c r="A87" s="1171"/>
      <c r="B87" s="1174"/>
      <c r="C87" s="9">
        <v>41863</v>
      </c>
      <c r="D87" s="24">
        <v>188</v>
      </c>
      <c r="E87" s="521">
        <v>122.196666666667</v>
      </c>
      <c r="F87" s="521">
        <v>137.46166666666701</v>
      </c>
      <c r="G87" s="521">
        <v>127.285</v>
      </c>
      <c r="H87" s="8">
        <v>15.265000000000001</v>
      </c>
      <c r="I87" s="521">
        <v>518.41666666666697</v>
      </c>
      <c r="J87" s="521">
        <v>37.214212351383502</v>
      </c>
      <c r="K87" s="416" t="s">
        <v>615</v>
      </c>
      <c r="L87" s="349" t="s">
        <v>17</v>
      </c>
      <c r="N87" s="327">
        <v>53.960529469073698</v>
      </c>
      <c r="O87" s="11">
        <v>74.792983418586203</v>
      </c>
      <c r="P87" s="11">
        <f t="shared" si="55"/>
        <v>60.904680785577867</v>
      </c>
      <c r="Q87" s="328">
        <f t="shared" si="56"/>
        <v>20.832453949512505</v>
      </c>
      <c r="R87" s="733">
        <f t="shared" si="57"/>
        <v>0.55841242694230431</v>
      </c>
      <c r="S87" s="37">
        <f t="shared" si="58"/>
        <v>0.45589934101444518</v>
      </c>
      <c r="T87" s="734">
        <f t="shared" si="59"/>
        <v>0.52150936256764058</v>
      </c>
    </row>
    <row r="88" spans="1:20" ht="15.9" customHeight="1" x14ac:dyDescent="0.3">
      <c r="A88" s="1171"/>
      <c r="B88" s="1174"/>
      <c r="C88" s="9">
        <v>41863</v>
      </c>
      <c r="D88" s="24">
        <v>190</v>
      </c>
      <c r="E88" s="327">
        <v>107.04345454545501</v>
      </c>
      <c r="F88" s="11">
        <v>122.058727272727</v>
      </c>
      <c r="G88" s="11">
        <v>112.04854545454501</v>
      </c>
      <c r="H88" s="11">
        <v>15.0152727272727</v>
      </c>
      <c r="I88" s="521">
        <v>530.27272727272702</v>
      </c>
      <c r="J88" s="330">
        <v>39.383575927773101</v>
      </c>
      <c r="K88" s="316" t="s">
        <v>620</v>
      </c>
      <c r="L88" s="349" t="s">
        <v>621</v>
      </c>
      <c r="N88" s="327">
        <v>76.692141313293902</v>
      </c>
      <c r="O88" s="11">
        <v>121.139938626649</v>
      </c>
      <c r="P88" s="11">
        <f t="shared" si="55"/>
        <v>91.508073751078939</v>
      </c>
      <c r="Q88" s="328">
        <f t="shared" si="56"/>
        <v>44.447797313355096</v>
      </c>
      <c r="R88" s="733">
        <f t="shared" si="57"/>
        <v>0.28354198172175671</v>
      </c>
      <c r="S88" s="37">
        <f t="shared" si="58"/>
        <v>7.5274309884050261E-3</v>
      </c>
      <c r="T88" s="734">
        <f t="shared" si="59"/>
        <v>0.18331761130981183</v>
      </c>
    </row>
    <row r="89" spans="1:20" ht="15.9" customHeight="1" x14ac:dyDescent="0.3">
      <c r="A89" s="1171"/>
      <c r="B89" s="1174"/>
      <c r="C89" s="9">
        <v>41856</v>
      </c>
      <c r="D89" s="24">
        <v>192</v>
      </c>
      <c r="E89" s="329">
        <v>95.2997810218978</v>
      </c>
      <c r="F89" s="521">
        <v>113.50510948905099</v>
      </c>
      <c r="G89" s="521">
        <v>101.368223844282</v>
      </c>
      <c r="H89" s="521">
        <v>18.205328467153301</v>
      </c>
      <c r="I89" s="521">
        <v>457.75182481751801</v>
      </c>
      <c r="J89" s="330">
        <v>37.5051831834691</v>
      </c>
      <c r="K89" s="316" t="s">
        <v>610</v>
      </c>
      <c r="L89" s="721" t="s">
        <v>611</v>
      </c>
      <c r="N89" s="327">
        <v>68.963373048199401</v>
      </c>
      <c r="O89" s="11">
        <v>93.3209213520757</v>
      </c>
      <c r="P89" s="11">
        <f t="shared" si="55"/>
        <v>77.082555816158163</v>
      </c>
      <c r="Q89" s="328">
        <f t="shared" si="56"/>
        <v>24.3575483038763</v>
      </c>
      <c r="R89" s="733">
        <f t="shared" si="57"/>
        <v>0.27635328949650861</v>
      </c>
      <c r="S89" s="37">
        <f t="shared" si="58"/>
        <v>0.17782625141577713</v>
      </c>
      <c r="T89" s="734">
        <f t="shared" si="59"/>
        <v>0.23957870728237829</v>
      </c>
    </row>
    <row r="90" spans="1:20" ht="15.9" customHeight="1" x14ac:dyDescent="0.3">
      <c r="A90" s="1171"/>
      <c r="B90" s="1174"/>
      <c r="C90" s="12">
        <v>41947</v>
      </c>
      <c r="D90" s="25">
        <v>256</v>
      </c>
      <c r="E90" s="327" t="s">
        <v>17</v>
      </c>
      <c r="F90" s="11" t="s">
        <v>17</v>
      </c>
      <c r="G90" s="11" t="s">
        <v>17</v>
      </c>
      <c r="H90" s="11" t="s">
        <v>17</v>
      </c>
      <c r="I90" s="684" t="s">
        <v>17</v>
      </c>
      <c r="J90" s="328" t="s">
        <v>17</v>
      </c>
      <c r="K90" s="316" t="s">
        <v>636</v>
      </c>
      <c r="L90" s="349" t="s">
        <v>741</v>
      </c>
      <c r="N90" s="327">
        <v>65.849812641658303</v>
      </c>
      <c r="O90" s="11">
        <v>74.622334819327804</v>
      </c>
      <c r="P90" s="11">
        <f t="shared" si="55"/>
        <v>68.773986700881466</v>
      </c>
      <c r="Q90" s="328">
        <f t="shared" si="56"/>
        <v>8.7725221776695008</v>
      </c>
      <c r="R90" s="733" t="s">
        <v>17</v>
      </c>
      <c r="S90" s="37" t="s">
        <v>17</v>
      </c>
      <c r="T90" s="734" t="s">
        <v>17</v>
      </c>
    </row>
    <row r="91" spans="1:20" ht="15.9" customHeight="1" thickBot="1" x14ac:dyDescent="0.35">
      <c r="A91" s="1171"/>
      <c r="B91" s="1174"/>
      <c r="C91" s="12">
        <v>41954</v>
      </c>
      <c r="D91" s="25">
        <v>257</v>
      </c>
      <c r="E91" s="523">
        <v>86.271799999999999</v>
      </c>
      <c r="F91" s="522">
        <v>127.677333333333</v>
      </c>
      <c r="G91" s="522">
        <v>100.073644444444</v>
      </c>
      <c r="H91" s="522">
        <v>41.405533333333302</v>
      </c>
      <c r="I91" s="522">
        <v>474.12</v>
      </c>
      <c r="J91" s="520">
        <v>36.494805995480803</v>
      </c>
      <c r="K91" s="313" t="s">
        <v>640</v>
      </c>
      <c r="L91" s="353" t="s">
        <v>17</v>
      </c>
      <c r="N91" s="310">
        <v>47.546413689472303</v>
      </c>
      <c r="O91" s="94">
        <v>76.616047289252705</v>
      </c>
      <c r="P91" s="94">
        <f t="shared" si="55"/>
        <v>57.236291556065773</v>
      </c>
      <c r="Q91" s="255">
        <f t="shared" si="56"/>
        <v>29.069633599780403</v>
      </c>
      <c r="R91" s="735">
        <f t="shared" si="57"/>
        <v>0.44887653103943237</v>
      </c>
      <c r="S91" s="38">
        <f t="shared" si="58"/>
        <v>0.3999244400787435</v>
      </c>
      <c r="T91" s="736">
        <f t="shared" si="59"/>
        <v>0.42805828773588273</v>
      </c>
    </row>
    <row r="92" spans="1:20" ht="15.9" customHeight="1" x14ac:dyDescent="0.3">
      <c r="A92" s="1171"/>
      <c r="B92" s="1174"/>
      <c r="C92" s="1116" t="s">
        <v>13</v>
      </c>
      <c r="D92" s="1134"/>
      <c r="E92" s="14">
        <f t="shared" ref="E92:J92" si="60">AVERAGE(E80:E91)</f>
        <v>101.41971864482744</v>
      </c>
      <c r="F92" s="15">
        <f t="shared" si="60"/>
        <v>129.30994312721782</v>
      </c>
      <c r="G92" s="15">
        <f t="shared" si="60"/>
        <v>110.71646013895736</v>
      </c>
      <c r="H92" s="15">
        <f t="shared" si="60"/>
        <v>27.890224482390487</v>
      </c>
      <c r="I92" s="15">
        <f t="shared" si="60"/>
        <v>462.73253098305969</v>
      </c>
      <c r="J92" s="16">
        <f t="shared" si="60"/>
        <v>37.604304429413489</v>
      </c>
      <c r="K92" s="1118">
        <f>COUNT(E80:E91)</f>
        <v>10</v>
      </c>
      <c r="L92" s="1119"/>
      <c r="N92" s="14">
        <f t="shared" ref="N92:T92" si="61">AVERAGE(N80:N91)</f>
        <v>75.250267753313892</v>
      </c>
      <c r="O92" s="15">
        <f t="shared" si="61"/>
        <v>98.424799147469216</v>
      </c>
      <c r="P92" s="15">
        <f t="shared" si="61"/>
        <v>82.975111551365671</v>
      </c>
      <c r="Q92" s="15">
        <f t="shared" si="61"/>
        <v>23.174531394155323</v>
      </c>
      <c r="R92" s="47">
        <f t="shared" si="61"/>
        <v>0.21386695062506761</v>
      </c>
      <c r="S92" s="48">
        <f t="shared" si="61"/>
        <v>0.22869484120702208</v>
      </c>
      <c r="T92" s="112">
        <f t="shared" si="61"/>
        <v>0.2262670767259653</v>
      </c>
    </row>
    <row r="93" spans="1:20" ht="15.9" customHeight="1" x14ac:dyDescent="0.3">
      <c r="A93" s="1171"/>
      <c r="B93" s="1174"/>
      <c r="C93" s="1124" t="s">
        <v>14</v>
      </c>
      <c r="D93" s="1130"/>
      <c r="E93" s="17">
        <f t="shared" ref="E93:J93" si="62">_xlfn.STDEV.S(E80:E91)</f>
        <v>21.292968204591112</v>
      </c>
      <c r="F93" s="18">
        <f t="shared" si="62"/>
        <v>15.950871380806353</v>
      </c>
      <c r="G93" s="18">
        <f t="shared" si="62"/>
        <v>18.567386388435153</v>
      </c>
      <c r="H93" s="18">
        <f t="shared" si="62"/>
        <v>13.800422593428843</v>
      </c>
      <c r="I93" s="18">
        <f t="shared" si="62"/>
        <v>74.347601080195631</v>
      </c>
      <c r="J93" s="19">
        <f t="shared" si="62"/>
        <v>1.6857981389578955</v>
      </c>
      <c r="K93" s="1120"/>
      <c r="L93" s="1121"/>
      <c r="N93" s="17">
        <f t="shared" ref="N93:T93" si="63">_xlfn.STDEV.S(N80:N91)</f>
        <v>23.300486321541989</v>
      </c>
      <c r="O93" s="18">
        <f t="shared" si="63"/>
        <v>22.028593673684178</v>
      </c>
      <c r="P93" s="18">
        <f t="shared" si="63"/>
        <v>22.187809446222708</v>
      </c>
      <c r="Q93" s="18">
        <f t="shared" si="63"/>
        <v>11.886185309972459</v>
      </c>
      <c r="R93" s="49">
        <f t="shared" si="63"/>
        <v>0.36348763090284364</v>
      </c>
      <c r="S93" s="50">
        <f t="shared" si="63"/>
        <v>0.17826702189473853</v>
      </c>
      <c r="T93" s="113">
        <f t="shared" si="63"/>
        <v>0.27209179612350615</v>
      </c>
    </row>
    <row r="94" spans="1:20" ht="15.9" customHeight="1" thickBot="1" x14ac:dyDescent="0.35">
      <c r="A94" s="1171"/>
      <c r="B94" s="1175"/>
      <c r="C94" s="1126" t="s">
        <v>15</v>
      </c>
      <c r="D94" s="1131"/>
      <c r="E94" s="20">
        <f t="shared" ref="E94:J94" si="64">_xlfn.STDEV.S(E80:E91)/SQRT(COUNT(E80:E91))</f>
        <v>6.7334277672054075</v>
      </c>
      <c r="F94" s="21">
        <f t="shared" si="64"/>
        <v>5.0441084227743076</v>
      </c>
      <c r="G94" s="21">
        <f t="shared" si="64"/>
        <v>5.8715231183862926</v>
      </c>
      <c r="H94" s="21">
        <f t="shared" si="64"/>
        <v>4.3640768068083</v>
      </c>
      <c r="I94" s="21">
        <f t="shared" si="64"/>
        <v>23.51077579830131</v>
      </c>
      <c r="J94" s="22">
        <f t="shared" si="64"/>
        <v>0.53309617943799825</v>
      </c>
      <c r="K94" s="1122"/>
      <c r="L94" s="1123"/>
      <c r="N94" s="20">
        <f t="shared" ref="N94:T94" si="65">_xlfn.STDEV.S(N80:N91)/SQRT(COUNT(N80:N91))</f>
        <v>6.7262710249957305</v>
      </c>
      <c r="O94" s="21">
        <f t="shared" si="65"/>
        <v>6.3591072436852238</v>
      </c>
      <c r="P94" s="21">
        <f t="shared" si="65"/>
        <v>6.4050688782524015</v>
      </c>
      <c r="Q94" s="21">
        <f t="shared" si="65"/>
        <v>3.4312461441751876</v>
      </c>
      <c r="R94" s="51">
        <f t="shared" si="65"/>
        <v>0.11494488149515918</v>
      </c>
      <c r="S94" s="52">
        <f t="shared" si="65"/>
        <v>5.6372982088247897E-2</v>
      </c>
      <c r="T94" s="114">
        <f t="shared" si="65"/>
        <v>8.6042980839645261E-2</v>
      </c>
    </row>
    <row r="95" spans="1:20" ht="15.9" customHeight="1" x14ac:dyDescent="0.3">
      <c r="A95" s="1171"/>
      <c r="B95" s="1173" t="s">
        <v>16</v>
      </c>
      <c r="C95" s="12">
        <v>41480</v>
      </c>
      <c r="D95" s="25">
        <v>641</v>
      </c>
      <c r="E95" s="420">
        <v>68.188000000000002</v>
      </c>
      <c r="F95" s="33">
        <v>107.825</v>
      </c>
      <c r="G95" s="33">
        <v>81.400333333333293</v>
      </c>
      <c r="H95" s="33">
        <v>39.637</v>
      </c>
      <c r="I95" s="418">
        <v>500.07499999999999</v>
      </c>
      <c r="J95" s="330">
        <v>38.068831194230299</v>
      </c>
      <c r="K95" s="425" t="s">
        <v>572</v>
      </c>
      <c r="L95" s="685" t="s">
        <v>17</v>
      </c>
      <c r="N95" s="308">
        <v>65.615093246473094</v>
      </c>
      <c r="O95" s="7">
        <v>98.675203684059397</v>
      </c>
      <c r="P95" s="7">
        <f>N95+(O95-N95)/3</f>
        <v>76.635130059001867</v>
      </c>
      <c r="Q95" s="309">
        <f>O95-N95</f>
        <v>33.060110437586303</v>
      </c>
      <c r="R95" s="731">
        <f>1-N95/E95</f>
        <v>3.7732544634347831E-2</v>
      </c>
      <c r="S95" s="35">
        <f>1-O95/F95</f>
        <v>8.4857837384100243E-2</v>
      </c>
      <c r="T95" s="732">
        <f>1-P95/G95</f>
        <v>5.8540341042806032E-2</v>
      </c>
    </row>
    <row r="96" spans="1:20" ht="15.9" customHeight="1" x14ac:dyDescent="0.3">
      <c r="A96" s="1171"/>
      <c r="B96" s="1174"/>
      <c r="C96" s="9">
        <v>41494</v>
      </c>
      <c r="D96" s="24">
        <v>663</v>
      </c>
      <c r="E96" s="327">
        <v>95.464941860465103</v>
      </c>
      <c r="F96" s="11">
        <v>140.545406976744</v>
      </c>
      <c r="G96" s="11">
        <v>110.491763565892</v>
      </c>
      <c r="H96" s="11">
        <v>45.0804651162791</v>
      </c>
      <c r="I96" s="448">
        <v>522.39534883720899</v>
      </c>
      <c r="J96" s="328">
        <v>38.396958780378498</v>
      </c>
      <c r="K96" s="508" t="s">
        <v>583</v>
      </c>
      <c r="L96" s="349" t="s">
        <v>17</v>
      </c>
      <c r="N96" s="327">
        <v>67.118350762783805</v>
      </c>
      <c r="O96" s="11">
        <v>71.110306865385397</v>
      </c>
      <c r="P96" s="11">
        <f t="shared" ref="P96:P104" si="66">N96+(O96-N96)/3</f>
        <v>68.449002796984331</v>
      </c>
      <c r="Q96" s="328">
        <f t="shared" ref="Q96:Q104" si="67">O96-N96</f>
        <v>3.9919561026015913</v>
      </c>
      <c r="R96" s="733">
        <f t="shared" ref="R96:R104" si="68">1-N96/E96</f>
        <v>0.29693194742750351</v>
      </c>
      <c r="S96" s="37">
        <f t="shared" ref="S96:S104" si="69">1-O96/F96</f>
        <v>0.49404033618009313</v>
      </c>
      <c r="T96" s="734">
        <f t="shared" ref="T96:T104" si="70">1-P96/G96</f>
        <v>0.38050583511444613</v>
      </c>
    </row>
    <row r="97" spans="1:20" ht="15.9" customHeight="1" x14ac:dyDescent="0.3">
      <c r="A97" s="1171"/>
      <c r="B97" s="1174"/>
      <c r="C97" s="12">
        <v>41495</v>
      </c>
      <c r="D97" s="25">
        <v>668</v>
      </c>
      <c r="E97" s="467">
        <v>93.332325581395395</v>
      </c>
      <c r="F97" s="467">
        <v>130.25325581395299</v>
      </c>
      <c r="G97" s="467">
        <v>105.639302325581</v>
      </c>
      <c r="H97" s="8">
        <v>36.920930232558099</v>
      </c>
      <c r="I97" s="467">
        <v>433.81395348837202</v>
      </c>
      <c r="J97" s="467">
        <v>37.219203770052303</v>
      </c>
      <c r="K97" s="508" t="s">
        <v>587</v>
      </c>
      <c r="L97" s="349" t="s">
        <v>17</v>
      </c>
      <c r="N97" s="327">
        <v>81.6434981507646</v>
      </c>
      <c r="O97" s="11">
        <v>115.877732351674</v>
      </c>
      <c r="P97" s="11">
        <f t="shared" si="66"/>
        <v>93.054909551067738</v>
      </c>
      <c r="Q97" s="328">
        <f t="shared" si="67"/>
        <v>34.234234200909398</v>
      </c>
      <c r="R97" s="733">
        <f t="shared" si="68"/>
        <v>0.12523878900281915</v>
      </c>
      <c r="S97" s="37">
        <f t="shared" si="69"/>
        <v>0.11036594342649098</v>
      </c>
      <c r="T97" s="734">
        <f t="shared" si="70"/>
        <v>0.11912604965648188</v>
      </c>
    </row>
    <row r="98" spans="1:20" ht="15.9" customHeight="1" x14ac:dyDescent="0.3">
      <c r="A98" s="1171"/>
      <c r="B98" s="1174"/>
      <c r="C98" s="12">
        <v>41512</v>
      </c>
      <c r="D98" s="25">
        <v>673</v>
      </c>
      <c r="E98" s="467" t="s">
        <v>17</v>
      </c>
      <c r="F98" s="467" t="s">
        <v>17</v>
      </c>
      <c r="G98" s="467" t="s">
        <v>17</v>
      </c>
      <c r="H98" s="8" t="s">
        <v>17</v>
      </c>
      <c r="I98" s="467" t="s">
        <v>17</v>
      </c>
      <c r="J98" s="467" t="s">
        <v>17</v>
      </c>
      <c r="K98" s="508" t="s">
        <v>596</v>
      </c>
      <c r="L98" s="349" t="s">
        <v>741</v>
      </c>
      <c r="N98" s="327">
        <v>62.600337509655603</v>
      </c>
      <c r="O98" s="11">
        <v>100.308643045552</v>
      </c>
      <c r="P98" s="11">
        <f t="shared" si="66"/>
        <v>75.169772688287736</v>
      </c>
      <c r="Q98" s="328">
        <f t="shared" si="67"/>
        <v>37.7083055358964</v>
      </c>
      <c r="R98" s="733" t="s">
        <v>17</v>
      </c>
      <c r="S98" s="37" t="s">
        <v>17</v>
      </c>
      <c r="T98" s="734" t="s">
        <v>17</v>
      </c>
    </row>
    <row r="99" spans="1:20" ht="15.9" customHeight="1" x14ac:dyDescent="0.3">
      <c r="A99" s="1171"/>
      <c r="B99" s="1174"/>
      <c r="C99" s="12">
        <v>41512</v>
      </c>
      <c r="D99" s="25">
        <v>675</v>
      </c>
      <c r="E99" s="327">
        <v>71.212096774193597</v>
      </c>
      <c r="F99" s="11">
        <v>98.707741935483895</v>
      </c>
      <c r="G99" s="11">
        <v>80.377311827957001</v>
      </c>
      <c r="H99" s="11">
        <v>27.495645161290302</v>
      </c>
      <c r="I99" s="467">
        <v>519.43548387096803</v>
      </c>
      <c r="J99" s="330">
        <v>36.910214144502199</v>
      </c>
      <c r="K99" s="508" t="s">
        <v>598</v>
      </c>
      <c r="L99" s="349" t="s">
        <v>17</v>
      </c>
      <c r="N99" s="327">
        <v>54.240173089524497</v>
      </c>
      <c r="O99" s="11">
        <v>71.625819212931802</v>
      </c>
      <c r="P99" s="11">
        <f t="shared" si="66"/>
        <v>60.035388463993598</v>
      </c>
      <c r="Q99" s="328">
        <f t="shared" si="67"/>
        <v>17.385646123407305</v>
      </c>
      <c r="R99" s="733">
        <f t="shared" si="68"/>
        <v>0.23832922289151748</v>
      </c>
      <c r="S99" s="37">
        <f t="shared" si="69"/>
        <v>0.27436472754338803</v>
      </c>
      <c r="T99" s="734">
        <f t="shared" si="70"/>
        <v>0.25308041412860527</v>
      </c>
    </row>
    <row r="100" spans="1:20" ht="15.9" customHeight="1" x14ac:dyDescent="0.3">
      <c r="A100" s="1171"/>
      <c r="B100" s="1174"/>
      <c r="C100" s="9">
        <v>41620</v>
      </c>
      <c r="D100" s="24">
        <v>790</v>
      </c>
      <c r="E100" s="327" t="s">
        <v>17</v>
      </c>
      <c r="F100" s="11" t="s">
        <v>17</v>
      </c>
      <c r="G100" s="11" t="s">
        <v>17</v>
      </c>
      <c r="H100" s="11" t="s">
        <v>17</v>
      </c>
      <c r="I100" s="510" t="s">
        <v>17</v>
      </c>
      <c r="J100" s="328" t="s">
        <v>17</v>
      </c>
      <c r="K100" s="348" t="s">
        <v>17</v>
      </c>
      <c r="L100" s="349" t="s">
        <v>606</v>
      </c>
      <c r="N100" s="327">
        <v>46.044077991119103</v>
      </c>
      <c r="O100" s="11">
        <v>66.625615520357499</v>
      </c>
      <c r="P100" s="11">
        <f t="shared" si="66"/>
        <v>52.904590500865233</v>
      </c>
      <c r="Q100" s="328">
        <f t="shared" si="67"/>
        <v>20.581537529238396</v>
      </c>
      <c r="R100" s="733" t="s">
        <v>17</v>
      </c>
      <c r="S100" s="37" t="s">
        <v>17</v>
      </c>
      <c r="T100" s="734" t="s">
        <v>17</v>
      </c>
    </row>
    <row r="101" spans="1:20" ht="15.9" customHeight="1" x14ac:dyDescent="0.3">
      <c r="A101" s="1171"/>
      <c r="B101" s="1174"/>
      <c r="C101" s="12">
        <v>41870</v>
      </c>
      <c r="D101" s="25">
        <v>195</v>
      </c>
      <c r="E101" s="327">
        <v>119.907049180328</v>
      </c>
      <c r="F101" s="11">
        <v>133.71245901639301</v>
      </c>
      <c r="G101" s="11">
        <v>124.508852459016</v>
      </c>
      <c r="H101" s="11">
        <v>13.8054098360656</v>
      </c>
      <c r="I101" s="521">
        <v>496.45901639344299</v>
      </c>
      <c r="J101" s="328">
        <v>37.559524551166099</v>
      </c>
      <c r="K101" s="508" t="s">
        <v>622</v>
      </c>
      <c r="L101" s="349" t="s">
        <v>17</v>
      </c>
      <c r="N101" s="327">
        <v>71.643414714969197</v>
      </c>
      <c r="O101" s="11">
        <v>86.3159213221778</v>
      </c>
      <c r="P101" s="11">
        <f t="shared" si="66"/>
        <v>76.534250250705398</v>
      </c>
      <c r="Q101" s="328">
        <f t="shared" si="67"/>
        <v>14.672506607208604</v>
      </c>
      <c r="R101" s="733">
        <f t="shared" si="68"/>
        <v>0.40250873318361136</v>
      </c>
      <c r="S101" s="37">
        <f t="shared" si="69"/>
        <v>0.35446612860813853</v>
      </c>
      <c r="T101" s="734">
        <f t="shared" si="70"/>
        <v>0.38531077317656737</v>
      </c>
    </row>
    <row r="102" spans="1:20" ht="15.9" customHeight="1" x14ac:dyDescent="0.3">
      <c r="A102" s="1171"/>
      <c r="B102" s="1174"/>
      <c r="C102" s="9">
        <v>41877</v>
      </c>
      <c r="D102" s="24">
        <v>199</v>
      </c>
      <c r="E102" s="329">
        <v>114.911515151515</v>
      </c>
      <c r="F102" s="521">
        <v>127.13606060606099</v>
      </c>
      <c r="G102" s="521">
        <v>118.986363636364</v>
      </c>
      <c r="H102" s="521">
        <v>12.224545454545501</v>
      </c>
      <c r="I102" s="521">
        <v>507.69696969696997</v>
      </c>
      <c r="J102" s="330">
        <v>37.156596944769198</v>
      </c>
      <c r="K102" s="508" t="s">
        <v>630</v>
      </c>
      <c r="L102" s="349" t="s">
        <v>629</v>
      </c>
      <c r="N102" s="327">
        <v>61.058227025809401</v>
      </c>
      <c r="O102" s="11">
        <v>86.196856889679296</v>
      </c>
      <c r="P102" s="11">
        <f t="shared" si="66"/>
        <v>69.437770313766038</v>
      </c>
      <c r="Q102" s="328">
        <f t="shared" si="67"/>
        <v>25.138629863869895</v>
      </c>
      <c r="R102" s="733">
        <f t="shared" si="68"/>
        <v>0.46865005699992801</v>
      </c>
      <c r="S102" s="37">
        <f t="shared" si="69"/>
        <v>0.32201095048268302</v>
      </c>
      <c r="T102" s="734">
        <f t="shared" si="70"/>
        <v>0.41642245218976659</v>
      </c>
    </row>
    <row r="103" spans="1:20" ht="15.9" customHeight="1" x14ac:dyDescent="0.3">
      <c r="A103" s="1171"/>
      <c r="B103" s="1174"/>
      <c r="C103" s="12">
        <v>41947</v>
      </c>
      <c r="D103" s="25">
        <v>240</v>
      </c>
      <c r="E103" s="329">
        <v>50.925882352941201</v>
      </c>
      <c r="F103" s="521">
        <v>93.006176470588201</v>
      </c>
      <c r="G103" s="521">
        <v>64.952647058823501</v>
      </c>
      <c r="H103" s="521">
        <v>42.080294117647099</v>
      </c>
      <c r="I103" s="521">
        <v>471.58823529411802</v>
      </c>
      <c r="J103" s="330">
        <v>37.033203519204001</v>
      </c>
      <c r="K103" s="508" t="s">
        <v>633</v>
      </c>
      <c r="L103" s="349" t="s">
        <v>17</v>
      </c>
      <c r="N103" s="327">
        <v>66.815336689948495</v>
      </c>
      <c r="O103" s="11">
        <v>93.149040390102797</v>
      </c>
      <c r="P103" s="11">
        <f t="shared" si="66"/>
        <v>75.593237923333263</v>
      </c>
      <c r="Q103" s="328">
        <f t="shared" si="67"/>
        <v>26.333703700154302</v>
      </c>
      <c r="R103" s="733">
        <f t="shared" si="68"/>
        <v>-0.31201137030647064</v>
      </c>
      <c r="S103" s="37">
        <f t="shared" si="69"/>
        <v>-1.536069161597764E-3</v>
      </c>
      <c r="T103" s="734">
        <f t="shared" si="70"/>
        <v>-0.16382074243830669</v>
      </c>
    </row>
    <row r="104" spans="1:20" ht="15.9" customHeight="1" thickBot="1" x14ac:dyDescent="0.35">
      <c r="A104" s="1171"/>
      <c r="B104" s="1174"/>
      <c r="C104" s="9">
        <v>41954</v>
      </c>
      <c r="D104" s="24">
        <v>250</v>
      </c>
      <c r="E104" s="523">
        <v>81.284166666666593</v>
      </c>
      <c r="F104" s="522">
        <v>118.310277777778</v>
      </c>
      <c r="G104" s="522">
        <v>93.626203703703695</v>
      </c>
      <c r="H104" s="522">
        <v>37.026111111111099</v>
      </c>
      <c r="I104" s="522">
        <v>485.694444444444</v>
      </c>
      <c r="J104" s="520">
        <v>36.318307420561297</v>
      </c>
      <c r="K104" s="509" t="s">
        <v>615</v>
      </c>
      <c r="L104" s="686" t="s">
        <v>17</v>
      </c>
      <c r="N104" s="310">
        <v>74.078633432569504</v>
      </c>
      <c r="O104" s="94">
        <v>92.032691048257405</v>
      </c>
      <c r="P104" s="94">
        <f t="shared" si="66"/>
        <v>80.063319304465466</v>
      </c>
      <c r="Q104" s="255">
        <f t="shared" si="67"/>
        <v>17.954057615687901</v>
      </c>
      <c r="R104" s="735">
        <f t="shared" si="68"/>
        <v>8.8646209090705641E-2</v>
      </c>
      <c r="S104" s="38">
        <f t="shared" si="69"/>
        <v>0.22210738765128879</v>
      </c>
      <c r="T104" s="736">
        <f t="shared" si="70"/>
        <v>0.14486205637644267</v>
      </c>
    </row>
    <row r="105" spans="1:20" ht="15.9" customHeight="1" x14ac:dyDescent="0.3">
      <c r="A105" s="1171"/>
      <c r="B105" s="1174"/>
      <c r="C105" s="1116" t="s">
        <v>13</v>
      </c>
      <c r="D105" s="1134"/>
      <c r="E105" s="14">
        <f t="shared" ref="E105:J105" si="71">AVERAGE(E95:E104)</f>
        <v>86.903247195938121</v>
      </c>
      <c r="F105" s="15">
        <f t="shared" si="71"/>
        <v>118.68704732462513</v>
      </c>
      <c r="G105" s="15">
        <f t="shared" si="71"/>
        <v>97.497847238833813</v>
      </c>
      <c r="H105" s="15">
        <f t="shared" si="71"/>
        <v>31.783800128687101</v>
      </c>
      <c r="I105" s="15">
        <f t="shared" si="71"/>
        <v>492.14480650319047</v>
      </c>
      <c r="J105" s="16">
        <f t="shared" si="71"/>
        <v>37.332855040607996</v>
      </c>
      <c r="K105" s="1118">
        <f>COUNT(E95:E104)</f>
        <v>8</v>
      </c>
      <c r="L105" s="1119"/>
      <c r="N105" s="14">
        <f t="shared" ref="N105:T105" si="72">AVERAGE(N95:N104)</f>
        <v>65.08571426136173</v>
      </c>
      <c r="O105" s="15">
        <f t="shared" si="72"/>
        <v>88.191783033017742</v>
      </c>
      <c r="P105" s="15">
        <f t="shared" si="72"/>
        <v>72.787737185247067</v>
      </c>
      <c r="Q105" s="15">
        <f t="shared" si="72"/>
        <v>23.106068771656009</v>
      </c>
      <c r="R105" s="47">
        <f t="shared" si="72"/>
        <v>0.16825326661549528</v>
      </c>
      <c r="S105" s="48">
        <f t="shared" si="72"/>
        <v>0.23258465526432315</v>
      </c>
      <c r="T105" s="112">
        <f t="shared" si="72"/>
        <v>0.19925339740585116</v>
      </c>
    </row>
    <row r="106" spans="1:20" ht="15.9" customHeight="1" x14ac:dyDescent="0.3">
      <c r="A106" s="1171"/>
      <c r="B106" s="1174"/>
      <c r="C106" s="1124" t="s">
        <v>14</v>
      </c>
      <c r="D106" s="1130"/>
      <c r="E106" s="17">
        <f t="shared" ref="E106:J106" si="73">_xlfn.STDEV.S(E95:E104)</f>
        <v>23.636434375510085</v>
      </c>
      <c r="F106" s="18">
        <f t="shared" si="73"/>
        <v>17.26068897178591</v>
      </c>
      <c r="G106" s="18">
        <f t="shared" si="73"/>
        <v>20.883685558447169</v>
      </c>
      <c r="H106" s="18">
        <f t="shared" si="73"/>
        <v>12.663440068404119</v>
      </c>
      <c r="I106" s="18">
        <f t="shared" si="73"/>
        <v>28.908512692317693</v>
      </c>
      <c r="J106" s="19">
        <f t="shared" si="73"/>
        <v>0.66193045567402975</v>
      </c>
      <c r="K106" s="1120"/>
      <c r="L106" s="1121"/>
      <c r="N106" s="17">
        <f t="shared" ref="N106:T106" si="74">_xlfn.STDEV.S(N95:N104)</f>
        <v>10.044606684287285</v>
      </c>
      <c r="O106" s="18">
        <f t="shared" si="74"/>
        <v>15.280217143907203</v>
      </c>
      <c r="P106" s="18">
        <f t="shared" si="74"/>
        <v>11.02565142744756</v>
      </c>
      <c r="Q106" s="18">
        <f t="shared" si="74"/>
        <v>10.289191998180259</v>
      </c>
      <c r="R106" s="49">
        <f t="shared" si="74"/>
        <v>0.24566527956031867</v>
      </c>
      <c r="S106" s="50">
        <f t="shared" si="74"/>
        <v>0.16241029010783678</v>
      </c>
      <c r="T106" s="113">
        <f t="shared" si="74"/>
        <v>0.19947479054110889</v>
      </c>
    </row>
    <row r="107" spans="1:20" ht="15.9" customHeight="1" thickBot="1" x14ac:dyDescent="0.35">
      <c r="A107" s="1171"/>
      <c r="B107" s="1175"/>
      <c r="C107" s="1126" t="s">
        <v>15</v>
      </c>
      <c r="D107" s="1131"/>
      <c r="E107" s="20">
        <f t="shared" ref="E107:J107" si="75">_xlfn.STDEV.S(E95:E104)/SQRT(COUNT(E95:E104))</f>
        <v>8.3567415149969992</v>
      </c>
      <c r="F107" s="21">
        <f t="shared" si="75"/>
        <v>6.1025751099508367</v>
      </c>
      <c r="G107" s="21">
        <f t="shared" si="75"/>
        <v>7.383497837272782</v>
      </c>
      <c r="H107" s="21">
        <f t="shared" si="75"/>
        <v>4.4772021727589948</v>
      </c>
      <c r="I107" s="21">
        <f t="shared" si="75"/>
        <v>10.220702679377609</v>
      </c>
      <c r="J107" s="22">
        <f t="shared" si="75"/>
        <v>0.2340277569405039</v>
      </c>
      <c r="K107" s="1122"/>
      <c r="L107" s="1123"/>
      <c r="N107" s="20">
        <f t="shared" ref="N107:T107" si="76">_xlfn.STDEV.S(N95:N104)/SQRT(COUNT(N95:N104))</f>
        <v>3.1763835322899654</v>
      </c>
      <c r="O107" s="21">
        <f t="shared" si="76"/>
        <v>4.8320289316699627</v>
      </c>
      <c r="P107" s="21">
        <f t="shared" si="76"/>
        <v>3.4866171197821019</v>
      </c>
      <c r="Q107" s="21">
        <f t="shared" si="76"/>
        <v>3.2537281997028678</v>
      </c>
      <c r="R107" s="51">
        <f t="shared" si="76"/>
        <v>8.6855792539595134E-2</v>
      </c>
      <c r="S107" s="52">
        <f t="shared" si="76"/>
        <v>5.7420708734862921E-2</v>
      </c>
      <c r="T107" s="114">
        <f t="shared" si="76"/>
        <v>7.0524988533692143E-2</v>
      </c>
    </row>
    <row r="108" spans="1:20" ht="15.9" customHeight="1" thickBot="1" x14ac:dyDescent="0.35">
      <c r="A108" s="1172"/>
      <c r="B108" s="1243" t="s">
        <v>19</v>
      </c>
      <c r="C108" s="1244"/>
      <c r="D108" s="1245"/>
      <c r="E108" s="27">
        <f t="shared" ref="E108:J108" si="77">_xlfn.T.TEST(E80:E91,E95:E104,2,3)</f>
        <v>0.19711567736333896</v>
      </c>
      <c r="F108" s="28">
        <f t="shared" si="77"/>
        <v>0.20025161167360525</v>
      </c>
      <c r="G108" s="28">
        <f t="shared" si="77"/>
        <v>0.18257661240817014</v>
      </c>
      <c r="H108" s="28">
        <f t="shared" si="77"/>
        <v>0.54242410282842746</v>
      </c>
      <c r="I108" s="28">
        <f t="shared" si="77"/>
        <v>0.27332595061915627</v>
      </c>
      <c r="J108" s="29">
        <f t="shared" si="77"/>
        <v>0.64924199620360645</v>
      </c>
      <c r="N108" s="27">
        <f t="shared" ref="N108:T108" si="78">_xlfn.T.TEST(N80:N91,N95:N104,2,3)</f>
        <v>0.1912758034767196</v>
      </c>
      <c r="O108" s="28">
        <f t="shared" si="78"/>
        <v>0.21516999504144277</v>
      </c>
      <c r="P108" s="28">
        <f t="shared" si="78"/>
        <v>0.1807222788711022</v>
      </c>
      <c r="Q108" s="28">
        <f t="shared" si="78"/>
        <v>0.98859221421695265</v>
      </c>
      <c r="R108" s="27">
        <f t="shared" si="78"/>
        <v>0.75572537119222027</v>
      </c>
      <c r="S108" s="28">
        <f t="shared" si="78"/>
        <v>0.96205588222448524</v>
      </c>
      <c r="T108" s="29">
        <f t="shared" si="78"/>
        <v>0.81125087573389254</v>
      </c>
    </row>
    <row r="109" spans="1:20" ht="15.9" customHeight="1" x14ac:dyDescent="0.3">
      <c r="A109" s="284"/>
      <c r="B109" s="285"/>
      <c r="C109" s="285"/>
      <c r="D109" s="285"/>
      <c r="E109" s="37"/>
      <c r="F109" s="37"/>
      <c r="G109" s="37"/>
      <c r="H109" s="37"/>
      <c r="I109" s="37"/>
      <c r="J109" s="37"/>
      <c r="K109" s="101"/>
      <c r="N109" s="737"/>
      <c r="O109" s="737"/>
      <c r="P109" s="737"/>
      <c r="Q109" s="737"/>
      <c r="R109" s="37"/>
      <c r="S109" s="37"/>
      <c r="T109" s="37"/>
    </row>
    <row r="110" spans="1:20" ht="15.9" customHeight="1" thickBot="1" x14ac:dyDescent="0.35">
      <c r="E110" s="8"/>
      <c r="F110" s="8"/>
      <c r="G110" s="8"/>
      <c r="H110" s="8"/>
      <c r="I110" s="8"/>
      <c r="J110" s="8"/>
      <c r="N110" s="737"/>
      <c r="O110" s="737"/>
      <c r="P110" s="737"/>
      <c r="Q110" s="737"/>
      <c r="R110" s="37"/>
      <c r="S110" s="37"/>
      <c r="T110" s="37"/>
    </row>
    <row r="111" spans="1:20" ht="16.5" customHeight="1" x14ac:dyDescent="0.3">
      <c r="A111" s="1150" t="s">
        <v>647</v>
      </c>
      <c r="B111" s="1151"/>
      <c r="C111" s="1156" t="s">
        <v>0</v>
      </c>
      <c r="D111" s="1179" t="s">
        <v>1</v>
      </c>
      <c r="E111" s="1250" t="s">
        <v>47</v>
      </c>
      <c r="F111" s="1251"/>
      <c r="G111" s="1251"/>
      <c r="H111" s="1251"/>
      <c r="I111" s="1251"/>
      <c r="J111" s="1252"/>
      <c r="K111" s="1353" t="s">
        <v>68</v>
      </c>
      <c r="L111" s="1355" t="s">
        <v>2</v>
      </c>
      <c r="N111" s="1116" t="s">
        <v>743</v>
      </c>
      <c r="O111" s="1117"/>
      <c r="P111" s="1117"/>
      <c r="Q111" s="1134"/>
      <c r="R111" s="1345" t="s">
        <v>744</v>
      </c>
      <c r="S111" s="1346"/>
      <c r="T111" s="1347"/>
    </row>
    <row r="112" spans="1:20" ht="16.5" customHeight="1" thickBot="1" x14ac:dyDescent="0.35">
      <c r="A112" s="1154"/>
      <c r="B112" s="1155"/>
      <c r="C112" s="1158"/>
      <c r="D112" s="1181"/>
      <c r="E112" s="2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4" t="s">
        <v>8</v>
      </c>
      <c r="K112" s="1354"/>
      <c r="L112" s="1356"/>
      <c r="N112" s="2" t="s">
        <v>3</v>
      </c>
      <c r="O112" s="3" t="s">
        <v>4</v>
      </c>
      <c r="P112" s="3" t="s">
        <v>5</v>
      </c>
      <c r="Q112" s="4" t="s">
        <v>6</v>
      </c>
      <c r="R112" s="738" t="s">
        <v>745</v>
      </c>
      <c r="S112" s="739" t="s">
        <v>746</v>
      </c>
      <c r="T112" s="740" t="s">
        <v>747</v>
      </c>
    </row>
    <row r="113" spans="1:20" ht="15.9" customHeight="1" x14ac:dyDescent="0.3">
      <c r="A113" s="1170" t="s">
        <v>648</v>
      </c>
      <c r="B113" s="1173" t="s">
        <v>9</v>
      </c>
      <c r="C113" s="9">
        <v>41502</v>
      </c>
      <c r="D113" s="24">
        <v>678</v>
      </c>
      <c r="E113" s="595">
        <v>61.916526315789497</v>
      </c>
      <c r="F113" s="33">
        <v>130.15378947368399</v>
      </c>
      <c r="G113" s="33">
        <v>84.662280701754398</v>
      </c>
      <c r="H113" s="33">
        <v>68.237263157894702</v>
      </c>
      <c r="I113" s="593">
        <v>353.14736842105299</v>
      </c>
      <c r="J113" s="596">
        <v>37.122370912177402</v>
      </c>
      <c r="K113" s="350" t="s">
        <v>687</v>
      </c>
      <c r="L113" s="351" t="s">
        <v>17</v>
      </c>
      <c r="N113" s="308">
        <v>40.9268878222341</v>
      </c>
      <c r="O113" s="7">
        <v>71.482073912459498</v>
      </c>
      <c r="P113" s="7">
        <f>N113+(O113-N113)/3</f>
        <v>51.11194985230923</v>
      </c>
      <c r="Q113" s="309">
        <f>O113-N113</f>
        <v>30.555186090225398</v>
      </c>
      <c r="R113" s="731">
        <f t="shared" ref="R113:T114" si="79">1-N113/E113</f>
        <v>0.33899896752125735</v>
      </c>
      <c r="S113" s="35">
        <f t="shared" si="79"/>
        <v>0.45078760901608184</v>
      </c>
      <c r="T113" s="732">
        <f t="shared" si="79"/>
        <v>0.39628427879984962</v>
      </c>
    </row>
    <row r="114" spans="1:20" ht="15.9" customHeight="1" x14ac:dyDescent="0.3">
      <c r="A114" s="1171"/>
      <c r="B114" s="1174"/>
      <c r="C114" s="9">
        <v>41502</v>
      </c>
      <c r="D114" s="24">
        <v>679</v>
      </c>
      <c r="E114" s="327">
        <v>77.385845070422604</v>
      </c>
      <c r="F114" s="11">
        <v>138.738802816901</v>
      </c>
      <c r="G114" s="11">
        <v>97.836830985915498</v>
      </c>
      <c r="H114" s="11">
        <v>61.3529577464789</v>
      </c>
      <c r="I114" s="633">
        <v>444.90140845070403</v>
      </c>
      <c r="J114" s="637">
        <v>34.007735687614101</v>
      </c>
      <c r="K114" s="348" t="s">
        <v>692</v>
      </c>
      <c r="L114" s="349" t="s">
        <v>17</v>
      </c>
      <c r="N114" s="327">
        <v>69.180208460510102</v>
      </c>
      <c r="O114" s="11">
        <v>158.82359178167201</v>
      </c>
      <c r="P114" s="11">
        <f>N114+(O114-N114)/3</f>
        <v>99.061336234230737</v>
      </c>
      <c r="Q114" s="328">
        <f>O114-N114</f>
        <v>89.643383321161906</v>
      </c>
      <c r="R114" s="733">
        <f t="shared" si="79"/>
        <v>0.10603536864455276</v>
      </c>
      <c r="S114" s="37">
        <f t="shared" si="79"/>
        <v>-0.14476691853307755</v>
      </c>
      <c r="T114" s="734">
        <f t="shared" si="79"/>
        <v>-1.2515790178154074E-2</v>
      </c>
    </row>
    <row r="115" spans="1:20" ht="15.9" customHeight="1" x14ac:dyDescent="0.3">
      <c r="A115" s="1171"/>
      <c r="B115" s="1174"/>
      <c r="C115" s="12">
        <v>41614</v>
      </c>
      <c r="D115" s="25">
        <v>780</v>
      </c>
      <c r="E115" s="327">
        <v>70.393587786259602</v>
      </c>
      <c r="F115" s="11">
        <v>124.584351145038</v>
      </c>
      <c r="G115" s="11">
        <v>88.457175572519105</v>
      </c>
      <c r="H115" s="11">
        <v>54.190763358778597</v>
      </c>
      <c r="I115" s="633">
        <v>412.610687022901</v>
      </c>
      <c r="J115" s="637">
        <v>33.187013490062697</v>
      </c>
      <c r="K115" s="348" t="s">
        <v>699</v>
      </c>
      <c r="L115" s="349" t="s">
        <v>17</v>
      </c>
      <c r="N115" s="327" t="s">
        <v>17</v>
      </c>
      <c r="O115" s="11" t="s">
        <v>17</v>
      </c>
      <c r="P115" s="11" t="s">
        <v>17</v>
      </c>
      <c r="Q115" s="328" t="s">
        <v>17</v>
      </c>
      <c r="R115" s="733" t="s">
        <v>17</v>
      </c>
      <c r="S115" s="37" t="s">
        <v>17</v>
      </c>
      <c r="T115" s="734" t="s">
        <v>17</v>
      </c>
    </row>
    <row r="116" spans="1:20" ht="15.9" customHeight="1" x14ac:dyDescent="0.3">
      <c r="A116" s="1171"/>
      <c r="B116" s="1174"/>
      <c r="C116" s="12">
        <v>41620</v>
      </c>
      <c r="D116" s="25">
        <v>787</v>
      </c>
      <c r="E116" s="329">
        <v>80.003351351351398</v>
      </c>
      <c r="F116" s="633">
        <v>112.550216216216</v>
      </c>
      <c r="G116" s="633">
        <v>90.852306306306303</v>
      </c>
      <c r="H116" s="633">
        <v>32.546864864864901</v>
      </c>
      <c r="I116" s="633">
        <v>579.64864864864899</v>
      </c>
      <c r="J116" s="637">
        <v>37.571137523496397</v>
      </c>
      <c r="K116" s="348" t="s">
        <v>708</v>
      </c>
      <c r="L116" s="349" t="s">
        <v>629</v>
      </c>
      <c r="N116" s="327">
        <v>44.784071813953403</v>
      </c>
      <c r="O116" s="11">
        <v>66.9889873687966</v>
      </c>
      <c r="P116" s="11">
        <f>N116+(O116-N116)/3</f>
        <v>52.185710332234471</v>
      </c>
      <c r="Q116" s="328">
        <f>O116-N116</f>
        <v>22.204915554843197</v>
      </c>
      <c r="R116" s="733">
        <f t="shared" ref="R116:T117" si="80">1-N116/E116</f>
        <v>0.44022255246189856</v>
      </c>
      <c r="S116" s="37">
        <f t="shared" si="80"/>
        <v>0.40480800818626095</v>
      </c>
      <c r="T116" s="734">
        <f t="shared" si="80"/>
        <v>0.42559839751022233</v>
      </c>
    </row>
    <row r="117" spans="1:20" ht="15.9" customHeight="1" thickBot="1" x14ac:dyDescent="0.35">
      <c r="A117" s="1171"/>
      <c r="B117" s="1174"/>
      <c r="C117" s="12">
        <v>41865</v>
      </c>
      <c r="D117" s="25">
        <v>181</v>
      </c>
      <c r="E117" s="636">
        <v>105.62886904761901</v>
      </c>
      <c r="F117" s="634">
        <v>124.97970238095201</v>
      </c>
      <c r="G117" s="634">
        <v>112.079146825397</v>
      </c>
      <c r="H117" s="634">
        <v>19.350833333333298</v>
      </c>
      <c r="I117" s="634">
        <v>527.05357142857099</v>
      </c>
      <c r="J117" s="632">
        <v>36.262327298015798</v>
      </c>
      <c r="K117" s="352" t="s">
        <v>720</v>
      </c>
      <c r="L117" s="722" t="s">
        <v>742</v>
      </c>
      <c r="N117" s="310">
        <v>59.121765152346597</v>
      </c>
      <c r="O117" s="94">
        <v>116.794640664084</v>
      </c>
      <c r="P117" s="94">
        <f>N117+(O117-N117)/3</f>
        <v>78.346056989592398</v>
      </c>
      <c r="Q117" s="255">
        <f>O117-N117</f>
        <v>57.672875511737402</v>
      </c>
      <c r="R117" s="735">
        <f t="shared" si="80"/>
        <v>0.44028781444499177</v>
      </c>
      <c r="S117" s="38">
        <f t="shared" si="80"/>
        <v>6.5491128246721431E-2</v>
      </c>
      <c r="T117" s="736">
        <f t="shared" si="80"/>
        <v>0.30097561224619107</v>
      </c>
    </row>
    <row r="118" spans="1:20" ht="15.9" customHeight="1" x14ac:dyDescent="0.3">
      <c r="A118" s="1171"/>
      <c r="B118" s="1174"/>
      <c r="C118" s="1211" t="s">
        <v>13</v>
      </c>
      <c r="D118" s="1212"/>
      <c r="E118" s="14">
        <f t="shared" ref="E118:J118" si="81">AVERAGE(E113:E117)</f>
        <v>79.065635914288421</v>
      </c>
      <c r="F118" s="15">
        <f t="shared" si="81"/>
        <v>126.20137240655818</v>
      </c>
      <c r="G118" s="15">
        <f t="shared" si="81"/>
        <v>94.777548078378473</v>
      </c>
      <c r="H118" s="15">
        <f t="shared" si="81"/>
        <v>47.135736492270084</v>
      </c>
      <c r="I118" s="15">
        <f t="shared" si="81"/>
        <v>463.47233679437556</v>
      </c>
      <c r="J118" s="16">
        <f t="shared" si="81"/>
        <v>35.630116982273279</v>
      </c>
      <c r="K118" s="1118">
        <f>COUNT(E113:E117)</f>
        <v>5</v>
      </c>
      <c r="L118" s="1119"/>
      <c r="N118" s="14">
        <f t="shared" ref="N118:T118" si="82">AVERAGE(N113:N117)</f>
        <v>53.503233312261052</v>
      </c>
      <c r="O118" s="15">
        <f t="shared" si="82"/>
        <v>103.52232343175302</v>
      </c>
      <c r="P118" s="15">
        <f t="shared" si="82"/>
        <v>70.176263352091709</v>
      </c>
      <c r="Q118" s="15">
        <f t="shared" si="82"/>
        <v>50.019090119491977</v>
      </c>
      <c r="R118" s="47">
        <f t="shared" si="82"/>
        <v>0.33138617576817508</v>
      </c>
      <c r="S118" s="48">
        <f t="shared" si="82"/>
        <v>0.19407995672899667</v>
      </c>
      <c r="T118" s="112">
        <f t="shared" si="82"/>
        <v>0.27758562459452724</v>
      </c>
    </row>
    <row r="119" spans="1:20" ht="15.9" customHeight="1" x14ac:dyDescent="0.3">
      <c r="A119" s="1171"/>
      <c r="B119" s="1174"/>
      <c r="C119" s="1219" t="s">
        <v>14</v>
      </c>
      <c r="D119" s="1220"/>
      <c r="E119" s="17">
        <f t="shared" ref="E119:J119" si="83">_xlfn.STDEV.S(E113:E117)</f>
        <v>16.421043973906549</v>
      </c>
      <c r="F119" s="18">
        <f t="shared" si="83"/>
        <v>9.5298224368490576</v>
      </c>
      <c r="G119" s="18">
        <f t="shared" si="83"/>
        <v>10.797890960666983</v>
      </c>
      <c r="H119" s="18">
        <f t="shared" si="83"/>
        <v>20.506177305940955</v>
      </c>
      <c r="I119" s="18">
        <f t="shared" si="83"/>
        <v>90.336723259794368</v>
      </c>
      <c r="J119" s="19">
        <f t="shared" si="83"/>
        <v>1.9361655504506305</v>
      </c>
      <c r="K119" s="1120"/>
      <c r="L119" s="1121"/>
      <c r="N119" s="17">
        <f t="shared" ref="N119:T119" si="84">_xlfn.STDEV.S(N113:N117)</f>
        <v>13.057867270410366</v>
      </c>
      <c r="O119" s="18">
        <f t="shared" si="84"/>
        <v>43.188142350159374</v>
      </c>
      <c r="P119" s="18">
        <f t="shared" si="84"/>
        <v>23.008701329889046</v>
      </c>
      <c r="Q119" s="18">
        <f t="shared" si="84"/>
        <v>30.447424134813712</v>
      </c>
      <c r="R119" s="49">
        <f t="shared" si="84"/>
        <v>0.15763445548468347</v>
      </c>
      <c r="S119" s="50">
        <f t="shared" si="84"/>
        <v>0.28381767744982467</v>
      </c>
      <c r="T119" s="113">
        <f t="shared" si="84"/>
        <v>0.20058503918272341</v>
      </c>
    </row>
    <row r="120" spans="1:20" ht="15.9" customHeight="1" thickBot="1" x14ac:dyDescent="0.35">
      <c r="A120" s="1171"/>
      <c r="B120" s="1175"/>
      <c r="C120" s="1221" t="s">
        <v>15</v>
      </c>
      <c r="D120" s="1222"/>
      <c r="E120" s="20">
        <f t="shared" ref="E120:J120" si="85">_xlfn.STDEV.S(E113:E117)/SQRT(COUNT(E113:E117))</f>
        <v>7.3437141174336649</v>
      </c>
      <c r="F120" s="21">
        <f t="shared" si="85"/>
        <v>4.2618661564594378</v>
      </c>
      <c r="G120" s="21">
        <f t="shared" si="85"/>
        <v>4.8289636403363758</v>
      </c>
      <c r="H120" s="21">
        <f t="shared" si="85"/>
        <v>9.1706412829494948</v>
      </c>
      <c r="I120" s="21">
        <f t="shared" si="85"/>
        <v>40.399810814697318</v>
      </c>
      <c r="J120" s="22">
        <f t="shared" si="85"/>
        <v>0.86587955730018162</v>
      </c>
      <c r="K120" s="1122"/>
      <c r="L120" s="1123"/>
      <c r="N120" s="20">
        <f t="shared" ref="N120:T120" si="86">_xlfn.STDEV.S(N113:N117)/SQRT(COUNT(N113:N117))</f>
        <v>6.528933635205183</v>
      </c>
      <c r="O120" s="21">
        <f t="shared" si="86"/>
        <v>21.594071175079687</v>
      </c>
      <c r="P120" s="21">
        <f t="shared" si="86"/>
        <v>11.504350664944523</v>
      </c>
      <c r="Q120" s="21">
        <f t="shared" si="86"/>
        <v>15.223712067406856</v>
      </c>
      <c r="R120" s="51">
        <f t="shared" si="86"/>
        <v>7.8817227742341733E-2</v>
      </c>
      <c r="S120" s="52">
        <f t="shared" si="86"/>
        <v>0.14190883872491233</v>
      </c>
      <c r="T120" s="114">
        <f t="shared" si="86"/>
        <v>0.10029251959136171</v>
      </c>
    </row>
    <row r="121" spans="1:20" ht="15.9" customHeight="1" x14ac:dyDescent="0.3">
      <c r="A121" s="1171"/>
      <c r="B121" s="1173" t="s">
        <v>16</v>
      </c>
      <c r="C121" s="12">
        <v>41480</v>
      </c>
      <c r="D121" s="25">
        <v>639</v>
      </c>
      <c r="E121" s="584" t="s">
        <v>17</v>
      </c>
      <c r="F121" s="33" t="s">
        <v>17</v>
      </c>
      <c r="G121" s="33" t="s">
        <v>17</v>
      </c>
      <c r="H121" s="33" t="s">
        <v>17</v>
      </c>
      <c r="I121" s="575" t="s">
        <v>17</v>
      </c>
      <c r="J121" s="330" t="s">
        <v>17</v>
      </c>
      <c r="K121" s="425" t="s">
        <v>17</v>
      </c>
      <c r="L121" s="351" t="s">
        <v>367</v>
      </c>
      <c r="N121" s="308">
        <v>109.895986966385</v>
      </c>
      <c r="O121" s="7">
        <v>198.58014225275099</v>
      </c>
      <c r="P121" s="7">
        <f>N121+(O121-N121)/3</f>
        <v>139.45737206184032</v>
      </c>
      <c r="Q121" s="309">
        <f>O121-N121</f>
        <v>88.684155286365993</v>
      </c>
      <c r="R121" s="731" t="s">
        <v>17</v>
      </c>
      <c r="S121" s="35" t="s">
        <v>17</v>
      </c>
      <c r="T121" s="732" t="s">
        <v>17</v>
      </c>
    </row>
    <row r="122" spans="1:20" ht="15.9" customHeight="1" x14ac:dyDescent="0.3">
      <c r="A122" s="1171"/>
      <c r="B122" s="1174"/>
      <c r="C122" s="9">
        <v>41480</v>
      </c>
      <c r="D122" s="24">
        <v>640</v>
      </c>
      <c r="E122" s="327">
        <v>89.057086092715195</v>
      </c>
      <c r="F122" s="11">
        <v>165.97337748344401</v>
      </c>
      <c r="G122" s="11">
        <v>114.69584988962499</v>
      </c>
      <c r="H122" s="11">
        <v>76.916291390728503</v>
      </c>
      <c r="I122" s="590">
        <v>469.90728476821198</v>
      </c>
      <c r="J122" s="328">
        <v>36.501863935814001</v>
      </c>
      <c r="K122" s="508" t="s">
        <v>668</v>
      </c>
      <c r="L122" s="349" t="s">
        <v>17</v>
      </c>
      <c r="N122" s="327">
        <v>48.149218105706098</v>
      </c>
      <c r="O122" s="11">
        <v>66.331455124791503</v>
      </c>
      <c r="P122" s="11">
        <f>N122+(O122-N122)/3</f>
        <v>54.209963778734569</v>
      </c>
      <c r="Q122" s="328">
        <f>O122-N122</f>
        <v>18.182237019085406</v>
      </c>
      <c r="R122" s="733">
        <f>1-N122/E122</f>
        <v>0.45934433498554961</v>
      </c>
      <c r="S122" s="37">
        <f>1-O122/F122</f>
        <v>0.60034882623625507</v>
      </c>
      <c r="T122" s="734">
        <f>1-P122/G122</f>
        <v>0.52735897740936288</v>
      </c>
    </row>
    <row r="123" spans="1:20" ht="15.9" customHeight="1" x14ac:dyDescent="0.3">
      <c r="A123" s="1171"/>
      <c r="B123" s="1174"/>
      <c r="C123" s="12">
        <v>41494</v>
      </c>
      <c r="D123" s="25">
        <v>662</v>
      </c>
      <c r="E123" s="590">
        <v>88.343285714285699</v>
      </c>
      <c r="F123" s="590">
        <v>171.055714285714</v>
      </c>
      <c r="G123" s="590">
        <v>115.914095238095</v>
      </c>
      <c r="H123" s="8">
        <v>82.712428571428603</v>
      </c>
      <c r="I123" s="590">
        <v>387.98571428571398</v>
      </c>
      <c r="J123" s="590">
        <v>38.434585696397697</v>
      </c>
      <c r="K123" s="508" t="s">
        <v>674</v>
      </c>
      <c r="L123" s="349" t="s">
        <v>17</v>
      </c>
      <c r="N123" s="327" t="s">
        <v>17</v>
      </c>
      <c r="O123" s="11" t="s">
        <v>17</v>
      </c>
      <c r="P123" s="11" t="s">
        <v>17</v>
      </c>
      <c r="Q123" s="328" t="s">
        <v>17</v>
      </c>
      <c r="R123" s="733" t="s">
        <v>17</v>
      </c>
      <c r="S123" s="37" t="s">
        <v>17</v>
      </c>
      <c r="T123" s="734" t="s">
        <v>17</v>
      </c>
    </row>
    <row r="124" spans="1:20" ht="15.9" customHeight="1" x14ac:dyDescent="0.3">
      <c r="A124" s="1171"/>
      <c r="B124" s="1174"/>
      <c r="C124" s="12">
        <v>41495</v>
      </c>
      <c r="D124" s="25">
        <v>667</v>
      </c>
      <c r="E124" s="590">
        <v>80.56</v>
      </c>
      <c r="F124" s="590">
        <v>151.26320987654299</v>
      </c>
      <c r="G124" s="590">
        <v>104.127736625514</v>
      </c>
      <c r="H124" s="8">
        <v>70.703209876543198</v>
      </c>
      <c r="I124" s="590">
        <v>376.51851851851899</v>
      </c>
      <c r="J124" s="590">
        <v>38.112945780137601</v>
      </c>
      <c r="K124" s="508" t="s">
        <v>682</v>
      </c>
      <c r="L124" s="349" t="s">
        <v>17</v>
      </c>
      <c r="N124" s="327">
        <v>55.032036405823199</v>
      </c>
      <c r="O124" s="11">
        <v>67.738845689368802</v>
      </c>
      <c r="P124" s="11">
        <f>N124+(O124-N124)/3</f>
        <v>59.267639500338397</v>
      </c>
      <c r="Q124" s="328">
        <f>O124-N124</f>
        <v>12.706809283545603</v>
      </c>
      <c r="R124" s="733">
        <f t="shared" ref="R124:T126" si="87">1-N124/E124</f>
        <v>0.31688137530010929</v>
      </c>
      <c r="S124" s="37">
        <f t="shared" si="87"/>
        <v>0.55217897501543534</v>
      </c>
      <c r="T124" s="734">
        <f t="shared" si="87"/>
        <v>0.43081794129945317</v>
      </c>
    </row>
    <row r="125" spans="1:20" ht="15.9" customHeight="1" x14ac:dyDescent="0.3">
      <c r="A125" s="1171"/>
      <c r="B125" s="1174"/>
      <c r="C125" s="12">
        <v>41856</v>
      </c>
      <c r="D125" s="25">
        <v>193</v>
      </c>
      <c r="E125" s="327">
        <v>115.924104477612</v>
      </c>
      <c r="F125" s="11">
        <v>139.37738805970099</v>
      </c>
      <c r="G125" s="11">
        <v>123.741865671642</v>
      </c>
      <c r="H125" s="11">
        <v>23.4532835820896</v>
      </c>
      <c r="I125" s="633">
        <v>485.48507462686598</v>
      </c>
      <c r="J125" s="328">
        <v>38.098604497348703</v>
      </c>
      <c r="K125" s="508" t="s">
        <v>461</v>
      </c>
      <c r="L125" s="720" t="s">
        <v>742</v>
      </c>
      <c r="N125" s="327">
        <v>79.6762214756086</v>
      </c>
      <c r="O125" s="11">
        <v>462.71447987980798</v>
      </c>
      <c r="P125" s="11">
        <f>N125+(O125-N125)/3</f>
        <v>207.35564094367504</v>
      </c>
      <c r="Q125" s="328">
        <f>O125-N125</f>
        <v>383.03825840419938</v>
      </c>
      <c r="R125" s="733">
        <f t="shared" si="87"/>
        <v>0.31268633184916106</v>
      </c>
      <c r="S125" s="37">
        <f t="shared" si="87"/>
        <v>-2.3198676365036244</v>
      </c>
      <c r="T125" s="734">
        <f t="shared" si="87"/>
        <v>-0.67571128670314584</v>
      </c>
    </row>
    <row r="126" spans="1:20" ht="15.9" customHeight="1" x14ac:dyDescent="0.3">
      <c r="A126" s="1171"/>
      <c r="B126" s="1174"/>
      <c r="C126" s="9">
        <v>41877</v>
      </c>
      <c r="D126" s="24">
        <v>198</v>
      </c>
      <c r="E126" s="329">
        <v>131.66664383561701</v>
      </c>
      <c r="F126" s="633">
        <v>152.826438356164</v>
      </c>
      <c r="G126" s="633">
        <v>138.71990867579899</v>
      </c>
      <c r="H126" s="633">
        <v>21.159794520547901</v>
      </c>
      <c r="I126" s="633">
        <v>536.77397260273995</v>
      </c>
      <c r="J126" s="637">
        <v>38.1836595355852</v>
      </c>
      <c r="K126" s="508" t="s">
        <v>592</v>
      </c>
      <c r="L126" s="720" t="s">
        <v>742</v>
      </c>
      <c r="N126" s="327">
        <v>170.6213630037</v>
      </c>
      <c r="O126" s="11">
        <v>277.25069204048401</v>
      </c>
      <c r="P126" s="11">
        <f>N126+(O126-N126)/3</f>
        <v>206.164472682628</v>
      </c>
      <c r="Q126" s="328">
        <f>O126-N126</f>
        <v>106.62932903678401</v>
      </c>
      <c r="R126" s="733">
        <f t="shared" si="87"/>
        <v>-0.29585867789504161</v>
      </c>
      <c r="S126" s="37">
        <f t="shared" si="87"/>
        <v>-0.81415398423633789</v>
      </c>
      <c r="T126" s="734">
        <f t="shared" si="87"/>
        <v>-0.4861923904841452</v>
      </c>
    </row>
    <row r="127" spans="1:20" ht="15.9" customHeight="1" x14ac:dyDescent="0.3">
      <c r="A127" s="1171"/>
      <c r="B127" s="1174"/>
      <c r="C127" s="12">
        <v>41947</v>
      </c>
      <c r="D127" s="25">
        <v>241</v>
      </c>
      <c r="E127" s="329">
        <v>76.178749999999994</v>
      </c>
      <c r="F127" s="648">
        <v>119.327142857143</v>
      </c>
      <c r="G127" s="648">
        <v>90.561547619047602</v>
      </c>
      <c r="H127" s="648">
        <v>43.148392857142902</v>
      </c>
      <c r="I127" s="648">
        <v>521.16071428571399</v>
      </c>
      <c r="J127" s="652">
        <v>39.323005325565703</v>
      </c>
      <c r="K127" s="508" t="s">
        <v>725</v>
      </c>
      <c r="L127" s="349" t="s">
        <v>17</v>
      </c>
      <c r="N127" s="327" t="s">
        <v>17</v>
      </c>
      <c r="O127" s="11" t="s">
        <v>17</v>
      </c>
      <c r="P127" s="11" t="s">
        <v>17</v>
      </c>
      <c r="Q127" s="328" t="s">
        <v>17</v>
      </c>
      <c r="R127" s="733" t="s">
        <v>17</v>
      </c>
      <c r="S127" s="37" t="s">
        <v>17</v>
      </c>
      <c r="T127" s="734" t="s">
        <v>17</v>
      </c>
    </row>
    <row r="128" spans="1:20" ht="15.9" customHeight="1" thickBot="1" x14ac:dyDescent="0.35">
      <c r="A128" s="1171"/>
      <c r="B128" s="1174"/>
      <c r="C128" s="9">
        <v>41954</v>
      </c>
      <c r="D128" s="24">
        <v>251</v>
      </c>
      <c r="E128" s="650">
        <v>81.555116279069793</v>
      </c>
      <c r="F128" s="649">
        <v>145.77244186046499</v>
      </c>
      <c r="G128" s="649">
        <v>102.960891472868</v>
      </c>
      <c r="H128" s="649">
        <v>64.217325581395301</v>
      </c>
      <c r="I128" s="649">
        <v>540.99418604651203</v>
      </c>
      <c r="J128" s="647">
        <v>36.844518113565897</v>
      </c>
      <c r="K128" s="509" t="s">
        <v>732</v>
      </c>
      <c r="L128" s="353" t="s">
        <v>17</v>
      </c>
      <c r="N128" s="310" t="s">
        <v>17</v>
      </c>
      <c r="O128" s="94" t="s">
        <v>17</v>
      </c>
      <c r="P128" s="94" t="s">
        <v>17</v>
      </c>
      <c r="Q128" s="255" t="s">
        <v>17</v>
      </c>
      <c r="R128" s="735" t="s">
        <v>17</v>
      </c>
      <c r="S128" s="38" t="s">
        <v>17</v>
      </c>
      <c r="T128" s="736" t="s">
        <v>17</v>
      </c>
    </row>
    <row r="129" spans="1:20" ht="15.9" customHeight="1" x14ac:dyDescent="0.3">
      <c r="A129" s="1171"/>
      <c r="B129" s="1174"/>
      <c r="C129" s="1116" t="s">
        <v>13</v>
      </c>
      <c r="D129" s="1134"/>
      <c r="E129" s="14">
        <f t="shared" ref="E129:J129" si="88">AVERAGE(E121:E128)</f>
        <v>94.754998057042826</v>
      </c>
      <c r="F129" s="15">
        <f t="shared" si="88"/>
        <v>149.37081611131057</v>
      </c>
      <c r="G129" s="15">
        <f t="shared" si="88"/>
        <v>112.96027074179865</v>
      </c>
      <c r="H129" s="15">
        <f t="shared" si="88"/>
        <v>54.615818054267997</v>
      </c>
      <c r="I129" s="15">
        <f t="shared" si="88"/>
        <v>474.11792359061093</v>
      </c>
      <c r="J129" s="16">
        <f t="shared" si="88"/>
        <v>37.928454697773546</v>
      </c>
      <c r="K129" s="1118">
        <f>COUNT(E121:E128)</f>
        <v>7</v>
      </c>
      <c r="L129" s="1119"/>
      <c r="N129" s="14">
        <f t="shared" ref="N129:T129" si="89">AVERAGE(N121:N128)</f>
        <v>92.674965191444585</v>
      </c>
      <c r="O129" s="15">
        <f t="shared" si="89"/>
        <v>214.52312299744068</v>
      </c>
      <c r="P129" s="15">
        <f t="shared" si="89"/>
        <v>133.29101779344325</v>
      </c>
      <c r="Q129" s="15">
        <f t="shared" si="89"/>
        <v>121.84815780599608</v>
      </c>
      <c r="R129" s="47">
        <f t="shared" si="89"/>
        <v>0.19826334105994459</v>
      </c>
      <c r="S129" s="48">
        <f t="shared" si="89"/>
        <v>-0.49537345487206796</v>
      </c>
      <c r="T129" s="112">
        <f t="shared" si="89"/>
        <v>-5.0931689619618747E-2</v>
      </c>
    </row>
    <row r="130" spans="1:20" ht="15.9" customHeight="1" x14ac:dyDescent="0.3">
      <c r="A130" s="1171"/>
      <c r="B130" s="1174"/>
      <c r="C130" s="1124" t="s">
        <v>14</v>
      </c>
      <c r="D130" s="1130"/>
      <c r="E130" s="17">
        <f t="shared" ref="E130:J130" si="90">_xlfn.STDEV.S(E121:E128)</f>
        <v>20.836621436453719</v>
      </c>
      <c r="F130" s="18">
        <f t="shared" si="90"/>
        <v>17.208726159938969</v>
      </c>
      <c r="G130" s="18">
        <f t="shared" si="90"/>
        <v>15.659092630504045</v>
      </c>
      <c r="H130" s="18">
        <f t="shared" si="90"/>
        <v>25.36281616228208</v>
      </c>
      <c r="I130" s="18">
        <f t="shared" si="90"/>
        <v>67.94922377090046</v>
      </c>
      <c r="J130" s="19">
        <f t="shared" si="90"/>
        <v>0.96082752397309745</v>
      </c>
      <c r="K130" s="1120"/>
      <c r="L130" s="1121"/>
      <c r="N130" s="17">
        <f t="shared" ref="N130:T130" si="91">_xlfn.STDEV.S(N121:N128)</f>
        <v>49.851539851271994</v>
      </c>
      <c r="O130" s="18">
        <f t="shared" si="91"/>
        <v>165.29842004380774</v>
      </c>
      <c r="P130" s="18">
        <f t="shared" si="91"/>
        <v>75.112259972717951</v>
      </c>
      <c r="Q130" s="18">
        <f t="shared" si="91"/>
        <v>151.8306536512186</v>
      </c>
      <c r="R130" s="49">
        <f t="shared" si="91"/>
        <v>0.33639397233674462</v>
      </c>
      <c r="S130" s="50">
        <f t="shared" si="91"/>
        <v>1.3818313277904803</v>
      </c>
      <c r="T130" s="113">
        <f t="shared" si="91"/>
        <v>0.61814351761610076</v>
      </c>
    </row>
    <row r="131" spans="1:20" ht="15.9" customHeight="1" thickBot="1" x14ac:dyDescent="0.35">
      <c r="A131" s="1171"/>
      <c r="B131" s="1175"/>
      <c r="C131" s="1126" t="s">
        <v>15</v>
      </c>
      <c r="D131" s="1131"/>
      <c r="E131" s="20">
        <f t="shared" ref="E131:J131" si="92">_xlfn.STDEV.S(E121:E128)/SQRT(COUNT(E121:E128))</f>
        <v>7.8755026405219963</v>
      </c>
      <c r="F131" s="21">
        <f t="shared" si="92"/>
        <v>6.5042871142014347</v>
      </c>
      <c r="G131" s="21">
        <f t="shared" si="92"/>
        <v>5.9185806938911352</v>
      </c>
      <c r="H131" s="21">
        <f t="shared" si="92"/>
        <v>9.5862434448068576</v>
      </c>
      <c r="I131" s="21">
        <f t="shared" si="92"/>
        <v>25.682392553954447</v>
      </c>
      <c r="J131" s="22">
        <f t="shared" si="92"/>
        <v>0.36315866875125241</v>
      </c>
      <c r="K131" s="1122"/>
      <c r="L131" s="1123"/>
      <c r="N131" s="20">
        <f t="shared" ref="N131:T131" si="93">_xlfn.STDEV.S(N121:N128)/SQRT(COUNT(N121:N128))</f>
        <v>22.294286378096785</v>
      </c>
      <c r="O131" s="21">
        <f t="shared" si="93"/>
        <v>73.923700758253574</v>
      </c>
      <c r="P131" s="21">
        <f t="shared" si="93"/>
        <v>33.591223848526766</v>
      </c>
      <c r="Q131" s="21">
        <f t="shared" si="93"/>
        <v>67.900732526470279</v>
      </c>
      <c r="R131" s="51">
        <f t="shared" si="93"/>
        <v>0.16819698616837231</v>
      </c>
      <c r="S131" s="52">
        <f t="shared" si="93"/>
        <v>0.69091566389524017</v>
      </c>
      <c r="T131" s="114">
        <f t="shared" si="93"/>
        <v>0.30907175880805038</v>
      </c>
    </row>
    <row r="132" spans="1:20" ht="15.9" customHeight="1" thickBot="1" x14ac:dyDescent="0.35">
      <c r="A132" s="1172"/>
      <c r="B132" s="1243" t="s">
        <v>19</v>
      </c>
      <c r="C132" s="1244"/>
      <c r="D132" s="1245"/>
      <c r="E132" s="27">
        <f t="shared" ref="E132:J132" si="94">_xlfn.T.TEST(E113:E117,E121:E128,2,3)</f>
        <v>0.17631404483560148</v>
      </c>
      <c r="F132" s="28">
        <f t="shared" si="94"/>
        <v>1.442157141460659E-2</v>
      </c>
      <c r="G132" s="28">
        <f t="shared" si="94"/>
        <v>3.8588164551416011E-2</v>
      </c>
      <c r="H132" s="28">
        <f t="shared" si="94"/>
        <v>0.58559411369272341</v>
      </c>
      <c r="I132" s="28">
        <f t="shared" si="94"/>
        <v>0.83027269532575121</v>
      </c>
      <c r="J132" s="29">
        <f t="shared" si="94"/>
        <v>5.4287333776718176E-2</v>
      </c>
      <c r="N132" s="27">
        <f t="shared" ref="N132:T132" si="95">_xlfn.T.TEST(N113:N117,N121:N128,2,3)</f>
        <v>0.15669362994660541</v>
      </c>
      <c r="O132" s="28">
        <f t="shared" si="95"/>
        <v>0.21306914166416305</v>
      </c>
      <c r="P132" s="28">
        <f t="shared" si="95"/>
        <v>0.13677473889142291</v>
      </c>
      <c r="Q132" s="28">
        <f t="shared" si="95"/>
        <v>0.35535618808266006</v>
      </c>
      <c r="R132" s="27">
        <f t="shared" si="95"/>
        <v>0.51093108670568499</v>
      </c>
      <c r="S132" s="28">
        <f t="shared" si="95"/>
        <v>0.39530919262426101</v>
      </c>
      <c r="T132" s="29">
        <f t="shared" si="95"/>
        <v>0.37465466746163989</v>
      </c>
    </row>
    <row r="133" spans="1:20" ht="15.9" customHeight="1" x14ac:dyDescent="0.3"/>
    <row r="134" spans="1:20" ht="15.9" customHeight="1" thickBot="1" x14ac:dyDescent="0.35"/>
    <row r="135" spans="1:20" ht="15.9" customHeight="1" x14ac:dyDescent="0.3">
      <c r="B135" s="84"/>
      <c r="C135" s="1101" t="s">
        <v>21</v>
      </c>
      <c r="D135" s="1102"/>
      <c r="E135" s="1258" t="s">
        <v>64</v>
      </c>
      <c r="F135" s="1258" t="s">
        <v>65</v>
      </c>
      <c r="G135" s="1258" t="s">
        <v>66</v>
      </c>
      <c r="H135" s="1258" t="s">
        <v>67</v>
      </c>
      <c r="I135" s="1258" t="s">
        <v>7</v>
      </c>
      <c r="J135" s="1268" t="s">
        <v>8</v>
      </c>
      <c r="K135" s="1101" t="s">
        <v>2</v>
      </c>
      <c r="L135" s="1102"/>
      <c r="N135" s="1337" t="s">
        <v>64</v>
      </c>
      <c r="O135" s="1258" t="s">
        <v>65</v>
      </c>
      <c r="P135" s="1258" t="s">
        <v>66</v>
      </c>
      <c r="Q135" s="1268" t="s">
        <v>67</v>
      </c>
      <c r="R135" s="1339" t="s">
        <v>745</v>
      </c>
      <c r="S135" s="1341" t="s">
        <v>746</v>
      </c>
      <c r="T135" s="1343" t="s">
        <v>747</v>
      </c>
    </row>
    <row r="136" spans="1:20" ht="15.9" customHeight="1" thickBot="1" x14ac:dyDescent="0.35">
      <c r="B136" s="85"/>
      <c r="C136" s="1103"/>
      <c r="D136" s="1104"/>
      <c r="E136" s="1259"/>
      <c r="F136" s="1259"/>
      <c r="G136" s="1259"/>
      <c r="H136" s="1259"/>
      <c r="I136" s="1259"/>
      <c r="J136" s="1269"/>
      <c r="K136" s="1103"/>
      <c r="L136" s="1104"/>
      <c r="N136" s="1338"/>
      <c r="O136" s="1259"/>
      <c r="P136" s="1259"/>
      <c r="Q136" s="1269"/>
      <c r="R136" s="1340"/>
      <c r="S136" s="1342"/>
      <c r="T136" s="1344"/>
    </row>
    <row r="137" spans="1:20" ht="15.9" customHeight="1" x14ac:dyDescent="0.3">
      <c r="B137" s="1236" t="s">
        <v>9</v>
      </c>
      <c r="C137" s="1188" t="s">
        <v>653</v>
      </c>
      <c r="D137" s="1189"/>
      <c r="E137" s="35">
        <f t="shared" ref="E137:J137" si="96">_xlfn.T.TEST(E5:E9,E29:E34,2,3)</f>
        <v>3.3561657049730677E-3</v>
      </c>
      <c r="F137" s="35">
        <f t="shared" si="96"/>
        <v>0.33104427974676071</v>
      </c>
      <c r="G137" s="35">
        <f t="shared" si="96"/>
        <v>1.9307607442005076E-2</v>
      </c>
      <c r="H137" s="35">
        <f t="shared" si="96"/>
        <v>2.9037479553124683E-2</v>
      </c>
      <c r="I137" s="35">
        <f t="shared" si="96"/>
        <v>0.64382022172249687</v>
      </c>
      <c r="J137" s="35">
        <f t="shared" si="96"/>
        <v>0.73290986202822639</v>
      </c>
      <c r="K137" s="1260"/>
      <c r="L137" s="1261"/>
      <c r="N137" s="731">
        <f t="shared" ref="N137:T137" si="97">_xlfn.T.TEST(N5:N9,N29:N35,2,3)</f>
        <v>7.7158480683788121E-3</v>
      </c>
      <c r="O137" s="35">
        <f t="shared" si="97"/>
        <v>4.4512261467761372E-3</v>
      </c>
      <c r="P137" s="35">
        <f t="shared" si="97"/>
        <v>1.9898668964289253E-3</v>
      </c>
      <c r="Q137" s="732">
        <f t="shared" si="97"/>
        <v>0.53532835842315618</v>
      </c>
      <c r="R137" s="731">
        <f t="shared" si="97"/>
        <v>0.67751633558886382</v>
      </c>
      <c r="S137" s="35">
        <f t="shared" si="97"/>
        <v>9.0509948356691919E-2</v>
      </c>
      <c r="T137" s="732">
        <f t="shared" si="97"/>
        <v>0.53003530815133459</v>
      </c>
    </row>
    <row r="138" spans="1:20" ht="15.9" customHeight="1" x14ac:dyDescent="0.3">
      <c r="B138" s="1237"/>
      <c r="C138" s="1190" t="s">
        <v>654</v>
      </c>
      <c r="D138" s="1191"/>
      <c r="E138" s="37">
        <f t="shared" ref="E138:J138" si="98">_xlfn.T.TEST(E5:E9,E53:E58,2,3)</f>
        <v>0.72032594578994824</v>
      </c>
      <c r="F138" s="37">
        <f t="shared" si="98"/>
        <v>0.40499256685497603</v>
      </c>
      <c r="G138" s="37">
        <f t="shared" si="98"/>
        <v>0.91773231058759885</v>
      </c>
      <c r="H138" s="37">
        <f t="shared" si="98"/>
        <v>1.3250128372350616E-2</v>
      </c>
      <c r="I138" s="37">
        <f t="shared" si="98"/>
        <v>2.5886130911631357E-3</v>
      </c>
      <c r="J138" s="37">
        <f t="shared" si="98"/>
        <v>9.4045518628417847E-3</v>
      </c>
      <c r="K138" s="1262"/>
      <c r="L138" s="1263"/>
      <c r="N138" s="733">
        <f t="shared" ref="N138:T138" si="99">_xlfn.T.TEST(N5:N9,N53:N58,2,3)</f>
        <v>0.11925250547987788</v>
      </c>
      <c r="O138" s="37">
        <f t="shared" si="99"/>
        <v>9.0686111910253636E-2</v>
      </c>
      <c r="P138" s="37">
        <f t="shared" si="99"/>
        <v>8.3985151845930139E-2</v>
      </c>
      <c r="Q138" s="734">
        <f t="shared" si="99"/>
        <v>0.25734348763849502</v>
      </c>
      <c r="R138" s="733">
        <f t="shared" si="99"/>
        <v>0.10929718313176277</v>
      </c>
      <c r="S138" s="37">
        <f t="shared" si="99"/>
        <v>0.12497470751647594</v>
      </c>
      <c r="T138" s="734">
        <f t="shared" si="99"/>
        <v>9.7747278313652472E-2</v>
      </c>
    </row>
    <row r="139" spans="1:20" ht="15.9" customHeight="1" x14ac:dyDescent="0.3">
      <c r="B139" s="1237"/>
      <c r="C139" s="1190" t="s">
        <v>655</v>
      </c>
      <c r="D139" s="1191"/>
      <c r="E139" s="37">
        <f t="shared" ref="E139:J139" si="100">_xlfn.T.TEST(E5:E9,E80:E91,2,3)</f>
        <v>8.3834597634063421E-4</v>
      </c>
      <c r="F139" s="37">
        <f t="shared" si="100"/>
        <v>1.2997761930973428E-4</v>
      </c>
      <c r="G139" s="37">
        <f t="shared" si="100"/>
        <v>3.3522328055741432E-4</v>
      </c>
      <c r="H139" s="37">
        <f t="shared" si="100"/>
        <v>0.69861762338156652</v>
      </c>
      <c r="I139" s="37">
        <f t="shared" si="100"/>
        <v>0.88552343192425187</v>
      </c>
      <c r="J139" s="37">
        <f t="shared" si="100"/>
        <v>7.6118654084128545E-3</v>
      </c>
      <c r="K139" s="1262"/>
      <c r="L139" s="1263"/>
      <c r="N139" s="733">
        <f t="shared" ref="N139:T139" si="101">_xlfn.T.TEST(N5:N9,N80:N97,2,3)</f>
        <v>0.1290280509543581</v>
      </c>
      <c r="O139" s="37">
        <f t="shared" si="101"/>
        <v>6.9775904304129818E-2</v>
      </c>
      <c r="P139" s="37">
        <f t="shared" si="101"/>
        <v>9.3670929816059234E-2</v>
      </c>
      <c r="Q139" s="734">
        <f t="shared" si="101"/>
        <v>0.22417960694128225</v>
      </c>
      <c r="R139" s="733">
        <f t="shared" si="101"/>
        <v>0.7418250561257822</v>
      </c>
      <c r="S139" s="37">
        <f t="shared" si="101"/>
        <v>0.44629421433843064</v>
      </c>
      <c r="T139" s="734">
        <f t="shared" si="101"/>
        <v>0.989166230946535</v>
      </c>
    </row>
    <row r="140" spans="1:20" ht="15" thickBot="1" x14ac:dyDescent="0.35">
      <c r="B140" s="1238"/>
      <c r="C140" s="1192" t="s">
        <v>656</v>
      </c>
      <c r="D140" s="1193"/>
      <c r="E140" s="38">
        <f t="shared" ref="E140:J140" si="102">_xlfn.T.TEST(E29:E34,E113:E117,2,3)</f>
        <v>2.2007779319874136E-2</v>
      </c>
      <c r="F140" s="38">
        <f t="shared" si="102"/>
        <v>6.8017143668086717E-4</v>
      </c>
      <c r="G140" s="38">
        <f t="shared" si="102"/>
        <v>1.7776931834932131E-3</v>
      </c>
      <c r="H140" s="38">
        <f t="shared" si="102"/>
        <v>0.45096713786317844</v>
      </c>
      <c r="I140" s="38">
        <f t="shared" si="102"/>
        <v>0.70217036296067303</v>
      </c>
      <c r="J140" s="38">
        <f t="shared" si="102"/>
        <v>0.17339794684000592</v>
      </c>
      <c r="K140" s="1264"/>
      <c r="L140" s="1265"/>
      <c r="N140" s="735">
        <f t="shared" ref="N140:T140" si="103">_xlfn.T.TEST(N29:N35,N113:N117,2,3)</f>
        <v>0.20339085897453713</v>
      </c>
      <c r="O140" s="38">
        <f t="shared" si="103"/>
        <v>0.11587163963773062</v>
      </c>
      <c r="P140" s="38">
        <f t="shared" si="103"/>
        <v>0.14101251334997331</v>
      </c>
      <c r="Q140" s="736">
        <f t="shared" si="103"/>
        <v>9.4474464715908202E-2</v>
      </c>
      <c r="R140" s="735">
        <f t="shared" si="103"/>
        <v>0.10914284833688428</v>
      </c>
      <c r="S140" s="38">
        <f t="shared" si="103"/>
        <v>0.31055040654467148</v>
      </c>
      <c r="T140" s="736">
        <f t="shared" si="103"/>
        <v>0.82682039346645186</v>
      </c>
    </row>
    <row r="141" spans="1:20" x14ac:dyDescent="0.3">
      <c r="B141" s="1237" t="s">
        <v>16</v>
      </c>
      <c r="C141" s="1188" t="s">
        <v>653</v>
      </c>
      <c r="D141" s="1189"/>
      <c r="E141" s="35">
        <f t="shared" ref="E141:J141" si="104">_xlfn.T.TEST(E13:E20,E38:E44,2,3)</f>
        <v>0.9096081312839599</v>
      </c>
      <c r="F141" s="35">
        <f t="shared" si="104"/>
        <v>8.180906861164064E-2</v>
      </c>
      <c r="G141" s="35">
        <f t="shared" si="104"/>
        <v>0.51117872948795351</v>
      </c>
      <c r="H141" s="35">
        <f t="shared" si="104"/>
        <v>5.5883786426308276E-3</v>
      </c>
      <c r="I141" s="35">
        <f t="shared" si="104"/>
        <v>0.54036678679361827</v>
      </c>
      <c r="J141" s="35">
        <f t="shared" si="104"/>
        <v>0.84670615186086362</v>
      </c>
      <c r="K141" s="1260"/>
      <c r="L141" s="1261"/>
      <c r="N141" s="731">
        <f t="shared" ref="N141:T141" si="105">_xlfn.T.TEST(N13:N20,N39:N44,2,3)</f>
        <v>0.43424147365100002</v>
      </c>
      <c r="O141" s="35">
        <f t="shared" si="105"/>
        <v>0.20992003668021683</v>
      </c>
      <c r="P141" s="35">
        <f t="shared" si="105"/>
        <v>0.93644309488762634</v>
      </c>
      <c r="Q141" s="732">
        <f t="shared" si="105"/>
        <v>3.3335486123344117E-2</v>
      </c>
      <c r="R141" s="731">
        <f t="shared" si="105"/>
        <v>0.86120282869767228</v>
      </c>
      <c r="S141" s="35">
        <f t="shared" si="105"/>
        <v>0.80805087040794132</v>
      </c>
      <c r="T141" s="732">
        <f t="shared" si="105"/>
        <v>0.8182922677024983</v>
      </c>
    </row>
    <row r="142" spans="1:20" x14ac:dyDescent="0.3">
      <c r="B142" s="1237"/>
      <c r="C142" s="1190" t="s">
        <v>654</v>
      </c>
      <c r="D142" s="1191"/>
      <c r="E142" s="37">
        <f t="shared" ref="E142:J142" si="106">_xlfn.T.TEST(E13:E20,E62:E71,2,3)</f>
        <v>0.32333220928446971</v>
      </c>
      <c r="F142" s="37">
        <f t="shared" si="106"/>
        <v>0.66634309747068787</v>
      </c>
      <c r="G142" s="37">
        <f t="shared" si="106"/>
        <v>0.6219093586607467</v>
      </c>
      <c r="H142" s="37">
        <f t="shared" si="106"/>
        <v>9.7709752285779189E-2</v>
      </c>
      <c r="I142" s="37">
        <f t="shared" si="106"/>
        <v>6.8514256824807968E-2</v>
      </c>
      <c r="J142" s="37">
        <f t="shared" si="106"/>
        <v>0.94753340609020409</v>
      </c>
      <c r="K142" s="1262"/>
      <c r="L142" s="1263"/>
      <c r="N142" s="733">
        <f t="shared" ref="N142:T142" si="107">_xlfn.T.TEST(N13:N20,N62:N74,2,3)</f>
        <v>0.5840965696348408</v>
      </c>
      <c r="O142" s="37">
        <f t="shared" si="107"/>
        <v>0.41564204128237436</v>
      </c>
      <c r="P142" s="37">
        <f t="shared" si="107"/>
        <v>0.51108194198236379</v>
      </c>
      <c r="Q142" s="734">
        <f t="shared" si="107"/>
        <v>0.28181022054124533</v>
      </c>
      <c r="R142" s="733">
        <f t="shared" si="107"/>
        <v>2.3416864962538218E-2</v>
      </c>
      <c r="S142" s="37">
        <f t="shared" si="107"/>
        <v>8.2205402438639635E-2</v>
      </c>
      <c r="T142" s="734">
        <f t="shared" si="107"/>
        <v>3.0616604171251841E-2</v>
      </c>
    </row>
    <row r="143" spans="1:20" x14ac:dyDescent="0.3">
      <c r="B143" s="1237"/>
      <c r="C143" s="1190" t="s">
        <v>655</v>
      </c>
      <c r="D143" s="1191"/>
      <c r="E143" s="37">
        <f t="shared" ref="E143:J143" si="108">_xlfn.T.TEST(E13:E20,E95:E104,2,3)</f>
        <v>5.9866927606438268E-2</v>
      </c>
      <c r="F143" s="37">
        <f t="shared" si="108"/>
        <v>7.8386924116153125E-3</v>
      </c>
      <c r="G143" s="37">
        <f t="shared" si="108"/>
        <v>2.9777122299499723E-2</v>
      </c>
      <c r="H143" s="37">
        <f t="shared" si="108"/>
        <v>0.47225995515343044</v>
      </c>
      <c r="I143" s="37">
        <f t="shared" si="108"/>
        <v>0.14197199343901579</v>
      </c>
      <c r="J143" s="37">
        <f t="shared" si="108"/>
        <v>7.9637309621449534E-2</v>
      </c>
      <c r="K143" s="1262"/>
      <c r="L143" s="1263"/>
      <c r="N143" s="733">
        <f t="shared" ref="N143:T143" si="109">_xlfn.T.TEST(N13:N20,N101:N108,2,3)</f>
        <v>0.45799813133289469</v>
      </c>
      <c r="O143" s="37">
        <f t="shared" si="109"/>
        <v>0.53043647178011133</v>
      </c>
      <c r="P143" s="37">
        <f t="shared" si="109"/>
        <v>0.48034718316412639</v>
      </c>
      <c r="Q143" s="734">
        <f t="shared" si="109"/>
        <v>0.99366551611282516</v>
      </c>
      <c r="R143" s="733">
        <f t="shared" si="109"/>
        <v>0.90859332300474605</v>
      </c>
      <c r="S143" s="37">
        <f t="shared" si="109"/>
        <v>0.91542692392597469</v>
      </c>
      <c r="T143" s="734">
        <f t="shared" si="109"/>
        <v>0.92144612318122254</v>
      </c>
    </row>
    <row r="144" spans="1:20" ht="15" thickBot="1" x14ac:dyDescent="0.35">
      <c r="B144" s="1238"/>
      <c r="C144" s="1192" t="s">
        <v>656</v>
      </c>
      <c r="D144" s="1193"/>
      <c r="E144" s="38">
        <f t="shared" ref="E144:J144" si="110">_xlfn.T.TEST(E38:E44,E121:E128,2,3)</f>
        <v>1.8260004523394144E-2</v>
      </c>
      <c r="F144" s="38">
        <f t="shared" si="110"/>
        <v>1.8033216692588344E-3</v>
      </c>
      <c r="G144" s="38">
        <f t="shared" si="110"/>
        <v>3.8714490949451545E-3</v>
      </c>
      <c r="H144" s="38">
        <f t="shared" si="110"/>
        <v>0.31191928722329337</v>
      </c>
      <c r="I144" s="38">
        <f t="shared" si="110"/>
        <v>0.47271068620306023</v>
      </c>
      <c r="J144" s="38">
        <f t="shared" si="110"/>
        <v>2.17093427919915E-2</v>
      </c>
      <c r="K144" s="1264"/>
      <c r="L144" s="1265"/>
      <c r="N144" s="735">
        <f t="shared" ref="N144:T144" si="111">_xlfn.T.TEST(N39:N44,N121:N128,2,3)</f>
        <v>0.12291248470070208</v>
      </c>
      <c r="O144" s="38">
        <f t="shared" si="111"/>
        <v>0.1387367070455984</v>
      </c>
      <c r="P144" s="38">
        <f t="shared" si="111"/>
        <v>9.0547454358101312E-2</v>
      </c>
      <c r="Q144" s="736">
        <f t="shared" si="111"/>
        <v>0.2432114284127839</v>
      </c>
      <c r="R144" s="735">
        <f t="shared" si="111"/>
        <v>0.81797998096984925</v>
      </c>
      <c r="S144" s="38">
        <f t="shared" si="111"/>
        <v>0.33299529390575405</v>
      </c>
      <c r="T144" s="736">
        <f t="shared" si="111"/>
        <v>0.37946135359073568</v>
      </c>
    </row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</sheetData>
  <mergeCells count="157">
    <mergeCell ref="E111:J111"/>
    <mergeCell ref="K111:K112"/>
    <mergeCell ref="L111:L112"/>
    <mergeCell ref="A113:A132"/>
    <mergeCell ref="B113:B120"/>
    <mergeCell ref="C118:D118"/>
    <mergeCell ref="K118:L120"/>
    <mergeCell ref="C119:D119"/>
    <mergeCell ref="C120:D120"/>
    <mergeCell ref="B121:B131"/>
    <mergeCell ref="C129:D129"/>
    <mergeCell ref="K129:L131"/>
    <mergeCell ref="C130:D130"/>
    <mergeCell ref="C131:D131"/>
    <mergeCell ref="B132:D132"/>
    <mergeCell ref="K72:L74"/>
    <mergeCell ref="K27:K28"/>
    <mergeCell ref="L27:L28"/>
    <mergeCell ref="K78:K79"/>
    <mergeCell ref="L78:L79"/>
    <mergeCell ref="K51:K52"/>
    <mergeCell ref="L51:L52"/>
    <mergeCell ref="AD65:AE65"/>
    <mergeCell ref="AD66:AE66"/>
    <mergeCell ref="AD67:AE67"/>
    <mergeCell ref="AD68:AE68"/>
    <mergeCell ref="AD69:AE69"/>
    <mergeCell ref="AD70:AE70"/>
    <mergeCell ref="AD71:AE71"/>
    <mergeCell ref="V72:W72"/>
    <mergeCell ref="AD72:AD74"/>
    <mergeCell ref="AE72:AE74"/>
    <mergeCell ref="V73:W73"/>
    <mergeCell ref="V74:W74"/>
    <mergeCell ref="AD58:AE58"/>
    <mergeCell ref="V59:W59"/>
    <mergeCell ref="AD59:AD61"/>
    <mergeCell ref="AE59:AE61"/>
    <mergeCell ref="AD62:AE62"/>
    <mergeCell ref="V60:W60"/>
    <mergeCell ref="V61:W61"/>
    <mergeCell ref="K59:L61"/>
    <mergeCell ref="A51:B52"/>
    <mergeCell ref="AD63:AE63"/>
    <mergeCell ref="AD64:AE64"/>
    <mergeCell ref="V51:V52"/>
    <mergeCell ref="W51:W52"/>
    <mergeCell ref="X51:AC51"/>
    <mergeCell ref="AD51:AE52"/>
    <mergeCell ref="AD53:AE53"/>
    <mergeCell ref="AD54:AE54"/>
    <mergeCell ref="AD55:AE55"/>
    <mergeCell ref="AD56:AE56"/>
    <mergeCell ref="AD57:AE57"/>
    <mergeCell ref="K92:L94"/>
    <mergeCell ref="K105:L107"/>
    <mergeCell ref="A3:B4"/>
    <mergeCell ref="A5:A24"/>
    <mergeCell ref="B5:B12"/>
    <mergeCell ref="C10:D10"/>
    <mergeCell ref="C11:D11"/>
    <mergeCell ref="C12:D12"/>
    <mergeCell ref="C3:C4"/>
    <mergeCell ref="D3:D4"/>
    <mergeCell ref="E3:J3"/>
    <mergeCell ref="C22:D22"/>
    <mergeCell ref="C23:D23"/>
    <mergeCell ref="B24:D24"/>
    <mergeCell ref="B13:B23"/>
    <mergeCell ref="C21:D21"/>
    <mergeCell ref="A80:A108"/>
    <mergeCell ref="B80:B94"/>
    <mergeCell ref="C92:D92"/>
    <mergeCell ref="C93:D93"/>
    <mergeCell ref="C94:D94"/>
    <mergeCell ref="B95:B107"/>
    <mergeCell ref="C27:C28"/>
    <mergeCell ref="D27:D28"/>
    <mergeCell ref="K3:K4"/>
    <mergeCell ref="L3:L4"/>
    <mergeCell ref="K10:L12"/>
    <mergeCell ref="K21:L23"/>
    <mergeCell ref="C46:D46"/>
    <mergeCell ref="C47:D47"/>
    <mergeCell ref="B48:D48"/>
    <mergeCell ref="C51:C52"/>
    <mergeCell ref="D51:D52"/>
    <mergeCell ref="E51:J51"/>
    <mergeCell ref="K35:L37"/>
    <mergeCell ref="K45:L47"/>
    <mergeCell ref="E27:J27"/>
    <mergeCell ref="A27:B28"/>
    <mergeCell ref="A29:A48"/>
    <mergeCell ref="B29:B37"/>
    <mergeCell ref="C35:D35"/>
    <mergeCell ref="C36:D36"/>
    <mergeCell ref="C37:D37"/>
    <mergeCell ref="B38:B47"/>
    <mergeCell ref="C45:D45"/>
    <mergeCell ref="C72:D72"/>
    <mergeCell ref="C73:D73"/>
    <mergeCell ref="C74:D74"/>
    <mergeCell ref="C135:D136"/>
    <mergeCell ref="E135:E136"/>
    <mergeCell ref="F135:F136"/>
    <mergeCell ref="A53:A75"/>
    <mergeCell ref="B53:B61"/>
    <mergeCell ref="C59:D59"/>
    <mergeCell ref="C60:D60"/>
    <mergeCell ref="C61:D61"/>
    <mergeCell ref="B62:B74"/>
    <mergeCell ref="B75:D75"/>
    <mergeCell ref="C78:C79"/>
    <mergeCell ref="D78:D79"/>
    <mergeCell ref="E78:J78"/>
    <mergeCell ref="C105:D105"/>
    <mergeCell ref="C106:D106"/>
    <mergeCell ref="C107:D107"/>
    <mergeCell ref="B108:D108"/>
    <mergeCell ref="A78:B79"/>
    <mergeCell ref="A111:B112"/>
    <mergeCell ref="C111:C112"/>
    <mergeCell ref="D111:D112"/>
    <mergeCell ref="K135:L136"/>
    <mergeCell ref="B137:B140"/>
    <mergeCell ref="C137:D137"/>
    <mergeCell ref="K137:L140"/>
    <mergeCell ref="C139:D139"/>
    <mergeCell ref="C140:D140"/>
    <mergeCell ref="B141:B144"/>
    <mergeCell ref="C141:D141"/>
    <mergeCell ref="K141:L144"/>
    <mergeCell ref="C143:D143"/>
    <mergeCell ref="C144:D144"/>
    <mergeCell ref="G135:G136"/>
    <mergeCell ref="H135:H136"/>
    <mergeCell ref="J135:J136"/>
    <mergeCell ref="C138:D138"/>
    <mergeCell ref="C142:D142"/>
    <mergeCell ref="I135:I136"/>
    <mergeCell ref="N135:N136"/>
    <mergeCell ref="O135:O136"/>
    <mergeCell ref="P135:P136"/>
    <mergeCell ref="Q135:Q136"/>
    <mergeCell ref="R135:R136"/>
    <mergeCell ref="S135:S136"/>
    <mergeCell ref="T135:T136"/>
    <mergeCell ref="N3:Q3"/>
    <mergeCell ref="R3:T3"/>
    <mergeCell ref="N27:Q27"/>
    <mergeCell ref="R27:T27"/>
    <mergeCell ref="N51:Q51"/>
    <mergeCell ref="R51:T51"/>
    <mergeCell ref="N78:Q78"/>
    <mergeCell ref="R78:T78"/>
    <mergeCell ref="N111:Q111"/>
    <mergeCell ref="R111:T111"/>
  </mergeCells>
  <conditionalFormatting sqref="E75:J75 E24:J24 E48:J48 E108:J108 E132:J132">
    <cfRule type="cellIs" dxfId="19" priority="29" operator="lessThan">
      <formula>0.05</formula>
    </cfRule>
  </conditionalFormatting>
  <conditionalFormatting sqref="E24:J24 E48:J48">
    <cfRule type="cellIs" dxfId="18" priority="26" operator="lessThan">
      <formula>0.1</formula>
    </cfRule>
  </conditionalFormatting>
  <conditionalFormatting sqref="E137:J144">
    <cfRule type="cellIs" dxfId="17" priority="22" operator="lessThan">
      <formula>0.05</formula>
    </cfRule>
    <cfRule type="cellIs" dxfId="16" priority="23" operator="lessThan">
      <formula>0.1</formula>
    </cfRule>
  </conditionalFormatting>
  <conditionalFormatting sqref="N24:T24">
    <cfRule type="cellIs" dxfId="15" priority="20" operator="lessThan">
      <formula>0.1</formula>
    </cfRule>
  </conditionalFormatting>
  <conditionalFormatting sqref="N24:T24">
    <cfRule type="cellIs" dxfId="14" priority="19" operator="lessThan">
      <formula>0.05</formula>
    </cfRule>
  </conditionalFormatting>
  <conditionalFormatting sqref="N48:T48">
    <cfRule type="cellIs" dxfId="13" priority="8" operator="lessThan">
      <formula>0.1</formula>
    </cfRule>
  </conditionalFormatting>
  <conditionalFormatting sqref="N48:T48">
    <cfRule type="cellIs" dxfId="12" priority="7" operator="lessThan">
      <formula>0.05</formula>
    </cfRule>
  </conditionalFormatting>
  <conditionalFormatting sqref="N137:T144">
    <cfRule type="cellIs" dxfId="11" priority="9" operator="lessThan">
      <formula>0.05</formula>
    </cfRule>
    <cfRule type="cellIs" dxfId="10" priority="10" operator="lessThan">
      <formula>0.1</formula>
    </cfRule>
  </conditionalFormatting>
  <conditionalFormatting sqref="N75:T75">
    <cfRule type="cellIs" dxfId="9" priority="6" operator="lessThan">
      <formula>0.1</formula>
    </cfRule>
  </conditionalFormatting>
  <conditionalFormatting sqref="N75:T75">
    <cfRule type="cellIs" dxfId="8" priority="5" operator="lessThan">
      <formula>0.05</formula>
    </cfRule>
  </conditionalFormatting>
  <conditionalFormatting sqref="N108:T108">
    <cfRule type="cellIs" dxfId="7" priority="4" operator="lessThan">
      <formula>0.1</formula>
    </cfRule>
  </conditionalFormatting>
  <conditionalFormatting sqref="N108:T108">
    <cfRule type="cellIs" dxfId="6" priority="3" operator="lessThan">
      <formula>0.05</formula>
    </cfRule>
  </conditionalFormatting>
  <conditionalFormatting sqref="N132:T132">
    <cfRule type="cellIs" dxfId="5" priority="2" operator="lessThan">
      <formula>0.1</formula>
    </cfRule>
  </conditionalFormatting>
  <conditionalFormatting sqref="N132:T132">
    <cfRule type="cellIs" dxfId="4" priority="1" operator="lessThan">
      <formula>0.05</formula>
    </cfRule>
  </conditionalFormatting>
  <pageMargins left="0.25" right="0.25" top="0.75" bottom="0.75" header="0.3" footer="0.3"/>
  <pageSetup scale="31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AB156"/>
  <sheetViews>
    <sheetView zoomScale="85" zoomScaleNormal="85" workbookViewId="0">
      <selection activeCell="M50" sqref="M50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4" width="14.6640625" style="1" customWidth="1"/>
    <col min="5" max="8" width="14.6640625" style="8" customWidth="1"/>
    <col min="9" max="13" width="14.6640625" style="1" customWidth="1"/>
    <col min="14" max="15" width="14.6640625" style="8" customWidth="1"/>
    <col min="16" max="17" width="14.6640625" style="1" customWidth="1"/>
    <col min="18" max="18" width="14.6640625" style="8" customWidth="1"/>
    <col min="19" max="20" width="20.6640625" style="1" customWidth="1"/>
    <col min="21" max="30" width="12.6640625" style="1" customWidth="1"/>
    <col min="31" max="35" width="9.109375" style="1"/>
    <col min="36" max="36" width="9.109375" style="1" customWidth="1"/>
    <col min="37" max="40" width="9.109375" style="1"/>
    <col min="41" max="41" width="0.6640625" style="1" customWidth="1"/>
    <col min="42" max="16384" width="9.109375" style="1"/>
  </cols>
  <sheetData>
    <row r="2" spans="1:28" ht="15" thickBot="1" x14ac:dyDescent="0.35"/>
    <row r="3" spans="1:28" ht="16.5" customHeight="1" thickBot="1" x14ac:dyDescent="0.35">
      <c r="A3" s="1150" t="s">
        <v>643</v>
      </c>
      <c r="B3" s="1151"/>
      <c r="C3" s="1156" t="s">
        <v>0</v>
      </c>
      <c r="D3" s="1179" t="s">
        <v>1</v>
      </c>
      <c r="E3" s="1098" t="s">
        <v>132</v>
      </c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099"/>
      <c r="R3" s="1099"/>
      <c r="S3" s="1099"/>
      <c r="T3" s="1100"/>
    </row>
    <row r="4" spans="1:28" ht="16.5" customHeight="1" x14ac:dyDescent="0.3">
      <c r="A4" s="1152"/>
      <c r="B4" s="1153"/>
      <c r="C4" s="1157"/>
      <c r="D4" s="1180"/>
      <c r="E4" s="1225" t="s">
        <v>118</v>
      </c>
      <c r="F4" s="1226"/>
      <c r="G4" s="1086" t="s">
        <v>119</v>
      </c>
      <c r="H4" s="1087"/>
      <c r="I4" s="1140" t="s">
        <v>95</v>
      </c>
      <c r="J4" s="1142" t="s">
        <v>96</v>
      </c>
      <c r="K4" s="1142" t="s">
        <v>97</v>
      </c>
      <c r="L4" s="1142" t="s">
        <v>124</v>
      </c>
      <c r="M4" s="1144" t="s">
        <v>7</v>
      </c>
      <c r="N4" s="1086" t="s">
        <v>131</v>
      </c>
      <c r="O4" s="1087"/>
      <c r="P4" s="1282" t="s">
        <v>125</v>
      </c>
      <c r="Q4" s="1251"/>
      <c r="R4" s="1252"/>
      <c r="S4" s="1156" t="s">
        <v>68</v>
      </c>
      <c r="T4" s="1179" t="s">
        <v>2</v>
      </c>
    </row>
    <row r="5" spans="1:28" ht="16.5" customHeight="1" thickBot="1" x14ac:dyDescent="0.4">
      <c r="A5" s="1154"/>
      <c r="B5" s="1155"/>
      <c r="C5" s="1158"/>
      <c r="D5" s="1181"/>
      <c r="E5" s="92" t="s">
        <v>120</v>
      </c>
      <c r="F5" s="93" t="s">
        <v>121</v>
      </c>
      <c r="G5" s="121" t="s">
        <v>122</v>
      </c>
      <c r="H5" s="122" t="s">
        <v>123</v>
      </c>
      <c r="I5" s="1141"/>
      <c r="J5" s="1143"/>
      <c r="K5" s="1143"/>
      <c r="L5" s="1143"/>
      <c r="M5" s="1145"/>
      <c r="N5" s="165" t="s">
        <v>126</v>
      </c>
      <c r="O5" s="166" t="s">
        <v>127</v>
      </c>
      <c r="P5" s="167" t="s">
        <v>128</v>
      </c>
      <c r="Q5" s="168" t="s">
        <v>129</v>
      </c>
      <c r="R5" s="169" t="s">
        <v>130</v>
      </c>
      <c r="S5" s="1158"/>
      <c r="T5" s="1181"/>
    </row>
    <row r="6" spans="1:28" ht="15.9" customHeight="1" x14ac:dyDescent="0.3">
      <c r="A6" s="1170" t="s">
        <v>652</v>
      </c>
      <c r="B6" s="1253" t="s">
        <v>9</v>
      </c>
      <c r="C6" s="95">
        <v>41439</v>
      </c>
      <c r="D6" s="96">
        <v>577</v>
      </c>
      <c r="E6" s="253">
        <v>8.6083025625000005</v>
      </c>
      <c r="F6" s="7">
        <v>99.390099437499998</v>
      </c>
      <c r="G6" s="97">
        <v>62.567416250000001</v>
      </c>
      <c r="H6" s="123">
        <v>15.3396369375</v>
      </c>
      <c r="I6" s="144">
        <v>47.227779312499997</v>
      </c>
      <c r="J6" s="145">
        <v>21.306993817875</v>
      </c>
      <c r="K6" s="7">
        <v>75.685181025067195</v>
      </c>
      <c r="L6" s="35">
        <v>0.66764304223462101</v>
      </c>
      <c r="M6" s="123">
        <v>451.3125</v>
      </c>
      <c r="N6" s="144">
        <v>8.5367474375000008</v>
      </c>
      <c r="O6" s="177">
        <v>-8.5539558229166701</v>
      </c>
      <c r="P6" s="99">
        <v>6.3722740161673697</v>
      </c>
      <c r="Q6" s="35">
        <v>10.1874986732293</v>
      </c>
      <c r="R6" s="242">
        <v>4.9156604277284099</v>
      </c>
      <c r="S6" s="104" t="s">
        <v>141</v>
      </c>
      <c r="T6" s="98" t="s">
        <v>17</v>
      </c>
      <c r="U6" s="81"/>
      <c r="V6" s="81"/>
      <c r="Y6" s="81"/>
      <c r="AB6" s="81"/>
    </row>
    <row r="7" spans="1:28" ht="15.9" customHeight="1" x14ac:dyDescent="0.3">
      <c r="A7" s="1171"/>
      <c r="B7" s="1254"/>
      <c r="C7" s="9">
        <v>41432</v>
      </c>
      <c r="D7" s="24">
        <v>587</v>
      </c>
      <c r="E7" s="247">
        <v>7.1347382499999998</v>
      </c>
      <c r="F7" s="11">
        <v>80.090211541666704</v>
      </c>
      <c r="G7" s="88">
        <v>37.870885708333297</v>
      </c>
      <c r="H7" s="124">
        <v>4.2572143750000002</v>
      </c>
      <c r="I7" s="146">
        <v>33.613671333333301</v>
      </c>
      <c r="J7" s="147">
        <v>17.095704142999999</v>
      </c>
      <c r="K7" s="11">
        <v>89.274660245651702</v>
      </c>
      <c r="L7" s="37">
        <v>0.40399931826452101</v>
      </c>
      <c r="M7" s="124">
        <v>507.33333333333297</v>
      </c>
      <c r="N7" s="146">
        <v>10.1479440763889</v>
      </c>
      <c r="O7" s="171">
        <v>-6.3577566979166704</v>
      </c>
      <c r="P7" s="58">
        <v>10.838611923383199</v>
      </c>
      <c r="Q7" s="37">
        <v>8.4875099596715309</v>
      </c>
      <c r="R7" s="37">
        <v>5.1899464656116896</v>
      </c>
      <c r="S7" s="103" t="s">
        <v>158</v>
      </c>
      <c r="T7" s="86" t="s">
        <v>156</v>
      </c>
    </row>
    <row r="8" spans="1:28" ht="15.9" customHeight="1" x14ac:dyDescent="0.3">
      <c r="A8" s="1171"/>
      <c r="B8" s="1254"/>
      <c r="C8" s="9">
        <v>41435</v>
      </c>
      <c r="D8" s="24">
        <v>592</v>
      </c>
      <c r="E8" s="247">
        <v>10.216021899999999</v>
      </c>
      <c r="F8" s="11">
        <v>96.431897899999996</v>
      </c>
      <c r="G8" s="88">
        <v>69.170030199999999</v>
      </c>
      <c r="H8" s="124">
        <v>15.5881823</v>
      </c>
      <c r="I8" s="146">
        <v>53.5818479</v>
      </c>
      <c r="J8" s="147">
        <v>24.116055685399999</v>
      </c>
      <c r="K8" s="11">
        <v>77.501423308169905</v>
      </c>
      <c r="L8" s="37">
        <v>0.63542036845807903</v>
      </c>
      <c r="M8" s="124">
        <v>450.2</v>
      </c>
      <c r="N8" s="146">
        <v>8.6774257250000009</v>
      </c>
      <c r="O8" s="171">
        <v>-9.8508571416666708</v>
      </c>
      <c r="P8" s="58">
        <v>6.6180868939740298</v>
      </c>
      <c r="Q8" s="37">
        <v>6.2480571763990103</v>
      </c>
      <c r="R8" s="37">
        <v>3.8002079162122602</v>
      </c>
      <c r="S8" s="103" t="s">
        <v>139</v>
      </c>
      <c r="T8" s="86" t="s">
        <v>140</v>
      </c>
    </row>
    <row r="9" spans="1:28" ht="15.9" customHeight="1" x14ac:dyDescent="0.3">
      <c r="A9" s="1171"/>
      <c r="B9" s="1254"/>
      <c r="C9" s="9">
        <v>41439</v>
      </c>
      <c r="D9" s="24">
        <v>593</v>
      </c>
      <c r="E9" s="247">
        <v>8.3831176875000004</v>
      </c>
      <c r="F9" s="11">
        <v>94.655964437500003</v>
      </c>
      <c r="G9" s="88">
        <v>71.866385875000006</v>
      </c>
      <c r="H9" s="124">
        <v>32.487184749999997</v>
      </c>
      <c r="I9" s="146">
        <v>39.379201125000002</v>
      </c>
      <c r="J9" s="147">
        <v>17.800808792874999</v>
      </c>
      <c r="K9" s="11">
        <v>54.861570358503201</v>
      </c>
      <c r="L9" s="37">
        <v>0.52770326214376795</v>
      </c>
      <c r="M9" s="124">
        <v>452.125</v>
      </c>
      <c r="N9" s="146">
        <v>7.8510004895833303</v>
      </c>
      <c r="O9" s="171">
        <v>-7.5887002395833303</v>
      </c>
      <c r="P9" s="58">
        <v>8.2523599032699693</v>
      </c>
      <c r="Q9" s="37">
        <v>12.857124191960301</v>
      </c>
      <c r="R9" s="37">
        <v>6.73736203071332</v>
      </c>
      <c r="S9" s="103" t="s">
        <v>141</v>
      </c>
      <c r="T9" s="86" t="s">
        <v>142</v>
      </c>
    </row>
    <row r="10" spans="1:28" ht="15.9" customHeight="1" thickBot="1" x14ac:dyDescent="0.35">
      <c r="A10" s="1171"/>
      <c r="B10" s="1254"/>
      <c r="C10" s="39">
        <v>41442</v>
      </c>
      <c r="D10" s="40">
        <v>600</v>
      </c>
      <c r="E10" s="254">
        <v>6.2640359999999999</v>
      </c>
      <c r="F10" s="94">
        <v>88.626683187500007</v>
      </c>
      <c r="G10" s="105">
        <v>68.817330812500003</v>
      </c>
      <c r="H10" s="125">
        <v>35.910106562499998</v>
      </c>
      <c r="I10" s="148">
        <v>32.907224249999999</v>
      </c>
      <c r="J10" s="149">
        <v>16.649774192500001</v>
      </c>
      <c r="K10" s="94">
        <v>47.469241247237697</v>
      </c>
      <c r="L10" s="38">
        <v>0.46831009857381101</v>
      </c>
      <c r="M10" s="125">
        <v>506</v>
      </c>
      <c r="N10" s="148">
        <v>7.06518827083333</v>
      </c>
      <c r="O10" s="178">
        <v>-4.81113850520833</v>
      </c>
      <c r="P10" s="70">
        <v>8.6472021384557092</v>
      </c>
      <c r="Q10" s="38">
        <v>28.080212025212099</v>
      </c>
      <c r="R10" s="38">
        <v>11.4640080851122</v>
      </c>
      <c r="S10" s="106" t="s">
        <v>143</v>
      </c>
      <c r="T10" s="107" t="s">
        <v>144</v>
      </c>
    </row>
    <row r="11" spans="1:28" ht="15.9" customHeight="1" x14ac:dyDescent="0.3">
      <c r="A11" s="1171"/>
      <c r="B11" s="1254"/>
      <c r="C11" s="1116" t="s">
        <v>13</v>
      </c>
      <c r="D11" s="1117"/>
      <c r="E11" s="14">
        <f t="shared" ref="E11:R11" si="0">AVERAGE(E6:E10)</f>
        <v>8.1212432799999998</v>
      </c>
      <c r="F11" s="15">
        <f t="shared" si="0"/>
        <v>91.838971300833336</v>
      </c>
      <c r="G11" s="89">
        <f t="shared" si="0"/>
        <v>62.058409769166666</v>
      </c>
      <c r="H11" s="126">
        <f t="shared" si="0"/>
        <v>20.716464984999998</v>
      </c>
      <c r="I11" s="150">
        <f t="shared" si="0"/>
        <v>41.341944784166664</v>
      </c>
      <c r="J11" s="151">
        <f t="shared" si="0"/>
        <v>19.393867326330003</v>
      </c>
      <c r="K11" s="15">
        <f t="shared" si="0"/>
        <v>68.958415236925944</v>
      </c>
      <c r="L11" s="48">
        <f t="shared" si="0"/>
        <v>0.54061521793496004</v>
      </c>
      <c r="M11" s="126">
        <f t="shared" si="0"/>
        <v>473.39416666666659</v>
      </c>
      <c r="N11" s="150">
        <f t="shared" si="0"/>
        <v>8.4556611998611118</v>
      </c>
      <c r="O11" s="174">
        <f t="shared" si="0"/>
        <v>-7.4324816814583361</v>
      </c>
      <c r="P11" s="64">
        <f t="shared" si="0"/>
        <v>8.1457069750500555</v>
      </c>
      <c r="Q11" s="48">
        <f t="shared" si="0"/>
        <v>13.172080405294448</v>
      </c>
      <c r="R11" s="48">
        <f t="shared" si="0"/>
        <v>6.4214369850755757</v>
      </c>
      <c r="S11" s="1302">
        <f>COUNT(I6:I10)</f>
        <v>5</v>
      </c>
      <c r="T11" s="1303"/>
    </row>
    <row r="12" spans="1:28" ht="15.9" customHeight="1" x14ac:dyDescent="0.3">
      <c r="A12" s="1171"/>
      <c r="B12" s="1254"/>
      <c r="C12" s="1124" t="s">
        <v>14</v>
      </c>
      <c r="D12" s="1125"/>
      <c r="E12" s="17">
        <f t="shared" ref="E12:R12" si="1">_xlfn.STDEV.S(E6:E10)</f>
        <v>1.5096616733462449</v>
      </c>
      <c r="F12" s="18">
        <f t="shared" si="1"/>
        <v>7.6550981707518693</v>
      </c>
      <c r="G12" s="90">
        <f t="shared" si="1"/>
        <v>13.944084425893459</v>
      </c>
      <c r="H12" s="127">
        <f t="shared" si="1"/>
        <v>13.186291005852794</v>
      </c>
      <c r="I12" s="152">
        <f t="shared" si="1"/>
        <v>8.9328237426898784</v>
      </c>
      <c r="J12" s="153">
        <f t="shared" si="1"/>
        <v>3.2135864896773572</v>
      </c>
      <c r="K12" s="18">
        <f t="shared" si="1"/>
        <v>17.258967309878553</v>
      </c>
      <c r="L12" s="50">
        <f t="shared" si="1"/>
        <v>0.11088590717823846</v>
      </c>
      <c r="M12" s="127">
        <f t="shared" si="1"/>
        <v>30.384840884157182</v>
      </c>
      <c r="N12" s="152">
        <f t="shared" si="1"/>
        <v>1.1422133510914703</v>
      </c>
      <c r="O12" s="175">
        <f t="shared" si="1"/>
        <v>1.9466074458093274</v>
      </c>
      <c r="P12" s="66">
        <f t="shared" si="1"/>
        <v>1.8023107999546357</v>
      </c>
      <c r="Q12" s="50">
        <f t="shared" si="1"/>
        <v>8.6767881710741683</v>
      </c>
      <c r="R12" s="50">
        <f t="shared" si="1"/>
        <v>3.0075781662753815</v>
      </c>
      <c r="S12" s="1304"/>
      <c r="T12" s="1305"/>
    </row>
    <row r="13" spans="1:28" ht="15.9" customHeight="1" thickBot="1" x14ac:dyDescent="0.35">
      <c r="A13" s="1171"/>
      <c r="B13" s="1255"/>
      <c r="C13" s="1126" t="s">
        <v>15</v>
      </c>
      <c r="D13" s="1127"/>
      <c r="E13" s="20">
        <f t="shared" ref="E13:R13" si="2">_xlfn.STDEV.S(E6:E10)/SQRT(COUNT(E6:E10))</f>
        <v>0.6751412249256572</v>
      </c>
      <c r="F13" s="21">
        <f t="shared" si="2"/>
        <v>3.4234639768470942</v>
      </c>
      <c r="G13" s="91">
        <f t="shared" si="2"/>
        <v>6.2359841320587801</v>
      </c>
      <c r="H13" s="128">
        <f t="shared" si="2"/>
        <v>5.8970886120361845</v>
      </c>
      <c r="I13" s="154">
        <f t="shared" si="2"/>
        <v>3.9948802239357315</v>
      </c>
      <c r="J13" s="155">
        <f t="shared" si="2"/>
        <v>1.4371595684986993</v>
      </c>
      <c r="K13" s="21">
        <f t="shared" si="2"/>
        <v>7.7184448252670244</v>
      </c>
      <c r="L13" s="52">
        <f t="shared" si="2"/>
        <v>4.958968523945461E-2</v>
      </c>
      <c r="M13" s="128">
        <f t="shared" si="2"/>
        <v>13.588513940498054</v>
      </c>
      <c r="N13" s="154">
        <f t="shared" si="2"/>
        <v>0.51081333956967223</v>
      </c>
      <c r="O13" s="176">
        <f t="shared" si="2"/>
        <v>0.87054931486737885</v>
      </c>
      <c r="P13" s="68">
        <f t="shared" si="2"/>
        <v>0.80601789305611804</v>
      </c>
      <c r="Q13" s="52">
        <f t="shared" si="2"/>
        <v>3.8803776353775827</v>
      </c>
      <c r="R13" s="52">
        <f t="shared" si="2"/>
        <v>1.3450298454871836</v>
      </c>
      <c r="S13" s="1306"/>
      <c r="T13" s="1307"/>
    </row>
    <row r="14" spans="1:28" ht="15.9" customHeight="1" x14ac:dyDescent="0.3">
      <c r="A14" s="1171"/>
      <c r="B14" s="1253" t="s">
        <v>16</v>
      </c>
      <c r="C14" s="95">
        <v>41428</v>
      </c>
      <c r="D14" s="96">
        <v>572</v>
      </c>
      <c r="E14" s="253">
        <v>4.5455291874999997</v>
      </c>
      <c r="F14" s="7">
        <v>66.055530562499996</v>
      </c>
      <c r="G14" s="97">
        <v>53.351643062500003</v>
      </c>
      <c r="H14" s="123">
        <v>28.053257124999998</v>
      </c>
      <c r="I14" s="144">
        <v>25.298385937500001</v>
      </c>
      <c r="J14" s="145">
        <v>13.057031258749999</v>
      </c>
      <c r="K14" s="7">
        <v>47.271969382769399</v>
      </c>
      <c r="L14" s="35">
        <v>0.176323908676706</v>
      </c>
      <c r="M14" s="123">
        <v>516.3125</v>
      </c>
      <c r="N14" s="144">
        <v>4.0683585729166696</v>
      </c>
      <c r="O14" s="177">
        <v>-3.5205922395833298</v>
      </c>
      <c r="P14" s="99">
        <v>6.7659449901494204</v>
      </c>
      <c r="Q14" s="35">
        <v>11.138927288220501</v>
      </c>
      <c r="R14" s="35">
        <v>3.7655146596609499</v>
      </c>
      <c r="S14" s="104" t="s">
        <v>157</v>
      </c>
      <c r="T14" s="98" t="s">
        <v>17</v>
      </c>
      <c r="U14" s="81"/>
      <c r="V14" s="81"/>
      <c r="Y14" s="81"/>
      <c r="AB14" s="81"/>
    </row>
    <row r="15" spans="1:28" ht="15.9" customHeight="1" x14ac:dyDescent="0.3">
      <c r="A15" s="1171"/>
      <c r="B15" s="1254"/>
      <c r="C15" s="9">
        <v>41431</v>
      </c>
      <c r="D15" s="24">
        <v>580</v>
      </c>
      <c r="E15" s="247">
        <v>5.9126482999999999</v>
      </c>
      <c r="F15" s="11">
        <v>78.872059100000001</v>
      </c>
      <c r="G15" s="88">
        <v>56.046792799999999</v>
      </c>
      <c r="H15" s="124">
        <v>18.635886299999999</v>
      </c>
      <c r="I15" s="146">
        <v>37.410906500000003</v>
      </c>
      <c r="J15" s="147">
        <v>12.827840692500001</v>
      </c>
      <c r="K15" s="11">
        <v>66.6990223298789</v>
      </c>
      <c r="L15" s="37">
        <v>0.359226869751817</v>
      </c>
      <c r="M15" s="124">
        <v>342.8</v>
      </c>
      <c r="N15" s="146">
        <v>4.9128954583333302</v>
      </c>
      <c r="O15" s="171">
        <v>-4.2869514666666699</v>
      </c>
      <c r="P15" s="58">
        <v>9.5531726762542597</v>
      </c>
      <c r="Q15" s="37">
        <v>15.981277555652801</v>
      </c>
      <c r="R15" s="37">
        <v>7.6904309421198498</v>
      </c>
      <c r="S15" s="103" t="s">
        <v>133</v>
      </c>
      <c r="T15" s="86" t="s">
        <v>134</v>
      </c>
      <c r="U15" s="179"/>
    </row>
    <row r="16" spans="1:28" ht="15.9" customHeight="1" x14ac:dyDescent="0.3">
      <c r="A16" s="1171"/>
      <c r="B16" s="1254"/>
      <c r="C16" s="9">
        <v>41432</v>
      </c>
      <c r="D16" s="24">
        <v>588</v>
      </c>
      <c r="E16" s="247">
        <v>3.7114365</v>
      </c>
      <c r="F16" s="11">
        <v>89.536668250000005</v>
      </c>
      <c r="G16" s="88">
        <v>40.787843000000002</v>
      </c>
      <c r="H16" s="124">
        <v>5.8540118333333302</v>
      </c>
      <c r="I16" s="146">
        <v>34.9338311666667</v>
      </c>
      <c r="J16" s="147">
        <v>15.800734230333299</v>
      </c>
      <c r="K16" s="11">
        <v>87.279611368519298</v>
      </c>
      <c r="L16" s="37">
        <v>0.39416169066300499</v>
      </c>
      <c r="M16" s="124">
        <v>453.25</v>
      </c>
      <c r="N16" s="146">
        <v>9.2880054791666709</v>
      </c>
      <c r="O16" s="171">
        <v>-10.9429077152778</v>
      </c>
      <c r="P16" s="58">
        <v>6.0528088762811896</v>
      </c>
      <c r="Q16" s="37">
        <v>8.0242203800372192</v>
      </c>
      <c r="R16" s="37">
        <v>4.98932116109237</v>
      </c>
      <c r="S16" s="103" t="s">
        <v>136</v>
      </c>
      <c r="T16" s="86" t="s">
        <v>17</v>
      </c>
    </row>
    <row r="17" spans="1:28" ht="15.9" customHeight="1" x14ac:dyDescent="0.3">
      <c r="A17" s="1171"/>
      <c r="B17" s="1254"/>
      <c r="C17" s="9">
        <v>41442</v>
      </c>
      <c r="D17" s="24">
        <v>602</v>
      </c>
      <c r="E17" s="247">
        <v>25.455998669642899</v>
      </c>
      <c r="F17" s="11">
        <v>102.224946830357</v>
      </c>
      <c r="G17" s="88">
        <v>46.338248526785698</v>
      </c>
      <c r="H17" s="124">
        <v>17.879886625000001</v>
      </c>
      <c r="I17" s="146">
        <v>28.4583619017857</v>
      </c>
      <c r="J17" s="147">
        <v>11.314276872660701</v>
      </c>
      <c r="K17" s="11">
        <v>63.805367036978303</v>
      </c>
      <c r="L17" s="37">
        <v>0.237476717224408</v>
      </c>
      <c r="M17" s="124">
        <v>396.107142857143</v>
      </c>
      <c r="N17" s="146">
        <v>4.4279734047619099</v>
      </c>
      <c r="O17" s="171">
        <v>-4.2381476651785697</v>
      </c>
      <c r="P17" s="58">
        <v>17.655247318776201</v>
      </c>
      <c r="Q17" s="37">
        <v>12.0677725975229</v>
      </c>
      <c r="R17" s="37">
        <v>4.1085900928059198</v>
      </c>
      <c r="S17" s="103" t="s">
        <v>138</v>
      </c>
      <c r="T17" s="86" t="s">
        <v>17</v>
      </c>
    </row>
    <row r="18" spans="1:28" ht="15.9" customHeight="1" x14ac:dyDescent="0.3">
      <c r="A18" s="1171"/>
      <c r="B18" s="1254"/>
      <c r="C18" s="9">
        <v>41442</v>
      </c>
      <c r="D18" s="24">
        <v>603</v>
      </c>
      <c r="E18" s="247" t="s">
        <v>17</v>
      </c>
      <c r="F18" s="11" t="s">
        <v>17</v>
      </c>
      <c r="G18" s="88" t="s">
        <v>17</v>
      </c>
      <c r="H18" s="124" t="s">
        <v>17</v>
      </c>
      <c r="I18" s="146" t="s">
        <v>17</v>
      </c>
      <c r="J18" s="147" t="s">
        <v>17</v>
      </c>
      <c r="K18" s="11" t="s">
        <v>17</v>
      </c>
      <c r="L18" s="37" t="s">
        <v>17</v>
      </c>
      <c r="M18" s="124" t="s">
        <v>17</v>
      </c>
      <c r="N18" s="146" t="s">
        <v>17</v>
      </c>
      <c r="O18" s="171" t="s">
        <v>17</v>
      </c>
      <c r="P18" s="58" t="s">
        <v>17</v>
      </c>
      <c r="Q18" s="37" t="s">
        <v>17</v>
      </c>
      <c r="R18" s="37" t="s">
        <v>17</v>
      </c>
      <c r="S18" s="103" t="s">
        <v>17</v>
      </c>
      <c r="T18" s="86" t="s">
        <v>145</v>
      </c>
    </row>
    <row r="19" spans="1:28" ht="15.9" customHeight="1" x14ac:dyDescent="0.3">
      <c r="A19" s="1171"/>
      <c r="B19" s="1254"/>
      <c r="C19" s="9">
        <v>41442</v>
      </c>
      <c r="D19" s="24">
        <v>604</v>
      </c>
      <c r="E19" s="247" t="s">
        <v>17</v>
      </c>
      <c r="F19" s="11" t="s">
        <v>17</v>
      </c>
      <c r="G19" s="88" t="s">
        <v>17</v>
      </c>
      <c r="H19" s="124" t="s">
        <v>17</v>
      </c>
      <c r="I19" s="146" t="s">
        <v>17</v>
      </c>
      <c r="J19" s="147" t="s">
        <v>17</v>
      </c>
      <c r="K19" s="11" t="s">
        <v>17</v>
      </c>
      <c r="L19" s="37" t="s">
        <v>17</v>
      </c>
      <c r="M19" s="124" t="s">
        <v>17</v>
      </c>
      <c r="N19" s="146" t="s">
        <v>17</v>
      </c>
      <c r="O19" s="171" t="s">
        <v>17</v>
      </c>
      <c r="P19" s="58" t="s">
        <v>17</v>
      </c>
      <c r="Q19" s="37" t="s">
        <v>17</v>
      </c>
      <c r="R19" s="37" t="s">
        <v>17</v>
      </c>
      <c r="S19" s="103" t="s">
        <v>17</v>
      </c>
      <c r="T19" s="86" t="s">
        <v>146</v>
      </c>
    </row>
    <row r="20" spans="1:28" ht="15.9" customHeight="1" x14ac:dyDescent="0.3">
      <c r="A20" s="1171"/>
      <c r="B20" s="1254"/>
      <c r="C20" s="9">
        <v>41449</v>
      </c>
      <c r="D20" s="24">
        <v>606</v>
      </c>
      <c r="E20" s="247" t="s">
        <v>17</v>
      </c>
      <c r="F20" s="11" t="s">
        <v>17</v>
      </c>
      <c r="G20" s="88" t="s">
        <v>17</v>
      </c>
      <c r="H20" s="124" t="s">
        <v>17</v>
      </c>
      <c r="I20" s="146" t="s">
        <v>17</v>
      </c>
      <c r="J20" s="147" t="s">
        <v>17</v>
      </c>
      <c r="K20" s="11" t="s">
        <v>17</v>
      </c>
      <c r="L20" s="37" t="s">
        <v>17</v>
      </c>
      <c r="M20" s="124" t="s">
        <v>17</v>
      </c>
      <c r="N20" s="146" t="s">
        <v>17</v>
      </c>
      <c r="O20" s="171" t="s">
        <v>17</v>
      </c>
      <c r="P20" s="58" t="s">
        <v>17</v>
      </c>
      <c r="Q20" s="37" t="s">
        <v>17</v>
      </c>
      <c r="R20" s="37" t="s">
        <v>17</v>
      </c>
      <c r="S20" s="103" t="s">
        <v>17</v>
      </c>
      <c r="T20" s="86" t="s">
        <v>148</v>
      </c>
    </row>
    <row r="21" spans="1:28" ht="15.9" customHeight="1" thickBot="1" x14ac:dyDescent="0.35">
      <c r="A21" s="1171"/>
      <c r="B21" s="1254"/>
      <c r="C21" s="39">
        <v>41445</v>
      </c>
      <c r="D21" s="40">
        <v>612</v>
      </c>
      <c r="E21" s="254">
        <v>4.5478967499999996</v>
      </c>
      <c r="F21" s="94">
        <v>76.929572500000006</v>
      </c>
      <c r="G21" s="105">
        <v>47.000372833333302</v>
      </c>
      <c r="H21" s="125">
        <v>16.704168750000001</v>
      </c>
      <c r="I21" s="148">
        <v>30.296204083333301</v>
      </c>
      <c r="J21" s="149">
        <v>12.3351564783333</v>
      </c>
      <c r="K21" s="94">
        <v>64.597951121890404</v>
      </c>
      <c r="L21" s="38">
        <v>0.21702697863602799</v>
      </c>
      <c r="M21" s="125">
        <v>406.41666666666703</v>
      </c>
      <c r="N21" s="148">
        <v>4.0908928611111097</v>
      </c>
      <c r="O21" s="178">
        <v>-4.3689946041666703</v>
      </c>
      <c r="P21" s="70">
        <v>9.1592942970337106</v>
      </c>
      <c r="Q21" s="38">
        <v>14.249921630777701</v>
      </c>
      <c r="R21" s="38">
        <v>7.2434381679289697</v>
      </c>
      <c r="S21" s="106" t="s">
        <v>159</v>
      </c>
      <c r="T21" s="107" t="s">
        <v>147</v>
      </c>
    </row>
    <row r="22" spans="1:28" ht="15.9" customHeight="1" x14ac:dyDescent="0.3">
      <c r="A22" s="1171"/>
      <c r="B22" s="1254"/>
      <c r="C22" s="1116" t="s">
        <v>13</v>
      </c>
      <c r="D22" s="1117"/>
      <c r="E22" s="14">
        <f t="shared" ref="E22:R22" si="3">AVERAGE(E14:E21)</f>
        <v>8.8347018814285789</v>
      </c>
      <c r="F22" s="15">
        <f t="shared" si="3"/>
        <v>82.723755448571396</v>
      </c>
      <c r="G22" s="89">
        <f t="shared" si="3"/>
        <v>48.704980044523801</v>
      </c>
      <c r="H22" s="126">
        <f t="shared" si="3"/>
        <v>17.425442126666667</v>
      </c>
      <c r="I22" s="150">
        <f t="shared" si="3"/>
        <v>31.279537917857141</v>
      </c>
      <c r="J22" s="151">
        <f t="shared" si="3"/>
        <v>13.06700790651546</v>
      </c>
      <c r="K22" s="15">
        <f t="shared" si="3"/>
        <v>65.930784248007257</v>
      </c>
      <c r="L22" s="48">
        <f t="shared" si="3"/>
        <v>0.27684323299039282</v>
      </c>
      <c r="M22" s="126">
        <f t="shared" si="3"/>
        <v>422.97726190476197</v>
      </c>
      <c r="N22" s="150">
        <f t="shared" si="3"/>
        <v>5.3576251552579377</v>
      </c>
      <c r="O22" s="174">
        <f t="shared" si="3"/>
        <v>-5.4715187381746073</v>
      </c>
      <c r="P22" s="64">
        <f t="shared" si="3"/>
        <v>9.837293631698957</v>
      </c>
      <c r="Q22" s="48">
        <f t="shared" si="3"/>
        <v>12.292423890442224</v>
      </c>
      <c r="R22" s="48">
        <f t="shared" si="3"/>
        <v>5.5594590047216119</v>
      </c>
      <c r="S22" s="1302">
        <f>COUNT(I14:I21)</f>
        <v>5</v>
      </c>
      <c r="T22" s="1303"/>
    </row>
    <row r="23" spans="1:28" ht="15.9" customHeight="1" x14ac:dyDescent="0.3">
      <c r="A23" s="1171"/>
      <c r="B23" s="1254"/>
      <c r="C23" s="1124" t="s">
        <v>14</v>
      </c>
      <c r="D23" s="1125"/>
      <c r="E23" s="17">
        <f t="shared" ref="E23:R23" si="4">_xlfn.STDEV.S(E14:E21)</f>
        <v>9.3250663919402292</v>
      </c>
      <c r="F23" s="18">
        <f t="shared" si="4"/>
        <v>13.719968001098502</v>
      </c>
      <c r="G23" s="90">
        <f t="shared" si="4"/>
        <v>6.0556142244690685</v>
      </c>
      <c r="H23" s="127">
        <f t="shared" si="4"/>
        <v>7.8905066512705879</v>
      </c>
      <c r="I23" s="152">
        <f t="shared" si="4"/>
        <v>4.8899820652608064</v>
      </c>
      <c r="J23" s="153">
        <f t="shared" si="4"/>
        <v>1.668699545549249</v>
      </c>
      <c r="K23" s="18">
        <f t="shared" si="4"/>
        <v>14.237343711259763</v>
      </c>
      <c r="L23" s="50">
        <f t="shared" si="4"/>
        <v>9.458134795737809E-2</v>
      </c>
      <c r="M23" s="127">
        <f t="shared" si="4"/>
        <v>65.292716440840508</v>
      </c>
      <c r="N23" s="152">
        <f t="shared" si="4"/>
        <v>2.223552641409257</v>
      </c>
      <c r="O23" s="175">
        <f t="shared" si="4"/>
        <v>3.0774248501049164</v>
      </c>
      <c r="P23" s="66">
        <f t="shared" si="4"/>
        <v>4.6210473653261674</v>
      </c>
      <c r="Q23" s="50">
        <f t="shared" si="4"/>
        <v>3.0429435826078484</v>
      </c>
      <c r="R23" s="50">
        <f t="shared" si="4"/>
        <v>1.8045180307752622</v>
      </c>
      <c r="S23" s="1304"/>
      <c r="T23" s="1305"/>
    </row>
    <row r="24" spans="1:28" ht="15.9" customHeight="1" thickBot="1" x14ac:dyDescent="0.35">
      <c r="A24" s="1171"/>
      <c r="B24" s="1255"/>
      <c r="C24" s="1126" t="s">
        <v>15</v>
      </c>
      <c r="D24" s="1127"/>
      <c r="E24" s="20">
        <f t="shared" ref="E24:R24" si="5">_xlfn.STDEV.S(E14:E21)/SQRT(COUNT(E14:E21))</f>
        <v>4.1702964694154101</v>
      </c>
      <c r="F24" s="21">
        <f t="shared" si="5"/>
        <v>6.1357562199156321</v>
      </c>
      <c r="G24" s="91">
        <f t="shared" si="5"/>
        <v>2.7081530102855011</v>
      </c>
      <c r="H24" s="128">
        <f t="shared" si="5"/>
        <v>3.5287418498310523</v>
      </c>
      <c r="I24" s="154">
        <f t="shared" si="5"/>
        <v>2.1868664613355953</v>
      </c>
      <c r="J24" s="155">
        <f t="shared" si="5"/>
        <v>0.74626512357422548</v>
      </c>
      <c r="K24" s="21">
        <f t="shared" si="5"/>
        <v>6.3671336714811932</v>
      </c>
      <c r="L24" s="52">
        <f t="shared" si="5"/>
        <v>4.2298064687251655E-2</v>
      </c>
      <c r="M24" s="128">
        <f t="shared" si="5"/>
        <v>29.199790479467499</v>
      </c>
      <c r="N24" s="154">
        <f t="shared" si="5"/>
        <v>0.99440297154806245</v>
      </c>
      <c r="O24" s="176">
        <f t="shared" si="5"/>
        <v>1.3762662320963388</v>
      </c>
      <c r="P24" s="68">
        <f t="shared" si="5"/>
        <v>2.0665952072231231</v>
      </c>
      <c r="Q24" s="52">
        <f t="shared" si="5"/>
        <v>1.360845740481579</v>
      </c>
      <c r="R24" s="52">
        <f t="shared" si="5"/>
        <v>0.80700499668750869</v>
      </c>
      <c r="S24" s="1306"/>
      <c r="T24" s="1307"/>
    </row>
    <row r="25" spans="1:28" s="81" customFormat="1" ht="15.9" customHeight="1" thickBot="1" x14ac:dyDescent="0.35">
      <c r="A25" s="1172"/>
      <c r="B25" s="1109" t="s">
        <v>19</v>
      </c>
      <c r="C25" s="1110"/>
      <c r="D25" s="1110"/>
      <c r="E25" s="27">
        <f t="shared" ref="E25:R25" si="6">_xlfn.T.TEST(E6:E10,E14:E21,2,3)</f>
        <v>0.87369624831335746</v>
      </c>
      <c r="F25" s="28">
        <f t="shared" si="6"/>
        <v>0.24020694412452431</v>
      </c>
      <c r="G25" s="119">
        <f t="shared" si="6"/>
        <v>0.10191250658396192</v>
      </c>
      <c r="H25" s="72">
        <f t="shared" si="6"/>
        <v>0.6476158408546856</v>
      </c>
      <c r="I25" s="119">
        <f t="shared" si="6"/>
        <v>6.7759944438393366E-2</v>
      </c>
      <c r="J25" s="28">
        <f t="shared" si="6"/>
        <v>7.8914975493033224E-3</v>
      </c>
      <c r="K25" s="28">
        <f t="shared" si="6"/>
        <v>0.77019373078192754</v>
      </c>
      <c r="L25" s="28">
        <f t="shared" si="6"/>
        <v>3.8944260789708484E-3</v>
      </c>
      <c r="M25" s="72">
        <f t="shared" si="6"/>
        <v>0.17151304488854233</v>
      </c>
      <c r="N25" s="119">
        <f t="shared" si="6"/>
        <v>3.2519562889392152E-2</v>
      </c>
      <c r="O25" s="72">
        <f t="shared" si="6"/>
        <v>0.26899378750126063</v>
      </c>
      <c r="P25" s="119">
        <f t="shared" si="6"/>
        <v>0.47892023815915108</v>
      </c>
      <c r="Q25" s="28">
        <f t="shared" si="6"/>
        <v>0.83910976168423201</v>
      </c>
      <c r="R25" s="29">
        <f t="shared" si="6"/>
        <v>0.60086185880966703</v>
      </c>
    </row>
    <row r="26" spans="1:28" ht="15.9" customHeight="1" x14ac:dyDescent="0.3">
      <c r="I26" s="8"/>
      <c r="J26" s="8"/>
      <c r="K26" s="8"/>
      <c r="L26" s="8"/>
      <c r="M26" s="8"/>
      <c r="P26" s="8"/>
      <c r="Q26" s="8"/>
    </row>
    <row r="27" spans="1:28" ht="15.9" customHeight="1" thickBot="1" x14ac:dyDescent="0.35">
      <c r="I27" s="8"/>
      <c r="J27" s="8"/>
      <c r="K27" s="8"/>
      <c r="L27" s="8"/>
      <c r="M27" s="8"/>
      <c r="P27" s="8"/>
      <c r="Q27" s="8"/>
    </row>
    <row r="28" spans="1:28" ht="16.5" customHeight="1" thickBot="1" x14ac:dyDescent="0.35">
      <c r="A28" s="1150" t="s">
        <v>644</v>
      </c>
      <c r="B28" s="1151"/>
      <c r="C28" s="1156" t="s">
        <v>0</v>
      </c>
      <c r="D28" s="1179" t="s">
        <v>1</v>
      </c>
      <c r="E28" s="1098" t="s">
        <v>132</v>
      </c>
      <c r="F28" s="1099"/>
      <c r="G28" s="1099"/>
      <c r="H28" s="1099"/>
      <c r="I28" s="1099"/>
      <c r="J28" s="1099"/>
      <c r="K28" s="1099"/>
      <c r="L28" s="1099"/>
      <c r="M28" s="1099"/>
      <c r="N28" s="1099"/>
      <c r="O28" s="1099"/>
      <c r="P28" s="1099"/>
      <c r="Q28" s="1099"/>
      <c r="R28" s="1099"/>
      <c r="S28" s="1099"/>
      <c r="T28" s="1100"/>
    </row>
    <row r="29" spans="1:28" ht="16.5" customHeight="1" x14ac:dyDescent="0.3">
      <c r="A29" s="1152"/>
      <c r="B29" s="1153"/>
      <c r="C29" s="1157"/>
      <c r="D29" s="1180"/>
      <c r="E29" s="1225" t="s">
        <v>118</v>
      </c>
      <c r="F29" s="1226"/>
      <c r="G29" s="1086" t="s">
        <v>119</v>
      </c>
      <c r="H29" s="1087"/>
      <c r="I29" s="1140" t="s">
        <v>95</v>
      </c>
      <c r="J29" s="1142" t="s">
        <v>96</v>
      </c>
      <c r="K29" s="1142" t="s">
        <v>97</v>
      </c>
      <c r="L29" s="1142" t="s">
        <v>124</v>
      </c>
      <c r="M29" s="1144" t="s">
        <v>7</v>
      </c>
      <c r="N29" s="1086" t="s">
        <v>131</v>
      </c>
      <c r="O29" s="1087"/>
      <c r="P29" s="1282" t="s">
        <v>125</v>
      </c>
      <c r="Q29" s="1251"/>
      <c r="R29" s="1252"/>
      <c r="S29" s="1156" t="s">
        <v>68</v>
      </c>
      <c r="T29" s="1179" t="s">
        <v>2</v>
      </c>
    </row>
    <row r="30" spans="1:28" ht="16.5" customHeight="1" thickBot="1" x14ac:dyDescent="0.4">
      <c r="A30" s="1154"/>
      <c r="B30" s="1155"/>
      <c r="C30" s="1158"/>
      <c r="D30" s="1181"/>
      <c r="E30" s="92" t="s">
        <v>120</v>
      </c>
      <c r="F30" s="93" t="s">
        <v>121</v>
      </c>
      <c r="G30" s="121" t="s">
        <v>122</v>
      </c>
      <c r="H30" s="122" t="s">
        <v>123</v>
      </c>
      <c r="I30" s="1141"/>
      <c r="J30" s="1143"/>
      <c r="K30" s="1143"/>
      <c r="L30" s="1143"/>
      <c r="M30" s="1145"/>
      <c r="N30" s="165" t="s">
        <v>126</v>
      </c>
      <c r="O30" s="166" t="s">
        <v>127</v>
      </c>
      <c r="P30" s="167" t="s">
        <v>128</v>
      </c>
      <c r="Q30" s="168" t="s">
        <v>129</v>
      </c>
      <c r="R30" s="169" t="s">
        <v>130</v>
      </c>
      <c r="S30" s="1158"/>
      <c r="T30" s="1181"/>
    </row>
    <row r="31" spans="1:28" ht="15.9" customHeight="1" x14ac:dyDescent="0.3">
      <c r="A31" s="1170" t="s">
        <v>651</v>
      </c>
      <c r="B31" s="1173" t="s">
        <v>9</v>
      </c>
      <c r="C31" s="95">
        <v>41435</v>
      </c>
      <c r="D31" s="96">
        <v>583</v>
      </c>
      <c r="E31" s="253">
        <v>2.4871530714285699</v>
      </c>
      <c r="F31" s="7">
        <v>53.6570105714286</v>
      </c>
      <c r="G31" s="97">
        <v>15.125418738095201</v>
      </c>
      <c r="H31" s="123">
        <v>0.82367760714285698</v>
      </c>
      <c r="I31" s="144">
        <v>14.301741130952401</v>
      </c>
      <c r="J31" s="145">
        <v>5.2333092398928596</v>
      </c>
      <c r="K31" s="7">
        <v>94.897631560333807</v>
      </c>
      <c r="L31" s="35">
        <v>0.124828209533152</v>
      </c>
      <c r="M31" s="123">
        <v>366.27380952380997</v>
      </c>
      <c r="N31" s="144">
        <v>4.9447976091269803</v>
      </c>
      <c r="O31" s="177">
        <v>-4.2830368601190498</v>
      </c>
      <c r="P31" s="99">
        <v>6.5565671390246596</v>
      </c>
      <c r="Q31" s="35">
        <v>13.2483403994499</v>
      </c>
      <c r="R31" s="35">
        <v>6.3004767807684097</v>
      </c>
      <c r="S31" s="104" t="s">
        <v>137</v>
      </c>
      <c r="T31" s="98" t="s">
        <v>17</v>
      </c>
      <c r="U31" s="81"/>
      <c r="V31" s="81"/>
      <c r="Y31" s="81"/>
      <c r="AB31" s="81"/>
    </row>
    <row r="32" spans="1:28" ht="15.9" customHeight="1" x14ac:dyDescent="0.3">
      <c r="A32" s="1171"/>
      <c r="B32" s="1174"/>
      <c r="C32" s="9">
        <v>41435</v>
      </c>
      <c r="D32" s="24">
        <v>591</v>
      </c>
      <c r="E32" s="247">
        <v>5.29384601785714</v>
      </c>
      <c r="F32" s="11">
        <v>82.248375089285702</v>
      </c>
      <c r="G32" s="88">
        <v>34.623532464285702</v>
      </c>
      <c r="H32" s="124">
        <v>14.1316124732143</v>
      </c>
      <c r="I32" s="146">
        <v>20.491919991071398</v>
      </c>
      <c r="J32" s="147">
        <v>8.3535832867500002</v>
      </c>
      <c r="K32" s="11">
        <v>59.178164813334902</v>
      </c>
      <c r="L32" s="37">
        <v>0.16591286235827299</v>
      </c>
      <c r="M32" s="124">
        <v>407.669642857143</v>
      </c>
      <c r="N32" s="146">
        <v>4.1001751793154799</v>
      </c>
      <c r="O32" s="171">
        <v>-3.8794817537202402</v>
      </c>
      <c r="P32" s="58">
        <v>12.326002005383801</v>
      </c>
      <c r="Q32" s="37">
        <v>14.8807593968845</v>
      </c>
      <c r="R32" s="37">
        <v>7.61788260849141</v>
      </c>
      <c r="S32" s="103" t="s">
        <v>138</v>
      </c>
      <c r="T32" s="86" t="s">
        <v>17</v>
      </c>
    </row>
    <row r="33" spans="1:28" ht="15.9" customHeight="1" x14ac:dyDescent="0.3">
      <c r="A33" s="1171"/>
      <c r="B33" s="1174"/>
      <c r="C33" s="9">
        <v>41439</v>
      </c>
      <c r="D33" s="24">
        <v>594</v>
      </c>
      <c r="E33" s="247">
        <v>8.5707211339285703</v>
      </c>
      <c r="F33" s="11">
        <v>103.316539696429</v>
      </c>
      <c r="G33" s="88">
        <v>60.763883705357102</v>
      </c>
      <c r="H33" s="124">
        <v>20.124783205357101</v>
      </c>
      <c r="I33" s="146">
        <v>40.639100499999998</v>
      </c>
      <c r="J33" s="147">
        <v>18.626627098419601</v>
      </c>
      <c r="K33" s="11">
        <v>67.0262529133702</v>
      </c>
      <c r="L33" s="37">
        <v>0.59757773438227402</v>
      </c>
      <c r="M33" s="124">
        <v>458.27678571428601</v>
      </c>
      <c r="N33" s="146">
        <v>7.6967663199404797</v>
      </c>
      <c r="O33" s="171">
        <v>-6.8889945208333296</v>
      </c>
      <c r="P33" s="58">
        <v>6.47554832936504</v>
      </c>
      <c r="Q33" s="37">
        <v>14.5650905615176</v>
      </c>
      <c r="R33" s="37">
        <v>6.1893004600852004</v>
      </c>
      <c r="S33" s="103" t="s">
        <v>138</v>
      </c>
      <c r="T33" s="86" t="s">
        <v>17</v>
      </c>
    </row>
    <row r="34" spans="1:28" ht="15.9" customHeight="1" x14ac:dyDescent="0.3">
      <c r="A34" s="1171"/>
      <c r="B34" s="1174"/>
      <c r="C34" s="9">
        <v>41445</v>
      </c>
      <c r="D34" s="24">
        <v>613</v>
      </c>
      <c r="E34" s="247" t="s">
        <v>17</v>
      </c>
      <c r="F34" s="11" t="s">
        <v>17</v>
      </c>
      <c r="G34" s="88" t="s">
        <v>17</v>
      </c>
      <c r="H34" s="124" t="s">
        <v>17</v>
      </c>
      <c r="I34" s="146" t="s">
        <v>17</v>
      </c>
      <c r="J34" s="147" t="s">
        <v>17</v>
      </c>
      <c r="K34" s="11" t="s">
        <v>17</v>
      </c>
      <c r="L34" s="37" t="s">
        <v>17</v>
      </c>
      <c r="M34" s="124" t="s">
        <v>17</v>
      </c>
      <c r="N34" s="146" t="s">
        <v>17</v>
      </c>
      <c r="O34" s="171" t="s">
        <v>17</v>
      </c>
      <c r="P34" s="58" t="s">
        <v>17</v>
      </c>
      <c r="Q34" s="37" t="s">
        <v>17</v>
      </c>
      <c r="R34" s="37" t="s">
        <v>17</v>
      </c>
      <c r="S34" s="103" t="s">
        <v>17</v>
      </c>
      <c r="T34" s="86" t="s">
        <v>145</v>
      </c>
    </row>
    <row r="35" spans="1:28" ht="15.9" customHeight="1" x14ac:dyDescent="0.3">
      <c r="A35" s="1171"/>
      <c r="B35" s="1174"/>
      <c r="C35" s="9">
        <v>41449</v>
      </c>
      <c r="D35" s="24">
        <v>615</v>
      </c>
      <c r="E35" s="247">
        <v>8.4708888125000001</v>
      </c>
      <c r="F35" s="11">
        <v>87.666214937500001</v>
      </c>
      <c r="G35" s="88">
        <v>22.191136562499999</v>
      </c>
      <c r="H35" s="124">
        <v>1.80540875</v>
      </c>
      <c r="I35" s="146">
        <v>20.385727812500001</v>
      </c>
      <c r="J35" s="147">
        <v>10.3914072165625</v>
      </c>
      <c r="K35" s="11">
        <v>91.772130841894693</v>
      </c>
      <c r="L35" s="37">
        <v>0.190526851020168</v>
      </c>
      <c r="M35" s="124">
        <v>509.9375</v>
      </c>
      <c r="N35" s="146">
        <v>8.7272342968750003</v>
      </c>
      <c r="O35" s="171">
        <v>-6.97682219791667</v>
      </c>
      <c r="P35" s="58">
        <v>6.36448639016049</v>
      </c>
      <c r="Q35" s="37">
        <v>11.887964188339099</v>
      </c>
      <c r="R35" s="37">
        <v>5.3358831994186096</v>
      </c>
      <c r="S35" s="103" t="s">
        <v>149</v>
      </c>
      <c r="T35" s="86" t="s">
        <v>17</v>
      </c>
    </row>
    <row r="36" spans="1:28" ht="15.9" customHeight="1" thickBot="1" x14ac:dyDescent="0.35">
      <c r="A36" s="1171"/>
      <c r="B36" s="1174"/>
      <c r="C36" s="39">
        <v>41449</v>
      </c>
      <c r="D36" s="40">
        <v>619</v>
      </c>
      <c r="E36" s="254">
        <v>2.5962126428571399</v>
      </c>
      <c r="F36" s="94">
        <v>105.99302785714301</v>
      </c>
      <c r="G36" s="105">
        <v>15.5216506428571</v>
      </c>
      <c r="H36" s="125">
        <v>1.41301957142857</v>
      </c>
      <c r="I36" s="148">
        <v>14.108631071428601</v>
      </c>
      <c r="J36" s="149">
        <v>6.5985786951428604</v>
      </c>
      <c r="K36" s="94">
        <v>92.739274391471596</v>
      </c>
      <c r="L36" s="38">
        <v>0.14328055194172701</v>
      </c>
      <c r="M36" s="125">
        <v>469.142857142857</v>
      </c>
      <c r="N36" s="148">
        <v>9.3314044285714299</v>
      </c>
      <c r="O36" s="178">
        <v>-8.5489233333333292</v>
      </c>
      <c r="P36" s="70">
        <v>4.4243569208910696</v>
      </c>
      <c r="Q36" s="38">
        <v>7.1598157746613103</v>
      </c>
      <c r="R36" s="38">
        <v>3.78054327091863</v>
      </c>
      <c r="S36" s="106" t="s">
        <v>137</v>
      </c>
      <c r="T36" s="107" t="s">
        <v>17</v>
      </c>
    </row>
    <row r="37" spans="1:28" ht="15.9" customHeight="1" x14ac:dyDescent="0.3">
      <c r="A37" s="1171"/>
      <c r="B37" s="1174"/>
      <c r="C37" s="1116" t="s">
        <v>13</v>
      </c>
      <c r="D37" s="1117"/>
      <c r="E37" s="14">
        <f t="shared" ref="E37:R37" si="7">AVERAGE(E31:E36)</f>
        <v>5.4837643357142838</v>
      </c>
      <c r="F37" s="15">
        <f t="shared" si="7"/>
        <v>86.576233630357279</v>
      </c>
      <c r="G37" s="89">
        <f t="shared" si="7"/>
        <v>29.645124422619023</v>
      </c>
      <c r="H37" s="126">
        <f t="shared" si="7"/>
        <v>7.6597003214285646</v>
      </c>
      <c r="I37" s="150">
        <f t="shared" si="7"/>
        <v>21.985424101190482</v>
      </c>
      <c r="J37" s="151">
        <f t="shared" si="7"/>
        <v>9.8407011073535635</v>
      </c>
      <c r="K37" s="15">
        <f t="shared" si="7"/>
        <v>81.122690904081054</v>
      </c>
      <c r="L37" s="48">
        <f t="shared" si="7"/>
        <v>0.24442524184711883</v>
      </c>
      <c r="M37" s="126">
        <f t="shared" si="7"/>
        <v>442.26011904761918</v>
      </c>
      <c r="N37" s="150">
        <f t="shared" si="7"/>
        <v>6.9600755667658749</v>
      </c>
      <c r="O37" s="174">
        <f t="shared" si="7"/>
        <v>-6.1154517331845231</v>
      </c>
      <c r="P37" s="64">
        <f t="shared" si="7"/>
        <v>7.2293921569650124</v>
      </c>
      <c r="Q37" s="48">
        <f t="shared" si="7"/>
        <v>12.348394064170481</v>
      </c>
      <c r="R37" s="48">
        <f t="shared" si="7"/>
        <v>5.8448172639364522</v>
      </c>
      <c r="S37" s="1118">
        <f>COUNT(I31:I36)</f>
        <v>5</v>
      </c>
      <c r="T37" s="1119"/>
    </row>
    <row r="38" spans="1:28" ht="15.9" customHeight="1" x14ac:dyDescent="0.3">
      <c r="A38" s="1171"/>
      <c r="B38" s="1174"/>
      <c r="C38" s="1124" t="s">
        <v>14</v>
      </c>
      <c r="D38" s="1125"/>
      <c r="E38" s="17">
        <f t="shared" ref="E38:R38" si="8">_xlfn.STDEV.S(E31:E36)</f>
        <v>2.9919023099642494</v>
      </c>
      <c r="F38" s="18">
        <f t="shared" si="8"/>
        <v>20.981202365665546</v>
      </c>
      <c r="G38" s="90">
        <f t="shared" si="8"/>
        <v>19.098547233480524</v>
      </c>
      <c r="H38" s="127">
        <f t="shared" si="8"/>
        <v>8.9063024728221283</v>
      </c>
      <c r="I38" s="152">
        <f t="shared" si="8"/>
        <v>10.883842133586457</v>
      </c>
      <c r="J38" s="153">
        <f t="shared" si="8"/>
        <v>5.2784161854591485</v>
      </c>
      <c r="K38" s="18">
        <f t="shared" si="8"/>
        <v>16.721067268309199</v>
      </c>
      <c r="L38" s="50">
        <f t="shared" si="8"/>
        <v>0.19894698520265011</v>
      </c>
      <c r="M38" s="127">
        <f t="shared" si="8"/>
        <v>55.968436170117428</v>
      </c>
      <c r="N38" s="152">
        <f t="shared" si="8"/>
        <v>2.3199751769539469</v>
      </c>
      <c r="O38" s="175">
        <f t="shared" si="8"/>
        <v>1.9760704419797583</v>
      </c>
      <c r="P38" s="66">
        <f t="shared" si="8"/>
        <v>2.9838184692288365</v>
      </c>
      <c r="Q38" s="50">
        <f t="shared" si="8"/>
        <v>3.1332834727722019</v>
      </c>
      <c r="R38" s="50">
        <f t="shared" si="8"/>
        <v>1.4133555801749391</v>
      </c>
      <c r="S38" s="1120"/>
      <c r="T38" s="1121"/>
    </row>
    <row r="39" spans="1:28" ht="15.9" customHeight="1" thickBot="1" x14ac:dyDescent="0.35">
      <c r="A39" s="1171"/>
      <c r="B39" s="1175"/>
      <c r="C39" s="1126" t="s">
        <v>15</v>
      </c>
      <c r="D39" s="1127"/>
      <c r="E39" s="20">
        <f t="shared" ref="E39:R39" si="9">_xlfn.STDEV.S(E31:E36)/SQRT(COUNT(E31:E36))</f>
        <v>1.3380193894237415</v>
      </c>
      <c r="F39" s="21">
        <f t="shared" si="9"/>
        <v>9.3830789478615113</v>
      </c>
      <c r="G39" s="91">
        <f t="shared" si="9"/>
        <v>8.5411299771105984</v>
      </c>
      <c r="H39" s="128">
        <f t="shared" si="9"/>
        <v>3.9830195514809503</v>
      </c>
      <c r="I39" s="154">
        <f t="shared" si="9"/>
        <v>4.8674021734151331</v>
      </c>
      <c r="J39" s="155">
        <f t="shared" si="9"/>
        <v>2.3605794808443585</v>
      </c>
      <c r="K39" s="21">
        <f t="shared" si="9"/>
        <v>7.4778886136572158</v>
      </c>
      <c r="L39" s="52">
        <f t="shared" si="9"/>
        <v>8.8971796566354081E-2</v>
      </c>
      <c r="M39" s="128">
        <f t="shared" si="9"/>
        <v>25.029845574148109</v>
      </c>
      <c r="N39" s="154">
        <f t="shared" si="9"/>
        <v>1.0375244403562258</v>
      </c>
      <c r="O39" s="176">
        <f t="shared" si="9"/>
        <v>0.88372556731895868</v>
      </c>
      <c r="P39" s="68">
        <f t="shared" si="9"/>
        <v>1.3344041859430085</v>
      </c>
      <c r="Q39" s="52">
        <f t="shared" si="9"/>
        <v>1.4012469675790509</v>
      </c>
      <c r="R39" s="52">
        <f t="shared" si="9"/>
        <v>0.63207183072996354</v>
      </c>
      <c r="S39" s="1122"/>
      <c r="T39" s="1123"/>
    </row>
    <row r="40" spans="1:28" ht="15.9" customHeight="1" x14ac:dyDescent="0.3">
      <c r="A40" s="1171"/>
      <c r="B40" s="1173" t="s">
        <v>16</v>
      </c>
      <c r="C40" s="95">
        <v>41442</v>
      </c>
      <c r="D40" s="96">
        <v>557</v>
      </c>
      <c r="E40" s="253">
        <v>8.6177379642857108</v>
      </c>
      <c r="F40" s="7">
        <v>66.759517169642905</v>
      </c>
      <c r="G40" s="97">
        <v>45.1458027410714</v>
      </c>
      <c r="H40" s="123">
        <v>14.301664348214301</v>
      </c>
      <c r="I40" s="144">
        <v>30.844138392857101</v>
      </c>
      <c r="J40" s="145">
        <v>13.867485634633899</v>
      </c>
      <c r="K40" s="7">
        <v>68.143985080140695</v>
      </c>
      <c r="L40" s="35">
        <v>0.25094128583005398</v>
      </c>
      <c r="M40" s="123">
        <v>449.607142857143</v>
      </c>
      <c r="N40" s="144">
        <v>4.3661049345238103</v>
      </c>
      <c r="O40" s="177">
        <v>-3.8860440654761899</v>
      </c>
      <c r="P40" s="99">
        <v>28.928125859189901</v>
      </c>
      <c r="Q40" s="35">
        <v>9.7780038698476002</v>
      </c>
      <c r="R40" s="35">
        <v>6.0143864402065601</v>
      </c>
      <c r="S40" s="104" t="s">
        <v>143</v>
      </c>
      <c r="T40" s="198" t="s">
        <v>155</v>
      </c>
      <c r="U40" s="81"/>
      <c r="V40" s="81"/>
      <c r="Y40" s="81"/>
      <c r="AB40" s="81"/>
    </row>
    <row r="41" spans="1:28" ht="15.9" customHeight="1" x14ac:dyDescent="0.3">
      <c r="A41" s="1171"/>
      <c r="B41" s="1174"/>
      <c r="C41" s="9">
        <v>41428</v>
      </c>
      <c r="D41" s="24">
        <v>573</v>
      </c>
      <c r="E41" s="247">
        <v>17.555567083333301</v>
      </c>
      <c r="F41" s="11">
        <v>76.693837562499994</v>
      </c>
      <c r="G41" s="88">
        <v>52.987375937499998</v>
      </c>
      <c r="H41" s="124">
        <v>29.792633458333299</v>
      </c>
      <c r="I41" s="146">
        <v>23.194742479166699</v>
      </c>
      <c r="J41" s="147">
        <v>10.778117760124999</v>
      </c>
      <c r="K41" s="11">
        <v>46.1939293259192</v>
      </c>
      <c r="L41" s="37">
        <v>0.204662002606641</v>
      </c>
      <c r="M41" s="124">
        <v>464.77083333333297</v>
      </c>
      <c r="N41" s="146">
        <v>4.1173756666666703</v>
      </c>
      <c r="O41" s="171">
        <v>-3.6544742187499999</v>
      </c>
      <c r="P41" s="58">
        <v>10.945400158240799</v>
      </c>
      <c r="Q41" s="37">
        <v>19.099487778135799</v>
      </c>
      <c r="R41" s="37">
        <v>7.0150020761379901</v>
      </c>
      <c r="S41" s="103" t="s">
        <v>154</v>
      </c>
      <c r="T41" s="86" t="s">
        <v>17</v>
      </c>
      <c r="U41" s="81"/>
      <c r="V41" s="81"/>
      <c r="Y41" s="81"/>
      <c r="AB41" s="81"/>
    </row>
    <row r="42" spans="1:28" ht="15.9" customHeight="1" x14ac:dyDescent="0.3">
      <c r="A42" s="1171"/>
      <c r="B42" s="1174"/>
      <c r="C42" s="9">
        <v>41432</v>
      </c>
      <c r="D42" s="24">
        <v>589</v>
      </c>
      <c r="E42" s="247" t="s">
        <v>17</v>
      </c>
      <c r="F42" s="11" t="s">
        <v>17</v>
      </c>
      <c r="G42" s="88" t="s">
        <v>17</v>
      </c>
      <c r="H42" s="124" t="s">
        <v>17</v>
      </c>
      <c r="I42" s="146" t="s">
        <v>17</v>
      </c>
      <c r="J42" s="147" t="s">
        <v>17</v>
      </c>
      <c r="K42" s="11" t="s">
        <v>17</v>
      </c>
      <c r="L42" s="37" t="s">
        <v>17</v>
      </c>
      <c r="M42" s="124" t="s">
        <v>17</v>
      </c>
      <c r="N42" s="146" t="s">
        <v>17</v>
      </c>
      <c r="O42" s="171" t="s">
        <v>17</v>
      </c>
      <c r="P42" s="58" t="s">
        <v>17</v>
      </c>
      <c r="Q42" s="37" t="s">
        <v>17</v>
      </c>
      <c r="R42" s="37" t="s">
        <v>17</v>
      </c>
      <c r="S42" s="103" t="s">
        <v>17</v>
      </c>
      <c r="T42" s="86" t="s">
        <v>135</v>
      </c>
    </row>
    <row r="43" spans="1:28" ht="15.9" customHeight="1" x14ac:dyDescent="0.3">
      <c r="A43" s="1171"/>
      <c r="B43" s="1174"/>
      <c r="C43" s="9">
        <v>41432</v>
      </c>
      <c r="D43" s="24">
        <v>609</v>
      </c>
      <c r="E43" s="247" t="s">
        <v>17</v>
      </c>
      <c r="F43" s="11" t="s">
        <v>17</v>
      </c>
      <c r="G43" s="88" t="s">
        <v>17</v>
      </c>
      <c r="H43" s="124" t="s">
        <v>17</v>
      </c>
      <c r="I43" s="146" t="s">
        <v>17</v>
      </c>
      <c r="J43" s="147" t="s">
        <v>17</v>
      </c>
      <c r="K43" s="11" t="s">
        <v>17</v>
      </c>
      <c r="L43" s="37" t="s">
        <v>17</v>
      </c>
      <c r="M43" s="124" t="s">
        <v>17</v>
      </c>
      <c r="N43" s="146" t="s">
        <v>17</v>
      </c>
      <c r="O43" s="171" t="s">
        <v>17</v>
      </c>
      <c r="P43" s="58" t="s">
        <v>17</v>
      </c>
      <c r="Q43" s="37" t="s">
        <v>17</v>
      </c>
      <c r="R43" s="37" t="s">
        <v>17</v>
      </c>
      <c r="S43" s="103" t="s">
        <v>17</v>
      </c>
      <c r="T43" s="86" t="s">
        <v>145</v>
      </c>
    </row>
    <row r="44" spans="1:28" ht="15.9" customHeight="1" x14ac:dyDescent="0.3">
      <c r="A44" s="1171"/>
      <c r="B44" s="1174"/>
      <c r="C44" s="9">
        <v>41449</v>
      </c>
      <c r="D44" s="24">
        <v>620</v>
      </c>
      <c r="E44" s="247" t="s">
        <v>17</v>
      </c>
      <c r="F44" s="11" t="s">
        <v>17</v>
      </c>
      <c r="G44" s="88" t="s">
        <v>17</v>
      </c>
      <c r="H44" s="124" t="s">
        <v>17</v>
      </c>
      <c r="I44" s="146" t="s">
        <v>17</v>
      </c>
      <c r="J44" s="147" t="s">
        <v>17</v>
      </c>
      <c r="K44" s="11" t="s">
        <v>17</v>
      </c>
      <c r="L44" s="37" t="s">
        <v>17</v>
      </c>
      <c r="M44" s="124" t="s">
        <v>17</v>
      </c>
      <c r="N44" s="146" t="s">
        <v>17</v>
      </c>
      <c r="O44" s="171" t="s">
        <v>17</v>
      </c>
      <c r="P44" s="58" t="s">
        <v>17</v>
      </c>
      <c r="Q44" s="37" t="s">
        <v>17</v>
      </c>
      <c r="R44" s="37" t="s">
        <v>17</v>
      </c>
      <c r="S44" s="103" t="s">
        <v>17</v>
      </c>
      <c r="T44" s="86" t="s">
        <v>150</v>
      </c>
    </row>
    <row r="45" spans="1:28" ht="15.9" customHeight="1" x14ac:dyDescent="0.3">
      <c r="A45" s="1171"/>
      <c r="B45" s="1174"/>
      <c r="C45" s="9">
        <v>41614</v>
      </c>
      <c r="D45" s="24">
        <v>773</v>
      </c>
      <c r="E45" s="247">
        <v>33.322189999999999</v>
      </c>
      <c r="F45" s="11">
        <v>115.634080125</v>
      </c>
      <c r="G45" s="88">
        <v>45.37855175</v>
      </c>
      <c r="H45" s="124">
        <v>4.5941663750000004</v>
      </c>
      <c r="I45" s="146">
        <v>40.784385374999999</v>
      </c>
      <c r="J45" s="147">
        <v>20.250894541499999</v>
      </c>
      <c r="K45" s="11">
        <v>90.839220538847101</v>
      </c>
      <c r="L45" s="37">
        <v>0.54053471626334004</v>
      </c>
      <c r="M45" s="124">
        <v>493</v>
      </c>
      <c r="N45" s="146">
        <v>10.830208520833301</v>
      </c>
      <c r="O45" s="171">
        <v>-10.7822481875</v>
      </c>
      <c r="P45" s="58">
        <v>9.2170485885483409</v>
      </c>
      <c r="Q45" s="37">
        <v>6.15346033307888</v>
      </c>
      <c r="R45" s="37">
        <v>1.8206384428114299</v>
      </c>
      <c r="S45" s="103" t="s">
        <v>151</v>
      </c>
      <c r="T45" s="86" t="s">
        <v>17</v>
      </c>
    </row>
    <row r="46" spans="1:28" ht="15.9" customHeight="1" x14ac:dyDescent="0.3">
      <c r="A46" s="1171"/>
      <c r="B46" s="1174"/>
      <c r="C46" s="9">
        <v>42124</v>
      </c>
      <c r="D46" s="24">
        <v>416</v>
      </c>
      <c r="E46" s="247" t="s">
        <v>17</v>
      </c>
      <c r="F46" s="11" t="s">
        <v>17</v>
      </c>
      <c r="G46" s="88" t="s">
        <v>17</v>
      </c>
      <c r="H46" s="124" t="s">
        <v>17</v>
      </c>
      <c r="I46" s="146" t="s">
        <v>17</v>
      </c>
      <c r="J46" s="147" t="s">
        <v>17</v>
      </c>
      <c r="K46" s="11" t="s">
        <v>17</v>
      </c>
      <c r="L46" s="37" t="s">
        <v>17</v>
      </c>
      <c r="M46" s="124" t="s">
        <v>17</v>
      </c>
      <c r="N46" s="146" t="s">
        <v>17</v>
      </c>
      <c r="O46" s="171" t="s">
        <v>17</v>
      </c>
      <c r="P46" s="58" t="s">
        <v>17</v>
      </c>
      <c r="Q46" s="37" t="s">
        <v>17</v>
      </c>
      <c r="R46" s="37" t="s">
        <v>17</v>
      </c>
      <c r="S46" s="103" t="s">
        <v>17</v>
      </c>
      <c r="T46" s="86" t="s">
        <v>152</v>
      </c>
    </row>
    <row r="47" spans="1:28" ht="15.9" customHeight="1" thickBot="1" x14ac:dyDescent="0.35">
      <c r="A47" s="1171"/>
      <c r="B47" s="1174"/>
      <c r="C47" s="39">
        <v>42138</v>
      </c>
      <c r="D47" s="40">
        <v>451</v>
      </c>
      <c r="E47" s="254">
        <v>5.2804690000000001</v>
      </c>
      <c r="F47" s="94">
        <v>124.0250425</v>
      </c>
      <c r="G47" s="105">
        <v>35.316363416666697</v>
      </c>
      <c r="H47" s="125">
        <v>8.0807472499999999</v>
      </c>
      <c r="I47" s="148">
        <v>27.235616166666698</v>
      </c>
      <c r="J47" s="149">
        <v>14.5528119028333</v>
      </c>
      <c r="K47" s="94">
        <v>76.542369025724099</v>
      </c>
      <c r="L47" s="38">
        <v>0.44184040773403799</v>
      </c>
      <c r="M47" s="125">
        <v>533.5</v>
      </c>
      <c r="N47" s="148">
        <v>12.144556284722199</v>
      </c>
      <c r="O47" s="178">
        <v>-14.601020659722201</v>
      </c>
      <c r="P47" s="70">
        <v>5.0861910923962803</v>
      </c>
      <c r="Q47" s="38">
        <v>5.2503556092458599</v>
      </c>
      <c r="R47" s="38">
        <v>3.3465167525399599</v>
      </c>
      <c r="S47" s="106" t="s">
        <v>153</v>
      </c>
      <c r="T47" s="107" t="s">
        <v>17</v>
      </c>
    </row>
    <row r="48" spans="1:28" ht="15.9" customHeight="1" x14ac:dyDescent="0.3">
      <c r="A48" s="1171"/>
      <c r="B48" s="1174"/>
      <c r="C48" s="1116" t="s">
        <v>13</v>
      </c>
      <c r="D48" s="1117"/>
      <c r="E48" s="14">
        <f t="shared" ref="E48:R48" si="10">AVERAGE(E40:E47)</f>
        <v>16.193991011904753</v>
      </c>
      <c r="F48" s="15">
        <f t="shared" si="10"/>
        <v>95.778119339285709</v>
      </c>
      <c r="G48" s="89">
        <f t="shared" si="10"/>
        <v>44.707023461309525</v>
      </c>
      <c r="H48" s="126">
        <f t="shared" si="10"/>
        <v>14.192302857886901</v>
      </c>
      <c r="I48" s="150">
        <f t="shared" si="10"/>
        <v>30.514720603422624</v>
      </c>
      <c r="J48" s="151">
        <f t="shared" si="10"/>
        <v>14.862327459773049</v>
      </c>
      <c r="K48" s="15">
        <f t="shared" si="10"/>
        <v>70.42987599265777</v>
      </c>
      <c r="L48" s="48">
        <f t="shared" si="10"/>
        <v>0.35949460310851822</v>
      </c>
      <c r="M48" s="126">
        <f t="shared" si="10"/>
        <v>485.21949404761898</v>
      </c>
      <c r="N48" s="150">
        <f t="shared" si="10"/>
        <v>7.8645613516864952</v>
      </c>
      <c r="O48" s="174">
        <f t="shared" si="10"/>
        <v>-8.2309467828620981</v>
      </c>
      <c r="P48" s="64">
        <f t="shared" si="10"/>
        <v>13.54419142459383</v>
      </c>
      <c r="Q48" s="48">
        <f t="shared" si="10"/>
        <v>10.070326897577035</v>
      </c>
      <c r="R48" s="48">
        <f t="shared" si="10"/>
        <v>4.5491359279239845</v>
      </c>
      <c r="S48" s="1118">
        <f>COUNT(I40:I47)</f>
        <v>4</v>
      </c>
      <c r="T48" s="1119"/>
    </row>
    <row r="49" spans="1:20" ht="15.9" customHeight="1" x14ac:dyDescent="0.3">
      <c r="A49" s="1171"/>
      <c r="B49" s="1174"/>
      <c r="C49" s="1124" t="s">
        <v>14</v>
      </c>
      <c r="D49" s="1125"/>
      <c r="E49" s="17">
        <f t="shared" ref="E49:R49" si="11">_xlfn.STDEV.S(E40:E47)</f>
        <v>12.539719068091333</v>
      </c>
      <c r="F49" s="18">
        <f t="shared" si="11"/>
        <v>28.275059266586172</v>
      </c>
      <c r="G49" s="90">
        <f t="shared" si="11"/>
        <v>7.2432085593532545</v>
      </c>
      <c r="H49" s="127">
        <f t="shared" si="11"/>
        <v>11.148357288127087</v>
      </c>
      <c r="I49" s="152">
        <f t="shared" si="11"/>
        <v>7.5257145009031197</v>
      </c>
      <c r="J49" s="153">
        <f t="shared" si="11"/>
        <v>3.9498073455973568</v>
      </c>
      <c r="K49" s="18">
        <f t="shared" si="11"/>
        <v>18.677172555299347</v>
      </c>
      <c r="L49" s="50">
        <f t="shared" si="11"/>
        <v>0.15844379758647115</v>
      </c>
      <c r="M49" s="127">
        <f t="shared" si="11"/>
        <v>36.868825178890255</v>
      </c>
      <c r="N49" s="152">
        <f t="shared" si="11"/>
        <v>4.2187682886313329</v>
      </c>
      <c r="O49" s="175">
        <f t="shared" si="11"/>
        <v>5.3823557669971036</v>
      </c>
      <c r="P49" s="66">
        <f t="shared" si="11"/>
        <v>10.546422607959174</v>
      </c>
      <c r="Q49" s="50">
        <f t="shared" si="11"/>
        <v>6.3294329884009359</v>
      </c>
      <c r="R49" s="50">
        <f t="shared" si="11"/>
        <v>2.3887546498764465</v>
      </c>
      <c r="S49" s="1120"/>
      <c r="T49" s="1121"/>
    </row>
    <row r="50" spans="1:20" ht="15.9" customHeight="1" thickBot="1" x14ac:dyDescent="0.35">
      <c r="A50" s="1171"/>
      <c r="B50" s="1175"/>
      <c r="C50" s="1126" t="s">
        <v>15</v>
      </c>
      <c r="D50" s="1127"/>
      <c r="E50" s="20">
        <f t="shared" ref="E50:R50" si="12">_xlfn.STDEV.S(E40:E47)/SQRT(COUNT(E40:E47))</f>
        <v>6.2698595340456666</v>
      </c>
      <c r="F50" s="21">
        <f t="shared" si="12"/>
        <v>14.137529633293086</v>
      </c>
      <c r="G50" s="91">
        <f t="shared" si="12"/>
        <v>3.6216042796766272</v>
      </c>
      <c r="H50" s="128">
        <f t="shared" si="12"/>
        <v>5.5741786440635437</v>
      </c>
      <c r="I50" s="154">
        <f t="shared" si="12"/>
        <v>3.7628572504515598</v>
      </c>
      <c r="J50" s="155">
        <f t="shared" si="12"/>
        <v>1.9749036727986784</v>
      </c>
      <c r="K50" s="21">
        <f t="shared" si="12"/>
        <v>9.3385862776496733</v>
      </c>
      <c r="L50" s="52">
        <f t="shared" si="12"/>
        <v>7.9221898793235573E-2</v>
      </c>
      <c r="M50" s="128">
        <f t="shared" si="12"/>
        <v>18.434412589445127</v>
      </c>
      <c r="N50" s="154">
        <f t="shared" si="12"/>
        <v>2.1093841443156665</v>
      </c>
      <c r="O50" s="176">
        <f t="shared" si="12"/>
        <v>2.6911778834985518</v>
      </c>
      <c r="P50" s="68">
        <f t="shared" si="12"/>
        <v>5.2732113039795872</v>
      </c>
      <c r="Q50" s="52">
        <f t="shared" si="12"/>
        <v>3.164716494200468</v>
      </c>
      <c r="R50" s="52">
        <f t="shared" si="12"/>
        <v>1.1943773249382232</v>
      </c>
      <c r="S50" s="1122"/>
      <c r="T50" s="1123"/>
    </row>
    <row r="51" spans="1:20" s="81" customFormat="1" ht="15.9" customHeight="1" thickBot="1" x14ac:dyDescent="0.35">
      <c r="A51" s="1172"/>
      <c r="B51" s="1109" t="s">
        <v>19</v>
      </c>
      <c r="C51" s="1110"/>
      <c r="D51" s="1110"/>
      <c r="E51" s="27">
        <f t="shared" ref="E51:R51" si="13">_xlfn.T.TEST(E31:E36,E40:E47,2,3)</f>
        <v>0.18571169069474894</v>
      </c>
      <c r="F51" s="28">
        <f t="shared" si="13"/>
        <v>0.60910206122374655</v>
      </c>
      <c r="G51" s="119">
        <f t="shared" si="13"/>
        <v>0.16170206916714905</v>
      </c>
      <c r="H51" s="72">
        <f t="shared" si="13"/>
        <v>0.37882101526271333</v>
      </c>
      <c r="I51" s="119">
        <f t="shared" si="13"/>
        <v>0.20868246674550514</v>
      </c>
      <c r="J51" s="28">
        <f t="shared" si="13"/>
        <v>0.14683627277626829</v>
      </c>
      <c r="K51" s="28">
        <f t="shared" si="13"/>
        <v>0.40492041018962421</v>
      </c>
      <c r="L51" s="28">
        <f t="shared" si="13"/>
        <v>0.36628984863874203</v>
      </c>
      <c r="M51" s="72">
        <f t="shared" si="13"/>
        <v>0.21045764866527714</v>
      </c>
      <c r="N51" s="119">
        <f t="shared" si="13"/>
        <v>0.71816829785546088</v>
      </c>
      <c r="O51" s="72">
        <f t="shared" si="13"/>
        <v>0.50037463921528635</v>
      </c>
      <c r="P51" s="119">
        <f t="shared" si="13"/>
        <v>0.32092291860504996</v>
      </c>
      <c r="Q51" s="28">
        <f t="shared" si="13"/>
        <v>0.54497000183317923</v>
      </c>
      <c r="R51" s="29">
        <f t="shared" si="13"/>
        <v>0.38487243961396927</v>
      </c>
    </row>
    <row r="52" spans="1:20" ht="15.9" customHeight="1" x14ac:dyDescent="0.3">
      <c r="I52" s="8"/>
      <c r="J52" s="8"/>
      <c r="K52" s="8"/>
      <c r="L52" s="8"/>
      <c r="M52" s="8"/>
      <c r="P52" s="8"/>
      <c r="Q52" s="8"/>
    </row>
    <row r="53" spans="1:20" ht="15.9" customHeight="1" thickBot="1" x14ac:dyDescent="0.35">
      <c r="I53" s="8"/>
      <c r="J53" s="8"/>
      <c r="K53" s="8"/>
      <c r="L53" s="8"/>
      <c r="M53" s="8"/>
      <c r="P53" s="8"/>
      <c r="Q53" s="8"/>
    </row>
    <row r="54" spans="1:20" ht="16.5" customHeight="1" thickBot="1" x14ac:dyDescent="0.35">
      <c r="A54" s="1150" t="s">
        <v>645</v>
      </c>
      <c r="B54" s="1151"/>
      <c r="C54" s="1156" t="s">
        <v>0</v>
      </c>
      <c r="D54" s="1179" t="s">
        <v>1</v>
      </c>
      <c r="E54" s="1098" t="s">
        <v>132</v>
      </c>
      <c r="F54" s="1099"/>
      <c r="G54" s="1099"/>
      <c r="H54" s="1099"/>
      <c r="I54" s="1099"/>
      <c r="J54" s="1099"/>
      <c r="K54" s="1099"/>
      <c r="L54" s="1099"/>
      <c r="M54" s="1099"/>
      <c r="N54" s="1099"/>
      <c r="O54" s="1099"/>
      <c r="P54" s="1099"/>
      <c r="Q54" s="1099"/>
      <c r="R54" s="1099"/>
      <c r="S54" s="1099"/>
      <c r="T54" s="1100"/>
    </row>
    <row r="55" spans="1:20" ht="16.5" customHeight="1" x14ac:dyDescent="0.3">
      <c r="A55" s="1152"/>
      <c r="B55" s="1153"/>
      <c r="C55" s="1157"/>
      <c r="D55" s="1180"/>
      <c r="E55" s="1225" t="s">
        <v>118</v>
      </c>
      <c r="F55" s="1226"/>
      <c r="G55" s="1086" t="s">
        <v>119</v>
      </c>
      <c r="H55" s="1087"/>
      <c r="I55" s="1140" t="s">
        <v>95</v>
      </c>
      <c r="J55" s="1142" t="s">
        <v>96</v>
      </c>
      <c r="K55" s="1142" t="s">
        <v>97</v>
      </c>
      <c r="L55" s="1142" t="s">
        <v>124</v>
      </c>
      <c r="M55" s="1144" t="s">
        <v>7</v>
      </c>
      <c r="N55" s="1086" t="s">
        <v>131</v>
      </c>
      <c r="O55" s="1087"/>
      <c r="P55" s="1282" t="s">
        <v>125</v>
      </c>
      <c r="Q55" s="1251"/>
      <c r="R55" s="1252"/>
      <c r="S55" s="1156" t="s">
        <v>68</v>
      </c>
      <c r="T55" s="1179" t="s">
        <v>2</v>
      </c>
    </row>
    <row r="56" spans="1:20" ht="16.5" customHeight="1" thickBot="1" x14ac:dyDescent="0.4">
      <c r="A56" s="1154"/>
      <c r="B56" s="1155"/>
      <c r="C56" s="1158"/>
      <c r="D56" s="1181"/>
      <c r="E56" s="92" t="s">
        <v>120</v>
      </c>
      <c r="F56" s="93" t="s">
        <v>121</v>
      </c>
      <c r="G56" s="121" t="s">
        <v>122</v>
      </c>
      <c r="H56" s="122" t="s">
        <v>123</v>
      </c>
      <c r="I56" s="1141"/>
      <c r="J56" s="1143"/>
      <c r="K56" s="1143"/>
      <c r="L56" s="1143"/>
      <c r="M56" s="1145"/>
      <c r="N56" s="165" t="s">
        <v>126</v>
      </c>
      <c r="O56" s="166" t="s">
        <v>127</v>
      </c>
      <c r="P56" s="167" t="s">
        <v>128</v>
      </c>
      <c r="Q56" s="168" t="s">
        <v>129</v>
      </c>
      <c r="R56" s="169" t="s">
        <v>130</v>
      </c>
      <c r="S56" s="1158"/>
      <c r="T56" s="1181"/>
    </row>
    <row r="57" spans="1:20" ht="15.9" customHeight="1" x14ac:dyDescent="0.3">
      <c r="A57" s="1170" t="s">
        <v>650</v>
      </c>
      <c r="B57" s="1173" t="s">
        <v>9</v>
      </c>
      <c r="C57" s="12">
        <v>42138</v>
      </c>
      <c r="D57" s="25">
        <v>722</v>
      </c>
      <c r="E57" s="327" t="s">
        <v>17</v>
      </c>
      <c r="F57" s="11" t="s">
        <v>17</v>
      </c>
      <c r="G57" s="88" t="s">
        <v>17</v>
      </c>
      <c r="H57" s="124" t="s">
        <v>17</v>
      </c>
      <c r="I57" s="146" t="s">
        <v>17</v>
      </c>
      <c r="J57" s="147" t="s">
        <v>17</v>
      </c>
      <c r="K57" s="11" t="s">
        <v>17</v>
      </c>
      <c r="L57" s="37" t="s">
        <v>17</v>
      </c>
      <c r="M57" s="124" t="s">
        <v>17</v>
      </c>
      <c r="N57" s="146" t="s">
        <v>17</v>
      </c>
      <c r="O57" s="171" t="s">
        <v>17</v>
      </c>
      <c r="P57" s="58" t="s">
        <v>17</v>
      </c>
      <c r="Q57" s="37" t="s">
        <v>17</v>
      </c>
      <c r="R57" s="37" t="s">
        <v>17</v>
      </c>
      <c r="S57" s="104" t="s">
        <v>17</v>
      </c>
      <c r="T57" s="98" t="s">
        <v>17</v>
      </c>
    </row>
    <row r="58" spans="1:20" ht="15.9" customHeight="1" x14ac:dyDescent="0.3">
      <c r="A58" s="1171"/>
      <c r="B58" s="1174"/>
      <c r="C58" s="12">
        <v>42145</v>
      </c>
      <c r="D58" s="25">
        <v>733</v>
      </c>
      <c r="E58" s="327" t="s">
        <v>17</v>
      </c>
      <c r="F58" s="11" t="s">
        <v>17</v>
      </c>
      <c r="G58" s="88" t="s">
        <v>17</v>
      </c>
      <c r="H58" s="124" t="s">
        <v>17</v>
      </c>
      <c r="I58" s="146" t="s">
        <v>17</v>
      </c>
      <c r="J58" s="147" t="s">
        <v>17</v>
      </c>
      <c r="K58" s="11" t="s">
        <v>17</v>
      </c>
      <c r="L58" s="37" t="s">
        <v>17</v>
      </c>
      <c r="M58" s="124" t="s">
        <v>17</v>
      </c>
      <c r="N58" s="146" t="s">
        <v>17</v>
      </c>
      <c r="O58" s="171" t="s">
        <v>17</v>
      </c>
      <c r="P58" s="58" t="s">
        <v>17</v>
      </c>
      <c r="Q58" s="37" t="s">
        <v>17</v>
      </c>
      <c r="R58" s="37" t="s">
        <v>17</v>
      </c>
      <c r="S58" s="103" t="s">
        <v>17</v>
      </c>
      <c r="T58" s="86" t="s">
        <v>17</v>
      </c>
    </row>
    <row r="59" spans="1:20" ht="15.9" customHeight="1" x14ac:dyDescent="0.3">
      <c r="A59" s="1171"/>
      <c r="B59" s="1174"/>
      <c r="C59" s="9">
        <v>42138</v>
      </c>
      <c r="D59" s="24">
        <v>736</v>
      </c>
      <c r="E59" s="327" t="s">
        <v>17</v>
      </c>
      <c r="F59" s="11" t="s">
        <v>17</v>
      </c>
      <c r="G59" s="88" t="s">
        <v>17</v>
      </c>
      <c r="H59" s="124" t="s">
        <v>17</v>
      </c>
      <c r="I59" s="146" t="s">
        <v>17</v>
      </c>
      <c r="J59" s="147" t="s">
        <v>17</v>
      </c>
      <c r="K59" s="11" t="s">
        <v>17</v>
      </c>
      <c r="L59" s="37" t="s">
        <v>17</v>
      </c>
      <c r="M59" s="124" t="s">
        <v>17</v>
      </c>
      <c r="N59" s="146" t="s">
        <v>17</v>
      </c>
      <c r="O59" s="171" t="s">
        <v>17</v>
      </c>
      <c r="P59" s="58" t="s">
        <v>17</v>
      </c>
      <c r="Q59" s="37" t="s">
        <v>17</v>
      </c>
      <c r="R59" s="37" t="s">
        <v>17</v>
      </c>
      <c r="S59" s="103" t="s">
        <v>17</v>
      </c>
      <c r="T59" s="86" t="s">
        <v>17</v>
      </c>
    </row>
    <row r="60" spans="1:20" ht="15.9" customHeight="1" x14ac:dyDescent="0.3">
      <c r="A60" s="1171"/>
      <c r="B60" s="1174"/>
      <c r="C60" s="9">
        <v>42124</v>
      </c>
      <c r="D60" s="24">
        <v>740</v>
      </c>
      <c r="E60" s="327" t="s">
        <v>17</v>
      </c>
      <c r="F60" s="11" t="s">
        <v>17</v>
      </c>
      <c r="G60" s="88" t="s">
        <v>17</v>
      </c>
      <c r="H60" s="124" t="s">
        <v>17</v>
      </c>
      <c r="I60" s="146" t="s">
        <v>17</v>
      </c>
      <c r="J60" s="147" t="s">
        <v>17</v>
      </c>
      <c r="K60" s="11" t="s">
        <v>17</v>
      </c>
      <c r="L60" s="37" t="s">
        <v>17</v>
      </c>
      <c r="M60" s="124" t="s">
        <v>17</v>
      </c>
      <c r="N60" s="146" t="s">
        <v>17</v>
      </c>
      <c r="O60" s="171" t="s">
        <v>17</v>
      </c>
      <c r="P60" s="58" t="s">
        <v>17</v>
      </c>
      <c r="Q60" s="37" t="s">
        <v>17</v>
      </c>
      <c r="R60" s="37" t="s">
        <v>17</v>
      </c>
      <c r="S60" s="103" t="s">
        <v>17</v>
      </c>
      <c r="T60" s="86" t="s">
        <v>17</v>
      </c>
    </row>
    <row r="61" spans="1:20" ht="15.9" customHeight="1" x14ac:dyDescent="0.3">
      <c r="A61" s="1171"/>
      <c r="B61" s="1174"/>
      <c r="C61" s="9">
        <v>42103</v>
      </c>
      <c r="D61" s="24">
        <v>742</v>
      </c>
      <c r="E61" s="329">
        <v>-3.7485246249999999</v>
      </c>
      <c r="F61" s="407">
        <v>88.762871250000003</v>
      </c>
      <c r="G61" s="408">
        <v>71.361501000000004</v>
      </c>
      <c r="H61" s="131">
        <v>25.99814125</v>
      </c>
      <c r="I61" s="158">
        <v>45.363359750000001</v>
      </c>
      <c r="J61" s="159">
        <v>25.341670417124998</v>
      </c>
      <c r="K61" s="407">
        <v>64.535841702445197</v>
      </c>
      <c r="L61" s="44">
        <v>0.56099734845671301</v>
      </c>
      <c r="M61" s="131">
        <v>558.25</v>
      </c>
      <c r="N61" s="158">
        <v>8.6936854374999992</v>
      </c>
      <c r="O61" s="172">
        <v>-10.218077822916699</v>
      </c>
      <c r="P61" s="60">
        <v>2.1658754129878099</v>
      </c>
      <c r="Q61" s="44">
        <v>8.7352000846503302</v>
      </c>
      <c r="R61" s="44">
        <v>4.4523186340061596</v>
      </c>
      <c r="S61" s="103" t="s">
        <v>494</v>
      </c>
      <c r="T61" s="86" t="s">
        <v>142</v>
      </c>
    </row>
    <row r="62" spans="1:20" ht="15.9" customHeight="1" thickBot="1" x14ac:dyDescent="0.35">
      <c r="A62" s="1171"/>
      <c r="B62" s="1174"/>
      <c r="C62" s="30">
        <v>42145</v>
      </c>
      <c r="D62" s="390">
        <v>747</v>
      </c>
      <c r="E62" s="327" t="s">
        <v>17</v>
      </c>
      <c r="F62" s="11" t="s">
        <v>17</v>
      </c>
      <c r="G62" s="88" t="s">
        <v>17</v>
      </c>
      <c r="H62" s="124" t="s">
        <v>17</v>
      </c>
      <c r="I62" s="146" t="s">
        <v>17</v>
      </c>
      <c r="J62" s="147" t="s">
        <v>17</v>
      </c>
      <c r="K62" s="11" t="s">
        <v>17</v>
      </c>
      <c r="L62" s="37" t="s">
        <v>17</v>
      </c>
      <c r="M62" s="124" t="s">
        <v>17</v>
      </c>
      <c r="N62" s="146" t="s">
        <v>17</v>
      </c>
      <c r="O62" s="171" t="s">
        <v>17</v>
      </c>
      <c r="P62" s="58" t="s">
        <v>17</v>
      </c>
      <c r="Q62" s="37" t="s">
        <v>17</v>
      </c>
      <c r="R62" s="37" t="s">
        <v>17</v>
      </c>
      <c r="S62" s="106" t="s">
        <v>17</v>
      </c>
      <c r="T62" s="107" t="s">
        <v>17</v>
      </c>
    </row>
    <row r="63" spans="1:20" ht="15.9" customHeight="1" x14ac:dyDescent="0.3">
      <c r="A63" s="1171"/>
      <c r="B63" s="1174"/>
      <c r="C63" s="1116" t="s">
        <v>13</v>
      </c>
      <c r="D63" s="1134"/>
      <c r="E63" s="14">
        <f t="shared" ref="E63:R63" si="14">AVERAGE(E57:E62)</f>
        <v>-3.7485246249999999</v>
      </c>
      <c r="F63" s="15">
        <f t="shared" si="14"/>
        <v>88.762871250000003</v>
      </c>
      <c r="G63" s="89">
        <f t="shared" si="14"/>
        <v>71.361501000000004</v>
      </c>
      <c r="H63" s="126">
        <f t="shared" si="14"/>
        <v>25.99814125</v>
      </c>
      <c r="I63" s="150">
        <f t="shared" si="14"/>
        <v>45.363359750000001</v>
      </c>
      <c r="J63" s="151">
        <f t="shared" si="14"/>
        <v>25.341670417124998</v>
      </c>
      <c r="K63" s="15">
        <f t="shared" si="14"/>
        <v>64.535841702445197</v>
      </c>
      <c r="L63" s="48">
        <f t="shared" si="14"/>
        <v>0.56099734845671301</v>
      </c>
      <c r="M63" s="126">
        <f t="shared" si="14"/>
        <v>558.25</v>
      </c>
      <c r="N63" s="150">
        <f t="shared" si="14"/>
        <v>8.6936854374999992</v>
      </c>
      <c r="O63" s="174">
        <f t="shared" si="14"/>
        <v>-10.218077822916699</v>
      </c>
      <c r="P63" s="64">
        <f t="shared" si="14"/>
        <v>2.1658754129878099</v>
      </c>
      <c r="Q63" s="48">
        <f t="shared" si="14"/>
        <v>8.7352000846503302</v>
      </c>
      <c r="R63" s="48">
        <f t="shared" si="14"/>
        <v>4.4523186340061596</v>
      </c>
      <c r="S63" s="1118">
        <f>COUNT(I57:I62)</f>
        <v>1</v>
      </c>
      <c r="T63" s="1119"/>
    </row>
    <row r="64" spans="1:20" ht="15.9" customHeight="1" x14ac:dyDescent="0.3">
      <c r="A64" s="1171"/>
      <c r="B64" s="1174"/>
      <c r="C64" s="1124" t="s">
        <v>14</v>
      </c>
      <c r="D64" s="1130"/>
      <c r="E64" s="17" t="e">
        <f t="shared" ref="E64:R64" si="15">_xlfn.STDEV.S(E57:E62)</f>
        <v>#DIV/0!</v>
      </c>
      <c r="F64" s="18" t="e">
        <f t="shared" si="15"/>
        <v>#DIV/0!</v>
      </c>
      <c r="G64" s="90" t="e">
        <f t="shared" si="15"/>
        <v>#DIV/0!</v>
      </c>
      <c r="H64" s="127" t="e">
        <f t="shared" si="15"/>
        <v>#DIV/0!</v>
      </c>
      <c r="I64" s="152" t="e">
        <f t="shared" si="15"/>
        <v>#DIV/0!</v>
      </c>
      <c r="J64" s="153" t="e">
        <f t="shared" si="15"/>
        <v>#DIV/0!</v>
      </c>
      <c r="K64" s="18" t="e">
        <f t="shared" si="15"/>
        <v>#DIV/0!</v>
      </c>
      <c r="L64" s="50" t="e">
        <f t="shared" si="15"/>
        <v>#DIV/0!</v>
      </c>
      <c r="M64" s="127" t="e">
        <f t="shared" si="15"/>
        <v>#DIV/0!</v>
      </c>
      <c r="N64" s="152" t="e">
        <f t="shared" si="15"/>
        <v>#DIV/0!</v>
      </c>
      <c r="O64" s="175" t="e">
        <f t="shared" si="15"/>
        <v>#DIV/0!</v>
      </c>
      <c r="P64" s="66" t="e">
        <f t="shared" si="15"/>
        <v>#DIV/0!</v>
      </c>
      <c r="Q64" s="50" t="e">
        <f t="shared" si="15"/>
        <v>#DIV/0!</v>
      </c>
      <c r="R64" s="50" t="e">
        <f t="shared" si="15"/>
        <v>#DIV/0!</v>
      </c>
      <c r="S64" s="1120"/>
      <c r="T64" s="1121"/>
    </row>
    <row r="65" spans="1:20" ht="15.9" customHeight="1" thickBot="1" x14ac:dyDescent="0.35">
      <c r="A65" s="1171"/>
      <c r="B65" s="1175"/>
      <c r="C65" s="1126" t="s">
        <v>15</v>
      </c>
      <c r="D65" s="1131"/>
      <c r="E65" s="20" t="e">
        <f t="shared" ref="E65:R65" si="16">_xlfn.STDEV.S(E57:E62)/SQRT(COUNT(E57:E62))</f>
        <v>#DIV/0!</v>
      </c>
      <c r="F65" s="21" t="e">
        <f t="shared" si="16"/>
        <v>#DIV/0!</v>
      </c>
      <c r="G65" s="91" t="e">
        <f t="shared" si="16"/>
        <v>#DIV/0!</v>
      </c>
      <c r="H65" s="128" t="e">
        <f t="shared" si="16"/>
        <v>#DIV/0!</v>
      </c>
      <c r="I65" s="154" t="e">
        <f t="shared" si="16"/>
        <v>#DIV/0!</v>
      </c>
      <c r="J65" s="155" t="e">
        <f t="shared" si="16"/>
        <v>#DIV/0!</v>
      </c>
      <c r="K65" s="21" t="e">
        <f t="shared" si="16"/>
        <v>#DIV/0!</v>
      </c>
      <c r="L65" s="52" t="e">
        <f t="shared" si="16"/>
        <v>#DIV/0!</v>
      </c>
      <c r="M65" s="128" t="e">
        <f t="shared" si="16"/>
        <v>#DIV/0!</v>
      </c>
      <c r="N65" s="154" t="e">
        <f t="shared" si="16"/>
        <v>#DIV/0!</v>
      </c>
      <c r="O65" s="176" t="e">
        <f t="shared" si="16"/>
        <v>#DIV/0!</v>
      </c>
      <c r="P65" s="68" t="e">
        <f t="shared" si="16"/>
        <v>#DIV/0!</v>
      </c>
      <c r="Q65" s="52" t="e">
        <f t="shared" si="16"/>
        <v>#DIV/0!</v>
      </c>
      <c r="R65" s="52" t="e">
        <f t="shared" si="16"/>
        <v>#DIV/0!</v>
      </c>
      <c r="S65" s="1122"/>
      <c r="T65" s="1123"/>
    </row>
    <row r="66" spans="1:20" ht="15.9" customHeight="1" x14ac:dyDescent="0.3">
      <c r="A66" s="1171"/>
      <c r="B66" s="1173" t="s">
        <v>16</v>
      </c>
      <c r="C66" s="12">
        <v>41898</v>
      </c>
      <c r="D66" s="25">
        <v>465</v>
      </c>
      <c r="E66" s="393">
        <v>0.789662166666667</v>
      </c>
      <c r="F66" s="33">
        <v>98.034885666666696</v>
      </c>
      <c r="G66" s="87">
        <v>78.429755666666694</v>
      </c>
      <c r="H66" s="130">
        <v>44.4194301666667</v>
      </c>
      <c r="I66" s="156">
        <v>34.0103255</v>
      </c>
      <c r="J66" s="157">
        <v>19.623957813499999</v>
      </c>
      <c r="K66" s="33">
        <v>43.446845716621098</v>
      </c>
      <c r="L66" s="42">
        <v>0.54842990722353102</v>
      </c>
      <c r="M66" s="130">
        <v>577</v>
      </c>
      <c r="N66" s="156">
        <v>6.84890651388889</v>
      </c>
      <c r="O66" s="170">
        <v>-6.4455747638888896</v>
      </c>
      <c r="P66" s="56">
        <v>4.7909976884214798</v>
      </c>
      <c r="Q66" s="42">
        <v>16.414120356163298</v>
      </c>
      <c r="R66" s="42">
        <v>7.24304215608442</v>
      </c>
      <c r="S66" s="104" t="s">
        <v>487</v>
      </c>
      <c r="T66" s="98" t="s">
        <v>488</v>
      </c>
    </row>
    <row r="67" spans="1:20" ht="15.9" customHeight="1" x14ac:dyDescent="0.3">
      <c r="A67" s="1171"/>
      <c r="B67" s="1174"/>
      <c r="C67" s="9">
        <v>41961</v>
      </c>
      <c r="D67" s="24">
        <v>484</v>
      </c>
      <c r="E67" s="327" t="s">
        <v>17</v>
      </c>
      <c r="F67" s="11" t="s">
        <v>17</v>
      </c>
      <c r="G67" s="88" t="s">
        <v>17</v>
      </c>
      <c r="H67" s="124" t="s">
        <v>17</v>
      </c>
      <c r="I67" s="146" t="s">
        <v>17</v>
      </c>
      <c r="J67" s="147" t="s">
        <v>17</v>
      </c>
      <c r="K67" s="11" t="s">
        <v>17</v>
      </c>
      <c r="L67" s="37" t="s">
        <v>17</v>
      </c>
      <c r="M67" s="124" t="s">
        <v>17</v>
      </c>
      <c r="N67" s="146" t="s">
        <v>17</v>
      </c>
      <c r="O67" s="171" t="s">
        <v>17</v>
      </c>
      <c r="P67" s="58" t="s">
        <v>17</v>
      </c>
      <c r="Q67" s="37" t="s">
        <v>17</v>
      </c>
      <c r="R67" s="37" t="s">
        <v>17</v>
      </c>
      <c r="S67" s="103" t="s">
        <v>17</v>
      </c>
      <c r="T67" s="86" t="s">
        <v>17</v>
      </c>
    </row>
    <row r="68" spans="1:20" ht="15.9" customHeight="1" x14ac:dyDescent="0.3">
      <c r="A68" s="1171"/>
      <c r="B68" s="1174"/>
      <c r="C68" s="12">
        <v>41961</v>
      </c>
      <c r="D68" s="25">
        <v>486</v>
      </c>
      <c r="E68" s="327" t="s">
        <v>17</v>
      </c>
      <c r="F68" s="11" t="s">
        <v>17</v>
      </c>
      <c r="G68" s="88" t="s">
        <v>17</v>
      </c>
      <c r="H68" s="124" t="s">
        <v>17</v>
      </c>
      <c r="I68" s="146" t="s">
        <v>17</v>
      </c>
      <c r="J68" s="147" t="s">
        <v>17</v>
      </c>
      <c r="K68" s="11" t="s">
        <v>17</v>
      </c>
      <c r="L68" s="37" t="s">
        <v>17</v>
      </c>
      <c r="M68" s="124" t="s">
        <v>17</v>
      </c>
      <c r="N68" s="146" t="s">
        <v>17</v>
      </c>
      <c r="O68" s="171" t="s">
        <v>17</v>
      </c>
      <c r="P68" s="58" t="s">
        <v>17</v>
      </c>
      <c r="Q68" s="37" t="s">
        <v>17</v>
      </c>
      <c r="R68" s="37" t="s">
        <v>17</v>
      </c>
      <c r="S68" s="103" t="s">
        <v>17</v>
      </c>
      <c r="T68" s="86" t="s">
        <v>17</v>
      </c>
    </row>
    <row r="69" spans="1:20" ht="15.9" customHeight="1" x14ac:dyDescent="0.3">
      <c r="A69" s="1171"/>
      <c r="B69" s="1174"/>
      <c r="C69" s="12">
        <v>41977</v>
      </c>
      <c r="D69" s="25">
        <v>492</v>
      </c>
      <c r="E69" s="327" t="s">
        <v>17</v>
      </c>
      <c r="F69" s="11" t="s">
        <v>17</v>
      </c>
      <c r="G69" s="88" t="s">
        <v>17</v>
      </c>
      <c r="H69" s="124" t="s">
        <v>17</v>
      </c>
      <c r="I69" s="146" t="s">
        <v>17</v>
      </c>
      <c r="J69" s="147" t="s">
        <v>17</v>
      </c>
      <c r="K69" s="11" t="s">
        <v>17</v>
      </c>
      <c r="L69" s="37" t="s">
        <v>17</v>
      </c>
      <c r="M69" s="124" t="s">
        <v>17</v>
      </c>
      <c r="N69" s="146" t="s">
        <v>17</v>
      </c>
      <c r="O69" s="171" t="s">
        <v>17</v>
      </c>
      <c r="P69" s="58" t="s">
        <v>17</v>
      </c>
      <c r="Q69" s="37" t="s">
        <v>17</v>
      </c>
      <c r="R69" s="37" t="s">
        <v>17</v>
      </c>
      <c r="S69" s="103" t="s">
        <v>17</v>
      </c>
      <c r="T69" s="86" t="s">
        <v>17</v>
      </c>
    </row>
    <row r="70" spans="1:20" ht="15.9" customHeight="1" x14ac:dyDescent="0.3">
      <c r="A70" s="1171"/>
      <c r="B70" s="1174"/>
      <c r="C70" s="9">
        <v>41898</v>
      </c>
      <c r="D70" s="24">
        <v>495</v>
      </c>
      <c r="E70" s="327" t="s">
        <v>17</v>
      </c>
      <c r="F70" s="11" t="s">
        <v>17</v>
      </c>
      <c r="G70" s="88" t="s">
        <v>17</v>
      </c>
      <c r="H70" s="124" t="s">
        <v>17</v>
      </c>
      <c r="I70" s="146" t="s">
        <v>17</v>
      </c>
      <c r="J70" s="147" t="s">
        <v>17</v>
      </c>
      <c r="K70" s="11" t="s">
        <v>17</v>
      </c>
      <c r="L70" s="37" t="s">
        <v>17</v>
      </c>
      <c r="M70" s="124" t="s">
        <v>17</v>
      </c>
      <c r="N70" s="146" t="s">
        <v>17</v>
      </c>
      <c r="O70" s="171" t="s">
        <v>17</v>
      </c>
      <c r="P70" s="58" t="s">
        <v>17</v>
      </c>
      <c r="Q70" s="37" t="s">
        <v>17</v>
      </c>
      <c r="R70" s="37" t="s">
        <v>17</v>
      </c>
      <c r="S70" s="103" t="s">
        <v>17</v>
      </c>
      <c r="T70" s="86" t="s">
        <v>17</v>
      </c>
    </row>
    <row r="71" spans="1:20" ht="15.9" customHeight="1" x14ac:dyDescent="0.3">
      <c r="A71" s="1171"/>
      <c r="B71" s="1174"/>
      <c r="C71" s="12">
        <v>41984</v>
      </c>
      <c r="D71" s="25">
        <v>501</v>
      </c>
      <c r="E71" s="327" t="s">
        <v>17</v>
      </c>
      <c r="F71" s="11" t="s">
        <v>17</v>
      </c>
      <c r="G71" s="88" t="s">
        <v>17</v>
      </c>
      <c r="H71" s="124" t="s">
        <v>17</v>
      </c>
      <c r="I71" s="146" t="s">
        <v>17</v>
      </c>
      <c r="J71" s="147" t="s">
        <v>17</v>
      </c>
      <c r="K71" s="11" t="s">
        <v>17</v>
      </c>
      <c r="L71" s="37" t="s">
        <v>17</v>
      </c>
      <c r="M71" s="124" t="s">
        <v>17</v>
      </c>
      <c r="N71" s="146" t="s">
        <v>17</v>
      </c>
      <c r="O71" s="171" t="s">
        <v>17</v>
      </c>
      <c r="P71" s="58" t="s">
        <v>17</v>
      </c>
      <c r="Q71" s="37" t="s">
        <v>17</v>
      </c>
      <c r="R71" s="37" t="s">
        <v>17</v>
      </c>
      <c r="S71" s="103" t="s">
        <v>17</v>
      </c>
      <c r="T71" s="86" t="s">
        <v>17</v>
      </c>
    </row>
    <row r="72" spans="1:20" ht="15.9" customHeight="1" x14ac:dyDescent="0.3">
      <c r="A72" s="1171"/>
      <c r="B72" s="1174"/>
      <c r="C72" s="12">
        <v>41977</v>
      </c>
      <c r="D72" s="25">
        <v>507</v>
      </c>
      <c r="E72" s="327" t="s">
        <v>17</v>
      </c>
      <c r="F72" s="11" t="s">
        <v>17</v>
      </c>
      <c r="G72" s="88" t="s">
        <v>17</v>
      </c>
      <c r="H72" s="124" t="s">
        <v>17</v>
      </c>
      <c r="I72" s="146" t="s">
        <v>17</v>
      </c>
      <c r="J72" s="147" t="s">
        <v>17</v>
      </c>
      <c r="K72" s="11" t="s">
        <v>17</v>
      </c>
      <c r="L72" s="37" t="s">
        <v>17</v>
      </c>
      <c r="M72" s="124" t="s">
        <v>17</v>
      </c>
      <c r="N72" s="146" t="s">
        <v>17</v>
      </c>
      <c r="O72" s="171" t="s">
        <v>17</v>
      </c>
      <c r="P72" s="58" t="s">
        <v>17</v>
      </c>
      <c r="Q72" s="37" t="s">
        <v>17</v>
      </c>
      <c r="R72" s="37" t="s">
        <v>17</v>
      </c>
      <c r="S72" s="103" t="s">
        <v>17</v>
      </c>
      <c r="T72" s="86" t="s">
        <v>17</v>
      </c>
    </row>
    <row r="73" spans="1:20" ht="15.9" customHeight="1" x14ac:dyDescent="0.3">
      <c r="A73" s="1171"/>
      <c r="B73" s="1174"/>
      <c r="C73" s="12">
        <v>41984</v>
      </c>
      <c r="D73" s="25">
        <v>523</v>
      </c>
      <c r="E73" s="327" t="s">
        <v>17</v>
      </c>
      <c r="F73" s="11" t="s">
        <v>17</v>
      </c>
      <c r="G73" s="88" t="s">
        <v>17</v>
      </c>
      <c r="H73" s="124" t="s">
        <v>17</v>
      </c>
      <c r="I73" s="146" t="s">
        <v>17</v>
      </c>
      <c r="J73" s="147" t="s">
        <v>17</v>
      </c>
      <c r="K73" s="11" t="s">
        <v>17</v>
      </c>
      <c r="L73" s="37" t="s">
        <v>17</v>
      </c>
      <c r="M73" s="124" t="s">
        <v>17</v>
      </c>
      <c r="N73" s="146" t="s">
        <v>17</v>
      </c>
      <c r="O73" s="171" t="s">
        <v>17</v>
      </c>
      <c r="P73" s="58" t="s">
        <v>17</v>
      </c>
      <c r="Q73" s="37" t="s">
        <v>17</v>
      </c>
      <c r="R73" s="37" t="s">
        <v>17</v>
      </c>
      <c r="S73" s="103" t="s">
        <v>17</v>
      </c>
      <c r="T73" s="86" t="s">
        <v>17</v>
      </c>
    </row>
    <row r="74" spans="1:20" ht="15.9" customHeight="1" x14ac:dyDescent="0.3">
      <c r="A74" s="1171"/>
      <c r="B74" s="1174"/>
      <c r="C74" s="12">
        <v>41933</v>
      </c>
      <c r="D74" s="25">
        <v>524</v>
      </c>
      <c r="E74" s="327" t="s">
        <v>17</v>
      </c>
      <c r="F74" s="11" t="s">
        <v>17</v>
      </c>
      <c r="G74" s="88" t="s">
        <v>17</v>
      </c>
      <c r="H74" s="124" t="s">
        <v>17</v>
      </c>
      <c r="I74" s="146" t="s">
        <v>17</v>
      </c>
      <c r="J74" s="147" t="s">
        <v>17</v>
      </c>
      <c r="K74" s="11" t="s">
        <v>17</v>
      </c>
      <c r="L74" s="37" t="s">
        <v>17</v>
      </c>
      <c r="M74" s="124" t="s">
        <v>17</v>
      </c>
      <c r="N74" s="146" t="s">
        <v>17</v>
      </c>
      <c r="O74" s="171" t="s">
        <v>17</v>
      </c>
      <c r="P74" s="58" t="s">
        <v>17</v>
      </c>
      <c r="Q74" s="37" t="s">
        <v>17</v>
      </c>
      <c r="R74" s="37" t="s">
        <v>17</v>
      </c>
      <c r="S74" s="103" t="s">
        <v>17</v>
      </c>
      <c r="T74" s="86" t="s">
        <v>17</v>
      </c>
    </row>
    <row r="75" spans="1:20" ht="15.9" customHeight="1" thickBot="1" x14ac:dyDescent="0.35">
      <c r="A75" s="1171"/>
      <c r="B75" s="1174"/>
      <c r="C75" s="12">
        <v>42124</v>
      </c>
      <c r="D75" s="25">
        <v>732</v>
      </c>
      <c r="E75" s="329">
        <v>4.8547456249999996</v>
      </c>
      <c r="F75" s="407">
        <v>71.055738958333293</v>
      </c>
      <c r="G75" s="408">
        <v>84.770167291666695</v>
      </c>
      <c r="H75" s="131">
        <v>29.949855625000001</v>
      </c>
      <c r="I75" s="158">
        <v>54.820311666666697</v>
      </c>
      <c r="J75" s="159">
        <v>30.2702952300417</v>
      </c>
      <c r="K75" s="407">
        <v>64.6489649538278</v>
      </c>
      <c r="L75" s="44">
        <v>0.63346756494833201</v>
      </c>
      <c r="M75" s="131">
        <v>552.20833333333303</v>
      </c>
      <c r="N75" s="158">
        <v>10.365072281250001</v>
      </c>
      <c r="O75" s="172">
        <v>-9.2742809583333301</v>
      </c>
      <c r="P75" s="60">
        <v>2.7483151914319599</v>
      </c>
      <c r="Q75" s="44">
        <v>5.5320984122482502</v>
      </c>
      <c r="R75" s="44">
        <v>2.3323534108236399</v>
      </c>
      <c r="S75" s="103" t="s">
        <v>495</v>
      </c>
      <c r="T75" s="107" t="s">
        <v>142</v>
      </c>
    </row>
    <row r="76" spans="1:20" ht="15.9" customHeight="1" x14ac:dyDescent="0.3">
      <c r="A76" s="1171"/>
      <c r="B76" s="1174"/>
      <c r="C76" s="1116" t="s">
        <v>13</v>
      </c>
      <c r="D76" s="1117"/>
      <c r="E76" s="14">
        <f t="shared" ref="E76:M76" si="17">AVERAGE(E66:E75)</f>
        <v>2.8222038958333333</v>
      </c>
      <c r="F76" s="15">
        <f t="shared" si="17"/>
        <v>84.545312312499988</v>
      </c>
      <c r="G76" s="89">
        <f t="shared" si="17"/>
        <v>81.599961479166694</v>
      </c>
      <c r="H76" s="126">
        <f t="shared" si="17"/>
        <v>37.184642895833349</v>
      </c>
      <c r="I76" s="150">
        <f t="shared" si="17"/>
        <v>44.415318583333345</v>
      </c>
      <c r="J76" s="151">
        <f t="shared" si="17"/>
        <v>24.947126521770848</v>
      </c>
      <c r="K76" s="15">
        <f t="shared" si="17"/>
        <v>54.047905335224449</v>
      </c>
      <c r="L76" s="48">
        <f>AVERAGE(L66:L75)</f>
        <v>0.59094873608593157</v>
      </c>
      <c r="M76" s="126">
        <f t="shared" si="17"/>
        <v>564.60416666666652</v>
      </c>
      <c r="N76" s="150">
        <f>AVERAGE(N66:N75)</f>
        <v>8.6069893975694463</v>
      </c>
      <c r="O76" s="174">
        <f>AVERAGE(O66:O75)</f>
        <v>-7.8599278611111103</v>
      </c>
      <c r="P76" s="64">
        <f>AVERAGE(P66:P75)</f>
        <v>3.7696564399267198</v>
      </c>
      <c r="Q76" s="48">
        <f>AVERAGE(Q66:Q75)</f>
        <v>10.973109384205774</v>
      </c>
      <c r="R76" s="48">
        <f>AVERAGE(R66:R75)</f>
        <v>4.7876977834540302</v>
      </c>
      <c r="S76" s="1118">
        <f>COUNT(I66:I75)</f>
        <v>2</v>
      </c>
      <c r="T76" s="1119"/>
    </row>
    <row r="77" spans="1:20" ht="15.9" customHeight="1" x14ac:dyDescent="0.3">
      <c r="A77" s="1171"/>
      <c r="B77" s="1174"/>
      <c r="C77" s="1124" t="s">
        <v>14</v>
      </c>
      <c r="D77" s="1125"/>
      <c r="E77" s="17">
        <f t="shared" ref="E77:M77" si="18">_xlfn.STDEV.S(E66:E75)</f>
        <v>2.8744480794767617</v>
      </c>
      <c r="F77" s="18">
        <f t="shared" si="18"/>
        <v>19.077137588089361</v>
      </c>
      <c r="G77" s="90">
        <f t="shared" si="18"/>
        <v>4.4833480555515184</v>
      </c>
      <c r="H77" s="127">
        <f t="shared" si="18"/>
        <v>10.231534279296765</v>
      </c>
      <c r="I77" s="152">
        <f t="shared" si="18"/>
        <v>14.714882334848308</v>
      </c>
      <c r="J77" s="153">
        <f t="shared" si="18"/>
        <v>7.5280973820367274</v>
      </c>
      <c r="K77" s="18">
        <f t="shared" si="18"/>
        <v>14.992162288154635</v>
      </c>
      <c r="L77" s="50">
        <f>_xlfn.STDEV.S(L66:L75)</f>
        <v>6.013070443342737E-2</v>
      </c>
      <c r="M77" s="127">
        <f t="shared" si="18"/>
        <v>17.530355616916705</v>
      </c>
      <c r="N77" s="152">
        <f>_xlfn.STDEV.S(N66:N75)</f>
        <v>2.4863046578770365</v>
      </c>
      <c r="O77" s="175">
        <f>_xlfn.STDEV.S(O66:O75)</f>
        <v>2.0001973320760547</v>
      </c>
      <c r="P77" s="66">
        <f>_xlfn.STDEV.S(P66:P75)</f>
        <v>1.4443946454323597</v>
      </c>
      <c r="Q77" s="50">
        <f>_xlfn.STDEV.S(Q66:Q75)</f>
        <v>7.6947515095631491</v>
      </c>
      <c r="R77" s="50">
        <f>_xlfn.STDEV.S(R66:R75)</f>
        <v>3.4723813120703557</v>
      </c>
      <c r="S77" s="1120"/>
      <c r="T77" s="1121"/>
    </row>
    <row r="78" spans="1:20" ht="15.9" customHeight="1" thickBot="1" x14ac:dyDescent="0.35">
      <c r="A78" s="1171"/>
      <c r="B78" s="1175"/>
      <c r="C78" s="1126" t="s">
        <v>15</v>
      </c>
      <c r="D78" s="1127"/>
      <c r="E78" s="20">
        <f t="shared" ref="E78:M78" si="19">_xlfn.STDEV.S(E66:E75)/SQRT(COUNT(E66:E75))</f>
        <v>2.0325417291666663</v>
      </c>
      <c r="F78" s="21">
        <f t="shared" si="19"/>
        <v>13.489573354166764</v>
      </c>
      <c r="G78" s="91">
        <f t="shared" si="19"/>
        <v>3.1702058125000008</v>
      </c>
      <c r="H78" s="128">
        <f t="shared" si="19"/>
        <v>7.2347872708333574</v>
      </c>
      <c r="I78" s="154">
        <f t="shared" si="19"/>
        <v>10.404993083333375</v>
      </c>
      <c r="J78" s="155">
        <f t="shared" si="19"/>
        <v>5.323168708270865</v>
      </c>
      <c r="K78" s="21">
        <f t="shared" si="19"/>
        <v>10.601059618603369</v>
      </c>
      <c r="L78" s="52">
        <f>_xlfn.STDEV.S(L66:L75)/SQRT(COUNT(L66:L75))</f>
        <v>4.2518828862400486E-2</v>
      </c>
      <c r="M78" s="128">
        <f t="shared" si="19"/>
        <v>12.395833333333483</v>
      </c>
      <c r="N78" s="154">
        <f>_xlfn.STDEV.S(N66:N75)/SQRT(COUNT(N66:N75))</f>
        <v>1.7580828836805513</v>
      </c>
      <c r="O78" s="176">
        <f>_xlfn.STDEV.S(O66:O75)/SQRT(COUNT(O66:O75))</f>
        <v>1.4143530972222189</v>
      </c>
      <c r="P78" s="68">
        <f>_xlfn.STDEV.S(P66:P75)/SQRT(COUNT(P66:P75))</f>
        <v>1.0213412484947604</v>
      </c>
      <c r="Q78" s="52">
        <f>_xlfn.STDEV.S(Q66:Q75)/SQRT(COUNT(Q66:Q75))</f>
        <v>5.4410109719575255</v>
      </c>
      <c r="R78" s="52">
        <f>_xlfn.STDEV.S(R66:R75)/SQRT(COUNT(R66:R75))</f>
        <v>2.4553443726303898</v>
      </c>
      <c r="S78" s="1122"/>
      <c r="T78" s="1123"/>
    </row>
    <row r="79" spans="1:20" s="81" customFormat="1" ht="15.9" customHeight="1" thickBot="1" x14ac:dyDescent="0.35">
      <c r="A79" s="1172"/>
      <c r="B79" s="1109" t="s">
        <v>19</v>
      </c>
      <c r="C79" s="1110"/>
      <c r="D79" s="1110"/>
      <c r="E79" s="27" t="e">
        <f t="shared" ref="E79:R79" si="20">_xlfn.T.TEST(E57:E62,E66:E75,2,3)</f>
        <v>#DIV/0!</v>
      </c>
      <c r="F79" s="28" t="e">
        <f t="shared" si="20"/>
        <v>#DIV/0!</v>
      </c>
      <c r="G79" s="119" t="e">
        <f t="shared" si="20"/>
        <v>#DIV/0!</v>
      </c>
      <c r="H79" s="72" t="e">
        <f t="shared" si="20"/>
        <v>#DIV/0!</v>
      </c>
      <c r="I79" s="119" t="e">
        <f t="shared" si="20"/>
        <v>#DIV/0!</v>
      </c>
      <c r="J79" s="28" t="e">
        <f t="shared" si="20"/>
        <v>#DIV/0!</v>
      </c>
      <c r="K79" s="28" t="e">
        <f t="shared" si="20"/>
        <v>#DIV/0!</v>
      </c>
      <c r="L79" s="28" t="e">
        <f t="shared" si="20"/>
        <v>#DIV/0!</v>
      </c>
      <c r="M79" s="72" t="e">
        <f t="shared" si="20"/>
        <v>#DIV/0!</v>
      </c>
      <c r="N79" s="119" t="e">
        <f t="shared" si="20"/>
        <v>#DIV/0!</v>
      </c>
      <c r="O79" s="72" t="e">
        <f t="shared" si="20"/>
        <v>#DIV/0!</v>
      </c>
      <c r="P79" s="119" t="e">
        <f t="shared" si="20"/>
        <v>#DIV/0!</v>
      </c>
      <c r="Q79" s="28" t="e">
        <f t="shared" si="20"/>
        <v>#DIV/0!</v>
      </c>
      <c r="R79" s="29" t="e">
        <f t="shared" si="20"/>
        <v>#DIV/0!</v>
      </c>
    </row>
    <row r="80" spans="1:20" ht="15.9" customHeight="1" x14ac:dyDescent="0.3">
      <c r="I80" s="8"/>
      <c r="J80" s="8"/>
      <c r="K80" s="8"/>
      <c r="L80" s="8"/>
      <c r="M80" s="8"/>
      <c r="P80" s="8"/>
      <c r="Q80" s="8"/>
    </row>
    <row r="81" spans="1:20" ht="15.9" customHeight="1" thickBot="1" x14ac:dyDescent="0.35">
      <c r="I81" s="8"/>
      <c r="J81" s="8"/>
      <c r="K81" s="8"/>
      <c r="L81" s="8"/>
      <c r="M81" s="8"/>
      <c r="P81" s="8"/>
      <c r="Q81" s="8"/>
    </row>
    <row r="82" spans="1:20" ht="16.5" customHeight="1" thickBot="1" x14ac:dyDescent="0.35">
      <c r="A82" s="1150" t="s">
        <v>646</v>
      </c>
      <c r="B82" s="1151"/>
      <c r="C82" s="1156" t="s">
        <v>0</v>
      </c>
      <c r="D82" s="1179" t="s">
        <v>1</v>
      </c>
      <c r="E82" s="1098" t="s">
        <v>132</v>
      </c>
      <c r="F82" s="1099"/>
      <c r="G82" s="1099"/>
      <c r="H82" s="1099"/>
      <c r="I82" s="1099"/>
      <c r="J82" s="1099"/>
      <c r="K82" s="1099"/>
      <c r="L82" s="1099"/>
      <c r="M82" s="1099"/>
      <c r="N82" s="1099"/>
      <c r="O82" s="1099"/>
      <c r="P82" s="1099"/>
      <c r="Q82" s="1099"/>
      <c r="R82" s="1099"/>
      <c r="S82" s="1099"/>
      <c r="T82" s="1100"/>
    </row>
    <row r="83" spans="1:20" ht="16.5" customHeight="1" x14ac:dyDescent="0.3">
      <c r="A83" s="1152"/>
      <c r="B83" s="1153"/>
      <c r="C83" s="1157"/>
      <c r="D83" s="1180"/>
      <c r="E83" s="1225" t="s">
        <v>118</v>
      </c>
      <c r="F83" s="1226"/>
      <c r="G83" s="1086" t="s">
        <v>119</v>
      </c>
      <c r="H83" s="1087"/>
      <c r="I83" s="1140" t="s">
        <v>95</v>
      </c>
      <c r="J83" s="1142" t="s">
        <v>96</v>
      </c>
      <c r="K83" s="1142" t="s">
        <v>97</v>
      </c>
      <c r="L83" s="1142" t="s">
        <v>124</v>
      </c>
      <c r="M83" s="1144" t="s">
        <v>7</v>
      </c>
      <c r="N83" s="1086" t="s">
        <v>131</v>
      </c>
      <c r="O83" s="1087"/>
      <c r="P83" s="1282" t="s">
        <v>125</v>
      </c>
      <c r="Q83" s="1251"/>
      <c r="R83" s="1252"/>
      <c r="S83" s="1156" t="s">
        <v>68</v>
      </c>
      <c r="T83" s="1179" t="s">
        <v>2</v>
      </c>
    </row>
    <row r="84" spans="1:20" ht="16.5" customHeight="1" thickBot="1" x14ac:dyDescent="0.4">
      <c r="A84" s="1154"/>
      <c r="B84" s="1155"/>
      <c r="C84" s="1158"/>
      <c r="D84" s="1181"/>
      <c r="E84" s="92" t="s">
        <v>120</v>
      </c>
      <c r="F84" s="93" t="s">
        <v>121</v>
      </c>
      <c r="G84" s="121" t="s">
        <v>122</v>
      </c>
      <c r="H84" s="122" t="s">
        <v>123</v>
      </c>
      <c r="I84" s="1141"/>
      <c r="J84" s="1143"/>
      <c r="K84" s="1143"/>
      <c r="L84" s="1143"/>
      <c r="M84" s="1145"/>
      <c r="N84" s="165" t="s">
        <v>126</v>
      </c>
      <c r="O84" s="166" t="s">
        <v>127</v>
      </c>
      <c r="P84" s="167" t="s">
        <v>128</v>
      </c>
      <c r="Q84" s="168" t="s">
        <v>129</v>
      </c>
      <c r="R84" s="169" t="s">
        <v>130</v>
      </c>
      <c r="S84" s="1158"/>
      <c r="T84" s="1181"/>
    </row>
    <row r="85" spans="1:20" ht="15.9" customHeight="1" x14ac:dyDescent="0.3">
      <c r="A85" s="1170" t="s">
        <v>649</v>
      </c>
      <c r="B85" s="1173" t="s">
        <v>9</v>
      </c>
      <c r="C85" s="9">
        <v>41480</v>
      </c>
      <c r="D85" s="24">
        <v>645</v>
      </c>
      <c r="E85" s="420">
        <v>9.7443850666666698</v>
      </c>
      <c r="F85" s="33">
        <v>126.94332976666701</v>
      </c>
      <c r="G85" s="87">
        <v>17.617132666666699</v>
      </c>
      <c r="H85" s="130">
        <v>1.32725996666667</v>
      </c>
      <c r="I85" s="156">
        <v>16.2898727</v>
      </c>
      <c r="J85" s="157">
        <v>9.9644773243000007</v>
      </c>
      <c r="K85" s="33">
        <v>92.400662332066801</v>
      </c>
      <c r="L85" s="42">
        <v>0.16452211212913501</v>
      </c>
      <c r="M85" s="130">
        <v>611.1</v>
      </c>
      <c r="N85" s="156">
        <v>8.6207896388888905</v>
      </c>
      <c r="O85" s="170">
        <v>-9.7563969027777802</v>
      </c>
      <c r="P85" s="56">
        <v>9.0150619073492795</v>
      </c>
      <c r="Q85" s="42">
        <v>8.7814700450587893</v>
      </c>
      <c r="R85" s="42">
        <v>3.1228125207164301</v>
      </c>
      <c r="S85" s="104" t="s">
        <v>568</v>
      </c>
      <c r="T85" s="98" t="s">
        <v>457</v>
      </c>
    </row>
    <row r="86" spans="1:20" ht="15.9" customHeight="1" x14ac:dyDescent="0.3">
      <c r="A86" s="1171"/>
      <c r="B86" s="1174"/>
      <c r="C86" s="9">
        <v>41484</v>
      </c>
      <c r="D86" s="24">
        <v>653</v>
      </c>
      <c r="E86" s="327">
        <v>7.723147</v>
      </c>
      <c r="F86" s="11">
        <v>139.27102012500001</v>
      </c>
      <c r="G86" s="88">
        <v>50.923570750000003</v>
      </c>
      <c r="H86" s="124">
        <v>7.0412751250000003</v>
      </c>
      <c r="I86" s="146">
        <v>43.882295624999998</v>
      </c>
      <c r="J86" s="147">
        <v>16.6396672405</v>
      </c>
      <c r="K86" s="11">
        <v>86.895573852623201</v>
      </c>
      <c r="L86" s="37">
        <v>0.55804729534084097</v>
      </c>
      <c r="M86" s="124">
        <v>379.5</v>
      </c>
      <c r="N86" s="146">
        <v>10.6188472395833</v>
      </c>
      <c r="O86" s="171">
        <v>-9.32898344791667</v>
      </c>
      <c r="P86" s="58">
        <v>13.266170051576101</v>
      </c>
      <c r="Q86" s="37">
        <v>10.1775998780862</v>
      </c>
      <c r="R86" s="44">
        <v>6.0731575587016096</v>
      </c>
      <c r="S86" s="103" t="s">
        <v>151</v>
      </c>
      <c r="T86" s="86" t="s">
        <v>17</v>
      </c>
    </row>
    <row r="87" spans="1:20" ht="15.9" customHeight="1" x14ac:dyDescent="0.3">
      <c r="A87" s="1171"/>
      <c r="B87" s="1174"/>
      <c r="C87" s="12">
        <v>41484</v>
      </c>
      <c r="D87" s="25">
        <v>656</v>
      </c>
      <c r="E87" s="327" t="s">
        <v>17</v>
      </c>
      <c r="F87" s="11" t="s">
        <v>17</v>
      </c>
      <c r="G87" s="88" t="s">
        <v>17</v>
      </c>
      <c r="H87" s="124" t="s">
        <v>17</v>
      </c>
      <c r="I87" s="146" t="s">
        <v>17</v>
      </c>
      <c r="J87" s="147" t="s">
        <v>17</v>
      </c>
      <c r="K87" s="11" t="s">
        <v>17</v>
      </c>
      <c r="L87" s="37" t="s">
        <v>17</v>
      </c>
      <c r="M87" s="124" t="s">
        <v>17</v>
      </c>
      <c r="N87" s="146" t="s">
        <v>17</v>
      </c>
      <c r="O87" s="171" t="s">
        <v>17</v>
      </c>
      <c r="P87" s="58" t="s">
        <v>17</v>
      </c>
      <c r="Q87" s="37" t="s">
        <v>17</v>
      </c>
      <c r="R87" s="37" t="s">
        <v>17</v>
      </c>
      <c r="S87" s="103" t="s">
        <v>17</v>
      </c>
      <c r="T87" s="86" t="s">
        <v>579</v>
      </c>
    </row>
    <row r="88" spans="1:20" ht="15.9" customHeight="1" x14ac:dyDescent="0.3">
      <c r="A88" s="1171"/>
      <c r="B88" s="1174"/>
      <c r="C88" s="12">
        <v>41512</v>
      </c>
      <c r="D88" s="25">
        <v>670</v>
      </c>
      <c r="E88" s="327">
        <v>49.615417299999997</v>
      </c>
      <c r="F88" s="11">
        <v>142.23712549999999</v>
      </c>
      <c r="G88" s="88">
        <v>84.492140300000003</v>
      </c>
      <c r="H88" s="124">
        <v>39.1643057</v>
      </c>
      <c r="I88" s="146">
        <v>45.327834600000003</v>
      </c>
      <c r="J88" s="147">
        <v>20.5415620598</v>
      </c>
      <c r="K88" s="11">
        <v>53.058313270338303</v>
      </c>
      <c r="L88" s="37">
        <v>0.45886648247406697</v>
      </c>
      <c r="M88" s="124">
        <v>453.4</v>
      </c>
      <c r="N88" s="146">
        <v>6.612599125</v>
      </c>
      <c r="O88" s="171">
        <v>-6.1996471583333301</v>
      </c>
      <c r="P88" s="58">
        <v>17.607171094841799</v>
      </c>
      <c r="Q88" s="37">
        <v>21.575481712991301</v>
      </c>
      <c r="R88" s="37">
        <v>8.6561996641107406</v>
      </c>
      <c r="S88" s="103" t="s">
        <v>593</v>
      </c>
      <c r="T88" s="86" t="s">
        <v>594</v>
      </c>
    </row>
    <row r="89" spans="1:20" ht="15.9" customHeight="1" x14ac:dyDescent="0.3">
      <c r="A89" s="1171"/>
      <c r="B89" s="1174"/>
      <c r="C89" s="12">
        <v>41614</v>
      </c>
      <c r="D89" s="25">
        <v>779</v>
      </c>
      <c r="E89" s="329">
        <v>24.015761062500001</v>
      </c>
      <c r="F89" s="510">
        <v>109.61774665178601</v>
      </c>
      <c r="G89" s="511">
        <v>47.848344651785702</v>
      </c>
      <c r="H89" s="131">
        <v>10.2590279732143</v>
      </c>
      <c r="I89" s="158">
        <v>37.5893166785714</v>
      </c>
      <c r="J89" s="159">
        <v>16.601601292580401</v>
      </c>
      <c r="K89" s="510">
        <v>78.669683937026605</v>
      </c>
      <c r="L89" s="44">
        <v>0.36964175601060301</v>
      </c>
      <c r="M89" s="131">
        <v>441.669642857143</v>
      </c>
      <c r="N89" s="158">
        <v>6.4339491197916701</v>
      </c>
      <c r="O89" s="172">
        <v>-7.3447048757440498</v>
      </c>
      <c r="P89" s="60">
        <v>11.349432586341001</v>
      </c>
      <c r="Q89" s="44">
        <v>14.640437655619699</v>
      </c>
      <c r="R89" s="44">
        <v>6.9752592361221604</v>
      </c>
      <c r="S89" s="103" t="s">
        <v>604</v>
      </c>
      <c r="T89" s="466" t="s">
        <v>599</v>
      </c>
    </row>
    <row r="90" spans="1:20" ht="15.9" customHeight="1" x14ac:dyDescent="0.3">
      <c r="A90" s="1171"/>
      <c r="B90" s="1174"/>
      <c r="C90" s="9">
        <v>41872</v>
      </c>
      <c r="D90" s="24">
        <v>182</v>
      </c>
      <c r="E90" s="327" t="s">
        <v>17</v>
      </c>
      <c r="F90" s="11" t="s">
        <v>17</v>
      </c>
      <c r="G90" s="88" t="s">
        <v>17</v>
      </c>
      <c r="H90" s="124" t="s">
        <v>17</v>
      </c>
      <c r="I90" s="146" t="s">
        <v>17</v>
      </c>
      <c r="J90" s="147" t="s">
        <v>17</v>
      </c>
      <c r="K90" s="11" t="s">
        <v>17</v>
      </c>
      <c r="L90" s="37" t="s">
        <v>17</v>
      </c>
      <c r="M90" s="124" t="s">
        <v>17</v>
      </c>
      <c r="N90" s="146" t="s">
        <v>17</v>
      </c>
      <c r="O90" s="171" t="s">
        <v>17</v>
      </c>
      <c r="P90" s="58" t="s">
        <v>17</v>
      </c>
      <c r="Q90" s="37" t="s">
        <v>17</v>
      </c>
      <c r="R90" s="37" t="s">
        <v>17</v>
      </c>
      <c r="S90" s="103" t="s">
        <v>17</v>
      </c>
      <c r="T90" s="86" t="s">
        <v>624</v>
      </c>
    </row>
    <row r="91" spans="1:20" ht="15.9" customHeight="1" x14ac:dyDescent="0.3">
      <c r="A91" s="1171"/>
      <c r="B91" s="1174"/>
      <c r="C91" s="9">
        <v>41872</v>
      </c>
      <c r="D91" s="24">
        <v>184</v>
      </c>
      <c r="E91" s="327" t="s">
        <v>17</v>
      </c>
      <c r="F91" s="11" t="s">
        <v>17</v>
      </c>
      <c r="G91" s="88" t="s">
        <v>17</v>
      </c>
      <c r="H91" s="124" t="s">
        <v>17</v>
      </c>
      <c r="I91" s="146" t="s">
        <v>17</v>
      </c>
      <c r="J91" s="147" t="s">
        <v>17</v>
      </c>
      <c r="K91" s="11" t="s">
        <v>17</v>
      </c>
      <c r="L91" s="37" t="s">
        <v>17</v>
      </c>
      <c r="M91" s="124" t="s">
        <v>17</v>
      </c>
      <c r="N91" s="146" t="s">
        <v>17</v>
      </c>
      <c r="O91" s="171" t="s">
        <v>17</v>
      </c>
      <c r="P91" s="58" t="s">
        <v>17</v>
      </c>
      <c r="Q91" s="37" t="s">
        <v>17</v>
      </c>
      <c r="R91" s="37" t="s">
        <v>17</v>
      </c>
      <c r="S91" s="103" t="s">
        <v>17</v>
      </c>
      <c r="T91" s="86" t="s">
        <v>621</v>
      </c>
    </row>
    <row r="92" spans="1:20" ht="15.9" customHeight="1" x14ac:dyDescent="0.3">
      <c r="A92" s="1171"/>
      <c r="B92" s="1174"/>
      <c r="C92" s="9">
        <v>41863</v>
      </c>
      <c r="D92" s="24">
        <v>188</v>
      </c>
      <c r="E92" s="535">
        <v>34.563054380952401</v>
      </c>
      <c r="F92" s="11">
        <v>78.2576687142857</v>
      </c>
      <c r="G92" s="88">
        <v>50.0692582619048</v>
      </c>
      <c r="H92" s="124">
        <v>10.9416865238095</v>
      </c>
      <c r="I92" s="146">
        <v>39.127571738095199</v>
      </c>
      <c r="J92" s="147">
        <v>23.298245061285701</v>
      </c>
      <c r="K92" s="11">
        <v>77.916387899173898</v>
      </c>
      <c r="L92" s="37">
        <v>0.19063564524776899</v>
      </c>
      <c r="M92" s="124">
        <v>596.5</v>
      </c>
      <c r="N92" s="146">
        <v>4.32937117460318</v>
      </c>
      <c r="O92" s="171">
        <v>-3.7050559394841298</v>
      </c>
      <c r="P92" s="58">
        <v>25.0073583733354</v>
      </c>
      <c r="Q92" s="37">
        <v>10.2549457974429</v>
      </c>
      <c r="R92" s="44">
        <v>-0.49764103097296197</v>
      </c>
      <c r="S92" s="103" t="s">
        <v>616</v>
      </c>
      <c r="T92" s="534" t="s">
        <v>617</v>
      </c>
    </row>
    <row r="93" spans="1:20" ht="15.9" customHeight="1" x14ac:dyDescent="0.3">
      <c r="A93" s="1171"/>
      <c r="B93" s="1174"/>
      <c r="C93" s="9">
        <v>41863</v>
      </c>
      <c r="D93" s="24">
        <v>190</v>
      </c>
      <c r="E93" s="327" t="s">
        <v>17</v>
      </c>
      <c r="F93" s="11" t="s">
        <v>17</v>
      </c>
      <c r="G93" s="88" t="s">
        <v>17</v>
      </c>
      <c r="H93" s="124" t="s">
        <v>17</v>
      </c>
      <c r="I93" s="146" t="s">
        <v>17</v>
      </c>
      <c r="J93" s="147" t="s">
        <v>17</v>
      </c>
      <c r="K93" s="11" t="s">
        <v>17</v>
      </c>
      <c r="L93" s="37" t="s">
        <v>17</v>
      </c>
      <c r="M93" s="124" t="s">
        <v>17</v>
      </c>
      <c r="N93" s="146" t="s">
        <v>17</v>
      </c>
      <c r="O93" s="171" t="s">
        <v>17</v>
      </c>
      <c r="P93" s="58" t="s">
        <v>17</v>
      </c>
      <c r="Q93" s="37" t="s">
        <v>17</v>
      </c>
      <c r="R93" s="37" t="s">
        <v>17</v>
      </c>
      <c r="S93" s="103" t="s">
        <v>17</v>
      </c>
      <c r="T93" s="86" t="s">
        <v>621</v>
      </c>
    </row>
    <row r="94" spans="1:20" ht="15.9" customHeight="1" x14ac:dyDescent="0.3">
      <c r="A94" s="1171"/>
      <c r="B94" s="1174"/>
      <c r="C94" s="9">
        <v>41856</v>
      </c>
      <c r="D94" s="24">
        <v>192</v>
      </c>
      <c r="E94" s="327">
        <v>27.860286250000001</v>
      </c>
      <c r="F94" s="11">
        <v>83.758961583333303</v>
      </c>
      <c r="G94" s="88">
        <v>35.748604999999998</v>
      </c>
      <c r="H94" s="124">
        <v>3.11750491666667</v>
      </c>
      <c r="I94" s="146">
        <v>32.631100083333301</v>
      </c>
      <c r="J94" s="147">
        <v>14.810437677916701</v>
      </c>
      <c r="K94" s="11">
        <v>91.484778330126005</v>
      </c>
      <c r="L94" s="37">
        <v>0.16508098483511399</v>
      </c>
      <c r="M94" s="124">
        <v>454</v>
      </c>
      <c r="N94" s="146">
        <v>5.58044777083333</v>
      </c>
      <c r="O94" s="171">
        <v>-4.0838154305555499</v>
      </c>
      <c r="P94" s="58">
        <v>37.728543038624402</v>
      </c>
      <c r="Q94" s="37">
        <v>8.8642563875826905</v>
      </c>
      <c r="R94" s="44">
        <v>5.1141269947225299</v>
      </c>
      <c r="S94" s="103" t="s">
        <v>612</v>
      </c>
      <c r="T94" s="533" t="s">
        <v>611</v>
      </c>
    </row>
    <row r="95" spans="1:20" ht="15.9" customHeight="1" x14ac:dyDescent="0.3">
      <c r="A95" s="1171"/>
      <c r="B95" s="1174"/>
      <c r="C95" s="12">
        <v>41947</v>
      </c>
      <c r="D95" s="25">
        <v>256</v>
      </c>
      <c r="E95" s="327" t="s">
        <v>17</v>
      </c>
      <c r="F95" s="11" t="s">
        <v>17</v>
      </c>
      <c r="G95" s="88" t="s">
        <v>17</v>
      </c>
      <c r="H95" s="124" t="s">
        <v>17</v>
      </c>
      <c r="I95" s="146" t="s">
        <v>17</v>
      </c>
      <c r="J95" s="147" t="s">
        <v>17</v>
      </c>
      <c r="K95" s="11" t="s">
        <v>17</v>
      </c>
      <c r="L95" s="37" t="s">
        <v>17</v>
      </c>
      <c r="M95" s="124" t="s">
        <v>17</v>
      </c>
      <c r="N95" s="146" t="s">
        <v>17</v>
      </c>
      <c r="O95" s="171" t="s">
        <v>17</v>
      </c>
      <c r="P95" s="58" t="s">
        <v>17</v>
      </c>
      <c r="Q95" s="37" t="s">
        <v>17</v>
      </c>
      <c r="R95" s="37" t="s">
        <v>17</v>
      </c>
      <c r="S95" s="103" t="s">
        <v>17</v>
      </c>
      <c r="T95" s="86" t="s">
        <v>637</v>
      </c>
    </row>
    <row r="96" spans="1:20" ht="15.9" customHeight="1" thickBot="1" x14ac:dyDescent="0.35">
      <c r="A96" s="1171"/>
      <c r="B96" s="1174"/>
      <c r="C96" s="12">
        <v>41954</v>
      </c>
      <c r="D96" s="25">
        <v>257</v>
      </c>
      <c r="E96" s="523">
        <v>0.81801333333333304</v>
      </c>
      <c r="F96" s="522">
        <v>125.92806969047599</v>
      </c>
      <c r="G96" s="524">
        <v>23.254008261904801</v>
      </c>
      <c r="H96" s="132">
        <v>3.6566602142857101</v>
      </c>
      <c r="I96" s="160">
        <v>19.5973480476191</v>
      </c>
      <c r="J96" s="161">
        <v>10.486348746297599</v>
      </c>
      <c r="K96" s="522">
        <v>85.941668796569203</v>
      </c>
      <c r="L96" s="46">
        <v>0.24111723892101899</v>
      </c>
      <c r="M96" s="132">
        <v>535.96428571428601</v>
      </c>
      <c r="N96" s="160">
        <v>12.109100373015901</v>
      </c>
      <c r="O96" s="173">
        <v>-8.6012252321428608</v>
      </c>
      <c r="P96" s="62">
        <v>4.6265798677911603</v>
      </c>
      <c r="Q96" s="46">
        <v>12.6462084909874</v>
      </c>
      <c r="R96" s="46">
        <v>6.0892616648611204</v>
      </c>
      <c r="S96" s="106" t="s">
        <v>641</v>
      </c>
      <c r="T96" s="107" t="s">
        <v>17</v>
      </c>
    </row>
    <row r="97" spans="1:20" ht="15.9" customHeight="1" x14ac:dyDescent="0.3">
      <c r="A97" s="1171"/>
      <c r="B97" s="1174"/>
      <c r="C97" s="1116" t="s">
        <v>13</v>
      </c>
      <c r="D97" s="1134"/>
      <c r="E97" s="14">
        <f t="shared" ref="E97:R97" si="21">AVERAGE(E85:E96)</f>
        <v>22.04858062763606</v>
      </c>
      <c r="F97" s="15">
        <f t="shared" si="21"/>
        <v>115.14484600450687</v>
      </c>
      <c r="G97" s="89">
        <f t="shared" si="21"/>
        <v>44.279008556037425</v>
      </c>
      <c r="H97" s="126">
        <f t="shared" si="21"/>
        <v>10.786817202806121</v>
      </c>
      <c r="I97" s="150">
        <f t="shared" si="21"/>
        <v>33.492191353231291</v>
      </c>
      <c r="J97" s="151">
        <f t="shared" si="21"/>
        <v>16.048905628954341</v>
      </c>
      <c r="K97" s="15">
        <f t="shared" si="21"/>
        <v>80.909581202560574</v>
      </c>
      <c r="L97" s="48">
        <f t="shared" si="21"/>
        <v>0.30684450213693543</v>
      </c>
      <c r="M97" s="126">
        <f t="shared" si="21"/>
        <v>496.01913265306132</v>
      </c>
      <c r="N97" s="150">
        <f t="shared" si="21"/>
        <v>7.757872063102325</v>
      </c>
      <c r="O97" s="174">
        <f t="shared" si="21"/>
        <v>-7.0028327124220535</v>
      </c>
      <c r="P97" s="64">
        <f t="shared" si="21"/>
        <v>16.942902417122735</v>
      </c>
      <c r="Q97" s="48">
        <f t="shared" si="21"/>
        <v>12.420057138252712</v>
      </c>
      <c r="R97" s="48">
        <f t="shared" si="21"/>
        <v>5.0761680868945183</v>
      </c>
      <c r="S97" s="1118">
        <f>COUNT(I85:I96)</f>
        <v>7</v>
      </c>
      <c r="T97" s="1119"/>
    </row>
    <row r="98" spans="1:20" ht="15.9" customHeight="1" x14ac:dyDescent="0.3">
      <c r="A98" s="1171"/>
      <c r="B98" s="1174"/>
      <c r="C98" s="1124" t="s">
        <v>14</v>
      </c>
      <c r="D98" s="1130"/>
      <c r="E98" s="17">
        <f t="shared" ref="E98:R98" si="22">_xlfn.STDEV.S(E85:E96)</f>
        <v>17.134451276146649</v>
      </c>
      <c r="F98" s="18">
        <f t="shared" si="22"/>
        <v>25.650966306347307</v>
      </c>
      <c r="G98" s="90">
        <f t="shared" si="22"/>
        <v>22.110281813991651</v>
      </c>
      <c r="H98" s="127">
        <f t="shared" si="22"/>
        <v>13.030439987260104</v>
      </c>
      <c r="I98" s="152">
        <f t="shared" si="22"/>
        <v>11.447769663174416</v>
      </c>
      <c r="J98" s="153">
        <f t="shared" si="22"/>
        <v>4.8800181953564277</v>
      </c>
      <c r="K98" s="18">
        <f t="shared" si="22"/>
        <v>13.5074252710387</v>
      </c>
      <c r="L98" s="50">
        <f t="shared" si="22"/>
        <v>0.15723345169831524</v>
      </c>
      <c r="M98" s="127">
        <f t="shared" si="22"/>
        <v>86.648907742215997</v>
      </c>
      <c r="N98" s="152">
        <f t="shared" si="22"/>
        <v>2.8113819395928004</v>
      </c>
      <c r="O98" s="175">
        <f t="shared" si="22"/>
        <v>2.4394647222996273</v>
      </c>
      <c r="P98" s="66">
        <f t="shared" si="22"/>
        <v>11.231408940373528</v>
      </c>
      <c r="Q98" s="50">
        <f t="shared" si="22"/>
        <v>4.5534307563084297</v>
      </c>
      <c r="R98" s="50">
        <f t="shared" si="22"/>
        <v>2.9812722904988198</v>
      </c>
      <c r="S98" s="1120"/>
      <c r="T98" s="1121"/>
    </row>
    <row r="99" spans="1:20" ht="15.9" customHeight="1" thickBot="1" x14ac:dyDescent="0.35">
      <c r="A99" s="1171"/>
      <c r="B99" s="1175"/>
      <c r="C99" s="1126" t="s">
        <v>15</v>
      </c>
      <c r="D99" s="1131"/>
      <c r="E99" s="20">
        <f t="shared" ref="E99:R99" si="23">_xlfn.STDEV.S(E85:E96)/SQRT(COUNT(E85:E96))</f>
        <v>6.4762138468910484</v>
      </c>
      <c r="F99" s="21">
        <f t="shared" si="23"/>
        <v>9.6951539621560041</v>
      </c>
      <c r="G99" s="91">
        <f t="shared" si="23"/>
        <v>8.3569010139108553</v>
      </c>
      <c r="H99" s="128">
        <f t="shared" si="23"/>
        <v>4.9250433828631266</v>
      </c>
      <c r="I99" s="154">
        <f t="shared" si="23"/>
        <v>4.326850227872737</v>
      </c>
      <c r="J99" s="155">
        <f t="shared" si="23"/>
        <v>1.8444735054833321</v>
      </c>
      <c r="K99" s="21">
        <f t="shared" si="23"/>
        <v>5.10532687427966</v>
      </c>
      <c r="L99" s="52">
        <f t="shared" si="23"/>
        <v>5.9428658710575497E-2</v>
      </c>
      <c r="M99" s="128">
        <f t="shared" si="23"/>
        <v>32.750208751611815</v>
      </c>
      <c r="N99" s="154">
        <f t="shared" si="23"/>
        <v>1.0626024932258518</v>
      </c>
      <c r="O99" s="176">
        <f t="shared" si="23"/>
        <v>0.92203099818857948</v>
      </c>
      <c r="P99" s="68">
        <f t="shared" si="23"/>
        <v>4.2450735612994039</v>
      </c>
      <c r="Q99" s="52">
        <f t="shared" si="23"/>
        <v>1.7210350561921226</v>
      </c>
      <c r="R99" s="52">
        <f t="shared" si="23"/>
        <v>1.1268150101753982</v>
      </c>
      <c r="S99" s="1122"/>
      <c r="T99" s="1123"/>
    </row>
    <row r="100" spans="1:20" ht="15.9" customHeight="1" x14ac:dyDescent="0.3">
      <c r="A100" s="1171"/>
      <c r="B100" s="1173" t="s">
        <v>16</v>
      </c>
      <c r="C100" s="12">
        <v>41480</v>
      </c>
      <c r="D100" s="25">
        <v>641</v>
      </c>
      <c r="E100" s="420">
        <v>11.569018345238099</v>
      </c>
      <c r="F100" s="33">
        <v>104.70247999999999</v>
      </c>
      <c r="G100" s="87">
        <v>53.840187035714301</v>
      </c>
      <c r="H100" s="130">
        <v>12.6685943690476</v>
      </c>
      <c r="I100" s="156">
        <v>41.171592666666697</v>
      </c>
      <c r="J100" s="157">
        <v>21.2456555046905</v>
      </c>
      <c r="K100" s="33">
        <v>76.472897103247405</v>
      </c>
      <c r="L100" s="42">
        <v>0.48282459416644502</v>
      </c>
      <c r="M100" s="130">
        <v>516.15476190476204</v>
      </c>
      <c r="N100" s="156">
        <v>9.3021439265873003</v>
      </c>
      <c r="O100" s="170">
        <v>-9.0270456716269898</v>
      </c>
      <c r="P100" s="56">
        <v>6.2716300532055698</v>
      </c>
      <c r="Q100" s="42">
        <v>10.120226715847499</v>
      </c>
      <c r="R100" s="42">
        <v>4.7692128722989597</v>
      </c>
      <c r="S100" s="104" t="s">
        <v>573</v>
      </c>
      <c r="T100" s="198" t="s">
        <v>599</v>
      </c>
    </row>
    <row r="101" spans="1:20" ht="15.9" customHeight="1" x14ac:dyDescent="0.3">
      <c r="A101" s="1171"/>
      <c r="B101" s="1174"/>
      <c r="C101" s="9">
        <v>41494</v>
      </c>
      <c r="D101" s="24">
        <v>663</v>
      </c>
      <c r="E101" s="327">
        <v>18.179602833333298</v>
      </c>
      <c r="F101" s="11">
        <v>137.897759333333</v>
      </c>
      <c r="G101" s="88">
        <v>39.516167666666703</v>
      </c>
      <c r="H101" s="124">
        <v>8.0785766666666703</v>
      </c>
      <c r="I101" s="146">
        <v>31.437591000000001</v>
      </c>
      <c r="J101" s="147">
        <v>15.511814401666699</v>
      </c>
      <c r="K101" s="11">
        <v>79.520918125891797</v>
      </c>
      <c r="L101" s="37">
        <v>0.43905093640454501</v>
      </c>
      <c r="M101" s="124">
        <v>493.66666666666703</v>
      </c>
      <c r="N101" s="146">
        <v>14.5932821875</v>
      </c>
      <c r="O101" s="171">
        <v>-12.1868005277778</v>
      </c>
      <c r="P101" s="58">
        <v>6.3394337487548098</v>
      </c>
      <c r="Q101" s="37">
        <v>9.1866688140708508</v>
      </c>
      <c r="R101" s="37">
        <v>4.3163294072856297</v>
      </c>
      <c r="S101" s="103" t="s">
        <v>584</v>
      </c>
      <c r="T101" s="86" t="s">
        <v>17</v>
      </c>
    </row>
    <row r="102" spans="1:20" ht="15.9" customHeight="1" x14ac:dyDescent="0.3">
      <c r="A102" s="1171"/>
      <c r="B102" s="1174"/>
      <c r="C102" s="12">
        <v>41495</v>
      </c>
      <c r="D102" s="25">
        <v>668</v>
      </c>
      <c r="E102" s="329">
        <v>15.089703333333301</v>
      </c>
      <c r="F102" s="467">
        <v>121.625661666667</v>
      </c>
      <c r="G102" s="468">
        <v>58.7360701666667</v>
      </c>
      <c r="H102" s="131">
        <v>12.1492233333333</v>
      </c>
      <c r="I102" s="158">
        <v>46.586846833333297</v>
      </c>
      <c r="J102" s="159">
        <v>22.9996427013333</v>
      </c>
      <c r="K102" s="467">
        <v>79.345330035790099</v>
      </c>
      <c r="L102" s="44">
        <v>0.60510927508757595</v>
      </c>
      <c r="M102" s="131">
        <v>494</v>
      </c>
      <c r="N102" s="158">
        <v>12.483880527777799</v>
      </c>
      <c r="O102" s="172">
        <v>-10.8057420277778</v>
      </c>
      <c r="P102" s="60">
        <v>6.6478122545891498</v>
      </c>
      <c r="Q102" s="44">
        <v>11.004421633111701</v>
      </c>
      <c r="R102" s="44">
        <v>5.3482064848004702</v>
      </c>
      <c r="S102" s="103" t="s">
        <v>588</v>
      </c>
      <c r="T102" s="86" t="s">
        <v>17</v>
      </c>
    </row>
    <row r="103" spans="1:20" ht="15.9" customHeight="1" x14ac:dyDescent="0.3">
      <c r="A103" s="1171"/>
      <c r="B103" s="1174"/>
      <c r="C103" s="12">
        <v>41512</v>
      </c>
      <c r="D103" s="25">
        <v>673</v>
      </c>
      <c r="E103" s="329">
        <v>2.2736309000000001</v>
      </c>
      <c r="F103" s="467">
        <v>123.242712971429</v>
      </c>
      <c r="G103" s="468">
        <v>21.760257371428601</v>
      </c>
      <c r="H103" s="131">
        <v>5.7300646142857099</v>
      </c>
      <c r="I103" s="158">
        <v>16.030192757142899</v>
      </c>
      <c r="J103" s="159">
        <v>8.6151892263285692</v>
      </c>
      <c r="K103" s="467">
        <v>74.740719747987896</v>
      </c>
      <c r="L103" s="44">
        <v>0.27497157933029598</v>
      </c>
      <c r="M103" s="131">
        <v>537</v>
      </c>
      <c r="N103" s="158">
        <v>14.750378061904801</v>
      </c>
      <c r="O103" s="172">
        <v>-12.1900976785714</v>
      </c>
      <c r="P103" s="60">
        <v>4.5038678512943697</v>
      </c>
      <c r="Q103" s="44">
        <v>9.9329617339087708</v>
      </c>
      <c r="R103" s="44">
        <v>5.1463808511922897</v>
      </c>
      <c r="S103" s="103" t="s">
        <v>597</v>
      </c>
      <c r="T103" s="86" t="s">
        <v>17</v>
      </c>
    </row>
    <row r="104" spans="1:20" ht="15.9" customHeight="1" x14ac:dyDescent="0.3">
      <c r="A104" s="1171"/>
      <c r="B104" s="1174"/>
      <c r="C104" s="12">
        <v>41512</v>
      </c>
      <c r="D104" s="25">
        <v>675</v>
      </c>
      <c r="E104" s="329">
        <v>3.7462472142857202</v>
      </c>
      <c r="F104" s="467">
        <v>101.730502809524</v>
      </c>
      <c r="G104" s="468">
        <v>55.6328492857143</v>
      </c>
      <c r="H104" s="131">
        <v>23.291894869047599</v>
      </c>
      <c r="I104" s="158">
        <v>32.340954416666698</v>
      </c>
      <c r="J104" s="159">
        <v>15.688802410095199</v>
      </c>
      <c r="K104" s="467">
        <v>61.725188993059803</v>
      </c>
      <c r="L104" s="44">
        <v>0.34059386737776998</v>
      </c>
      <c r="M104" s="131">
        <v>485.28571428571399</v>
      </c>
      <c r="N104" s="158">
        <v>8.7250079940476208</v>
      </c>
      <c r="O104" s="172">
        <v>-8.23334206051587</v>
      </c>
      <c r="P104" s="60">
        <v>5.5996073292052797</v>
      </c>
      <c r="Q104" s="44">
        <v>10.9336166250022</v>
      </c>
      <c r="R104" s="44">
        <v>5.4724500114705501</v>
      </c>
      <c r="S104" s="103" t="s">
        <v>600</v>
      </c>
      <c r="T104" s="466" t="s">
        <v>599</v>
      </c>
    </row>
    <row r="105" spans="1:20" ht="15.9" customHeight="1" x14ac:dyDescent="0.3">
      <c r="A105" s="1171"/>
      <c r="B105" s="1174"/>
      <c r="C105" s="9">
        <v>41620</v>
      </c>
      <c r="D105" s="24">
        <v>790</v>
      </c>
      <c r="E105" s="327" t="s">
        <v>17</v>
      </c>
      <c r="F105" s="11" t="s">
        <v>17</v>
      </c>
      <c r="G105" s="88" t="s">
        <v>17</v>
      </c>
      <c r="H105" s="124" t="s">
        <v>17</v>
      </c>
      <c r="I105" s="146" t="s">
        <v>17</v>
      </c>
      <c r="J105" s="147" t="s">
        <v>17</v>
      </c>
      <c r="K105" s="11" t="s">
        <v>17</v>
      </c>
      <c r="L105" s="37" t="s">
        <v>17</v>
      </c>
      <c r="M105" s="124" t="s">
        <v>17</v>
      </c>
      <c r="N105" s="146" t="s">
        <v>17</v>
      </c>
      <c r="O105" s="171" t="s">
        <v>17</v>
      </c>
      <c r="P105" s="58" t="s">
        <v>17</v>
      </c>
      <c r="Q105" s="37" t="s">
        <v>17</v>
      </c>
      <c r="R105" s="37" t="s">
        <v>17</v>
      </c>
      <c r="S105" s="103" t="s">
        <v>17</v>
      </c>
      <c r="T105" s="349" t="s">
        <v>606</v>
      </c>
    </row>
    <row r="106" spans="1:20" ht="15.9" customHeight="1" x14ac:dyDescent="0.3">
      <c r="A106" s="1171"/>
      <c r="B106" s="1174"/>
      <c r="C106" s="12">
        <v>41870</v>
      </c>
      <c r="D106" s="25">
        <v>195</v>
      </c>
      <c r="E106" s="327">
        <v>44.8501269047619</v>
      </c>
      <c r="F106" s="11">
        <v>88.763074928571399</v>
      </c>
      <c r="G106" s="88">
        <v>58.641668404761901</v>
      </c>
      <c r="H106" s="124">
        <v>12.587112202381</v>
      </c>
      <c r="I106" s="146">
        <v>46.054556202381001</v>
      </c>
      <c r="J106" s="147">
        <v>22.9764355331905</v>
      </c>
      <c r="K106" s="11">
        <v>78.525142160056205</v>
      </c>
      <c r="L106" s="37">
        <v>0.16697853932193399</v>
      </c>
      <c r="M106" s="124">
        <v>499</v>
      </c>
      <c r="N106" s="146">
        <v>3.3807356081349198</v>
      </c>
      <c r="O106" s="171">
        <v>-2.8408332093254001</v>
      </c>
      <c r="P106" s="58">
        <v>33.185828861143598</v>
      </c>
      <c r="Q106" s="37">
        <v>15.3269648219727</v>
      </c>
      <c r="R106" s="37">
        <v>-3.61089633117773</v>
      </c>
      <c r="S106" s="103" t="s">
        <v>616</v>
      </c>
      <c r="T106" s="534" t="s">
        <v>617</v>
      </c>
    </row>
    <row r="107" spans="1:20" ht="15.9" customHeight="1" x14ac:dyDescent="0.3">
      <c r="A107" s="1171"/>
      <c r="B107" s="1174"/>
      <c r="C107" s="9">
        <v>41877</v>
      </c>
      <c r="D107" s="24">
        <v>199</v>
      </c>
      <c r="E107" s="327">
        <v>33.870745900000003</v>
      </c>
      <c r="F107" s="11">
        <v>76.686495199999996</v>
      </c>
      <c r="G107" s="88">
        <v>47.38386895</v>
      </c>
      <c r="H107" s="124">
        <v>9.7949589666666697</v>
      </c>
      <c r="I107" s="146">
        <v>37.588909983333302</v>
      </c>
      <c r="J107" s="147">
        <v>19.7798045177333</v>
      </c>
      <c r="K107" s="11">
        <v>79.4067277771438</v>
      </c>
      <c r="L107" s="37">
        <v>0.17937703732054</v>
      </c>
      <c r="M107" s="124">
        <v>526.16666666666697</v>
      </c>
      <c r="N107" s="146">
        <v>3.3279377972222202</v>
      </c>
      <c r="O107" s="171">
        <v>-3.5854037375000001</v>
      </c>
      <c r="P107" s="58">
        <v>25.428260356681701</v>
      </c>
      <c r="Q107" s="37">
        <v>11.038754173570799</v>
      </c>
      <c r="R107" s="37">
        <v>2.6439588091404298</v>
      </c>
      <c r="S107" s="103" t="s">
        <v>631</v>
      </c>
      <c r="T107" s="534" t="s">
        <v>617</v>
      </c>
    </row>
    <row r="108" spans="1:20" ht="15.9" customHeight="1" x14ac:dyDescent="0.3">
      <c r="A108" s="1171"/>
      <c r="B108" s="1174"/>
      <c r="C108" s="12">
        <v>41947</v>
      </c>
      <c r="D108" s="25">
        <v>240</v>
      </c>
      <c r="E108" s="143" t="s">
        <v>17</v>
      </c>
      <c r="F108" s="141" t="s">
        <v>17</v>
      </c>
      <c r="G108" s="142" t="s">
        <v>17</v>
      </c>
      <c r="H108" s="131" t="s">
        <v>17</v>
      </c>
      <c r="I108" s="158" t="s">
        <v>17</v>
      </c>
      <c r="J108" s="159" t="s">
        <v>17</v>
      </c>
      <c r="K108" s="141" t="s">
        <v>17</v>
      </c>
      <c r="L108" s="44" t="s">
        <v>17</v>
      </c>
      <c r="M108" s="131" t="s">
        <v>17</v>
      </c>
      <c r="N108" s="158" t="s">
        <v>17</v>
      </c>
      <c r="O108" s="172" t="s">
        <v>17</v>
      </c>
      <c r="P108" s="60" t="s">
        <v>17</v>
      </c>
      <c r="Q108" s="44" t="s">
        <v>17</v>
      </c>
      <c r="R108" s="44" t="s">
        <v>17</v>
      </c>
      <c r="S108" s="103" t="s">
        <v>17</v>
      </c>
      <c r="T108" s="86" t="s">
        <v>637</v>
      </c>
    </row>
    <row r="109" spans="1:20" ht="15.9" customHeight="1" thickBot="1" x14ac:dyDescent="0.35">
      <c r="A109" s="1171"/>
      <c r="B109" s="1174"/>
      <c r="C109" s="9">
        <v>41954</v>
      </c>
      <c r="D109" s="24">
        <v>250</v>
      </c>
      <c r="E109" s="523">
        <v>14.222481</v>
      </c>
      <c r="F109" s="522">
        <v>109.85025025</v>
      </c>
      <c r="G109" s="524">
        <v>62.576070333333298</v>
      </c>
      <c r="H109" s="132">
        <v>17.881832249999999</v>
      </c>
      <c r="I109" s="160">
        <v>44.694238083333303</v>
      </c>
      <c r="J109" s="161">
        <v>23.951657648499999</v>
      </c>
      <c r="K109" s="522">
        <v>71.393833148472496</v>
      </c>
      <c r="L109" s="46">
        <v>0.53329784684483905</v>
      </c>
      <c r="M109" s="132">
        <v>536</v>
      </c>
      <c r="N109" s="160">
        <v>11.113488125</v>
      </c>
      <c r="O109" s="173">
        <v>-9.1303968958333304</v>
      </c>
      <c r="P109" s="62">
        <v>6.4830299597918</v>
      </c>
      <c r="Q109" s="46">
        <v>16.935882029143102</v>
      </c>
      <c r="R109" s="46">
        <v>7.3013059914511196</v>
      </c>
      <c r="S109" s="106" t="s">
        <v>638</v>
      </c>
      <c r="T109" s="107" t="s">
        <v>17</v>
      </c>
    </row>
    <row r="110" spans="1:20" ht="15.9" customHeight="1" x14ac:dyDescent="0.3">
      <c r="A110" s="1171"/>
      <c r="B110" s="1174"/>
      <c r="C110" s="1116" t="s">
        <v>13</v>
      </c>
      <c r="D110" s="1117"/>
      <c r="E110" s="14">
        <f t="shared" ref="E110:R110" si="24">AVERAGE(E100:E109)</f>
        <v>17.975194553869038</v>
      </c>
      <c r="F110" s="15">
        <f t="shared" si="24"/>
        <v>108.06236714494055</v>
      </c>
      <c r="G110" s="89">
        <f t="shared" si="24"/>
        <v>49.760892401785725</v>
      </c>
      <c r="H110" s="126">
        <f t="shared" si="24"/>
        <v>12.772782158928569</v>
      </c>
      <c r="I110" s="150">
        <f t="shared" si="24"/>
        <v>36.988110242857154</v>
      </c>
      <c r="J110" s="151">
        <f t="shared" si="24"/>
        <v>18.846125242942257</v>
      </c>
      <c r="K110" s="15">
        <f t="shared" si="24"/>
        <v>75.141344636456182</v>
      </c>
      <c r="L110" s="48">
        <f t="shared" si="24"/>
        <v>0.37777545948174318</v>
      </c>
      <c r="M110" s="126">
        <f t="shared" si="24"/>
        <v>510.90922619047626</v>
      </c>
      <c r="N110" s="150">
        <f t="shared" si="24"/>
        <v>9.7096067785218327</v>
      </c>
      <c r="O110" s="174">
        <f t="shared" si="24"/>
        <v>-8.4999577261160759</v>
      </c>
      <c r="P110" s="64">
        <f t="shared" si="24"/>
        <v>11.807433801833284</v>
      </c>
      <c r="Q110" s="48">
        <f t="shared" si="24"/>
        <v>11.809937068328452</v>
      </c>
      <c r="R110" s="48">
        <f t="shared" si="24"/>
        <v>3.9233685120577149</v>
      </c>
      <c r="S110" s="1118">
        <f>COUNT(I100:I109)</f>
        <v>8</v>
      </c>
      <c r="T110" s="1119"/>
    </row>
    <row r="111" spans="1:20" ht="15.9" customHeight="1" x14ac:dyDescent="0.3">
      <c r="A111" s="1171"/>
      <c r="B111" s="1174"/>
      <c r="C111" s="1124" t="s">
        <v>14</v>
      </c>
      <c r="D111" s="1125"/>
      <c r="E111" s="17">
        <f t="shared" ref="E111:R111" si="25">_xlfn.STDEV.S(E100:E109)</f>
        <v>14.576999397257969</v>
      </c>
      <c r="F111" s="18">
        <f t="shared" si="25"/>
        <v>19.697869278080351</v>
      </c>
      <c r="G111" s="90">
        <f t="shared" si="25"/>
        <v>13.466421168396989</v>
      </c>
      <c r="H111" s="127">
        <f t="shared" si="25"/>
        <v>5.5766239871723462</v>
      </c>
      <c r="I111" s="152">
        <f t="shared" si="25"/>
        <v>10.304102544678724</v>
      </c>
      <c r="J111" s="153">
        <f t="shared" si="25"/>
        <v>5.2476593695722835</v>
      </c>
      <c r="K111" s="18">
        <f t="shared" si="25"/>
        <v>6.1233550919905717</v>
      </c>
      <c r="L111" s="50">
        <f t="shared" si="25"/>
        <v>0.16318537464650434</v>
      </c>
      <c r="M111" s="127">
        <f t="shared" si="25"/>
        <v>20.536387090920819</v>
      </c>
      <c r="N111" s="152">
        <f t="shared" si="25"/>
        <v>4.4855786109130964</v>
      </c>
      <c r="O111" s="175">
        <f t="shared" si="25"/>
        <v>3.5747422349507501</v>
      </c>
      <c r="P111" s="66">
        <f t="shared" si="25"/>
        <v>11.019184536622996</v>
      </c>
      <c r="Q111" s="50">
        <f t="shared" si="25"/>
        <v>2.7752993524311336</v>
      </c>
      <c r="R111" s="50">
        <f t="shared" si="25"/>
        <v>3.3081705000028041</v>
      </c>
      <c r="S111" s="1120"/>
      <c r="T111" s="1121"/>
    </row>
    <row r="112" spans="1:20" ht="15.9" customHeight="1" thickBot="1" x14ac:dyDescent="0.35">
      <c r="A112" s="1171"/>
      <c r="B112" s="1175"/>
      <c r="C112" s="1126" t="s">
        <v>15</v>
      </c>
      <c r="D112" s="1127"/>
      <c r="E112" s="20">
        <f t="shared" ref="E112:R112" si="26">_xlfn.STDEV.S(E100:E109)/SQRT(COUNT(E100:E109))</f>
        <v>5.1537475615766626</v>
      </c>
      <c r="F112" s="21">
        <f t="shared" si="26"/>
        <v>6.9642484707283892</v>
      </c>
      <c r="G112" s="91">
        <f t="shared" si="26"/>
        <v>4.7610988632437907</v>
      </c>
      <c r="H112" s="128">
        <f t="shared" si="26"/>
        <v>1.9716343187285641</v>
      </c>
      <c r="I112" s="154">
        <f t="shared" si="26"/>
        <v>3.6430503916919426</v>
      </c>
      <c r="J112" s="155">
        <f t="shared" si="26"/>
        <v>1.8553277627908422</v>
      </c>
      <c r="K112" s="21">
        <f t="shared" si="26"/>
        <v>2.1649329545798541</v>
      </c>
      <c r="L112" s="52">
        <f t="shared" si="26"/>
        <v>5.7694742501505261E-2</v>
      </c>
      <c r="M112" s="128">
        <f t="shared" si="26"/>
        <v>7.260709286530993</v>
      </c>
      <c r="N112" s="154">
        <f t="shared" si="26"/>
        <v>1.5858915266609923</v>
      </c>
      <c r="O112" s="176">
        <f t="shared" si="26"/>
        <v>1.2638622376638149</v>
      </c>
      <c r="P112" s="68">
        <f t="shared" si="26"/>
        <v>3.8958700544960321</v>
      </c>
      <c r="Q112" s="52">
        <f t="shared" si="26"/>
        <v>0.98121649596334426</v>
      </c>
      <c r="R112" s="52">
        <f t="shared" si="26"/>
        <v>1.1696148969366371</v>
      </c>
      <c r="S112" s="1122"/>
      <c r="T112" s="1123"/>
    </row>
    <row r="113" spans="1:20" s="81" customFormat="1" ht="15.9" customHeight="1" thickBot="1" x14ac:dyDescent="0.35">
      <c r="A113" s="1172"/>
      <c r="B113" s="1109" t="s">
        <v>19</v>
      </c>
      <c r="C113" s="1110"/>
      <c r="D113" s="1110"/>
      <c r="E113" s="27">
        <f t="shared" ref="E113:R113" si="27">_xlfn.T.TEST(E85:E96,E100:E109,2,3)</f>
        <v>0.63155489291443168</v>
      </c>
      <c r="F113" s="28">
        <f t="shared" si="27"/>
        <v>0.56473378676077579</v>
      </c>
      <c r="G113" s="119">
        <f t="shared" si="27"/>
        <v>0.58172234803424683</v>
      </c>
      <c r="H113" s="72">
        <f t="shared" si="27"/>
        <v>0.7179848329326034</v>
      </c>
      <c r="I113" s="119">
        <f t="shared" si="27"/>
        <v>0.54785768463299878</v>
      </c>
      <c r="J113" s="28">
        <f t="shared" si="27"/>
        <v>0.30452542489762563</v>
      </c>
      <c r="K113" s="28">
        <f t="shared" si="27"/>
        <v>0.32820824521599223</v>
      </c>
      <c r="L113" s="28">
        <f t="shared" si="27"/>
        <v>0.40747765063859565</v>
      </c>
      <c r="M113" s="72">
        <f t="shared" si="27"/>
        <v>0.67133557319671744</v>
      </c>
      <c r="N113" s="119">
        <f t="shared" si="27"/>
        <v>0.32692979064535077</v>
      </c>
      <c r="O113" s="72">
        <f t="shared" si="27"/>
        <v>0.35693932498186354</v>
      </c>
      <c r="P113" s="119">
        <f t="shared" si="27"/>
        <v>0.38939240959103782</v>
      </c>
      <c r="Q113" s="28">
        <f t="shared" si="27"/>
        <v>0.76464247287798037</v>
      </c>
      <c r="R113" s="29">
        <f t="shared" si="27"/>
        <v>0.49038010808136323</v>
      </c>
    </row>
    <row r="114" spans="1:20" ht="15.9" customHeight="1" x14ac:dyDescent="0.3">
      <c r="I114" s="8"/>
      <c r="J114" s="8"/>
      <c r="K114" s="8"/>
      <c r="L114" s="8"/>
      <c r="M114" s="8"/>
      <c r="P114" s="8"/>
      <c r="Q114" s="8"/>
    </row>
    <row r="115" spans="1:20" ht="15.9" customHeight="1" thickBot="1" x14ac:dyDescent="0.35">
      <c r="I115" s="8"/>
      <c r="J115" s="8"/>
      <c r="K115" s="8"/>
      <c r="L115" s="8"/>
      <c r="M115" s="8"/>
      <c r="P115" s="8"/>
      <c r="Q115" s="8"/>
    </row>
    <row r="116" spans="1:20" ht="16.5" customHeight="1" thickBot="1" x14ac:dyDescent="0.35">
      <c r="A116" s="1150" t="s">
        <v>647</v>
      </c>
      <c r="B116" s="1151"/>
      <c r="C116" s="1156" t="s">
        <v>0</v>
      </c>
      <c r="D116" s="1179" t="s">
        <v>1</v>
      </c>
      <c r="E116" s="1098" t="s">
        <v>132</v>
      </c>
      <c r="F116" s="1099"/>
      <c r="G116" s="1099"/>
      <c r="H116" s="1099"/>
      <c r="I116" s="1099"/>
      <c r="J116" s="1099"/>
      <c r="K116" s="1099"/>
      <c r="L116" s="1099"/>
      <c r="M116" s="1099"/>
      <c r="N116" s="1099"/>
      <c r="O116" s="1099"/>
      <c r="P116" s="1099"/>
      <c r="Q116" s="1099"/>
      <c r="R116" s="1099"/>
      <c r="S116" s="1099"/>
      <c r="T116" s="1100"/>
    </row>
    <row r="117" spans="1:20" ht="16.5" customHeight="1" x14ac:dyDescent="0.3">
      <c r="A117" s="1152"/>
      <c r="B117" s="1153"/>
      <c r="C117" s="1157"/>
      <c r="D117" s="1180"/>
      <c r="E117" s="1225" t="s">
        <v>118</v>
      </c>
      <c r="F117" s="1226"/>
      <c r="G117" s="1086" t="s">
        <v>119</v>
      </c>
      <c r="H117" s="1087"/>
      <c r="I117" s="1140" t="s">
        <v>95</v>
      </c>
      <c r="J117" s="1142" t="s">
        <v>96</v>
      </c>
      <c r="K117" s="1142" t="s">
        <v>97</v>
      </c>
      <c r="L117" s="1142" t="s">
        <v>124</v>
      </c>
      <c r="M117" s="1144" t="s">
        <v>7</v>
      </c>
      <c r="N117" s="1086" t="s">
        <v>131</v>
      </c>
      <c r="O117" s="1087"/>
      <c r="P117" s="1282" t="s">
        <v>125</v>
      </c>
      <c r="Q117" s="1251"/>
      <c r="R117" s="1252"/>
      <c r="S117" s="1156" t="s">
        <v>68</v>
      </c>
      <c r="T117" s="1179" t="s">
        <v>2</v>
      </c>
    </row>
    <row r="118" spans="1:20" ht="16.5" customHeight="1" thickBot="1" x14ac:dyDescent="0.4">
      <c r="A118" s="1154"/>
      <c r="B118" s="1155"/>
      <c r="C118" s="1158"/>
      <c r="D118" s="1181"/>
      <c r="E118" s="92" t="s">
        <v>120</v>
      </c>
      <c r="F118" s="93" t="s">
        <v>121</v>
      </c>
      <c r="G118" s="121" t="s">
        <v>122</v>
      </c>
      <c r="H118" s="122" t="s">
        <v>123</v>
      </c>
      <c r="I118" s="1141"/>
      <c r="J118" s="1143"/>
      <c r="K118" s="1143"/>
      <c r="L118" s="1143"/>
      <c r="M118" s="1145"/>
      <c r="N118" s="165" t="s">
        <v>126</v>
      </c>
      <c r="O118" s="166" t="s">
        <v>127</v>
      </c>
      <c r="P118" s="167" t="s">
        <v>128</v>
      </c>
      <c r="Q118" s="168" t="s">
        <v>129</v>
      </c>
      <c r="R118" s="169" t="s">
        <v>130</v>
      </c>
      <c r="S118" s="1158"/>
      <c r="T118" s="1181"/>
    </row>
    <row r="119" spans="1:20" ht="15.9" customHeight="1" x14ac:dyDescent="0.3">
      <c r="A119" s="1170" t="s">
        <v>648</v>
      </c>
      <c r="B119" s="1173" t="s">
        <v>9</v>
      </c>
      <c r="C119" s="9">
        <v>41502</v>
      </c>
      <c r="D119" s="24">
        <v>678</v>
      </c>
      <c r="E119" s="635">
        <v>4.6424804999999996</v>
      </c>
      <c r="F119" s="33">
        <v>132.306501166667</v>
      </c>
      <c r="G119" s="87">
        <v>56.737883833333299</v>
      </c>
      <c r="H119" s="130">
        <v>9.0651256666666704</v>
      </c>
      <c r="I119" s="156">
        <v>47.672758166666704</v>
      </c>
      <c r="J119" s="157">
        <v>25.1186616675</v>
      </c>
      <c r="K119" s="33">
        <v>84.396122487675598</v>
      </c>
      <c r="L119" s="42">
        <v>0.71134318784551898</v>
      </c>
      <c r="M119" s="130">
        <v>527</v>
      </c>
      <c r="N119" s="156">
        <v>12.399979152777799</v>
      </c>
      <c r="O119" s="170">
        <v>-11.38115075</v>
      </c>
      <c r="P119" s="56">
        <v>4.4587127936905304</v>
      </c>
      <c r="Q119" s="42">
        <v>6.91655422382438</v>
      </c>
      <c r="R119" s="42">
        <v>3.6534382964801</v>
      </c>
      <c r="S119" s="104" t="s">
        <v>688</v>
      </c>
      <c r="T119" s="98" t="s">
        <v>17</v>
      </c>
    </row>
    <row r="120" spans="1:20" ht="15.9" customHeight="1" x14ac:dyDescent="0.3">
      <c r="A120" s="1171"/>
      <c r="B120" s="1174"/>
      <c r="C120" s="9">
        <v>41502</v>
      </c>
      <c r="D120" s="24">
        <v>679</v>
      </c>
      <c r="E120" s="327">
        <v>-1.2608595</v>
      </c>
      <c r="F120" s="11">
        <v>114.75182366666699</v>
      </c>
      <c r="G120" s="88">
        <v>21.427209666666698</v>
      </c>
      <c r="H120" s="124">
        <v>0.72875483333333302</v>
      </c>
      <c r="I120" s="146">
        <v>20.698454833333301</v>
      </c>
      <c r="J120" s="147">
        <v>9.9241059133333298</v>
      </c>
      <c r="K120" s="11">
        <v>96.631156175819896</v>
      </c>
      <c r="L120" s="37">
        <v>0.15469639320488601</v>
      </c>
      <c r="M120" s="124">
        <v>479.33333333333297</v>
      </c>
      <c r="N120" s="146">
        <v>7.39015791666667</v>
      </c>
      <c r="O120" s="171">
        <v>-8.1209216666666695</v>
      </c>
      <c r="P120" s="58">
        <v>12.2018584113224</v>
      </c>
      <c r="Q120" s="37">
        <v>7.7319405982318798</v>
      </c>
      <c r="R120" s="44">
        <v>4.4435056242317597</v>
      </c>
      <c r="S120" s="103" t="s">
        <v>487</v>
      </c>
      <c r="T120" s="86" t="s">
        <v>693</v>
      </c>
    </row>
    <row r="121" spans="1:20" ht="15.9" customHeight="1" x14ac:dyDescent="0.3">
      <c r="A121" s="1171"/>
      <c r="B121" s="1174"/>
      <c r="C121" s="12">
        <v>41614</v>
      </c>
      <c r="D121" s="25">
        <v>780</v>
      </c>
      <c r="E121" s="327">
        <v>16.767069785714298</v>
      </c>
      <c r="F121" s="11">
        <v>104.33782542857099</v>
      </c>
      <c r="G121" s="88">
        <v>82.316506142857193</v>
      </c>
      <c r="H121" s="124">
        <v>32.316816857142904</v>
      </c>
      <c r="I121" s="146">
        <v>49.999689285714297</v>
      </c>
      <c r="J121" s="147">
        <v>20.6141372025</v>
      </c>
      <c r="K121" s="11">
        <v>60.731413772216897</v>
      </c>
      <c r="L121" s="37">
        <v>0.53478104481023803</v>
      </c>
      <c r="M121" s="124">
        <v>412.28571428571399</v>
      </c>
      <c r="N121" s="146">
        <v>6.3282986666666696</v>
      </c>
      <c r="O121" s="171">
        <v>-6.0406112678571402</v>
      </c>
      <c r="P121" s="58">
        <v>10.2769915317708</v>
      </c>
      <c r="Q121" s="37">
        <v>13.1417224498437</v>
      </c>
      <c r="R121" s="37">
        <v>5.3149351540575598</v>
      </c>
      <c r="S121" s="103" t="s">
        <v>700</v>
      </c>
      <c r="T121" s="86" t="s">
        <v>579</v>
      </c>
    </row>
    <row r="122" spans="1:20" ht="15.9" customHeight="1" x14ac:dyDescent="0.3">
      <c r="A122" s="1171"/>
      <c r="B122" s="1174"/>
      <c r="C122" s="12">
        <v>41620</v>
      </c>
      <c r="D122" s="25">
        <v>787</v>
      </c>
      <c r="E122" s="327" t="s">
        <v>17</v>
      </c>
      <c r="F122" s="11" t="s">
        <v>17</v>
      </c>
      <c r="G122" s="88" t="s">
        <v>17</v>
      </c>
      <c r="H122" s="124" t="s">
        <v>17</v>
      </c>
      <c r="I122" s="146" t="s">
        <v>17</v>
      </c>
      <c r="J122" s="147" t="s">
        <v>17</v>
      </c>
      <c r="K122" s="11" t="s">
        <v>17</v>
      </c>
      <c r="L122" s="37" t="s">
        <v>17</v>
      </c>
      <c r="M122" s="124" t="s">
        <v>17</v>
      </c>
      <c r="N122" s="146" t="s">
        <v>17</v>
      </c>
      <c r="O122" s="171" t="s">
        <v>17</v>
      </c>
      <c r="P122" s="58" t="s">
        <v>17</v>
      </c>
      <c r="Q122" s="37" t="s">
        <v>17</v>
      </c>
      <c r="R122" s="37" t="s">
        <v>17</v>
      </c>
      <c r="S122" s="103" t="s">
        <v>17</v>
      </c>
      <c r="T122" s="86" t="s">
        <v>611</v>
      </c>
    </row>
    <row r="123" spans="1:20" ht="15.9" customHeight="1" thickBot="1" x14ac:dyDescent="0.35">
      <c r="A123" s="1171"/>
      <c r="B123" s="1174"/>
      <c r="C123" s="12">
        <v>41865</v>
      </c>
      <c r="D123" s="25">
        <v>181</v>
      </c>
      <c r="E123" s="585" t="s">
        <v>17</v>
      </c>
      <c r="F123" s="576" t="s">
        <v>17</v>
      </c>
      <c r="G123" s="586" t="s">
        <v>17</v>
      </c>
      <c r="H123" s="132" t="s">
        <v>17</v>
      </c>
      <c r="I123" s="160" t="s">
        <v>17</v>
      </c>
      <c r="J123" s="161" t="s">
        <v>17</v>
      </c>
      <c r="K123" s="576" t="s">
        <v>17</v>
      </c>
      <c r="L123" s="46" t="s">
        <v>17</v>
      </c>
      <c r="M123" s="132" t="s">
        <v>17</v>
      </c>
      <c r="N123" s="160" t="s">
        <v>17</v>
      </c>
      <c r="O123" s="173" t="s">
        <v>17</v>
      </c>
      <c r="P123" s="62" t="s">
        <v>17</v>
      </c>
      <c r="Q123" s="46" t="s">
        <v>17</v>
      </c>
      <c r="R123" s="46" t="s">
        <v>17</v>
      </c>
      <c r="S123" s="106" t="s">
        <v>17</v>
      </c>
      <c r="T123" s="107" t="s">
        <v>611</v>
      </c>
    </row>
    <row r="124" spans="1:20" ht="15.9" customHeight="1" x14ac:dyDescent="0.3">
      <c r="A124" s="1171"/>
      <c r="B124" s="1174"/>
      <c r="C124" s="1211" t="s">
        <v>13</v>
      </c>
      <c r="D124" s="1212"/>
      <c r="E124" s="14">
        <f t="shared" ref="E124:R124" si="28">AVERAGE(E119:E123)</f>
        <v>6.7162302619047658</v>
      </c>
      <c r="F124" s="15">
        <f t="shared" si="28"/>
        <v>117.13205008730165</v>
      </c>
      <c r="G124" s="89">
        <f t="shared" si="28"/>
        <v>53.493866547619064</v>
      </c>
      <c r="H124" s="126">
        <f t="shared" si="28"/>
        <v>14.036899119047638</v>
      </c>
      <c r="I124" s="150">
        <f t="shared" si="28"/>
        <v>39.456967428571438</v>
      </c>
      <c r="J124" s="151">
        <f t="shared" si="28"/>
        <v>18.552301594444444</v>
      </c>
      <c r="K124" s="15">
        <f t="shared" si="28"/>
        <v>80.586230811904144</v>
      </c>
      <c r="L124" s="48">
        <f t="shared" si="28"/>
        <v>0.46694020862021435</v>
      </c>
      <c r="M124" s="126">
        <f t="shared" si="28"/>
        <v>472.87301587301567</v>
      </c>
      <c r="N124" s="150">
        <f t="shared" si="28"/>
        <v>8.7061452453703794</v>
      </c>
      <c r="O124" s="174">
        <f t="shared" si="28"/>
        <v>-8.5142278948412713</v>
      </c>
      <c r="P124" s="64">
        <f t="shared" si="28"/>
        <v>8.9791875789279096</v>
      </c>
      <c r="Q124" s="48">
        <f t="shared" si="28"/>
        <v>9.2634057572999868</v>
      </c>
      <c r="R124" s="48">
        <f t="shared" si="28"/>
        <v>4.4706263582564736</v>
      </c>
      <c r="S124" s="1118">
        <f>COUNT(I119:I123)</f>
        <v>3</v>
      </c>
      <c r="T124" s="1119"/>
    </row>
    <row r="125" spans="1:20" ht="15.9" customHeight="1" x14ac:dyDescent="0.3">
      <c r="A125" s="1171"/>
      <c r="B125" s="1174"/>
      <c r="C125" s="1219" t="s">
        <v>14</v>
      </c>
      <c r="D125" s="1220"/>
      <c r="E125" s="17">
        <f t="shared" ref="E125:R125" si="29">_xlfn.STDEV.S(E119:E123)</f>
        <v>9.1911308955388549</v>
      </c>
      <c r="F125" s="18">
        <f t="shared" si="29"/>
        <v>14.135445305889927</v>
      </c>
      <c r="G125" s="90">
        <f t="shared" si="29"/>
        <v>30.573997816017872</v>
      </c>
      <c r="H125" s="127">
        <f t="shared" si="29"/>
        <v>16.370409709331046</v>
      </c>
      <c r="I125" s="152">
        <f t="shared" si="29"/>
        <v>16.286957917225632</v>
      </c>
      <c r="J125" s="153">
        <f t="shared" si="29"/>
        <v>7.8042940550445801</v>
      </c>
      <c r="K125" s="18">
        <f t="shared" si="29"/>
        <v>18.250598129844796</v>
      </c>
      <c r="L125" s="50">
        <f t="shared" si="29"/>
        <v>0.28445684696829493</v>
      </c>
      <c r="M125" s="127">
        <f t="shared" si="29"/>
        <v>57.629364155791023</v>
      </c>
      <c r="N125" s="152">
        <f t="shared" si="29"/>
        <v>3.2427138276969871</v>
      </c>
      <c r="O125" s="175">
        <f t="shared" si="29"/>
        <v>2.6919059849709375</v>
      </c>
      <c r="P125" s="66">
        <f t="shared" si="29"/>
        <v>4.0314138139087019</v>
      </c>
      <c r="Q125" s="50">
        <f t="shared" si="29"/>
        <v>3.3833739093750399</v>
      </c>
      <c r="R125" s="50">
        <f t="shared" si="29"/>
        <v>0.83108038275215657</v>
      </c>
      <c r="S125" s="1120"/>
      <c r="T125" s="1121"/>
    </row>
    <row r="126" spans="1:20" ht="15.9" customHeight="1" thickBot="1" x14ac:dyDescent="0.35">
      <c r="A126" s="1171"/>
      <c r="B126" s="1175"/>
      <c r="C126" s="1221" t="s">
        <v>15</v>
      </c>
      <c r="D126" s="1222"/>
      <c r="E126" s="20">
        <f t="shared" ref="E126:R126" si="30">_xlfn.STDEV.S(E119:E123)/SQRT(COUNT(E119:E123))</f>
        <v>5.3065018966964441</v>
      </c>
      <c r="F126" s="21">
        <f t="shared" si="30"/>
        <v>8.1611031524707816</v>
      </c>
      <c r="G126" s="91">
        <f t="shared" si="30"/>
        <v>17.651905869280949</v>
      </c>
      <c r="H126" s="128">
        <f t="shared" si="30"/>
        <v>9.451460452426744</v>
      </c>
      <c r="I126" s="154">
        <f t="shared" si="30"/>
        <v>9.4032795377903255</v>
      </c>
      <c r="J126" s="155">
        <f t="shared" si="30"/>
        <v>4.5058112735149844</v>
      </c>
      <c r="K126" s="21">
        <f t="shared" si="30"/>
        <v>10.536987743137574</v>
      </c>
      <c r="L126" s="52">
        <f t="shared" si="30"/>
        <v>0.16423123716997726</v>
      </c>
      <c r="M126" s="128">
        <f t="shared" si="30"/>
        <v>33.272328908572916</v>
      </c>
      <c r="N126" s="154">
        <f t="shared" si="30"/>
        <v>1.8721817013257773</v>
      </c>
      <c r="O126" s="176">
        <f t="shared" si="30"/>
        <v>1.5541726450561355</v>
      </c>
      <c r="P126" s="68">
        <f t="shared" si="30"/>
        <v>2.3275378506749651</v>
      </c>
      <c r="Q126" s="52">
        <f t="shared" si="30"/>
        <v>1.953391837346836</v>
      </c>
      <c r="R126" s="52">
        <f t="shared" si="30"/>
        <v>0.47982448270017486</v>
      </c>
      <c r="S126" s="1122"/>
      <c r="T126" s="1123"/>
    </row>
    <row r="127" spans="1:20" ht="15.9" customHeight="1" x14ac:dyDescent="0.3">
      <c r="A127" s="1171"/>
      <c r="B127" s="1173" t="s">
        <v>16</v>
      </c>
      <c r="C127" s="12">
        <v>41480</v>
      </c>
      <c r="D127" s="25">
        <v>639</v>
      </c>
      <c r="E127" s="584" t="s">
        <v>17</v>
      </c>
      <c r="F127" s="33" t="s">
        <v>17</v>
      </c>
      <c r="G127" s="87" t="s">
        <v>17</v>
      </c>
      <c r="H127" s="130" t="s">
        <v>17</v>
      </c>
      <c r="I127" s="156" t="s">
        <v>17</v>
      </c>
      <c r="J127" s="157" t="s">
        <v>17</v>
      </c>
      <c r="K127" s="33" t="s">
        <v>17</v>
      </c>
      <c r="L127" s="42" t="s">
        <v>17</v>
      </c>
      <c r="M127" s="130" t="s">
        <v>17</v>
      </c>
      <c r="N127" s="156" t="s">
        <v>17</v>
      </c>
      <c r="O127" s="170" t="s">
        <v>17</v>
      </c>
      <c r="P127" s="56" t="s">
        <v>17</v>
      </c>
      <c r="Q127" s="42" t="s">
        <v>17</v>
      </c>
      <c r="R127" s="42" t="s">
        <v>17</v>
      </c>
      <c r="S127" s="104" t="s">
        <v>17</v>
      </c>
      <c r="T127" s="610" t="s">
        <v>367</v>
      </c>
    </row>
    <row r="128" spans="1:20" ht="15.9" customHeight="1" x14ac:dyDescent="0.3">
      <c r="A128" s="1171"/>
      <c r="B128" s="1174"/>
      <c r="C128" s="9">
        <v>41480</v>
      </c>
      <c r="D128" s="24">
        <v>640</v>
      </c>
      <c r="E128" s="327" t="s">
        <v>17</v>
      </c>
      <c r="F128" s="11" t="s">
        <v>17</v>
      </c>
      <c r="G128" s="88" t="s">
        <v>17</v>
      </c>
      <c r="H128" s="124" t="s">
        <v>17</v>
      </c>
      <c r="I128" s="146" t="s">
        <v>17</v>
      </c>
      <c r="J128" s="147" t="s">
        <v>17</v>
      </c>
      <c r="K128" s="11" t="s">
        <v>17</v>
      </c>
      <c r="L128" s="37" t="s">
        <v>17</v>
      </c>
      <c r="M128" s="124" t="s">
        <v>17</v>
      </c>
      <c r="N128" s="146" t="s">
        <v>17</v>
      </c>
      <c r="O128" s="171" t="s">
        <v>17</v>
      </c>
      <c r="P128" s="58" t="s">
        <v>17</v>
      </c>
      <c r="Q128" s="37" t="s">
        <v>17</v>
      </c>
      <c r="R128" s="37" t="s">
        <v>17</v>
      </c>
      <c r="S128" s="103" t="s">
        <v>17</v>
      </c>
      <c r="T128" s="86" t="s">
        <v>579</v>
      </c>
    </row>
    <row r="129" spans="1:20" ht="15.9" customHeight="1" x14ac:dyDescent="0.3">
      <c r="A129" s="1171"/>
      <c r="B129" s="1174"/>
      <c r="C129" s="12">
        <v>41494</v>
      </c>
      <c r="D129" s="25">
        <v>662</v>
      </c>
      <c r="E129" s="327" t="s">
        <v>17</v>
      </c>
      <c r="F129" s="11" t="s">
        <v>17</v>
      </c>
      <c r="G129" s="88" t="s">
        <v>17</v>
      </c>
      <c r="H129" s="124" t="s">
        <v>17</v>
      </c>
      <c r="I129" s="146" t="s">
        <v>17</v>
      </c>
      <c r="J129" s="147" t="s">
        <v>17</v>
      </c>
      <c r="K129" s="11" t="s">
        <v>17</v>
      </c>
      <c r="L129" s="37" t="s">
        <v>17</v>
      </c>
      <c r="M129" s="124" t="s">
        <v>17</v>
      </c>
      <c r="N129" s="146" t="s">
        <v>17</v>
      </c>
      <c r="O129" s="171" t="s">
        <v>17</v>
      </c>
      <c r="P129" s="58" t="s">
        <v>17</v>
      </c>
      <c r="Q129" s="37" t="s">
        <v>17</v>
      </c>
      <c r="R129" s="37" t="s">
        <v>17</v>
      </c>
      <c r="S129" s="103" t="s">
        <v>17</v>
      </c>
      <c r="T129" s="86" t="s">
        <v>683</v>
      </c>
    </row>
    <row r="130" spans="1:20" ht="15.9" customHeight="1" x14ac:dyDescent="0.3">
      <c r="A130" s="1171"/>
      <c r="B130" s="1174"/>
      <c r="C130" s="12">
        <v>41495</v>
      </c>
      <c r="D130" s="25">
        <v>667</v>
      </c>
      <c r="E130" s="327" t="s">
        <v>17</v>
      </c>
      <c r="F130" s="11" t="s">
        <v>17</v>
      </c>
      <c r="G130" s="88" t="s">
        <v>17</v>
      </c>
      <c r="H130" s="124" t="s">
        <v>17</v>
      </c>
      <c r="I130" s="146" t="s">
        <v>17</v>
      </c>
      <c r="J130" s="147" t="s">
        <v>17</v>
      </c>
      <c r="K130" s="11" t="s">
        <v>17</v>
      </c>
      <c r="L130" s="37" t="s">
        <v>17</v>
      </c>
      <c r="M130" s="124" t="s">
        <v>17</v>
      </c>
      <c r="N130" s="146" t="s">
        <v>17</v>
      </c>
      <c r="O130" s="171" t="s">
        <v>17</v>
      </c>
      <c r="P130" s="58" t="s">
        <v>17</v>
      </c>
      <c r="Q130" s="37" t="s">
        <v>17</v>
      </c>
      <c r="R130" s="37" t="s">
        <v>17</v>
      </c>
      <c r="S130" s="103" t="s">
        <v>17</v>
      </c>
      <c r="T130" s="86" t="s">
        <v>579</v>
      </c>
    </row>
    <row r="131" spans="1:20" ht="15.9" customHeight="1" x14ac:dyDescent="0.3">
      <c r="A131" s="1171"/>
      <c r="B131" s="1174"/>
      <c r="C131" s="12">
        <v>41856</v>
      </c>
      <c r="D131" s="25">
        <v>193</v>
      </c>
      <c r="E131" s="327" t="s">
        <v>17</v>
      </c>
      <c r="F131" s="11" t="s">
        <v>17</v>
      </c>
      <c r="G131" s="88" t="s">
        <v>17</v>
      </c>
      <c r="H131" s="124" t="s">
        <v>17</v>
      </c>
      <c r="I131" s="146" t="s">
        <v>17</v>
      </c>
      <c r="J131" s="147" t="s">
        <v>17</v>
      </c>
      <c r="K131" s="11" t="s">
        <v>17</v>
      </c>
      <c r="L131" s="37" t="s">
        <v>17</v>
      </c>
      <c r="M131" s="124" t="s">
        <v>17</v>
      </c>
      <c r="N131" s="146" t="s">
        <v>17</v>
      </c>
      <c r="O131" s="171" t="s">
        <v>17</v>
      </c>
      <c r="P131" s="58" t="s">
        <v>17</v>
      </c>
      <c r="Q131" s="37" t="s">
        <v>17</v>
      </c>
      <c r="R131" s="37" t="s">
        <v>17</v>
      </c>
      <c r="S131" s="103" t="s">
        <v>17</v>
      </c>
      <c r="T131" s="86" t="s">
        <v>683</v>
      </c>
    </row>
    <row r="132" spans="1:20" ht="15.9" customHeight="1" x14ac:dyDescent="0.3">
      <c r="A132" s="1171"/>
      <c r="B132" s="1174"/>
      <c r="C132" s="9">
        <v>41877</v>
      </c>
      <c r="D132" s="24">
        <v>198</v>
      </c>
      <c r="E132" s="327" t="s">
        <v>17</v>
      </c>
      <c r="F132" s="11" t="s">
        <v>17</v>
      </c>
      <c r="G132" s="88" t="s">
        <v>17</v>
      </c>
      <c r="H132" s="124" t="s">
        <v>17</v>
      </c>
      <c r="I132" s="146" t="s">
        <v>17</v>
      </c>
      <c r="J132" s="147" t="s">
        <v>17</v>
      </c>
      <c r="K132" s="11" t="s">
        <v>17</v>
      </c>
      <c r="L132" s="37" t="s">
        <v>17</v>
      </c>
      <c r="M132" s="124" t="s">
        <v>17</v>
      </c>
      <c r="N132" s="146" t="s">
        <v>17</v>
      </c>
      <c r="O132" s="171" t="s">
        <v>17</v>
      </c>
      <c r="P132" s="58" t="s">
        <v>17</v>
      </c>
      <c r="Q132" s="37" t="s">
        <v>17</v>
      </c>
      <c r="R132" s="37" t="s">
        <v>17</v>
      </c>
      <c r="S132" s="103" t="s">
        <v>17</v>
      </c>
      <c r="T132" s="86" t="s">
        <v>683</v>
      </c>
    </row>
    <row r="133" spans="1:20" ht="15.9" customHeight="1" x14ac:dyDescent="0.3">
      <c r="A133" s="1171"/>
      <c r="B133" s="1174"/>
      <c r="C133" s="12">
        <v>41947</v>
      </c>
      <c r="D133" s="25">
        <v>241</v>
      </c>
      <c r="E133" s="327" t="s">
        <v>17</v>
      </c>
      <c r="F133" s="11" t="s">
        <v>17</v>
      </c>
      <c r="G133" s="88" t="s">
        <v>17</v>
      </c>
      <c r="H133" s="124" t="s">
        <v>17</v>
      </c>
      <c r="I133" s="146" t="s">
        <v>17</v>
      </c>
      <c r="J133" s="147" t="s">
        <v>17</v>
      </c>
      <c r="K133" s="11" t="s">
        <v>17</v>
      </c>
      <c r="L133" s="37" t="s">
        <v>17</v>
      </c>
      <c r="M133" s="124" t="s">
        <v>17</v>
      </c>
      <c r="N133" s="146" t="s">
        <v>17</v>
      </c>
      <c r="O133" s="171" t="s">
        <v>17</v>
      </c>
      <c r="P133" s="58" t="s">
        <v>17</v>
      </c>
      <c r="Q133" s="37" t="s">
        <v>17</v>
      </c>
      <c r="R133" s="37" t="s">
        <v>17</v>
      </c>
      <c r="S133" s="103" t="s">
        <v>17</v>
      </c>
      <c r="T133" s="86" t="s">
        <v>724</v>
      </c>
    </row>
    <row r="134" spans="1:20" ht="15.9" customHeight="1" thickBot="1" x14ac:dyDescent="0.35">
      <c r="A134" s="1171"/>
      <c r="B134" s="1174"/>
      <c r="C134" s="9">
        <v>41954</v>
      </c>
      <c r="D134" s="24">
        <v>251</v>
      </c>
      <c r="E134" s="650">
        <v>5.6085343333333304</v>
      </c>
      <c r="F134" s="649">
        <v>136.31721425000001</v>
      </c>
      <c r="G134" s="651">
        <v>25.215116333333299</v>
      </c>
      <c r="H134" s="132">
        <v>3.3466916666666702</v>
      </c>
      <c r="I134" s="160">
        <v>21.868424666666701</v>
      </c>
      <c r="J134" s="161">
        <v>12.3060219300833</v>
      </c>
      <c r="K134" s="649">
        <v>86.652523197650098</v>
      </c>
      <c r="L134" s="46">
        <v>0.28696294810704398</v>
      </c>
      <c r="M134" s="132">
        <v>562.66666666666697</v>
      </c>
      <c r="N134" s="160">
        <v>13.3751439652778</v>
      </c>
      <c r="O134" s="173">
        <v>-9.6464513333333297</v>
      </c>
      <c r="P134" s="62">
        <v>4.63349795557974</v>
      </c>
      <c r="Q134" s="46">
        <v>8.9101679715682405</v>
      </c>
      <c r="R134" s="46">
        <v>4.1172618816392204</v>
      </c>
      <c r="S134" s="106" t="s">
        <v>733</v>
      </c>
      <c r="T134" s="107" t="s">
        <v>734</v>
      </c>
    </row>
    <row r="135" spans="1:20" ht="15.9" customHeight="1" x14ac:dyDescent="0.3">
      <c r="A135" s="1171"/>
      <c r="B135" s="1174"/>
      <c r="C135" s="1116" t="s">
        <v>13</v>
      </c>
      <c r="D135" s="1117"/>
      <c r="E135" s="14">
        <f t="shared" ref="E135:R135" si="31">AVERAGE(E127:E134)</f>
        <v>5.6085343333333304</v>
      </c>
      <c r="F135" s="15">
        <f t="shared" si="31"/>
        <v>136.31721425000001</v>
      </c>
      <c r="G135" s="89">
        <f t="shared" si="31"/>
        <v>25.215116333333299</v>
      </c>
      <c r="H135" s="126">
        <f t="shared" si="31"/>
        <v>3.3466916666666702</v>
      </c>
      <c r="I135" s="150">
        <f t="shared" si="31"/>
        <v>21.868424666666701</v>
      </c>
      <c r="J135" s="151">
        <f t="shared" si="31"/>
        <v>12.3060219300833</v>
      </c>
      <c r="K135" s="15">
        <f t="shared" si="31"/>
        <v>86.652523197650098</v>
      </c>
      <c r="L135" s="48">
        <f t="shared" si="31"/>
        <v>0.28696294810704398</v>
      </c>
      <c r="M135" s="126">
        <f t="shared" si="31"/>
        <v>562.66666666666697</v>
      </c>
      <c r="N135" s="150">
        <f t="shared" si="31"/>
        <v>13.3751439652778</v>
      </c>
      <c r="O135" s="174">
        <f t="shared" si="31"/>
        <v>-9.6464513333333297</v>
      </c>
      <c r="P135" s="64">
        <f t="shared" si="31"/>
        <v>4.63349795557974</v>
      </c>
      <c r="Q135" s="48">
        <f t="shared" si="31"/>
        <v>8.9101679715682405</v>
      </c>
      <c r="R135" s="48">
        <f t="shared" si="31"/>
        <v>4.1172618816392204</v>
      </c>
      <c r="S135" s="1118">
        <f>COUNT(I127:I134)</f>
        <v>1</v>
      </c>
      <c r="T135" s="1119"/>
    </row>
    <row r="136" spans="1:20" ht="15.9" customHeight="1" x14ac:dyDescent="0.3">
      <c r="A136" s="1171"/>
      <c r="B136" s="1174"/>
      <c r="C136" s="1124" t="s">
        <v>14</v>
      </c>
      <c r="D136" s="1125"/>
      <c r="E136" s="17" t="e">
        <f t="shared" ref="E136:R136" si="32">_xlfn.STDEV.S(E127:E134)</f>
        <v>#DIV/0!</v>
      </c>
      <c r="F136" s="18" t="e">
        <f t="shared" si="32"/>
        <v>#DIV/0!</v>
      </c>
      <c r="G136" s="90" t="e">
        <f t="shared" si="32"/>
        <v>#DIV/0!</v>
      </c>
      <c r="H136" s="127" t="e">
        <f t="shared" si="32"/>
        <v>#DIV/0!</v>
      </c>
      <c r="I136" s="152" t="e">
        <f t="shared" si="32"/>
        <v>#DIV/0!</v>
      </c>
      <c r="J136" s="153" t="e">
        <f t="shared" si="32"/>
        <v>#DIV/0!</v>
      </c>
      <c r="K136" s="18" t="e">
        <f t="shared" si="32"/>
        <v>#DIV/0!</v>
      </c>
      <c r="L136" s="50" t="e">
        <f t="shared" si="32"/>
        <v>#DIV/0!</v>
      </c>
      <c r="M136" s="127" t="e">
        <f t="shared" si="32"/>
        <v>#DIV/0!</v>
      </c>
      <c r="N136" s="152" t="e">
        <f t="shared" si="32"/>
        <v>#DIV/0!</v>
      </c>
      <c r="O136" s="175" t="e">
        <f t="shared" si="32"/>
        <v>#DIV/0!</v>
      </c>
      <c r="P136" s="66" t="e">
        <f t="shared" si="32"/>
        <v>#DIV/0!</v>
      </c>
      <c r="Q136" s="50" t="e">
        <f t="shared" si="32"/>
        <v>#DIV/0!</v>
      </c>
      <c r="R136" s="50" t="e">
        <f t="shared" si="32"/>
        <v>#DIV/0!</v>
      </c>
      <c r="S136" s="1120"/>
      <c r="T136" s="1121"/>
    </row>
    <row r="137" spans="1:20" ht="15.9" customHeight="1" thickBot="1" x14ac:dyDescent="0.35">
      <c r="A137" s="1171"/>
      <c r="B137" s="1175"/>
      <c r="C137" s="1126" t="s">
        <v>15</v>
      </c>
      <c r="D137" s="1127"/>
      <c r="E137" s="20" t="e">
        <f t="shared" ref="E137:R137" si="33">_xlfn.STDEV.S(E127:E134)/SQRT(COUNT(E127:E134))</f>
        <v>#DIV/0!</v>
      </c>
      <c r="F137" s="21" t="e">
        <f t="shared" si="33"/>
        <v>#DIV/0!</v>
      </c>
      <c r="G137" s="91" t="e">
        <f t="shared" si="33"/>
        <v>#DIV/0!</v>
      </c>
      <c r="H137" s="128" t="e">
        <f t="shared" si="33"/>
        <v>#DIV/0!</v>
      </c>
      <c r="I137" s="154" t="e">
        <f t="shared" si="33"/>
        <v>#DIV/0!</v>
      </c>
      <c r="J137" s="155" t="e">
        <f t="shared" si="33"/>
        <v>#DIV/0!</v>
      </c>
      <c r="K137" s="21" t="e">
        <f t="shared" si="33"/>
        <v>#DIV/0!</v>
      </c>
      <c r="L137" s="52" t="e">
        <f t="shared" si="33"/>
        <v>#DIV/0!</v>
      </c>
      <c r="M137" s="128" t="e">
        <f t="shared" si="33"/>
        <v>#DIV/0!</v>
      </c>
      <c r="N137" s="154" t="e">
        <f t="shared" si="33"/>
        <v>#DIV/0!</v>
      </c>
      <c r="O137" s="176" t="e">
        <f t="shared" si="33"/>
        <v>#DIV/0!</v>
      </c>
      <c r="P137" s="68" t="e">
        <f t="shared" si="33"/>
        <v>#DIV/0!</v>
      </c>
      <c r="Q137" s="52" t="e">
        <f t="shared" si="33"/>
        <v>#DIV/0!</v>
      </c>
      <c r="R137" s="52" t="e">
        <f t="shared" si="33"/>
        <v>#DIV/0!</v>
      </c>
      <c r="S137" s="1122"/>
      <c r="T137" s="1123"/>
    </row>
    <row r="138" spans="1:20" s="81" customFormat="1" ht="15.9" customHeight="1" thickBot="1" x14ac:dyDescent="0.35">
      <c r="A138" s="1172"/>
      <c r="B138" s="1109" t="s">
        <v>19</v>
      </c>
      <c r="C138" s="1110"/>
      <c r="D138" s="1110"/>
      <c r="E138" s="27" t="e">
        <f t="shared" ref="E138:R138" si="34">_xlfn.T.TEST(E119:E123,E127:E134,2,3)</f>
        <v>#DIV/0!</v>
      </c>
      <c r="F138" s="28" t="e">
        <f t="shared" si="34"/>
        <v>#DIV/0!</v>
      </c>
      <c r="G138" s="119" t="e">
        <f t="shared" si="34"/>
        <v>#DIV/0!</v>
      </c>
      <c r="H138" s="72" t="e">
        <f t="shared" si="34"/>
        <v>#DIV/0!</v>
      </c>
      <c r="I138" s="119" t="e">
        <f t="shared" si="34"/>
        <v>#DIV/0!</v>
      </c>
      <c r="J138" s="28" t="e">
        <f t="shared" si="34"/>
        <v>#DIV/0!</v>
      </c>
      <c r="K138" s="28" t="e">
        <f t="shared" si="34"/>
        <v>#DIV/0!</v>
      </c>
      <c r="L138" s="28" t="e">
        <f t="shared" si="34"/>
        <v>#DIV/0!</v>
      </c>
      <c r="M138" s="72" t="e">
        <f t="shared" si="34"/>
        <v>#DIV/0!</v>
      </c>
      <c r="N138" s="119" t="e">
        <f t="shared" si="34"/>
        <v>#DIV/0!</v>
      </c>
      <c r="O138" s="72" t="e">
        <f t="shared" si="34"/>
        <v>#DIV/0!</v>
      </c>
      <c r="P138" s="119" t="e">
        <f t="shared" si="34"/>
        <v>#DIV/0!</v>
      </c>
      <c r="Q138" s="28" t="e">
        <f t="shared" si="34"/>
        <v>#DIV/0!</v>
      </c>
      <c r="R138" s="29" t="e">
        <f t="shared" si="34"/>
        <v>#DIV/0!</v>
      </c>
    </row>
    <row r="139" spans="1:20" ht="15.9" customHeight="1" x14ac:dyDescent="0.3">
      <c r="E139" s="81"/>
      <c r="F139" s="1"/>
      <c r="G139" s="81"/>
      <c r="H139" s="1"/>
      <c r="N139" s="81"/>
      <c r="O139" s="1"/>
      <c r="R139" s="1"/>
    </row>
    <row r="140" spans="1:20" ht="15.9" customHeight="1" thickBot="1" x14ac:dyDescent="0.35">
      <c r="E140" s="81"/>
      <c r="F140" s="1"/>
      <c r="G140" s="81"/>
      <c r="H140" s="1"/>
      <c r="N140" s="81"/>
      <c r="O140" s="1"/>
      <c r="R140" s="1"/>
    </row>
    <row r="141" spans="1:20" ht="15.9" customHeight="1" thickBot="1" x14ac:dyDescent="0.35">
      <c r="B141" s="84"/>
      <c r="C141" s="1156" t="s">
        <v>0</v>
      </c>
      <c r="D141" s="1179" t="s">
        <v>1</v>
      </c>
      <c r="E141" s="1098" t="s">
        <v>132</v>
      </c>
      <c r="F141" s="1099"/>
      <c r="G141" s="1099"/>
      <c r="H141" s="1099"/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099"/>
      <c r="T141" s="1100"/>
    </row>
    <row r="142" spans="1:20" ht="15.9" customHeight="1" x14ac:dyDescent="0.3">
      <c r="B142" s="84"/>
      <c r="C142" s="1157"/>
      <c r="D142" s="1180"/>
      <c r="E142" s="1225" t="s">
        <v>118</v>
      </c>
      <c r="F142" s="1226"/>
      <c r="G142" s="1086" t="s">
        <v>119</v>
      </c>
      <c r="H142" s="1087"/>
      <c r="I142" s="1140" t="s">
        <v>95</v>
      </c>
      <c r="J142" s="1142" t="s">
        <v>96</v>
      </c>
      <c r="K142" s="1142" t="s">
        <v>97</v>
      </c>
      <c r="L142" s="1142" t="s">
        <v>124</v>
      </c>
      <c r="M142" s="1144" t="s">
        <v>7</v>
      </c>
      <c r="N142" s="1086" t="s">
        <v>131</v>
      </c>
      <c r="O142" s="1087"/>
      <c r="P142" s="1251" t="s">
        <v>125</v>
      </c>
      <c r="Q142" s="1251"/>
      <c r="R142" s="1252"/>
      <c r="S142" s="1101" t="s">
        <v>2</v>
      </c>
      <c r="T142" s="1102"/>
    </row>
    <row r="143" spans="1:20" ht="16.5" customHeight="1" thickBot="1" x14ac:dyDescent="0.4">
      <c r="B143" s="85"/>
      <c r="C143" s="1158"/>
      <c r="D143" s="1181"/>
      <c r="E143" s="92" t="s">
        <v>120</v>
      </c>
      <c r="F143" s="93" t="s">
        <v>121</v>
      </c>
      <c r="G143" s="121" t="s">
        <v>122</v>
      </c>
      <c r="H143" s="122" t="s">
        <v>123</v>
      </c>
      <c r="I143" s="1141"/>
      <c r="J143" s="1143"/>
      <c r="K143" s="1143"/>
      <c r="L143" s="1143"/>
      <c r="M143" s="1145"/>
      <c r="N143" s="165" t="s">
        <v>126</v>
      </c>
      <c r="O143" s="166" t="s">
        <v>127</v>
      </c>
      <c r="P143" s="168" t="s">
        <v>128</v>
      </c>
      <c r="Q143" s="168" t="s">
        <v>129</v>
      </c>
      <c r="R143" s="169" t="s">
        <v>130</v>
      </c>
      <c r="S143" s="1103"/>
      <c r="T143" s="1104"/>
    </row>
    <row r="144" spans="1:20" ht="15.9" customHeight="1" x14ac:dyDescent="0.3">
      <c r="A144" s="34"/>
      <c r="B144" s="1236" t="s">
        <v>9</v>
      </c>
      <c r="C144" s="1188" t="s">
        <v>653</v>
      </c>
      <c r="D144" s="1189"/>
      <c r="E144" s="578">
        <f t="shared" ref="E144:R144" si="35">_xlfn.T.TEST(E6:E10,E31:E36,2,3)</f>
        <v>0.12965226912045952</v>
      </c>
      <c r="F144" s="35">
        <f t="shared" si="35"/>
        <v>0.62059491091515506</v>
      </c>
      <c r="G144" s="99">
        <f t="shared" si="35"/>
        <v>1.7219117933682672E-2</v>
      </c>
      <c r="H144" s="100">
        <f t="shared" si="35"/>
        <v>0.10904872713763433</v>
      </c>
      <c r="I144" s="99">
        <f t="shared" si="35"/>
        <v>1.5960497638915876E-2</v>
      </c>
      <c r="J144" s="35">
        <f t="shared" si="35"/>
        <v>1.1603344681239136E-2</v>
      </c>
      <c r="K144" s="35">
        <f t="shared" si="35"/>
        <v>0.2904931812758304</v>
      </c>
      <c r="L144" s="35">
        <f t="shared" si="35"/>
        <v>2.574283023964161E-2</v>
      </c>
      <c r="M144" s="100">
        <f t="shared" si="35"/>
        <v>0.31515623251123615</v>
      </c>
      <c r="N144" s="99">
        <f t="shared" si="35"/>
        <v>0.24478769575255038</v>
      </c>
      <c r="O144" s="100">
        <f t="shared" si="35"/>
        <v>0.31937660433599152</v>
      </c>
      <c r="P144" s="35">
        <f t="shared" si="35"/>
        <v>0.57629689342934487</v>
      </c>
      <c r="Q144" s="35">
        <f t="shared" si="35"/>
        <v>0.8495803602134725</v>
      </c>
      <c r="R144" s="579">
        <f t="shared" si="35"/>
        <v>0.7121286448248012</v>
      </c>
      <c r="S144" s="1101"/>
      <c r="T144" s="1102"/>
    </row>
    <row r="145" spans="1:20" ht="15.9" customHeight="1" x14ac:dyDescent="0.3">
      <c r="A145" s="34"/>
      <c r="B145" s="1237"/>
      <c r="C145" s="1190" t="s">
        <v>654</v>
      </c>
      <c r="D145" s="1191"/>
      <c r="E145" s="580" t="e">
        <f t="shared" ref="E145:R145" si="36">_xlfn.T.TEST(E6:E10,E57:E62,2,3)</f>
        <v>#DIV/0!</v>
      </c>
      <c r="F145" s="37" t="e">
        <f t="shared" si="36"/>
        <v>#DIV/0!</v>
      </c>
      <c r="G145" s="58" t="e">
        <f t="shared" si="36"/>
        <v>#DIV/0!</v>
      </c>
      <c r="H145" s="59" t="e">
        <f t="shared" si="36"/>
        <v>#DIV/0!</v>
      </c>
      <c r="I145" s="58" t="e">
        <f t="shared" si="36"/>
        <v>#DIV/0!</v>
      </c>
      <c r="J145" s="37" t="e">
        <f t="shared" si="36"/>
        <v>#DIV/0!</v>
      </c>
      <c r="K145" s="37" t="e">
        <f t="shared" si="36"/>
        <v>#DIV/0!</v>
      </c>
      <c r="L145" s="37" t="e">
        <f t="shared" si="36"/>
        <v>#DIV/0!</v>
      </c>
      <c r="M145" s="59" t="e">
        <f t="shared" si="36"/>
        <v>#DIV/0!</v>
      </c>
      <c r="N145" s="58" t="e">
        <f t="shared" si="36"/>
        <v>#DIV/0!</v>
      </c>
      <c r="O145" s="59" t="e">
        <f t="shared" si="36"/>
        <v>#DIV/0!</v>
      </c>
      <c r="P145" s="37" t="e">
        <f t="shared" si="36"/>
        <v>#DIV/0!</v>
      </c>
      <c r="Q145" s="37" t="e">
        <f t="shared" si="36"/>
        <v>#DIV/0!</v>
      </c>
      <c r="R145" s="581" t="e">
        <f t="shared" si="36"/>
        <v>#DIV/0!</v>
      </c>
      <c r="S145" s="1183"/>
      <c r="T145" s="1184"/>
    </row>
    <row r="146" spans="1:20" ht="15.9" customHeight="1" x14ac:dyDescent="0.3">
      <c r="A146" s="34"/>
      <c r="B146" s="1237"/>
      <c r="C146" s="1190" t="s">
        <v>655</v>
      </c>
      <c r="D146" s="1191"/>
      <c r="E146" s="580">
        <f t="shared" ref="E146:R146" si="37">_xlfn.T.TEST(E6:E10,E85:E96,2,3)</f>
        <v>7.5291216378367623E-2</v>
      </c>
      <c r="F146" s="37">
        <f t="shared" si="37"/>
        <v>5.5686560930589074E-2</v>
      </c>
      <c r="G146" s="58">
        <f t="shared" si="37"/>
        <v>0.11921642569184283</v>
      </c>
      <c r="H146" s="59">
        <f t="shared" si="37"/>
        <v>0.22948089244890552</v>
      </c>
      <c r="I146" s="58">
        <f t="shared" si="37"/>
        <v>0.21255488676127615</v>
      </c>
      <c r="J146" s="37">
        <f t="shared" si="37"/>
        <v>0.18312239221150345</v>
      </c>
      <c r="K146" s="37">
        <f t="shared" si="37"/>
        <v>0.23577987356784699</v>
      </c>
      <c r="L146" s="37">
        <f t="shared" si="37"/>
        <v>1.2896159152505214E-2</v>
      </c>
      <c r="M146" s="59">
        <f t="shared" si="37"/>
        <v>0.54148145315368124</v>
      </c>
      <c r="N146" s="58">
        <f t="shared" si="37"/>
        <v>0.56950276290539181</v>
      </c>
      <c r="O146" s="59">
        <f t="shared" si="37"/>
        <v>0.74189703879620872</v>
      </c>
      <c r="P146" s="37">
        <f t="shared" si="37"/>
        <v>8.4794198862077438E-2</v>
      </c>
      <c r="Q146" s="37">
        <f t="shared" si="37"/>
        <v>0.86563287913930975</v>
      </c>
      <c r="R146" s="581">
        <f t="shared" si="37"/>
        <v>0.4635157653653279</v>
      </c>
      <c r="S146" s="1183"/>
      <c r="T146" s="1184"/>
    </row>
    <row r="147" spans="1:20" ht="15.9" customHeight="1" thickBot="1" x14ac:dyDescent="0.35">
      <c r="A147" s="34"/>
      <c r="B147" s="1238"/>
      <c r="C147" s="1192" t="s">
        <v>656</v>
      </c>
      <c r="D147" s="1193"/>
      <c r="E147" s="582">
        <f t="shared" ref="E147:R147" si="38">_xlfn.T.TEST(E31:E36,E119:E123,2,3)</f>
        <v>0.84058905286146457</v>
      </c>
      <c r="F147" s="38">
        <f t="shared" si="38"/>
        <v>5.1026814640788523E-2</v>
      </c>
      <c r="G147" s="70">
        <f t="shared" si="38"/>
        <v>0.31180899649444949</v>
      </c>
      <c r="H147" s="71">
        <f t="shared" si="38"/>
        <v>0.58210975964282163</v>
      </c>
      <c r="I147" s="70">
        <f t="shared" si="38"/>
        <v>0.19444427626684144</v>
      </c>
      <c r="J147" s="38">
        <f t="shared" si="38"/>
        <v>0.18147403332266063</v>
      </c>
      <c r="K147" s="38">
        <f t="shared" si="38"/>
        <v>0.9688657275597814</v>
      </c>
      <c r="L147" s="38">
        <f t="shared" si="38"/>
        <v>0.31415796108626498</v>
      </c>
      <c r="M147" s="71">
        <f t="shared" si="38"/>
        <v>0.50090027476786958</v>
      </c>
      <c r="N147" s="70">
        <f t="shared" si="38"/>
        <v>0.469958694157662</v>
      </c>
      <c r="O147" s="71">
        <f t="shared" si="38"/>
        <v>0.26389365996305436</v>
      </c>
      <c r="P147" s="38">
        <f t="shared" si="38"/>
        <v>0.55627866303407969</v>
      </c>
      <c r="Q147" s="38">
        <f t="shared" si="38"/>
        <v>0.26788332573850837</v>
      </c>
      <c r="R147" s="583">
        <f t="shared" si="38"/>
        <v>0.13427762745041638</v>
      </c>
      <c r="S147" s="1103"/>
      <c r="T147" s="1104"/>
    </row>
    <row r="148" spans="1:20" ht="15.9" customHeight="1" x14ac:dyDescent="0.3">
      <c r="A148" s="34"/>
      <c r="B148" s="1237" t="s">
        <v>16</v>
      </c>
      <c r="C148" s="1188" t="s">
        <v>653</v>
      </c>
      <c r="D148" s="1189"/>
      <c r="E148" s="580">
        <f t="shared" ref="E148:R148" si="39">_xlfn.T.TEST(E14:E21,E40:E47,2,3)</f>
        <v>0.36983005786830159</v>
      </c>
      <c r="F148" s="37">
        <f t="shared" si="39"/>
        <v>0.44329977348599997</v>
      </c>
      <c r="G148" s="58">
        <f t="shared" si="39"/>
        <v>0.41118614364574629</v>
      </c>
      <c r="H148" s="59">
        <f t="shared" si="39"/>
        <v>0.64386369906731189</v>
      </c>
      <c r="I148" s="58">
        <f t="shared" si="39"/>
        <v>0.86747285546964137</v>
      </c>
      <c r="J148" s="37">
        <f t="shared" si="39"/>
        <v>0.44465517685072298</v>
      </c>
      <c r="K148" s="37">
        <f t="shared" si="39"/>
        <v>0.7054713205151153</v>
      </c>
      <c r="L148" s="37">
        <f t="shared" si="39"/>
        <v>0.40244652552260068</v>
      </c>
      <c r="M148" s="59">
        <f t="shared" si="39"/>
        <v>0.11804813556131448</v>
      </c>
      <c r="N148" s="58">
        <f t="shared" si="39"/>
        <v>0.3386922548101825</v>
      </c>
      <c r="O148" s="59">
        <f t="shared" si="39"/>
        <v>0.40714365667041624</v>
      </c>
      <c r="P148" s="37">
        <f t="shared" si="39"/>
        <v>0.54917412699133727</v>
      </c>
      <c r="Q148" s="37">
        <f t="shared" si="39"/>
        <v>0.55317290800957009</v>
      </c>
      <c r="R148" s="581">
        <f t="shared" si="39"/>
        <v>0.51188601643106912</v>
      </c>
      <c r="S148" s="1101"/>
      <c r="T148" s="1102"/>
    </row>
    <row r="149" spans="1:20" ht="15.9" customHeight="1" x14ac:dyDescent="0.3">
      <c r="A149" s="34"/>
      <c r="B149" s="1237"/>
      <c r="C149" s="1190" t="s">
        <v>654</v>
      </c>
      <c r="D149" s="1191"/>
      <c r="E149" s="580">
        <f t="shared" ref="E149:R149" si="40">_xlfn.T.TEST(E14:E21,E66:E75,2,3)</f>
        <v>0.25159055189260487</v>
      </c>
      <c r="F149" s="37">
        <f t="shared" si="40"/>
        <v>0.91707692250836081</v>
      </c>
      <c r="G149" s="58">
        <f t="shared" si="40"/>
        <v>6.6099564170094991E-3</v>
      </c>
      <c r="H149" s="59">
        <f t="shared" si="40"/>
        <v>0.17270238741816482</v>
      </c>
      <c r="I149" s="58">
        <f t="shared" si="40"/>
        <v>0.42007714386133987</v>
      </c>
      <c r="J149" s="37">
        <f t="shared" si="40"/>
        <v>0.26288967121096085</v>
      </c>
      <c r="K149" s="37">
        <f t="shared" si="40"/>
        <v>0.44782249985486899</v>
      </c>
      <c r="L149" s="37">
        <f t="shared" si="40"/>
        <v>1.1691558577220394E-2</v>
      </c>
      <c r="M149" s="59">
        <f t="shared" si="40"/>
        <v>6.8337688425119687E-3</v>
      </c>
      <c r="N149" s="58">
        <f t="shared" si="40"/>
        <v>0.27004018585423101</v>
      </c>
      <c r="O149" s="59">
        <f t="shared" si="40"/>
        <v>0.31039993001379784</v>
      </c>
      <c r="P149" s="37">
        <f t="shared" si="40"/>
        <v>4.6416738723442E-2</v>
      </c>
      <c r="Q149" s="37">
        <f t="shared" si="40"/>
        <v>0.84945356896791058</v>
      </c>
      <c r="R149" s="581">
        <f t="shared" si="40"/>
        <v>0.80793348614295368</v>
      </c>
      <c r="S149" s="1183"/>
      <c r="T149" s="1184"/>
    </row>
    <row r="150" spans="1:20" ht="15.9" customHeight="1" x14ac:dyDescent="0.3">
      <c r="A150" s="34"/>
      <c r="B150" s="1237"/>
      <c r="C150" s="1190" t="s">
        <v>655</v>
      </c>
      <c r="D150" s="1191"/>
      <c r="E150" s="580">
        <f t="shared" ref="E150:R150" si="41">_xlfn.T.TEST(E14:E21,E100:E109,2,3)</f>
        <v>0.1954890948947991</v>
      </c>
      <c r="F150" s="37">
        <f t="shared" si="41"/>
        <v>1.9950860733512415E-2</v>
      </c>
      <c r="G150" s="58">
        <f t="shared" si="41"/>
        <v>0.85086030147721714</v>
      </c>
      <c r="H150" s="59">
        <f t="shared" si="41"/>
        <v>0.29015538116663869</v>
      </c>
      <c r="I150" s="58">
        <f t="shared" si="41"/>
        <v>0.20727932506487165</v>
      </c>
      <c r="J150" s="37">
        <f t="shared" si="41"/>
        <v>1.7819254501606124E-2</v>
      </c>
      <c r="K150" s="37">
        <f t="shared" si="41"/>
        <v>0.22978749067090559</v>
      </c>
      <c r="L150" s="37">
        <f t="shared" si="41"/>
        <v>0.18595523943454109</v>
      </c>
      <c r="M150" s="59">
        <f t="shared" si="41"/>
        <v>3.7376265480761291E-2</v>
      </c>
      <c r="N150" s="58">
        <f t="shared" si="41"/>
        <v>4.0850637113412566E-2</v>
      </c>
      <c r="O150" s="59">
        <f t="shared" si="41"/>
        <v>0.13719956137597705</v>
      </c>
      <c r="P150" s="37">
        <f t="shared" si="41"/>
        <v>0.66449562417466834</v>
      </c>
      <c r="Q150" s="37">
        <f t="shared" si="41"/>
        <v>0.78096783356662813</v>
      </c>
      <c r="R150" s="581">
        <f t="shared" si="41"/>
        <v>0.2741689179203004</v>
      </c>
      <c r="S150" s="1183"/>
      <c r="T150" s="1184"/>
    </row>
    <row r="151" spans="1:20" ht="15.9" customHeight="1" thickBot="1" x14ac:dyDescent="0.35">
      <c r="A151" s="34"/>
      <c r="B151" s="1238"/>
      <c r="C151" s="1192" t="s">
        <v>656</v>
      </c>
      <c r="D151" s="1193"/>
      <c r="E151" s="582" t="e">
        <f t="shared" ref="E151:R151" si="42">_xlfn.T.TEST(E40:E47,E127:E134,2,3)</f>
        <v>#DIV/0!</v>
      </c>
      <c r="F151" s="38" t="e">
        <f t="shared" si="42"/>
        <v>#DIV/0!</v>
      </c>
      <c r="G151" s="70" t="e">
        <f t="shared" si="42"/>
        <v>#DIV/0!</v>
      </c>
      <c r="H151" s="71" t="e">
        <f t="shared" si="42"/>
        <v>#DIV/0!</v>
      </c>
      <c r="I151" s="70" t="e">
        <f t="shared" si="42"/>
        <v>#DIV/0!</v>
      </c>
      <c r="J151" s="38" t="e">
        <f t="shared" si="42"/>
        <v>#DIV/0!</v>
      </c>
      <c r="K151" s="38" t="e">
        <f t="shared" si="42"/>
        <v>#DIV/0!</v>
      </c>
      <c r="L151" s="38" t="e">
        <f t="shared" si="42"/>
        <v>#DIV/0!</v>
      </c>
      <c r="M151" s="71" t="e">
        <f t="shared" si="42"/>
        <v>#DIV/0!</v>
      </c>
      <c r="N151" s="70" t="e">
        <f t="shared" si="42"/>
        <v>#DIV/0!</v>
      </c>
      <c r="O151" s="71" t="e">
        <f t="shared" si="42"/>
        <v>#DIV/0!</v>
      </c>
      <c r="P151" s="38" t="e">
        <f t="shared" si="42"/>
        <v>#DIV/0!</v>
      </c>
      <c r="Q151" s="38" t="e">
        <f t="shared" si="42"/>
        <v>#DIV/0!</v>
      </c>
      <c r="R151" s="583" t="e">
        <f t="shared" si="42"/>
        <v>#DIV/0!</v>
      </c>
      <c r="S151" s="1103"/>
      <c r="T151" s="1104"/>
    </row>
    <row r="152" spans="1:20" ht="15.9" customHeight="1" x14ac:dyDescent="0.3"/>
    <row r="153" spans="1:20" ht="15.9" customHeight="1" x14ac:dyDescent="0.3"/>
    <row r="154" spans="1:20" ht="15.9" customHeight="1" x14ac:dyDescent="0.3"/>
    <row r="155" spans="1:20" ht="15.9" customHeight="1" x14ac:dyDescent="0.3"/>
    <row r="156" spans="1:20" ht="15.9" customHeight="1" x14ac:dyDescent="0.3"/>
  </sheetData>
  <mergeCells count="160">
    <mergeCell ref="A119:A138"/>
    <mergeCell ref="B119:B126"/>
    <mergeCell ref="C124:D124"/>
    <mergeCell ref="S124:T126"/>
    <mergeCell ref="C125:D125"/>
    <mergeCell ref="C126:D126"/>
    <mergeCell ref="B127:B137"/>
    <mergeCell ref="C135:D135"/>
    <mergeCell ref="S135:T137"/>
    <mergeCell ref="C136:D136"/>
    <mergeCell ref="C137:D137"/>
    <mergeCell ref="B138:D138"/>
    <mergeCell ref="A28:B30"/>
    <mergeCell ref="A54:B56"/>
    <mergeCell ref="A82:B84"/>
    <mergeCell ref="A116:B118"/>
    <mergeCell ref="C116:C118"/>
    <mergeCell ref="D116:D118"/>
    <mergeCell ref="E116:T116"/>
    <mergeCell ref="E117:F117"/>
    <mergeCell ref="G117:H117"/>
    <mergeCell ref="I117:I118"/>
    <mergeCell ref="J117:J118"/>
    <mergeCell ref="K117:K118"/>
    <mergeCell ref="L117:L118"/>
    <mergeCell ref="M117:M118"/>
    <mergeCell ref="N117:O117"/>
    <mergeCell ref="P117:R117"/>
    <mergeCell ref="S117:S118"/>
    <mergeCell ref="T117:T118"/>
    <mergeCell ref="A57:A79"/>
    <mergeCell ref="B57:B65"/>
    <mergeCell ref="K55:K56"/>
    <mergeCell ref="M55:M56"/>
    <mergeCell ref="N55:O55"/>
    <mergeCell ref="S55:S56"/>
    <mergeCell ref="B148:B151"/>
    <mergeCell ref="C148:D148"/>
    <mergeCell ref="S148:T151"/>
    <mergeCell ref="C150:D150"/>
    <mergeCell ref="C151:D151"/>
    <mergeCell ref="B144:B147"/>
    <mergeCell ref="C144:D144"/>
    <mergeCell ref="S144:T147"/>
    <mergeCell ref="C146:D146"/>
    <mergeCell ref="C147:D147"/>
    <mergeCell ref="C145:D145"/>
    <mergeCell ref="C149:D149"/>
    <mergeCell ref="E142:F142"/>
    <mergeCell ref="G142:H142"/>
    <mergeCell ref="I142:I143"/>
    <mergeCell ref="J142:J143"/>
    <mergeCell ref="K142:K143"/>
    <mergeCell ref="C76:D76"/>
    <mergeCell ref="S76:T78"/>
    <mergeCell ref="C77:D77"/>
    <mergeCell ref="C78:D78"/>
    <mergeCell ref="C141:C143"/>
    <mergeCell ref="D141:D143"/>
    <mergeCell ref="P142:R142"/>
    <mergeCell ref="L142:L143"/>
    <mergeCell ref="N142:O142"/>
    <mergeCell ref="M142:M143"/>
    <mergeCell ref="S142:T143"/>
    <mergeCell ref="B79:D79"/>
    <mergeCell ref="E141:T141"/>
    <mergeCell ref="B66:B78"/>
    <mergeCell ref="P83:R83"/>
    <mergeCell ref="T55:T56"/>
    <mergeCell ref="L55:L56"/>
    <mergeCell ref="P55:R55"/>
    <mergeCell ref="A85:A113"/>
    <mergeCell ref="B85:B99"/>
    <mergeCell ref="K83:K84"/>
    <mergeCell ref="M83:M84"/>
    <mergeCell ref="N83:O83"/>
    <mergeCell ref="B113:D113"/>
    <mergeCell ref="C54:C56"/>
    <mergeCell ref="D54:D56"/>
    <mergeCell ref="E54:T54"/>
    <mergeCell ref="E55:F55"/>
    <mergeCell ref="G55:H55"/>
    <mergeCell ref="I55:I56"/>
    <mergeCell ref="J55:J56"/>
    <mergeCell ref="C110:D110"/>
    <mergeCell ref="S110:T112"/>
    <mergeCell ref="C111:D111"/>
    <mergeCell ref="C112:D112"/>
    <mergeCell ref="B100:B112"/>
    <mergeCell ref="S83:S84"/>
    <mergeCell ref="T83:T84"/>
    <mergeCell ref="L83:L84"/>
    <mergeCell ref="C63:D63"/>
    <mergeCell ref="S63:T65"/>
    <mergeCell ref="A31:A51"/>
    <mergeCell ref="B31:B39"/>
    <mergeCell ref="K29:K30"/>
    <mergeCell ref="M29:M30"/>
    <mergeCell ref="N29:O29"/>
    <mergeCell ref="B51:D51"/>
    <mergeCell ref="C82:C84"/>
    <mergeCell ref="D82:D84"/>
    <mergeCell ref="E82:T82"/>
    <mergeCell ref="E83:F83"/>
    <mergeCell ref="G83:H83"/>
    <mergeCell ref="I83:I84"/>
    <mergeCell ref="J83:J84"/>
    <mergeCell ref="C48:D48"/>
    <mergeCell ref="S48:T50"/>
    <mergeCell ref="C49:D49"/>
    <mergeCell ref="C50:D50"/>
    <mergeCell ref="B40:B50"/>
    <mergeCell ref="S29:S30"/>
    <mergeCell ref="T29:T30"/>
    <mergeCell ref="L29:L30"/>
    <mergeCell ref="P29:R29"/>
    <mergeCell ref="B25:D25"/>
    <mergeCell ref="C22:D22"/>
    <mergeCell ref="S22:T24"/>
    <mergeCell ref="C23:D23"/>
    <mergeCell ref="C24:D24"/>
    <mergeCell ref="B14:B24"/>
    <mergeCell ref="T4:T5"/>
    <mergeCell ref="L4:L5"/>
    <mergeCell ref="P4:R4"/>
    <mergeCell ref="S4:S5"/>
    <mergeCell ref="M4:M5"/>
    <mergeCell ref="N4:O4"/>
    <mergeCell ref="C3:C5"/>
    <mergeCell ref="D3:D5"/>
    <mergeCell ref="E3:T3"/>
    <mergeCell ref="E4:F4"/>
    <mergeCell ref="G4:H4"/>
    <mergeCell ref="I4:I5"/>
    <mergeCell ref="J4:J5"/>
    <mergeCell ref="K4:K5"/>
    <mergeCell ref="C37:D37"/>
    <mergeCell ref="S37:T39"/>
    <mergeCell ref="C38:D38"/>
    <mergeCell ref="C39:D39"/>
    <mergeCell ref="C97:D97"/>
    <mergeCell ref="S97:T99"/>
    <mergeCell ref="C98:D98"/>
    <mergeCell ref="C99:D99"/>
    <mergeCell ref="A3:B5"/>
    <mergeCell ref="C11:D11"/>
    <mergeCell ref="S11:T13"/>
    <mergeCell ref="C12:D12"/>
    <mergeCell ref="C13:D13"/>
    <mergeCell ref="C28:C30"/>
    <mergeCell ref="D28:D30"/>
    <mergeCell ref="E28:T28"/>
    <mergeCell ref="E29:F29"/>
    <mergeCell ref="G29:H29"/>
    <mergeCell ref="I29:I30"/>
    <mergeCell ref="J29:J30"/>
    <mergeCell ref="C64:D64"/>
    <mergeCell ref="C65:D65"/>
    <mergeCell ref="A6:A25"/>
    <mergeCell ref="B6:B13"/>
  </mergeCells>
  <conditionalFormatting sqref="E113:R113 E25:R25 E51:R51 E138:R138">
    <cfRule type="cellIs" dxfId="3" priority="112" operator="lessThan">
      <formula>0.1</formula>
    </cfRule>
  </conditionalFormatting>
  <conditionalFormatting sqref="E113:R113 E79:R79 E25:R25 E51:R51 E138:R138">
    <cfRule type="cellIs" dxfId="2" priority="111" operator="lessThan">
      <formula>0.05</formula>
    </cfRule>
  </conditionalFormatting>
  <conditionalFormatting sqref="E144:R151">
    <cfRule type="cellIs" dxfId="1" priority="98" operator="lessThan">
      <formula>0.05</formula>
    </cfRule>
    <cfRule type="cellIs" dxfId="0" priority="99" operator="lessThan">
      <formula>0.1</formula>
    </cfRule>
  </conditionalFormatting>
  <printOptions horizontalCentered="1" verticalCentered="1"/>
  <pageMargins left="0.15" right="0.15" top="1.5" bottom="1.5" header="0" footer="0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H249"/>
  <sheetViews>
    <sheetView topLeftCell="A196" zoomScale="60" zoomScaleNormal="60" workbookViewId="0">
      <selection activeCell="AE250" sqref="AE250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4" width="14.6640625" style="1" customWidth="1"/>
    <col min="5" max="6" width="14.6640625" style="8" customWidth="1"/>
    <col min="7" max="7" width="12.6640625" style="81" customWidth="1"/>
    <col min="8" max="8" width="12.6640625" style="8" customWidth="1"/>
    <col min="9" max="10" width="18.6640625" style="1" customWidth="1"/>
    <col min="11" max="12" width="14.6640625" style="1" customWidth="1"/>
    <col min="13" max="13" width="12.6640625" style="81" customWidth="1"/>
    <col min="14" max="14" width="12.6640625" style="8" customWidth="1"/>
    <col min="15" max="16" width="18.6640625" style="1" customWidth="1"/>
    <col min="17" max="18" width="14.6640625" style="1" customWidth="1"/>
    <col min="19" max="19" width="12.6640625" style="81" customWidth="1"/>
    <col min="20" max="20" width="12.6640625" style="8" customWidth="1"/>
    <col min="21" max="22" width="18.6640625" style="1" customWidth="1"/>
    <col min="23" max="24" width="14.6640625" style="1" customWidth="1"/>
    <col min="25" max="25" width="12.6640625" style="81" customWidth="1"/>
    <col min="26" max="26" width="12.6640625" style="8" customWidth="1"/>
    <col min="27" max="28" width="18.6640625" style="1" customWidth="1"/>
    <col min="29" max="29" width="12.6640625" style="1" customWidth="1"/>
    <col min="30" max="31" width="18.6640625" style="81" customWidth="1"/>
    <col min="32" max="32" width="18.6640625" style="1" customWidth="1"/>
    <col min="33" max="33" width="18.109375" style="1" customWidth="1"/>
    <col min="34" max="34" width="15.44140625" style="1" customWidth="1"/>
    <col min="35" max="35" width="12.6640625" style="1" customWidth="1"/>
    <col min="36" max="40" width="9.109375" style="1"/>
    <col min="41" max="41" width="9.109375" style="1" customWidth="1"/>
    <col min="42" max="45" width="9.109375" style="1"/>
    <col min="46" max="46" width="0.6640625" style="1" customWidth="1"/>
    <col min="47" max="16384" width="9.109375" style="1"/>
  </cols>
  <sheetData>
    <row r="2" spans="1:33" ht="15" thickBot="1" x14ac:dyDescent="0.35"/>
    <row r="3" spans="1:33" ht="16.5" customHeight="1" thickBot="1" x14ac:dyDescent="0.35">
      <c r="A3" s="1150" t="s">
        <v>643</v>
      </c>
      <c r="B3" s="1151"/>
      <c r="C3" s="1156" t="s">
        <v>0</v>
      </c>
      <c r="D3" s="1179" t="s">
        <v>1</v>
      </c>
      <c r="E3" s="1098" t="s">
        <v>161</v>
      </c>
      <c r="F3" s="1099"/>
      <c r="G3" s="1099"/>
      <c r="H3" s="1099"/>
      <c r="I3" s="1099"/>
      <c r="J3" s="1100"/>
      <c r="K3" s="1098" t="s">
        <v>162</v>
      </c>
      <c r="L3" s="1099"/>
      <c r="M3" s="1099"/>
      <c r="N3" s="1099"/>
      <c r="O3" s="1099"/>
      <c r="P3" s="1100"/>
      <c r="Q3" s="1098" t="s">
        <v>164</v>
      </c>
      <c r="R3" s="1099"/>
      <c r="S3" s="1099"/>
      <c r="T3" s="1099"/>
      <c r="U3" s="1099"/>
      <c r="V3" s="1100"/>
      <c r="W3" s="1098" t="s">
        <v>163</v>
      </c>
      <c r="X3" s="1099"/>
      <c r="Y3" s="1099"/>
      <c r="Z3" s="1099"/>
      <c r="AA3" s="1099"/>
      <c r="AB3" s="1100"/>
      <c r="AD3" s="1098" t="s">
        <v>336</v>
      </c>
      <c r="AE3" s="1099"/>
      <c r="AF3" s="1100"/>
    </row>
    <row r="4" spans="1:33" ht="16.5" customHeight="1" x14ac:dyDescent="0.3">
      <c r="A4" s="1152"/>
      <c r="B4" s="1153"/>
      <c r="C4" s="1157"/>
      <c r="D4" s="1180"/>
      <c r="E4" s="1178" t="s">
        <v>165</v>
      </c>
      <c r="F4" s="1087"/>
      <c r="G4" s="1196" t="s">
        <v>160</v>
      </c>
      <c r="H4" s="1198" t="s">
        <v>7</v>
      </c>
      <c r="I4" s="1156" t="s">
        <v>68</v>
      </c>
      <c r="J4" s="1179" t="s">
        <v>2</v>
      </c>
      <c r="K4" s="1178" t="s">
        <v>165</v>
      </c>
      <c r="L4" s="1087"/>
      <c r="M4" s="1196" t="s">
        <v>160</v>
      </c>
      <c r="N4" s="1198" t="s">
        <v>7</v>
      </c>
      <c r="O4" s="1156" t="s">
        <v>68</v>
      </c>
      <c r="P4" s="1179" t="s">
        <v>2</v>
      </c>
      <c r="Q4" s="1178" t="s">
        <v>165</v>
      </c>
      <c r="R4" s="1087"/>
      <c r="S4" s="1196" t="s">
        <v>160</v>
      </c>
      <c r="T4" s="1198" t="s">
        <v>7</v>
      </c>
      <c r="U4" s="1156" t="s">
        <v>68</v>
      </c>
      <c r="V4" s="1179" t="s">
        <v>2</v>
      </c>
      <c r="W4" s="1178" t="s">
        <v>165</v>
      </c>
      <c r="X4" s="1087"/>
      <c r="Y4" s="1196" t="s">
        <v>160</v>
      </c>
      <c r="Z4" s="1198" t="s">
        <v>7</v>
      </c>
      <c r="AA4" s="1156" t="s">
        <v>68</v>
      </c>
      <c r="AB4" s="1179" t="s">
        <v>2</v>
      </c>
      <c r="AD4" s="1200" t="s">
        <v>337</v>
      </c>
      <c r="AE4" s="1202" t="s">
        <v>338</v>
      </c>
      <c r="AF4" s="1206" t="s">
        <v>2</v>
      </c>
    </row>
    <row r="5" spans="1:33" ht="16.5" customHeight="1" thickBot="1" x14ac:dyDescent="0.35">
      <c r="A5" s="1154"/>
      <c r="B5" s="1155"/>
      <c r="C5" s="1158"/>
      <c r="D5" s="1181"/>
      <c r="E5" s="92" t="s">
        <v>52</v>
      </c>
      <c r="F5" s="93" t="s">
        <v>53</v>
      </c>
      <c r="G5" s="1197"/>
      <c r="H5" s="1199"/>
      <c r="I5" s="1158"/>
      <c r="J5" s="1181"/>
      <c r="K5" s="92" t="s">
        <v>52</v>
      </c>
      <c r="L5" s="93" t="s">
        <v>53</v>
      </c>
      <c r="M5" s="1197"/>
      <c r="N5" s="1199"/>
      <c r="O5" s="1158"/>
      <c r="P5" s="1181"/>
      <c r="Q5" s="92" t="s">
        <v>52</v>
      </c>
      <c r="R5" s="93" t="s">
        <v>53</v>
      </c>
      <c r="S5" s="1197"/>
      <c r="T5" s="1199"/>
      <c r="U5" s="1158"/>
      <c r="V5" s="1181"/>
      <c r="W5" s="92" t="s">
        <v>52</v>
      </c>
      <c r="X5" s="93" t="s">
        <v>53</v>
      </c>
      <c r="Y5" s="1197"/>
      <c r="Z5" s="1199"/>
      <c r="AA5" s="1158"/>
      <c r="AB5" s="1181"/>
      <c r="AD5" s="1201"/>
      <c r="AE5" s="1203"/>
      <c r="AF5" s="1207"/>
    </row>
    <row r="6" spans="1:33" ht="15.9" customHeight="1" x14ac:dyDescent="0.3">
      <c r="A6" s="1170" t="s">
        <v>652</v>
      </c>
      <c r="B6" s="1173" t="s">
        <v>9</v>
      </c>
      <c r="C6" s="95">
        <v>41439</v>
      </c>
      <c r="D6" s="96">
        <v>577</v>
      </c>
      <c r="E6" s="216">
        <v>-2.21283034505299</v>
      </c>
      <c r="F6" s="145">
        <v>128.27355252739301</v>
      </c>
      <c r="G6" s="133">
        <v>10.3729237957288</v>
      </c>
      <c r="H6" s="210">
        <v>341.0625</v>
      </c>
      <c r="I6" s="104" t="s">
        <v>250</v>
      </c>
      <c r="J6" s="98" t="s">
        <v>17</v>
      </c>
      <c r="K6" s="144" t="s">
        <v>17</v>
      </c>
      <c r="L6" s="177" t="s">
        <v>17</v>
      </c>
      <c r="M6" s="133" t="s">
        <v>17</v>
      </c>
      <c r="N6" s="210" t="s">
        <v>17</v>
      </c>
      <c r="O6" s="104" t="s">
        <v>17</v>
      </c>
      <c r="P6" s="98" t="s">
        <v>17</v>
      </c>
      <c r="Q6" s="144">
        <v>1.0869287388083</v>
      </c>
      <c r="R6" s="177">
        <v>20.624015083952099</v>
      </c>
      <c r="S6" s="133">
        <v>28.3246368040367</v>
      </c>
      <c r="T6" s="210">
        <v>392.65</v>
      </c>
      <c r="U6" s="104" t="s">
        <v>189</v>
      </c>
      <c r="V6" s="98" t="s">
        <v>17</v>
      </c>
      <c r="W6" s="144" t="s">
        <v>17</v>
      </c>
      <c r="X6" s="177" t="s">
        <v>17</v>
      </c>
      <c r="Y6" s="133" t="s">
        <v>17</v>
      </c>
      <c r="Z6" s="210" t="s">
        <v>17</v>
      </c>
      <c r="AA6" s="104" t="s">
        <v>17</v>
      </c>
      <c r="AB6" s="98" t="s">
        <v>17</v>
      </c>
      <c r="AC6" s="81"/>
      <c r="AD6" s="231">
        <f>AVERAGE(H6,T6)</f>
        <v>366.85624999999999</v>
      </c>
      <c r="AE6" s="162">
        <f>S6*(T6/AD6)-G6*(H6/AD6)</f>
        <v>20.672547677800928</v>
      </c>
      <c r="AF6" s="98" t="s">
        <v>17</v>
      </c>
      <c r="AG6" s="81"/>
    </row>
    <row r="7" spans="1:33" ht="15.9" customHeight="1" x14ac:dyDescent="0.3">
      <c r="A7" s="1112"/>
      <c r="B7" s="1174"/>
      <c r="C7" s="9">
        <v>41432</v>
      </c>
      <c r="D7" s="24">
        <v>587</v>
      </c>
      <c r="E7" s="217">
        <v>0.63541345796875504</v>
      </c>
      <c r="F7" s="147">
        <v>139.17894344024899</v>
      </c>
      <c r="G7" s="134">
        <v>12.348004041204801</v>
      </c>
      <c r="H7" s="211">
        <v>368.15789473684202</v>
      </c>
      <c r="I7" s="103" t="s">
        <v>206</v>
      </c>
      <c r="J7" s="86" t="s">
        <v>17</v>
      </c>
      <c r="K7" s="146" t="s">
        <v>17</v>
      </c>
      <c r="L7" s="171" t="s">
        <v>17</v>
      </c>
      <c r="M7" s="134" t="s">
        <v>17</v>
      </c>
      <c r="N7" s="211" t="s">
        <v>17</v>
      </c>
      <c r="O7" s="103" t="s">
        <v>17</v>
      </c>
      <c r="P7" s="86" t="s">
        <v>17</v>
      </c>
      <c r="Q7" s="146">
        <v>6.0923491774464802</v>
      </c>
      <c r="R7" s="171">
        <v>42.893846730344599</v>
      </c>
      <c r="S7" s="134">
        <v>21.152016888719199</v>
      </c>
      <c r="T7" s="211">
        <v>365.27586206896598</v>
      </c>
      <c r="U7" s="103" t="s">
        <v>211</v>
      </c>
      <c r="V7" s="86" t="s">
        <v>17</v>
      </c>
      <c r="W7" s="146" t="s">
        <v>17</v>
      </c>
      <c r="X7" s="171" t="s">
        <v>17</v>
      </c>
      <c r="Y7" s="134" t="s">
        <v>17</v>
      </c>
      <c r="Z7" s="211" t="s">
        <v>17</v>
      </c>
      <c r="AA7" s="103" t="s">
        <v>17</v>
      </c>
      <c r="AB7" s="86" t="s">
        <v>17</v>
      </c>
      <c r="AD7" s="263">
        <f>AVERAGE(H7,T7)</f>
        <v>366.716878402904</v>
      </c>
      <c r="AE7" s="163">
        <f>S7*(T7/AD7)-G7*(H7/AD7)</f>
        <v>8.6723742996582835</v>
      </c>
      <c r="AF7" s="86" t="s">
        <v>17</v>
      </c>
    </row>
    <row r="8" spans="1:33" ht="15.9" customHeight="1" x14ac:dyDescent="0.3">
      <c r="A8" s="1112"/>
      <c r="B8" s="1174"/>
      <c r="C8" s="9">
        <v>41435</v>
      </c>
      <c r="D8" s="24">
        <v>592</v>
      </c>
      <c r="E8" s="217">
        <v>-1.93945127990067</v>
      </c>
      <c r="F8" s="147">
        <v>108.63910200421201</v>
      </c>
      <c r="G8" s="134">
        <v>9.7845898063155605</v>
      </c>
      <c r="H8" s="211">
        <v>449.35294117647101</v>
      </c>
      <c r="I8" s="103" t="s">
        <v>236</v>
      </c>
      <c r="J8" s="86" t="s">
        <v>17</v>
      </c>
      <c r="K8" s="146" t="s">
        <v>17</v>
      </c>
      <c r="L8" s="171" t="s">
        <v>17</v>
      </c>
      <c r="M8" s="134" t="s">
        <v>17</v>
      </c>
      <c r="N8" s="211" t="s">
        <v>17</v>
      </c>
      <c r="O8" s="103" t="s">
        <v>17</v>
      </c>
      <c r="P8" s="86" t="s">
        <v>17</v>
      </c>
      <c r="Q8" s="146">
        <v>1.2242566782544699</v>
      </c>
      <c r="R8" s="171">
        <v>17.837469206282499</v>
      </c>
      <c r="S8" s="134">
        <v>24.271264806375399</v>
      </c>
      <c r="T8" s="211">
        <v>448.566666666667</v>
      </c>
      <c r="U8" s="103" t="s">
        <v>238</v>
      </c>
      <c r="V8" s="86" t="s">
        <v>17</v>
      </c>
      <c r="W8" s="146" t="s">
        <v>17</v>
      </c>
      <c r="X8" s="171" t="s">
        <v>17</v>
      </c>
      <c r="Y8" s="134" t="s">
        <v>17</v>
      </c>
      <c r="Z8" s="211" t="s">
        <v>17</v>
      </c>
      <c r="AA8" s="103" t="s">
        <v>17</v>
      </c>
      <c r="AB8" s="86" t="s">
        <v>17</v>
      </c>
      <c r="AD8" s="263">
        <f>AVERAGE(H8,T8)</f>
        <v>448.95980392156901</v>
      </c>
      <c r="AE8" s="163">
        <f>S8*(T8/AD8)-G8*(H8/AD8)</f>
        <v>14.456853565983051</v>
      </c>
      <c r="AF8" s="86" t="s">
        <v>17</v>
      </c>
    </row>
    <row r="9" spans="1:33" ht="15.9" customHeight="1" x14ac:dyDescent="0.3">
      <c r="A9" s="1112"/>
      <c r="B9" s="1174"/>
      <c r="C9" s="9">
        <v>41439</v>
      </c>
      <c r="D9" s="24">
        <v>593</v>
      </c>
      <c r="E9" s="217">
        <v>-6.2200279583284699</v>
      </c>
      <c r="F9" s="147">
        <v>73.465455001718396</v>
      </c>
      <c r="G9" s="134">
        <v>12.787187215249499</v>
      </c>
      <c r="H9" s="211">
        <v>448</v>
      </c>
      <c r="I9" s="103" t="s">
        <v>206</v>
      </c>
      <c r="J9" s="86" t="s">
        <v>17</v>
      </c>
      <c r="K9" s="146" t="s">
        <v>17</v>
      </c>
      <c r="L9" s="171" t="s">
        <v>17</v>
      </c>
      <c r="M9" s="134" t="s">
        <v>17</v>
      </c>
      <c r="N9" s="211" t="s">
        <v>17</v>
      </c>
      <c r="O9" s="103" t="s">
        <v>17</v>
      </c>
      <c r="P9" s="86" t="s">
        <v>17</v>
      </c>
      <c r="Q9" s="146">
        <v>6.5360573777011002</v>
      </c>
      <c r="R9" s="171">
        <v>25.373327079109099</v>
      </c>
      <c r="S9" s="134">
        <v>21.526031600227299</v>
      </c>
      <c r="T9" s="211">
        <v>420.41176470588198</v>
      </c>
      <c r="U9" s="103" t="s">
        <v>181</v>
      </c>
      <c r="V9" s="86" t="s">
        <v>17</v>
      </c>
      <c r="W9" s="146">
        <v>2.2114567785178099</v>
      </c>
      <c r="X9" s="171">
        <v>33.312849558324899</v>
      </c>
      <c r="Y9" s="134">
        <v>15.2884965328993</v>
      </c>
      <c r="Z9" s="211">
        <v>418.944444444444</v>
      </c>
      <c r="AA9" s="103" t="s">
        <v>225</v>
      </c>
      <c r="AB9" s="86" t="s">
        <v>17</v>
      </c>
      <c r="AD9" s="263">
        <f>AVERAGE(H9,T9)</f>
        <v>434.20588235294099</v>
      </c>
      <c r="AE9" s="163">
        <f>S9*(T9/AD9)-G9*(H9/AD9)</f>
        <v>7.6487610940166899</v>
      </c>
      <c r="AF9" s="86" t="s">
        <v>17</v>
      </c>
    </row>
    <row r="10" spans="1:33" ht="15.9" customHeight="1" thickBot="1" x14ac:dyDescent="0.35">
      <c r="A10" s="1112"/>
      <c r="B10" s="1174"/>
      <c r="C10" s="39">
        <v>41442</v>
      </c>
      <c r="D10" s="40">
        <v>600</v>
      </c>
      <c r="E10" s="218">
        <v>-6.1999074942063404</v>
      </c>
      <c r="F10" s="149">
        <v>84.1583481789568</v>
      </c>
      <c r="G10" s="135">
        <v>12.023641289441899</v>
      </c>
      <c r="H10" s="212">
        <v>499.71794871794901</v>
      </c>
      <c r="I10" s="106" t="s">
        <v>256</v>
      </c>
      <c r="J10" s="107" t="s">
        <v>17</v>
      </c>
      <c r="K10" s="148" t="s">
        <v>17</v>
      </c>
      <c r="L10" s="178" t="s">
        <v>17</v>
      </c>
      <c r="M10" s="135" t="s">
        <v>17</v>
      </c>
      <c r="N10" s="212" t="s">
        <v>17</v>
      </c>
      <c r="O10" s="106" t="s">
        <v>17</v>
      </c>
      <c r="P10" s="107" t="s">
        <v>17</v>
      </c>
      <c r="Q10" s="148">
        <v>4.8458114538780803</v>
      </c>
      <c r="R10" s="178">
        <v>38.8544840159337</v>
      </c>
      <c r="S10" s="135">
        <v>21.340353966132401</v>
      </c>
      <c r="T10" s="212">
        <v>522.56521739130403</v>
      </c>
      <c r="U10" s="106" t="s">
        <v>226</v>
      </c>
      <c r="V10" s="107" t="s">
        <v>17</v>
      </c>
      <c r="W10" s="148">
        <v>6.5527886121945604</v>
      </c>
      <c r="X10" s="178">
        <v>36.042624262426202</v>
      </c>
      <c r="Y10" s="135">
        <v>13.042194242855</v>
      </c>
      <c r="Z10" s="212">
        <v>535.91999999999996</v>
      </c>
      <c r="AA10" s="106" t="s">
        <v>259</v>
      </c>
      <c r="AB10" s="107" t="s">
        <v>17</v>
      </c>
      <c r="AD10" s="264">
        <f>AVERAGE(H10,T10)</f>
        <v>511.14158305462649</v>
      </c>
      <c r="AE10" s="164">
        <f>S10*(T10/AD10)-G10*(H10/AD10)</f>
        <v>10.062373163815439</v>
      </c>
      <c r="AF10" s="107" t="s">
        <v>17</v>
      </c>
    </row>
    <row r="11" spans="1:33" ht="15.9" customHeight="1" x14ac:dyDescent="0.3">
      <c r="A11" s="1112"/>
      <c r="B11" s="1174"/>
      <c r="C11" s="1116" t="s">
        <v>13</v>
      </c>
      <c r="D11" s="1134"/>
      <c r="E11" s="219">
        <f>AVERAGE(E6:E10)</f>
        <v>-3.187360723903943</v>
      </c>
      <c r="F11" s="151">
        <f>AVERAGE(F6:F10)</f>
        <v>106.74308023050585</v>
      </c>
      <c r="G11" s="225">
        <f>AVERAGE(G6:G10)</f>
        <v>11.463269229588112</v>
      </c>
      <c r="H11" s="213">
        <f>AVERAGE(H6:H10)</f>
        <v>421.25825692625239</v>
      </c>
      <c r="I11" s="1118">
        <f>COUNT(E6:E10)</f>
        <v>5</v>
      </c>
      <c r="J11" s="1119"/>
      <c r="K11" s="150" t="e">
        <f>AVERAGE(K6:K10)</f>
        <v>#DIV/0!</v>
      </c>
      <c r="L11" s="174" t="e">
        <f>AVERAGE(L6:L10)</f>
        <v>#DIV/0!</v>
      </c>
      <c r="M11" s="225" t="e">
        <f>AVERAGE(M6:M10)</f>
        <v>#DIV/0!</v>
      </c>
      <c r="N11" s="213" t="e">
        <f>AVERAGE(N6:N10)</f>
        <v>#DIV/0!</v>
      </c>
      <c r="O11" s="1118">
        <f>COUNT(K6:K10)</f>
        <v>0</v>
      </c>
      <c r="P11" s="1119"/>
      <c r="Q11" s="150">
        <f>AVERAGE(Q6:Q10)</f>
        <v>3.9570806852176856</v>
      </c>
      <c r="R11" s="174">
        <f>AVERAGE(R6:R10)</f>
        <v>29.1166284231244</v>
      </c>
      <c r="S11" s="225">
        <f>AVERAGE(S6:S10)</f>
        <v>23.322860813098199</v>
      </c>
      <c r="T11" s="213">
        <f>AVERAGE(T6:T10)</f>
        <v>429.89390216656375</v>
      </c>
      <c r="U11" s="1118">
        <f>COUNT(Q6:Q10)</f>
        <v>5</v>
      </c>
      <c r="V11" s="1119"/>
      <c r="W11" s="150">
        <f>AVERAGE(W6:W10)</f>
        <v>4.3821226953561849</v>
      </c>
      <c r="X11" s="174">
        <f>AVERAGE(X6:X10)</f>
        <v>34.67773691037555</v>
      </c>
      <c r="Y11" s="225">
        <f>AVERAGE(Y6:Y10)</f>
        <v>14.165345387877149</v>
      </c>
      <c r="Z11" s="213">
        <f>AVERAGE(Z6:Z10)</f>
        <v>477.43222222222198</v>
      </c>
      <c r="AA11" s="1118">
        <f>COUNT(W6:W10)</f>
        <v>2</v>
      </c>
      <c r="AB11" s="1119"/>
      <c r="AD11" s="14">
        <f>AVERAGE(AD6:AD10)</f>
        <v>425.5760795464081</v>
      </c>
      <c r="AE11" s="259">
        <f>AVERAGE(AE6:AE10)</f>
        <v>12.302581960254878</v>
      </c>
      <c r="AF11" s="1208"/>
    </row>
    <row r="12" spans="1:33" ht="15.9" customHeight="1" x14ac:dyDescent="0.3">
      <c r="A12" s="1112"/>
      <c r="B12" s="1174"/>
      <c r="C12" s="1124" t="s">
        <v>14</v>
      </c>
      <c r="D12" s="1130"/>
      <c r="E12" s="220">
        <f>_xlfn.STDEV.S(E6:E10)</f>
        <v>2.9746049520625388</v>
      </c>
      <c r="F12" s="153">
        <f>_xlfn.STDEV.S(F6:F10)</f>
        <v>28.003177590955868</v>
      </c>
      <c r="G12" s="226">
        <f>_xlfn.STDEV.S(G6:G10)</f>
        <v>1.3092315624408597</v>
      </c>
      <c r="H12" s="214">
        <f>_xlfn.STDEV.S(H6:H10)</f>
        <v>65.021848703745576</v>
      </c>
      <c r="I12" s="1120"/>
      <c r="J12" s="1121"/>
      <c r="K12" s="152" t="e">
        <f>_xlfn.STDEV.S(K6:K10)</f>
        <v>#DIV/0!</v>
      </c>
      <c r="L12" s="175" t="e">
        <f>_xlfn.STDEV.S(L6:L10)</f>
        <v>#DIV/0!</v>
      </c>
      <c r="M12" s="226" t="e">
        <f>_xlfn.STDEV.S(M6:M10)</f>
        <v>#DIV/0!</v>
      </c>
      <c r="N12" s="214" t="e">
        <f>_xlfn.STDEV.S(N6:N10)</f>
        <v>#DIV/0!</v>
      </c>
      <c r="O12" s="1120"/>
      <c r="P12" s="1121"/>
      <c r="Q12" s="152">
        <f>_xlfn.STDEV.S(Q6:Q10)</f>
        <v>2.6318450724707132</v>
      </c>
      <c r="R12" s="175">
        <f>_xlfn.STDEV.S(R6:R10)</f>
        <v>11.157887286028595</v>
      </c>
      <c r="S12" s="226">
        <f>_xlfn.STDEV.S(S6:S10)</f>
        <v>3.073626732400133</v>
      </c>
      <c r="T12" s="214">
        <f>_xlfn.STDEV.S(T6:T10)</f>
        <v>60.392787410895032</v>
      </c>
      <c r="U12" s="1120"/>
      <c r="V12" s="1121"/>
      <c r="W12" s="152">
        <f>_xlfn.STDEV.S(W6:W10)</f>
        <v>3.0697851789738606</v>
      </c>
      <c r="X12" s="175">
        <f>_xlfn.STDEV.S(X6:X10)</f>
        <v>1.9302422043815322</v>
      </c>
      <c r="Y12" s="226">
        <f>_xlfn.STDEV.S(Y6:Y10)</f>
        <v>1.5883755818851952</v>
      </c>
      <c r="Z12" s="214">
        <f>_xlfn.STDEV.S(Z6:Z10)</f>
        <v>82.714208566397133</v>
      </c>
      <c r="AA12" s="1120"/>
      <c r="AB12" s="1121"/>
      <c r="AD12" s="17">
        <f>_xlfn.STDEV.S(AD6:AD10)</f>
        <v>60.940855331129939</v>
      </c>
      <c r="AE12" s="260">
        <f>_xlfn.STDEV.S(AE6:AE10)</f>
        <v>5.3514531678291739</v>
      </c>
      <c r="AF12" s="1209"/>
    </row>
    <row r="13" spans="1:33" ht="15.9" customHeight="1" thickBot="1" x14ac:dyDescent="0.35">
      <c r="A13" s="1112"/>
      <c r="B13" s="1175"/>
      <c r="C13" s="1126" t="s">
        <v>15</v>
      </c>
      <c r="D13" s="1131"/>
      <c r="E13" s="221">
        <f>_xlfn.STDEV.S(E6:E10)/SQRT(COUNT(E6:E10))</f>
        <v>1.3302837758038679</v>
      </c>
      <c r="F13" s="155">
        <f>_xlfn.STDEV.S(F6:F10)/SQRT(COUNT(F6:F10))</f>
        <v>12.523401735875224</v>
      </c>
      <c r="G13" s="227">
        <f>_xlfn.STDEV.S(G6:G10)/SQRT(COUNT(G6:G10))</f>
        <v>0.58550615438120457</v>
      </c>
      <c r="H13" s="215">
        <f>_xlfn.STDEV.S(H6:H10)/SQRT(COUNT(H6:H10))</f>
        <v>29.078654744856337</v>
      </c>
      <c r="I13" s="1122"/>
      <c r="J13" s="1123"/>
      <c r="K13" s="154" t="e">
        <f>_xlfn.STDEV.S(K6:K10)/SQRT(COUNT(K6:K10))</f>
        <v>#DIV/0!</v>
      </c>
      <c r="L13" s="176" t="e">
        <f>_xlfn.STDEV.S(L6:L10)/SQRT(COUNT(L6:L10))</f>
        <v>#DIV/0!</v>
      </c>
      <c r="M13" s="227" t="e">
        <f>_xlfn.STDEV.S(M6:M10)/SQRT(COUNT(M6:M10))</f>
        <v>#DIV/0!</v>
      </c>
      <c r="N13" s="215" t="e">
        <f>_xlfn.STDEV.S(N6:N10)/SQRT(COUNT(N6:N10))</f>
        <v>#DIV/0!</v>
      </c>
      <c r="O13" s="1122"/>
      <c r="P13" s="1123"/>
      <c r="Q13" s="154">
        <f>_xlfn.STDEV.S(Q6:Q10)/SQRT(COUNT(Q6:Q10))</f>
        <v>1.176996897658475</v>
      </c>
      <c r="R13" s="176">
        <f>_xlfn.STDEV.S(R6:R10)/SQRT(COUNT(R6:R10))</f>
        <v>4.989958891368115</v>
      </c>
      <c r="S13" s="227">
        <f>_xlfn.STDEV.S(S6:S10)/SQRT(COUNT(S6:S10))</f>
        <v>1.3745676622214504</v>
      </c>
      <c r="T13" s="215">
        <f>_xlfn.STDEV.S(T6:T10)/SQRT(COUNT(T6:T10))</f>
        <v>27.008475600290961</v>
      </c>
      <c r="U13" s="1122"/>
      <c r="V13" s="1123"/>
      <c r="W13" s="154">
        <f>_xlfn.STDEV.S(W6:W10)/SQRT(COUNT(W6:W10))</f>
        <v>2.170665916838376</v>
      </c>
      <c r="X13" s="176">
        <f>_xlfn.STDEV.S(X6:X10)/SQRT(COUNT(X6:X10))</f>
        <v>1.364887352050651</v>
      </c>
      <c r="Y13" s="227">
        <f>_xlfn.STDEV.S(Y6:Y10)/SQRT(COUNT(Y6:Y10))</f>
        <v>1.1231511450221499</v>
      </c>
      <c r="Z13" s="215">
        <f>_xlfn.STDEV.S(Z6:Z10)/SQRT(COUNT(Z6:Z10))</f>
        <v>58.487777777777829</v>
      </c>
      <c r="AA13" s="1122"/>
      <c r="AB13" s="1123"/>
      <c r="AD13" s="20">
        <f>_xlfn.STDEV.S(AD6:AD10)/SQRT(COUNT(AD6:AD10))</f>
        <v>27.2535790254774</v>
      </c>
      <c r="AE13" s="261">
        <f>_xlfn.STDEV.S(AE6:AE10)/SQRT(COUNT(AE6:AE10))</f>
        <v>2.3932426123345247</v>
      </c>
      <c r="AF13" s="1210"/>
    </row>
    <row r="14" spans="1:33" ht="15.9" customHeight="1" x14ac:dyDescent="0.3">
      <c r="A14" s="1112"/>
      <c r="B14" s="1173" t="s">
        <v>16</v>
      </c>
      <c r="C14" s="95">
        <v>41428</v>
      </c>
      <c r="D14" s="96">
        <v>572</v>
      </c>
      <c r="E14" s="216">
        <v>0.71428571428571497</v>
      </c>
      <c r="F14" s="145">
        <v>113.18111096824001</v>
      </c>
      <c r="G14" s="133">
        <v>11.817684384071701</v>
      </c>
      <c r="H14" s="210">
        <v>475.16666666666703</v>
      </c>
      <c r="I14" s="104" t="s">
        <v>169</v>
      </c>
      <c r="J14" s="98" t="s">
        <v>17</v>
      </c>
      <c r="K14" s="144" t="s">
        <v>17</v>
      </c>
      <c r="L14" s="177" t="s">
        <v>17</v>
      </c>
      <c r="M14" s="133" t="s">
        <v>17</v>
      </c>
      <c r="N14" s="210" t="s">
        <v>17</v>
      </c>
      <c r="O14" s="104" t="s">
        <v>17</v>
      </c>
      <c r="P14" s="98" t="s">
        <v>17</v>
      </c>
      <c r="Q14" s="144">
        <v>2.7039350510393501</v>
      </c>
      <c r="R14" s="177">
        <v>37.414717910147203</v>
      </c>
      <c r="S14" s="133">
        <v>24.7013269318286</v>
      </c>
      <c r="T14" s="210">
        <v>432.8</v>
      </c>
      <c r="U14" s="104" t="s">
        <v>170</v>
      </c>
      <c r="V14" s="98" t="s">
        <v>17</v>
      </c>
      <c r="W14" s="144" t="s">
        <v>17</v>
      </c>
      <c r="X14" s="177" t="s">
        <v>17</v>
      </c>
      <c r="Y14" s="133" t="s">
        <v>17</v>
      </c>
      <c r="Z14" s="210" t="s">
        <v>17</v>
      </c>
      <c r="AA14" s="104" t="s">
        <v>17</v>
      </c>
      <c r="AB14" s="98" t="s">
        <v>17</v>
      </c>
      <c r="AC14" s="81"/>
      <c r="AD14" s="231">
        <f t="shared" ref="AD14:AD21" si="0">AVERAGE(H14,T14)</f>
        <v>453.98333333333352</v>
      </c>
      <c r="AE14" s="162">
        <f t="shared" ref="AE14:AE21" si="1">S14*(T14/AD14)-G14*(H14/AD14)</f>
        <v>11.179627591902804</v>
      </c>
      <c r="AF14" s="98" t="s">
        <v>17</v>
      </c>
      <c r="AG14" s="81"/>
    </row>
    <row r="15" spans="1:33" ht="15.9" customHeight="1" x14ac:dyDescent="0.3">
      <c r="A15" s="1112"/>
      <c r="B15" s="1174"/>
      <c r="C15" s="9">
        <v>41431</v>
      </c>
      <c r="D15" s="24">
        <v>580</v>
      </c>
      <c r="E15" s="217">
        <v>-1.2611954414723301</v>
      </c>
      <c r="F15" s="147">
        <v>144.16067963385501</v>
      </c>
      <c r="G15" s="134">
        <v>10.179258878104299</v>
      </c>
      <c r="H15" s="211">
        <v>384.90476190476198</v>
      </c>
      <c r="I15" s="103" t="s">
        <v>180</v>
      </c>
      <c r="J15" s="86" t="s">
        <v>17</v>
      </c>
      <c r="K15" s="146" t="s">
        <v>17</v>
      </c>
      <c r="L15" s="171" t="s">
        <v>17</v>
      </c>
      <c r="M15" s="134" t="s">
        <v>17</v>
      </c>
      <c r="N15" s="211" t="s">
        <v>17</v>
      </c>
      <c r="O15" s="103" t="s">
        <v>17</v>
      </c>
      <c r="P15" s="86" t="s">
        <v>17</v>
      </c>
      <c r="Q15" s="146">
        <v>1.1219053043985701</v>
      </c>
      <c r="R15" s="171">
        <v>19.2911296103353</v>
      </c>
      <c r="S15" s="134">
        <v>22.875221851350901</v>
      </c>
      <c r="T15" s="211">
        <v>425.02941176470603</v>
      </c>
      <c r="U15" s="103" t="s">
        <v>181</v>
      </c>
      <c r="V15" s="86" t="s">
        <v>17</v>
      </c>
      <c r="W15" s="146" t="s">
        <v>17</v>
      </c>
      <c r="X15" s="171" t="s">
        <v>17</v>
      </c>
      <c r="Y15" s="134" t="s">
        <v>17</v>
      </c>
      <c r="Z15" s="211" t="s">
        <v>17</v>
      </c>
      <c r="AA15" s="103" t="s">
        <v>17</v>
      </c>
      <c r="AB15" s="86" t="s">
        <v>17</v>
      </c>
      <c r="AD15" s="263">
        <f t="shared" si="0"/>
        <v>404.967086834734</v>
      </c>
      <c r="AE15" s="163">
        <f t="shared" si="1"/>
        <v>14.333502798937324</v>
      </c>
      <c r="AF15" s="86" t="s">
        <v>17</v>
      </c>
    </row>
    <row r="16" spans="1:33" ht="15.9" customHeight="1" x14ac:dyDescent="0.3">
      <c r="A16" s="1112"/>
      <c r="B16" s="1174"/>
      <c r="C16" s="9">
        <v>41432</v>
      </c>
      <c r="D16" s="24">
        <v>588</v>
      </c>
      <c r="E16" s="217">
        <v>-4.47308913438129</v>
      </c>
      <c r="F16" s="147">
        <v>77.0953318767544</v>
      </c>
      <c r="G16" s="134">
        <v>9.3503941003256799</v>
      </c>
      <c r="H16" s="211">
        <v>371</v>
      </c>
      <c r="I16" s="103" t="s">
        <v>212</v>
      </c>
      <c r="J16" s="86" t="s">
        <v>17</v>
      </c>
      <c r="K16" s="146" t="s">
        <v>17</v>
      </c>
      <c r="L16" s="171" t="s">
        <v>17</v>
      </c>
      <c r="M16" s="134" t="s">
        <v>17</v>
      </c>
      <c r="N16" s="211" t="s">
        <v>17</v>
      </c>
      <c r="O16" s="103" t="s">
        <v>17</v>
      </c>
      <c r="P16" s="86" t="s">
        <v>17</v>
      </c>
      <c r="Q16" s="146">
        <v>2.2910821272074799</v>
      </c>
      <c r="R16" s="171">
        <v>50.951108495088299</v>
      </c>
      <c r="S16" s="134">
        <v>19.574302834135999</v>
      </c>
      <c r="T16" s="211">
        <v>401.21875</v>
      </c>
      <c r="U16" s="103" t="s">
        <v>221</v>
      </c>
      <c r="V16" s="86" t="s">
        <v>222</v>
      </c>
      <c r="W16" s="146">
        <v>15.379926641502999</v>
      </c>
      <c r="X16" s="171">
        <v>79.664681735271003</v>
      </c>
      <c r="Y16" s="134">
        <v>14.5962560585234</v>
      </c>
      <c r="Z16" s="211">
        <v>348.142857142857</v>
      </c>
      <c r="AA16" s="103" t="s">
        <v>217</v>
      </c>
      <c r="AB16" s="86" t="s">
        <v>17</v>
      </c>
      <c r="AD16" s="263">
        <f t="shared" si="0"/>
        <v>386.109375</v>
      </c>
      <c r="AE16" s="163">
        <f t="shared" si="1"/>
        <v>11.3558006821582</v>
      </c>
      <c r="AF16" s="86" t="s">
        <v>17</v>
      </c>
    </row>
    <row r="17" spans="1:33" ht="15.9" customHeight="1" x14ac:dyDescent="0.3">
      <c r="A17" s="1112"/>
      <c r="B17" s="1174"/>
      <c r="C17" s="9">
        <v>41442</v>
      </c>
      <c r="D17" s="974">
        <v>602</v>
      </c>
      <c r="E17" s="217">
        <v>1.1859511090119801</v>
      </c>
      <c r="F17" s="147">
        <v>98.613175230966803</v>
      </c>
      <c r="G17" s="134">
        <v>11.3896551954009</v>
      </c>
      <c r="H17" s="211">
        <v>485.304347826087</v>
      </c>
      <c r="I17" s="103" t="s">
        <v>263</v>
      </c>
      <c r="J17" s="86" t="s">
        <v>17</v>
      </c>
      <c r="K17" s="146" t="s">
        <v>17</v>
      </c>
      <c r="L17" s="171" t="s">
        <v>17</v>
      </c>
      <c r="M17" s="134" t="s">
        <v>17</v>
      </c>
      <c r="N17" s="211" t="s">
        <v>17</v>
      </c>
      <c r="O17" s="103" t="s">
        <v>17</v>
      </c>
      <c r="P17" s="86" t="s">
        <v>17</v>
      </c>
      <c r="Q17" s="146">
        <v>4.0688121056314097</v>
      </c>
      <c r="R17" s="171">
        <v>32.615970246362799</v>
      </c>
      <c r="S17" s="134">
        <v>19.264626557524501</v>
      </c>
      <c r="T17" s="211">
        <v>413.375</v>
      </c>
      <c r="U17" s="103" t="s">
        <v>269</v>
      </c>
      <c r="V17" s="86" t="s">
        <v>17</v>
      </c>
      <c r="W17" s="146">
        <v>1.92779899964724</v>
      </c>
      <c r="X17" s="171">
        <v>17.453540850622499</v>
      </c>
      <c r="Y17" s="134">
        <v>13.7549241131999</v>
      </c>
      <c r="Z17" s="211">
        <v>477.91304347826099</v>
      </c>
      <c r="AA17" s="103" t="s">
        <v>265</v>
      </c>
      <c r="AB17" s="86" t="s">
        <v>17</v>
      </c>
      <c r="AD17" s="263">
        <f t="shared" si="0"/>
        <v>449.3396739130435</v>
      </c>
      <c r="AE17" s="163">
        <f t="shared" si="1"/>
        <v>5.421434959068586</v>
      </c>
      <c r="AF17" s="86" t="s">
        <v>17</v>
      </c>
    </row>
    <row r="18" spans="1:33" ht="15.9" customHeight="1" x14ac:dyDescent="0.3">
      <c r="A18" s="1112"/>
      <c r="B18" s="1174"/>
      <c r="C18" s="9">
        <v>41442</v>
      </c>
      <c r="D18" s="974">
        <v>603</v>
      </c>
      <c r="E18" s="217">
        <v>1.12749641502192</v>
      </c>
      <c r="F18" s="147">
        <v>82.903877908479302</v>
      </c>
      <c r="G18" s="134">
        <v>15.3697034309351</v>
      </c>
      <c r="H18" s="211">
        <v>366.555555555556</v>
      </c>
      <c r="I18" s="103" t="s">
        <v>270</v>
      </c>
      <c r="J18" s="86" t="s">
        <v>17</v>
      </c>
      <c r="K18" s="146" t="s">
        <v>17</v>
      </c>
      <c r="L18" s="171" t="s">
        <v>17</v>
      </c>
      <c r="M18" s="134" t="s">
        <v>17</v>
      </c>
      <c r="N18" s="211" t="s">
        <v>17</v>
      </c>
      <c r="O18" s="103" t="s">
        <v>17</v>
      </c>
      <c r="P18" s="86" t="s">
        <v>17</v>
      </c>
      <c r="Q18" s="146">
        <v>2.5886851230336898</v>
      </c>
      <c r="R18" s="171">
        <v>18.262943594644302</v>
      </c>
      <c r="S18" s="134">
        <v>24.009990756920502</v>
      </c>
      <c r="T18" s="211">
        <v>354.58823529411802</v>
      </c>
      <c r="U18" s="103" t="s">
        <v>277</v>
      </c>
      <c r="V18" s="86" t="s">
        <v>17</v>
      </c>
      <c r="W18" s="146">
        <v>5.6268028718829504</v>
      </c>
      <c r="X18" s="171">
        <v>51.2144533612937</v>
      </c>
      <c r="Y18" s="134">
        <v>15.7886533096326</v>
      </c>
      <c r="Z18" s="211">
        <v>462.05</v>
      </c>
      <c r="AA18" s="103" t="s">
        <v>274</v>
      </c>
      <c r="AB18" s="86" t="s">
        <v>17</v>
      </c>
      <c r="AD18" s="263">
        <f t="shared" si="0"/>
        <v>360.57189542483701</v>
      </c>
      <c r="AE18" s="163">
        <f t="shared" si="1"/>
        <v>7.9867846291261646</v>
      </c>
      <c r="AF18" s="86" t="s">
        <v>17</v>
      </c>
    </row>
    <row r="19" spans="1:33" ht="15.9" customHeight="1" x14ac:dyDescent="0.3">
      <c r="A19" s="1112"/>
      <c r="B19" s="1174"/>
      <c r="C19" s="9">
        <v>41442</v>
      </c>
      <c r="D19" s="24">
        <v>604</v>
      </c>
      <c r="E19" s="217">
        <v>0.65454724927612595</v>
      </c>
      <c r="F19" s="147">
        <v>150.200683160577</v>
      </c>
      <c r="G19" s="134">
        <v>10.2952093416012</v>
      </c>
      <c r="H19" s="211">
        <v>427.75</v>
      </c>
      <c r="I19" s="103" t="s">
        <v>212</v>
      </c>
      <c r="J19" s="86" t="s">
        <v>17</v>
      </c>
      <c r="K19" s="146" t="s">
        <v>17</v>
      </c>
      <c r="L19" s="171" t="s">
        <v>17</v>
      </c>
      <c r="M19" s="134" t="s">
        <v>17</v>
      </c>
      <c r="N19" s="211" t="s">
        <v>17</v>
      </c>
      <c r="O19" s="103" t="s">
        <v>17</v>
      </c>
      <c r="P19" s="86" t="s">
        <v>17</v>
      </c>
      <c r="Q19" s="146">
        <v>8.1363322024604408</v>
      </c>
      <c r="R19" s="171">
        <v>34.948566172901501</v>
      </c>
      <c r="S19" s="134">
        <v>20.024630808014798</v>
      </c>
      <c r="T19" s="211">
        <v>483.70833333333297</v>
      </c>
      <c r="U19" s="103" t="s">
        <v>280</v>
      </c>
      <c r="V19" s="86" t="s">
        <v>17</v>
      </c>
      <c r="W19" s="146">
        <v>0.54109465000555002</v>
      </c>
      <c r="X19" s="171">
        <v>21.662285919711699</v>
      </c>
      <c r="Y19" s="134">
        <v>7.59504173154117</v>
      </c>
      <c r="Z19" s="211">
        <v>481.28571428571399</v>
      </c>
      <c r="AA19" s="103" t="s">
        <v>278</v>
      </c>
      <c r="AB19" s="86" t="s">
        <v>17</v>
      </c>
      <c r="AD19" s="263">
        <f t="shared" si="0"/>
        <v>455.72916666666652</v>
      </c>
      <c r="AE19" s="163">
        <f t="shared" si="1"/>
        <v>11.590886395370582</v>
      </c>
      <c r="AF19" s="86" t="s">
        <v>17</v>
      </c>
    </row>
    <row r="20" spans="1:33" ht="15.9" customHeight="1" x14ac:dyDescent="0.3">
      <c r="A20" s="1112"/>
      <c r="B20" s="1174"/>
      <c r="C20" s="9">
        <v>41449</v>
      </c>
      <c r="D20" s="974">
        <v>606</v>
      </c>
      <c r="E20" s="217">
        <v>0.48577469944923202</v>
      </c>
      <c r="F20" s="147">
        <v>86.481198177355097</v>
      </c>
      <c r="G20" s="134">
        <v>13.2052426843526</v>
      </c>
      <c r="H20" s="211">
        <v>405.63636363636402</v>
      </c>
      <c r="I20" s="103" t="s">
        <v>291</v>
      </c>
      <c r="J20" s="86" t="s">
        <v>303</v>
      </c>
      <c r="K20" s="146" t="s">
        <v>17</v>
      </c>
      <c r="L20" s="171" t="s">
        <v>17</v>
      </c>
      <c r="M20" s="134" t="s">
        <v>17</v>
      </c>
      <c r="N20" s="211" t="s">
        <v>17</v>
      </c>
      <c r="O20" s="103" t="s">
        <v>17</v>
      </c>
      <c r="P20" s="86" t="s">
        <v>17</v>
      </c>
      <c r="Q20" s="146">
        <v>7.5321746046499296</v>
      </c>
      <c r="R20" s="171">
        <v>34.0585053702262</v>
      </c>
      <c r="S20" s="134">
        <v>21.6598856093512</v>
      </c>
      <c r="T20" s="211">
        <v>474.69230769230802</v>
      </c>
      <c r="U20" s="103" t="s">
        <v>296</v>
      </c>
      <c r="V20" s="86" t="s">
        <v>17</v>
      </c>
      <c r="W20" s="146">
        <v>3.1922807233803798</v>
      </c>
      <c r="X20" s="171">
        <v>42.646263504359403</v>
      </c>
      <c r="Y20" s="134">
        <v>11.531917994963599</v>
      </c>
      <c r="Z20" s="211">
        <v>485.25</v>
      </c>
      <c r="AA20" s="103" t="s">
        <v>242</v>
      </c>
      <c r="AB20" s="86" t="s">
        <v>17</v>
      </c>
      <c r="AD20" s="263">
        <f t="shared" si="0"/>
        <v>440.16433566433602</v>
      </c>
      <c r="AE20" s="163">
        <f t="shared" si="1"/>
        <v>11.189580940046417</v>
      </c>
      <c r="AF20" s="86" t="s">
        <v>17</v>
      </c>
    </row>
    <row r="21" spans="1:33" ht="15.9" customHeight="1" thickBot="1" x14ac:dyDescent="0.35">
      <c r="A21" s="1112"/>
      <c r="B21" s="1174"/>
      <c r="C21" s="39">
        <v>41445</v>
      </c>
      <c r="D21" s="40">
        <v>612</v>
      </c>
      <c r="E21" s="218">
        <v>-5.4435674336664404</v>
      </c>
      <c r="F21" s="149">
        <v>98.762776277627694</v>
      </c>
      <c r="G21" s="135">
        <v>5.2166783004937498</v>
      </c>
      <c r="H21" s="212">
        <v>556.88461538461502</v>
      </c>
      <c r="I21" s="106" t="s">
        <v>200</v>
      </c>
      <c r="J21" s="107" t="s">
        <v>17</v>
      </c>
      <c r="K21" s="148" t="s">
        <v>17</v>
      </c>
      <c r="L21" s="178" t="s">
        <v>17</v>
      </c>
      <c r="M21" s="135" t="s">
        <v>17</v>
      </c>
      <c r="N21" s="212" t="s">
        <v>17</v>
      </c>
      <c r="O21" s="106" t="s">
        <v>17</v>
      </c>
      <c r="P21" s="107" t="s">
        <v>17</v>
      </c>
      <c r="Q21" s="148">
        <v>9.9254323472117392</v>
      </c>
      <c r="R21" s="178">
        <v>57.367293099015598</v>
      </c>
      <c r="S21" s="135">
        <v>14.5293913264185</v>
      </c>
      <c r="T21" s="212">
        <v>566.63157894736798</v>
      </c>
      <c r="U21" s="106" t="s">
        <v>288</v>
      </c>
      <c r="V21" s="107" t="s">
        <v>17</v>
      </c>
      <c r="W21" s="148">
        <v>7.4611891958426604</v>
      </c>
      <c r="X21" s="178">
        <v>85.837929433968995</v>
      </c>
      <c r="Y21" s="135">
        <v>9.7926864228819603</v>
      </c>
      <c r="Z21" s="212">
        <v>563.88</v>
      </c>
      <c r="AA21" s="106" t="s">
        <v>289</v>
      </c>
      <c r="AB21" s="107" t="s">
        <v>17</v>
      </c>
      <c r="AD21" s="264">
        <f t="shared" si="0"/>
        <v>561.75809716599156</v>
      </c>
      <c r="AE21" s="164">
        <f t="shared" si="1"/>
        <v>9.4840182746893475</v>
      </c>
      <c r="AF21" s="107" t="s">
        <v>17</v>
      </c>
    </row>
    <row r="22" spans="1:33" ht="15.9" customHeight="1" x14ac:dyDescent="0.3">
      <c r="A22" s="1112"/>
      <c r="B22" s="1174"/>
      <c r="C22" s="1116" t="s">
        <v>13</v>
      </c>
      <c r="D22" s="1134"/>
      <c r="E22" s="219">
        <f>AVERAGE(E14:E21)</f>
        <v>-0.87622460280938597</v>
      </c>
      <c r="F22" s="151">
        <f>AVERAGE(F14:F21)</f>
        <v>106.42485415423191</v>
      </c>
      <c r="G22" s="225">
        <f>AVERAGE(G14:G21)</f>
        <v>10.852978289410656</v>
      </c>
      <c r="H22" s="213">
        <f>AVERAGE(H14:H21)</f>
        <v>434.1502888717564</v>
      </c>
      <c r="I22" s="1118">
        <f>COUNT(E14:E21)</f>
        <v>8</v>
      </c>
      <c r="J22" s="1119"/>
      <c r="K22" s="150" t="e">
        <f>AVERAGE(K14:K21)</f>
        <v>#DIV/0!</v>
      </c>
      <c r="L22" s="174" t="e">
        <f>AVERAGE(L14:L21)</f>
        <v>#DIV/0!</v>
      </c>
      <c r="M22" s="225" t="e">
        <f>AVERAGE(M14:M21)</f>
        <v>#DIV/0!</v>
      </c>
      <c r="N22" s="213" t="e">
        <f>AVERAGE(N14:N21)</f>
        <v>#DIV/0!</v>
      </c>
      <c r="O22" s="1118">
        <f>COUNT(K14:K21)</f>
        <v>0</v>
      </c>
      <c r="P22" s="1119"/>
      <c r="Q22" s="150">
        <f>AVERAGE(Q14:Q21)</f>
        <v>4.796044858204076</v>
      </c>
      <c r="R22" s="174">
        <f>AVERAGE(R14:R21)</f>
        <v>35.613779312340156</v>
      </c>
      <c r="S22" s="225">
        <f>AVERAGE(S14:S21)</f>
        <v>20.829922084443126</v>
      </c>
      <c r="T22" s="213">
        <f>AVERAGE(T14:T21)</f>
        <v>444.00545212897913</v>
      </c>
      <c r="U22" s="1118">
        <f>COUNT(Q14:Q21)</f>
        <v>8</v>
      </c>
      <c r="V22" s="1119"/>
      <c r="W22" s="150">
        <f>AVERAGE(W14:W21)</f>
        <v>5.6881821803769625</v>
      </c>
      <c r="X22" s="174">
        <f>AVERAGE(X14:X21)</f>
        <v>49.746525800871218</v>
      </c>
      <c r="Y22" s="225">
        <f>AVERAGE(Y14:Y21)</f>
        <v>12.176579938457104</v>
      </c>
      <c r="Z22" s="213">
        <f>AVERAGE(Z14:Z21)</f>
        <v>469.75360248447197</v>
      </c>
      <c r="AA22" s="1118">
        <f>COUNT(W14:W21)</f>
        <v>6</v>
      </c>
      <c r="AB22" s="1119"/>
      <c r="AD22" s="14">
        <f>AVERAGE(AD14:AD21)</f>
        <v>439.07787050036779</v>
      </c>
      <c r="AE22" s="259">
        <f>AVERAGE(AE14:AE21)</f>
        <v>10.317704533912428</v>
      </c>
      <c r="AF22" s="1208"/>
    </row>
    <row r="23" spans="1:33" ht="15.9" customHeight="1" x14ac:dyDescent="0.3">
      <c r="A23" s="1112"/>
      <c r="B23" s="1174"/>
      <c r="C23" s="1124" t="s">
        <v>14</v>
      </c>
      <c r="D23" s="1130"/>
      <c r="E23" s="220">
        <f>_xlfn.STDEV.S(E14:E21)</f>
        <v>2.6441782886366814</v>
      </c>
      <c r="F23" s="153">
        <f>_xlfn.STDEV.S(F14:F21)</f>
        <v>27.560061982223029</v>
      </c>
      <c r="G23" s="226">
        <f>_xlfn.STDEV.S(G14:G21)</f>
        <v>2.9747334716852971</v>
      </c>
      <c r="H23" s="214">
        <f>_xlfn.STDEV.S(H14:H21)</f>
        <v>66.760694608628285</v>
      </c>
      <c r="I23" s="1120"/>
      <c r="J23" s="1121"/>
      <c r="K23" s="152" t="e">
        <f>_xlfn.STDEV.S(K14:K21)</f>
        <v>#DIV/0!</v>
      </c>
      <c r="L23" s="175" t="e">
        <f>_xlfn.STDEV.S(L14:L21)</f>
        <v>#DIV/0!</v>
      </c>
      <c r="M23" s="226" t="e">
        <f>_xlfn.STDEV.S(M14:M21)</f>
        <v>#DIV/0!</v>
      </c>
      <c r="N23" s="214" t="e">
        <f>_xlfn.STDEV.S(N14:N21)</f>
        <v>#DIV/0!</v>
      </c>
      <c r="O23" s="1120"/>
      <c r="P23" s="1121"/>
      <c r="Q23" s="152">
        <f>_xlfn.STDEV.S(Q14:Q21)</f>
        <v>3.2624904862607687</v>
      </c>
      <c r="R23" s="175">
        <f>_xlfn.STDEV.S(R14:R21)</f>
        <v>13.58055882770298</v>
      </c>
      <c r="S23" s="226">
        <f>_xlfn.STDEV.S(S14:S21)</f>
        <v>3.2589352885405063</v>
      </c>
      <c r="T23" s="214">
        <f>_xlfn.STDEV.S(T14:T21)</f>
        <v>64.148473166647776</v>
      </c>
      <c r="U23" s="1120"/>
      <c r="V23" s="1121"/>
      <c r="W23" s="152">
        <f>_xlfn.STDEV.S(W14:W21)</f>
        <v>5.3654402948952216</v>
      </c>
      <c r="X23" s="175">
        <f>_xlfn.STDEV.S(X14:X21)</f>
        <v>28.572068225536839</v>
      </c>
      <c r="Y23" s="226">
        <f>_xlfn.STDEV.S(Y14:Y21)</f>
        <v>3.1139077235890995</v>
      </c>
      <c r="Z23" s="214">
        <f>_xlfn.STDEV.S(Z14:Z21)</f>
        <v>69.495326460014553</v>
      </c>
      <c r="AA23" s="1120"/>
      <c r="AB23" s="1121"/>
      <c r="AD23" s="17">
        <f>_xlfn.STDEV.S(AD14:AD21)</f>
        <v>60.696854139780427</v>
      </c>
      <c r="AE23" s="260">
        <f>_xlfn.STDEV.S(AE14:AE21)</f>
        <v>2.684080777129219</v>
      </c>
      <c r="AF23" s="1209"/>
    </row>
    <row r="24" spans="1:33" ht="15.9" customHeight="1" thickBot="1" x14ac:dyDescent="0.35">
      <c r="A24" s="1112"/>
      <c r="B24" s="1175"/>
      <c r="C24" s="1126" t="s">
        <v>15</v>
      </c>
      <c r="D24" s="1131"/>
      <c r="E24" s="221">
        <f>_xlfn.STDEV.S(E14:E21)/SQRT(COUNT(E14:E21))</f>
        <v>0.93485819928061875</v>
      </c>
      <c r="F24" s="155">
        <f>_xlfn.STDEV.S(F14:F21)/SQRT(COUNT(F14:F21))</f>
        <v>9.7439533587757321</v>
      </c>
      <c r="G24" s="227">
        <f>_xlfn.STDEV.S(G14:G21)/SQRT(COUNT(G14:G21))</f>
        <v>1.0517271050256372</v>
      </c>
      <c r="H24" s="215">
        <f>_xlfn.STDEV.S(H14:H21)/SQRT(COUNT(H14:H21))</f>
        <v>23.603469937242622</v>
      </c>
      <c r="I24" s="1122"/>
      <c r="J24" s="1123"/>
      <c r="K24" s="154" t="e">
        <f>_xlfn.STDEV.S(K14:K21)/SQRT(COUNT(K14:K21))</f>
        <v>#DIV/0!</v>
      </c>
      <c r="L24" s="176" t="e">
        <f>_xlfn.STDEV.S(L14:L21)/SQRT(COUNT(L14:L21))</f>
        <v>#DIV/0!</v>
      </c>
      <c r="M24" s="227" t="e">
        <f>_xlfn.STDEV.S(M14:M21)/SQRT(COUNT(M14:M21))</f>
        <v>#DIV/0!</v>
      </c>
      <c r="N24" s="215" t="e">
        <f>_xlfn.STDEV.S(N14:N21)/SQRT(COUNT(N14:N21))</f>
        <v>#DIV/0!</v>
      </c>
      <c r="O24" s="1122"/>
      <c r="P24" s="1123"/>
      <c r="Q24" s="154">
        <f>_xlfn.STDEV.S(Q14:Q21)/SQRT(COUNT(Q14:Q21))</f>
        <v>1.1534645731957931</v>
      </c>
      <c r="R24" s="176">
        <f>_xlfn.STDEV.S(R14:R21)/SQRT(COUNT(R14:R21))</f>
        <v>4.8014526196858034</v>
      </c>
      <c r="S24" s="227">
        <f>_xlfn.STDEV.S(S14:S21)/SQRT(COUNT(S14:S21))</f>
        <v>1.1522076209875649</v>
      </c>
      <c r="T24" s="215">
        <f>_xlfn.STDEV.S(T14:T21)/SQRT(COUNT(T14:T21))</f>
        <v>22.679910189449959</v>
      </c>
      <c r="U24" s="1122"/>
      <c r="V24" s="1123"/>
      <c r="W24" s="154">
        <f>_xlfn.STDEV.S(W14:W21)/SQRT(COUNT(W14:W21))</f>
        <v>2.1904318279768993</v>
      </c>
      <c r="X24" s="176">
        <f>_xlfn.STDEV.S(X14:X21)/SQRT(COUNT(X14:X21))</f>
        <v>11.664498008092275</v>
      </c>
      <c r="Y24" s="227">
        <f>_xlfn.STDEV.S(Y14:Y21)/SQRT(COUNT(Y14:Y21))</f>
        <v>1.2712475048174692</v>
      </c>
      <c r="Z24" s="215">
        <f>_xlfn.STDEV.S(Z14:Z21)/SQRT(COUNT(Z14:Z21))</f>
        <v>28.371348222529008</v>
      </c>
      <c r="AA24" s="1122"/>
      <c r="AB24" s="1123"/>
      <c r="AD24" s="20">
        <f>_xlfn.STDEV.S(AD14:AD21)/SQRT(COUNT(AD14:AD21))</f>
        <v>21.459578579464754</v>
      </c>
      <c r="AE24" s="261">
        <f>_xlfn.STDEV.S(AE14:AE21)/SQRT(COUNT(AE14:AE21))</f>
        <v>0.94896585938026445</v>
      </c>
      <c r="AF24" s="1210"/>
    </row>
    <row r="25" spans="1:33" s="81" customFormat="1" ht="15.9" customHeight="1" thickBot="1" x14ac:dyDescent="0.35">
      <c r="A25" s="1113"/>
      <c r="B25" s="1109" t="s">
        <v>19</v>
      </c>
      <c r="C25" s="1110"/>
      <c r="D25" s="1182"/>
      <c r="E25" s="27">
        <f>_xlfn.T.TEST(E6:E10,E14:E21,2,3)</f>
        <v>0.19375059880293524</v>
      </c>
      <c r="F25" s="28">
        <f>_xlfn.T.TEST(F6:F10,F14:F21,2,3)</f>
        <v>0.98446097815210742</v>
      </c>
      <c r="G25" s="129">
        <f>_xlfn.T.TEST(G6:G10,G14:G21,2,3)</f>
        <v>0.62284772445326131</v>
      </c>
      <c r="H25" s="53">
        <f>_xlfn.T.TEST(H6:H10,H14:H21,2,3)</f>
        <v>0.73874313684850978</v>
      </c>
      <c r="K25" s="27" t="e">
        <f>_xlfn.T.TEST(K6:K10,K14:K21,2,3)</f>
        <v>#DIV/0!</v>
      </c>
      <c r="L25" s="72" t="e">
        <f>_xlfn.T.TEST(L6:L10,L14:L21,2,3)</f>
        <v>#DIV/0!</v>
      </c>
      <c r="M25" s="129" t="e">
        <f>_xlfn.T.TEST(M6:M10,M14:M21,2,3)</f>
        <v>#DIV/0!</v>
      </c>
      <c r="N25" s="53" t="e">
        <f>_xlfn.T.TEST(N6:N10,N14:N21,2,3)</f>
        <v>#DIV/0!</v>
      </c>
      <c r="Q25" s="27">
        <f>_xlfn.T.TEST(Q6:Q10,Q14:Q21,2,3)</f>
        <v>0.62166125547408901</v>
      </c>
      <c r="R25" s="72">
        <f>_xlfn.T.TEST(R6:R10,R14:R21,2,3)</f>
        <v>0.37032157600189519</v>
      </c>
      <c r="S25" s="129">
        <f>_xlfn.T.TEST(S6:S10,S14:S21,2,3)</f>
        <v>0.1978140741869486</v>
      </c>
      <c r="T25" s="53">
        <f>_xlfn.T.TEST(T6:T10,T14:T21,2,3)</f>
        <v>0.69833953515882008</v>
      </c>
      <c r="W25" s="27">
        <f>_xlfn.T.TEST(W6:W10,W14:W21,2,3)</f>
        <v>0.69748604250389024</v>
      </c>
      <c r="X25" s="72">
        <f>_xlfn.T.TEST(X6:X10,X14:X21,2,3)</f>
        <v>0.25433556729820578</v>
      </c>
      <c r="Y25" s="129">
        <f>_xlfn.T.TEST(Y6:Y10,Y14:Y21,2,3)</f>
        <v>0.3073647331922022</v>
      </c>
      <c r="Z25" s="53">
        <f>_xlfn.T.TEST(Z6:Z10,Z14:Z21,2,3)</f>
        <v>0.9197417859259126</v>
      </c>
      <c r="AD25" s="27">
        <f>_xlfn.T.TEST(AD6:AD10,AD14:AD21,2,3)</f>
        <v>0.70655801794415651</v>
      </c>
      <c r="AE25" s="53">
        <f>_xlfn.T.TEST(AE6:AE10,AE14:AE21,2,3)</f>
        <v>0.47378411605246767</v>
      </c>
      <c r="AF25" s="44"/>
    </row>
    <row r="26" spans="1:33" ht="15.9" customHeight="1" x14ac:dyDescent="0.3">
      <c r="K26" s="8"/>
      <c r="L26" s="8"/>
      <c r="Q26" s="8"/>
      <c r="R26" s="8"/>
      <c r="W26" s="8"/>
      <c r="X26" s="8"/>
    </row>
    <row r="27" spans="1:33" ht="15.9" customHeight="1" thickBot="1" x14ac:dyDescent="0.35">
      <c r="K27" s="8"/>
      <c r="L27" s="8"/>
      <c r="Q27" s="8"/>
      <c r="R27" s="8"/>
      <c r="W27" s="8"/>
      <c r="X27" s="8"/>
    </row>
    <row r="28" spans="1:33" ht="16.5" customHeight="1" thickBot="1" x14ac:dyDescent="0.35">
      <c r="A28" s="1150" t="s">
        <v>644</v>
      </c>
      <c r="B28" s="1151"/>
      <c r="C28" s="1156" t="s">
        <v>0</v>
      </c>
      <c r="D28" s="1179" t="s">
        <v>1</v>
      </c>
      <c r="E28" s="1098" t="s">
        <v>161</v>
      </c>
      <c r="F28" s="1099"/>
      <c r="G28" s="1099"/>
      <c r="H28" s="1099"/>
      <c r="I28" s="1099"/>
      <c r="J28" s="1100"/>
      <c r="K28" s="1098" t="s">
        <v>162</v>
      </c>
      <c r="L28" s="1099"/>
      <c r="M28" s="1099"/>
      <c r="N28" s="1099"/>
      <c r="O28" s="1099"/>
      <c r="P28" s="1100"/>
      <c r="Q28" s="1098" t="s">
        <v>164</v>
      </c>
      <c r="R28" s="1099"/>
      <c r="S28" s="1099"/>
      <c r="T28" s="1099"/>
      <c r="U28" s="1099"/>
      <c r="V28" s="1100"/>
      <c r="W28" s="1098" t="s">
        <v>163</v>
      </c>
      <c r="X28" s="1099"/>
      <c r="Y28" s="1099"/>
      <c r="Z28" s="1099"/>
      <c r="AA28" s="1099"/>
      <c r="AB28" s="1100"/>
      <c r="AD28" s="1098" t="s">
        <v>336</v>
      </c>
      <c r="AE28" s="1099"/>
      <c r="AF28" s="1100"/>
    </row>
    <row r="29" spans="1:33" ht="16.5" customHeight="1" x14ac:dyDescent="0.3">
      <c r="A29" s="1152"/>
      <c r="B29" s="1153"/>
      <c r="C29" s="1157"/>
      <c r="D29" s="1180"/>
      <c r="E29" s="1178" t="s">
        <v>165</v>
      </c>
      <c r="F29" s="1087"/>
      <c r="G29" s="1196" t="s">
        <v>160</v>
      </c>
      <c r="H29" s="1198" t="s">
        <v>7</v>
      </c>
      <c r="I29" s="1156" t="s">
        <v>68</v>
      </c>
      <c r="J29" s="1179" t="s">
        <v>2</v>
      </c>
      <c r="K29" s="1178" t="s">
        <v>165</v>
      </c>
      <c r="L29" s="1087"/>
      <c r="M29" s="1196" t="s">
        <v>160</v>
      </c>
      <c r="N29" s="1198" t="s">
        <v>7</v>
      </c>
      <c r="O29" s="1156" t="s">
        <v>68</v>
      </c>
      <c r="P29" s="1179" t="s">
        <v>2</v>
      </c>
      <c r="Q29" s="1178" t="s">
        <v>165</v>
      </c>
      <c r="R29" s="1087"/>
      <c r="S29" s="1196" t="s">
        <v>160</v>
      </c>
      <c r="T29" s="1198" t="s">
        <v>7</v>
      </c>
      <c r="U29" s="1156" t="s">
        <v>68</v>
      </c>
      <c r="V29" s="1179" t="s">
        <v>2</v>
      </c>
      <c r="W29" s="1178" t="s">
        <v>165</v>
      </c>
      <c r="X29" s="1087"/>
      <c r="Y29" s="1196" t="s">
        <v>160</v>
      </c>
      <c r="Z29" s="1198" t="s">
        <v>7</v>
      </c>
      <c r="AA29" s="1156" t="s">
        <v>68</v>
      </c>
      <c r="AB29" s="1179" t="s">
        <v>2</v>
      </c>
      <c r="AD29" s="1200" t="s">
        <v>337</v>
      </c>
      <c r="AE29" s="1202" t="s">
        <v>338</v>
      </c>
      <c r="AF29" s="1206" t="s">
        <v>2</v>
      </c>
    </row>
    <row r="30" spans="1:33" ht="16.5" customHeight="1" thickBot="1" x14ac:dyDescent="0.35">
      <c r="A30" s="1154"/>
      <c r="B30" s="1155"/>
      <c r="C30" s="1158"/>
      <c r="D30" s="1181"/>
      <c r="E30" s="92" t="s">
        <v>52</v>
      </c>
      <c r="F30" s="93" t="s">
        <v>53</v>
      </c>
      <c r="G30" s="1197"/>
      <c r="H30" s="1199"/>
      <c r="I30" s="1158"/>
      <c r="J30" s="1181"/>
      <c r="K30" s="92" t="s">
        <v>52</v>
      </c>
      <c r="L30" s="93" t="s">
        <v>53</v>
      </c>
      <c r="M30" s="1197"/>
      <c r="N30" s="1199"/>
      <c r="O30" s="1158"/>
      <c r="P30" s="1181"/>
      <c r="Q30" s="92" t="s">
        <v>52</v>
      </c>
      <c r="R30" s="93" t="s">
        <v>53</v>
      </c>
      <c r="S30" s="1197"/>
      <c r="T30" s="1199"/>
      <c r="U30" s="1158"/>
      <c r="V30" s="1181"/>
      <c r="W30" s="92" t="s">
        <v>52</v>
      </c>
      <c r="X30" s="93" t="s">
        <v>53</v>
      </c>
      <c r="Y30" s="1197"/>
      <c r="Z30" s="1199"/>
      <c r="AA30" s="1158"/>
      <c r="AB30" s="1181"/>
      <c r="AD30" s="1201"/>
      <c r="AE30" s="1203"/>
      <c r="AF30" s="1207"/>
    </row>
    <row r="31" spans="1:33" ht="15.9" customHeight="1" x14ac:dyDescent="0.3">
      <c r="A31" s="1170" t="s">
        <v>651</v>
      </c>
      <c r="B31" s="1173" t="s">
        <v>9</v>
      </c>
      <c r="C31" s="95">
        <v>41435</v>
      </c>
      <c r="D31" s="96">
        <v>583</v>
      </c>
      <c r="E31" s="216">
        <v>0.69365706983851905</v>
      </c>
      <c r="F31" s="145">
        <v>118.80125870916</v>
      </c>
      <c r="G31" s="133">
        <v>15.252209784467899</v>
      </c>
      <c r="H31" s="210">
        <v>428.54545454545502</v>
      </c>
      <c r="I31" s="104" t="s">
        <v>224</v>
      </c>
      <c r="J31" s="98" t="s">
        <v>17</v>
      </c>
      <c r="K31" s="144" t="s">
        <v>17</v>
      </c>
      <c r="L31" s="177" t="s">
        <v>17</v>
      </c>
      <c r="M31" s="133" t="s">
        <v>17</v>
      </c>
      <c r="N31" s="210" t="s">
        <v>17</v>
      </c>
      <c r="O31" s="104" t="s">
        <v>17</v>
      </c>
      <c r="P31" s="98" t="s">
        <v>17</v>
      </c>
      <c r="Q31" s="144">
        <v>1.9499710630503799</v>
      </c>
      <c r="R31" s="177">
        <v>27.965497718855801</v>
      </c>
      <c r="S31" s="133">
        <v>23.951149947526002</v>
      </c>
      <c r="T31" s="210">
        <v>437.52173913043498</v>
      </c>
      <c r="U31" s="104" t="s">
        <v>226</v>
      </c>
      <c r="V31" s="98" t="s">
        <v>17</v>
      </c>
      <c r="W31" s="144">
        <v>1.3483146067415701</v>
      </c>
      <c r="X31" s="177">
        <v>48.118744458715597</v>
      </c>
      <c r="Y31" s="133">
        <v>13.785083916574299</v>
      </c>
      <c r="Z31" s="210">
        <v>361.944444444444</v>
      </c>
      <c r="AA31" s="104" t="s">
        <v>225</v>
      </c>
      <c r="AB31" s="98" t="s">
        <v>17</v>
      </c>
      <c r="AC31" s="81"/>
      <c r="AD31" s="231">
        <f t="shared" ref="AD31:AD36" si="2">AVERAGE(H31,T31)</f>
        <v>433.03359683794497</v>
      </c>
      <c r="AE31" s="162">
        <f t="shared" ref="AE31:AE36" si="3">S31*(T31/AD31)-G31*(H31/AD31)</f>
        <v>9.105260268716572</v>
      </c>
      <c r="AF31" s="98" t="s">
        <v>17</v>
      </c>
      <c r="AG31" s="81"/>
    </row>
    <row r="32" spans="1:33" ht="15.9" customHeight="1" x14ac:dyDescent="0.3">
      <c r="A32" s="1171"/>
      <c r="B32" s="1174"/>
      <c r="C32" s="9">
        <v>41435</v>
      </c>
      <c r="D32" s="24">
        <v>591</v>
      </c>
      <c r="E32" s="217">
        <v>-4.5399728178147196</v>
      </c>
      <c r="F32" s="147">
        <v>112.42056908930201</v>
      </c>
      <c r="G32" s="134">
        <v>10.5674233497041</v>
      </c>
      <c r="H32" s="211">
        <v>320.20833333333297</v>
      </c>
      <c r="I32" s="103" t="s">
        <v>229</v>
      </c>
      <c r="J32" s="86" t="s">
        <v>17</v>
      </c>
      <c r="K32" s="146" t="s">
        <v>17</v>
      </c>
      <c r="L32" s="171" t="s">
        <v>17</v>
      </c>
      <c r="M32" s="134" t="s">
        <v>17</v>
      </c>
      <c r="N32" s="211" t="s">
        <v>17</v>
      </c>
      <c r="O32" s="103" t="s">
        <v>17</v>
      </c>
      <c r="P32" s="86" t="s">
        <v>17</v>
      </c>
      <c r="Q32" s="146">
        <v>1.8799140187991501</v>
      </c>
      <c r="R32" s="171">
        <v>31.1457828757435</v>
      </c>
      <c r="S32" s="134">
        <v>22.576922121693499</v>
      </c>
      <c r="T32" s="211">
        <v>331.42857142857099</v>
      </c>
      <c r="U32" s="103" t="s">
        <v>232</v>
      </c>
      <c r="V32" s="86" t="s">
        <v>17</v>
      </c>
      <c r="W32" s="146" t="s">
        <v>17</v>
      </c>
      <c r="X32" s="171" t="s">
        <v>17</v>
      </c>
      <c r="Y32" s="134" t="s">
        <v>17</v>
      </c>
      <c r="Z32" s="211" t="s">
        <v>17</v>
      </c>
      <c r="AA32" s="103" t="s">
        <v>17</v>
      </c>
      <c r="AB32" s="86" t="s">
        <v>17</v>
      </c>
      <c r="AD32" s="263">
        <f t="shared" si="2"/>
        <v>325.81845238095195</v>
      </c>
      <c r="AE32" s="163">
        <f t="shared" si="3"/>
        <v>12.580196111232006</v>
      </c>
      <c r="AF32" s="86" t="s">
        <v>17</v>
      </c>
    </row>
    <row r="33" spans="1:33" ht="15.9" customHeight="1" x14ac:dyDescent="0.3">
      <c r="A33" s="1171"/>
      <c r="B33" s="1174"/>
      <c r="C33" s="9">
        <v>41439</v>
      </c>
      <c r="D33" s="24">
        <v>594</v>
      </c>
      <c r="E33" s="217">
        <v>-10.360429301357099</v>
      </c>
      <c r="F33" s="147">
        <v>96.719482542154694</v>
      </c>
      <c r="G33" s="134">
        <v>17.032974747487199</v>
      </c>
      <c r="H33" s="211">
        <v>341.42857142857099</v>
      </c>
      <c r="I33" s="103" t="s">
        <v>180</v>
      </c>
      <c r="J33" s="86" t="s">
        <v>17</v>
      </c>
      <c r="K33" s="146" t="s">
        <v>17</v>
      </c>
      <c r="L33" s="171" t="s">
        <v>17</v>
      </c>
      <c r="M33" s="134" t="s">
        <v>17</v>
      </c>
      <c r="N33" s="211" t="s">
        <v>17</v>
      </c>
      <c r="O33" s="103" t="s">
        <v>17</v>
      </c>
      <c r="P33" s="86" t="s">
        <v>17</v>
      </c>
      <c r="Q33" s="146">
        <v>2.3373928260405998</v>
      </c>
      <c r="R33" s="171">
        <v>37.668053182791702</v>
      </c>
      <c r="S33" s="134">
        <v>21.420211661156301</v>
      </c>
      <c r="T33" s="211">
        <v>334.84</v>
      </c>
      <c r="U33" s="103" t="s">
        <v>170</v>
      </c>
      <c r="V33" s="86" t="s">
        <v>17</v>
      </c>
      <c r="W33" s="146">
        <v>-3.5092014056694301</v>
      </c>
      <c r="X33" s="171">
        <v>9.5788327067482903</v>
      </c>
      <c r="Y33" s="134">
        <v>14.0407237993143</v>
      </c>
      <c r="Z33" s="211">
        <v>353.125</v>
      </c>
      <c r="AA33" s="103" t="s">
        <v>242</v>
      </c>
      <c r="AB33" s="86" t="s">
        <v>172</v>
      </c>
      <c r="AD33" s="263">
        <f t="shared" si="2"/>
        <v>338.13428571428551</v>
      </c>
      <c r="AE33" s="163">
        <f t="shared" si="3"/>
        <v>4.0126053308730611</v>
      </c>
      <c r="AF33" s="86" t="s">
        <v>17</v>
      </c>
    </row>
    <row r="34" spans="1:33" ht="15.9" customHeight="1" x14ac:dyDescent="0.3">
      <c r="A34" s="1171"/>
      <c r="B34" s="1174"/>
      <c r="C34" s="9">
        <v>41445</v>
      </c>
      <c r="D34" s="24">
        <v>613</v>
      </c>
      <c r="E34" s="217">
        <v>0.67925012840267096</v>
      </c>
      <c r="F34" s="147">
        <v>145.80781991715</v>
      </c>
      <c r="G34" s="134">
        <v>10.250478934857</v>
      </c>
      <c r="H34" s="211">
        <v>503.461538461538</v>
      </c>
      <c r="I34" s="103" t="s">
        <v>256</v>
      </c>
      <c r="J34" s="86" t="s">
        <v>17</v>
      </c>
      <c r="K34" s="146" t="s">
        <v>17</v>
      </c>
      <c r="L34" s="171" t="s">
        <v>17</v>
      </c>
      <c r="M34" s="134" t="s">
        <v>17</v>
      </c>
      <c r="N34" s="211" t="s">
        <v>17</v>
      </c>
      <c r="O34" s="103" t="s">
        <v>17</v>
      </c>
      <c r="P34" s="86" t="s">
        <v>17</v>
      </c>
      <c r="Q34" s="146">
        <v>8.8528383571998805</v>
      </c>
      <c r="R34" s="171">
        <v>46.171930629625898</v>
      </c>
      <c r="S34" s="134">
        <v>15.9406127777325</v>
      </c>
      <c r="T34" s="211">
        <v>481.11764705882399</v>
      </c>
      <c r="U34" s="103" t="s">
        <v>277</v>
      </c>
      <c r="V34" s="86" t="s">
        <v>17</v>
      </c>
      <c r="W34" s="146">
        <v>8.7180039267408898</v>
      </c>
      <c r="X34" s="171">
        <v>57.635730059908902</v>
      </c>
      <c r="Y34" s="134">
        <v>13.324174009936501</v>
      </c>
      <c r="Z34" s="211">
        <v>479.9</v>
      </c>
      <c r="AA34" s="103" t="s">
        <v>274</v>
      </c>
      <c r="AB34" s="86" t="s">
        <v>17</v>
      </c>
      <c r="AD34" s="263">
        <f t="shared" si="2"/>
        <v>492.28959276018099</v>
      </c>
      <c r="AE34" s="163">
        <f t="shared" si="3"/>
        <v>5.0957571613947419</v>
      </c>
      <c r="AF34" s="86" t="s">
        <v>17</v>
      </c>
    </row>
    <row r="35" spans="1:33" ht="15.9" customHeight="1" x14ac:dyDescent="0.3">
      <c r="A35" s="1171"/>
      <c r="B35" s="1174"/>
      <c r="C35" s="9">
        <v>41449</v>
      </c>
      <c r="D35" s="24">
        <v>615</v>
      </c>
      <c r="E35" s="217">
        <v>0.33116195717407698</v>
      </c>
      <c r="F35" s="147">
        <v>116.554267538441</v>
      </c>
      <c r="G35" s="134">
        <v>7.2257624261218503</v>
      </c>
      <c r="H35" s="211">
        <v>510.57142857142901</v>
      </c>
      <c r="I35" s="103" t="s">
        <v>180</v>
      </c>
      <c r="J35" s="86" t="s">
        <v>17</v>
      </c>
      <c r="K35" s="146" t="s">
        <v>17</v>
      </c>
      <c r="L35" s="171" t="s">
        <v>17</v>
      </c>
      <c r="M35" s="134" t="s">
        <v>17</v>
      </c>
      <c r="N35" s="211" t="s">
        <v>17</v>
      </c>
      <c r="O35" s="103" t="s">
        <v>17</v>
      </c>
      <c r="P35" s="86" t="s">
        <v>17</v>
      </c>
      <c r="Q35" s="146">
        <v>11.7887252271529</v>
      </c>
      <c r="R35" s="171">
        <v>62.069346536751901</v>
      </c>
      <c r="S35" s="134">
        <v>13.2702631141641</v>
      </c>
      <c r="T35" s="211">
        <v>594.857142857143</v>
      </c>
      <c r="U35" s="103" t="s">
        <v>301</v>
      </c>
      <c r="V35" s="86" t="s">
        <v>17</v>
      </c>
      <c r="W35" s="146">
        <v>4.2614813806962202</v>
      </c>
      <c r="X35" s="171">
        <v>37.817625616382202</v>
      </c>
      <c r="Y35" s="134">
        <v>4.72921000196727</v>
      </c>
      <c r="Z35" s="211">
        <v>586.78571428571399</v>
      </c>
      <c r="AA35" s="103" t="s">
        <v>297</v>
      </c>
      <c r="AB35" s="86" t="s">
        <v>17</v>
      </c>
      <c r="AD35" s="263">
        <f t="shared" si="2"/>
        <v>552.71428571428601</v>
      </c>
      <c r="AE35" s="163">
        <f t="shared" si="3"/>
        <v>7.6072630386197453</v>
      </c>
      <c r="AF35" s="86" t="s">
        <v>17</v>
      </c>
    </row>
    <row r="36" spans="1:33" ht="15.9" customHeight="1" thickBot="1" x14ac:dyDescent="0.35">
      <c r="A36" s="1171"/>
      <c r="B36" s="1174"/>
      <c r="C36" s="39">
        <v>41449</v>
      </c>
      <c r="D36" s="40">
        <v>619</v>
      </c>
      <c r="E36" s="218">
        <v>0.63470167245565901</v>
      </c>
      <c r="F36" s="149">
        <v>94.454941954980995</v>
      </c>
      <c r="G36" s="135">
        <v>8.6883050861737097</v>
      </c>
      <c r="H36" s="212">
        <v>450.642857142857</v>
      </c>
      <c r="I36" s="106" t="s">
        <v>232</v>
      </c>
      <c r="J36" s="107" t="s">
        <v>303</v>
      </c>
      <c r="K36" s="148" t="s">
        <v>17</v>
      </c>
      <c r="L36" s="178" t="s">
        <v>17</v>
      </c>
      <c r="M36" s="135" t="s">
        <v>17</v>
      </c>
      <c r="N36" s="212" t="s">
        <v>17</v>
      </c>
      <c r="O36" s="106" t="s">
        <v>17</v>
      </c>
      <c r="P36" s="107" t="s">
        <v>17</v>
      </c>
      <c r="Q36" s="148">
        <v>2.50770900899064</v>
      </c>
      <c r="R36" s="178">
        <v>20.800729088679599</v>
      </c>
      <c r="S36" s="135">
        <v>23.914233231041202</v>
      </c>
      <c r="T36" s="212">
        <v>374.47058823529397</v>
      </c>
      <c r="U36" s="106" t="s">
        <v>277</v>
      </c>
      <c r="V36" s="107" t="s">
        <v>17</v>
      </c>
      <c r="W36" s="148" t="s">
        <v>17</v>
      </c>
      <c r="X36" s="178" t="s">
        <v>17</v>
      </c>
      <c r="Y36" s="135" t="s">
        <v>17</v>
      </c>
      <c r="Z36" s="212" t="s">
        <v>17</v>
      </c>
      <c r="AA36" s="106" t="s">
        <v>17</v>
      </c>
      <c r="AB36" s="107" t="s">
        <v>17</v>
      </c>
      <c r="AD36" s="264">
        <f t="shared" si="2"/>
        <v>412.55672268907551</v>
      </c>
      <c r="AE36" s="163">
        <f t="shared" si="3"/>
        <v>12.21614890823189</v>
      </c>
      <c r="AF36" s="107" t="s">
        <v>17</v>
      </c>
    </row>
    <row r="37" spans="1:33" ht="15.9" customHeight="1" x14ac:dyDescent="0.3">
      <c r="A37" s="1171"/>
      <c r="B37" s="1174"/>
      <c r="C37" s="1116" t="s">
        <v>13</v>
      </c>
      <c r="D37" s="1134"/>
      <c r="E37" s="219">
        <f>AVERAGE(E31:E36)</f>
        <v>-2.0936052152168156</v>
      </c>
      <c r="F37" s="151">
        <f>AVERAGE(F31:F36)</f>
        <v>114.12638995853145</v>
      </c>
      <c r="G37" s="225">
        <f>AVERAGE(G31:G36)</f>
        <v>11.502859054801959</v>
      </c>
      <c r="H37" s="213">
        <f>AVERAGE(H31:H36)</f>
        <v>425.80969724719716</v>
      </c>
      <c r="I37" s="1118">
        <f>COUNT(E31:E36)</f>
        <v>6</v>
      </c>
      <c r="J37" s="1119"/>
      <c r="K37" s="150" t="e">
        <f>AVERAGE(K31:K36)</f>
        <v>#DIV/0!</v>
      </c>
      <c r="L37" s="174" t="e">
        <f>AVERAGE(L31:L36)</f>
        <v>#DIV/0!</v>
      </c>
      <c r="M37" s="225" t="e">
        <f>AVERAGE(M31:M36)</f>
        <v>#DIV/0!</v>
      </c>
      <c r="N37" s="213" t="e">
        <f>AVERAGE(N31:N36)</f>
        <v>#DIV/0!</v>
      </c>
      <c r="O37" s="1118">
        <f>COUNT(K31:K36)</f>
        <v>0</v>
      </c>
      <c r="P37" s="1119"/>
      <c r="Q37" s="150">
        <f>AVERAGE(Q31:Q36)</f>
        <v>4.8860917502055923</v>
      </c>
      <c r="R37" s="174">
        <f>AVERAGE(R31:R36)</f>
        <v>37.63689000540807</v>
      </c>
      <c r="S37" s="225">
        <f>AVERAGE(S31:S36)</f>
        <v>20.178898808885602</v>
      </c>
      <c r="T37" s="213">
        <f>AVERAGE(T31:T36)</f>
        <v>425.70594811837788</v>
      </c>
      <c r="U37" s="1118">
        <f>COUNT(Q31:Q36)</f>
        <v>6</v>
      </c>
      <c r="V37" s="1119"/>
      <c r="W37" s="150">
        <f>AVERAGE(W31:W36)</f>
        <v>2.7046496271273126</v>
      </c>
      <c r="X37" s="174">
        <f>AVERAGE(X31:X36)</f>
        <v>38.287733210438745</v>
      </c>
      <c r="Y37" s="225">
        <f>AVERAGE(Y31:Y36)</f>
        <v>11.469797931948092</v>
      </c>
      <c r="Z37" s="213">
        <f>AVERAGE(Z31:Z36)</f>
        <v>445.43878968253949</v>
      </c>
      <c r="AA37" s="1118">
        <f>COUNT(W31:W36)</f>
        <v>4</v>
      </c>
      <c r="AB37" s="1119"/>
      <c r="AD37" s="265">
        <f>AVERAGE(AD31:AD36)</f>
        <v>425.75782268278743</v>
      </c>
      <c r="AE37" s="259">
        <f>AVERAGE(AE31:AE36)</f>
        <v>8.4362051365113349</v>
      </c>
      <c r="AF37" s="1208"/>
    </row>
    <row r="38" spans="1:33" ht="15.9" customHeight="1" x14ac:dyDescent="0.3">
      <c r="A38" s="1171"/>
      <c r="B38" s="1174"/>
      <c r="C38" s="1124" t="s">
        <v>14</v>
      </c>
      <c r="D38" s="1130"/>
      <c r="E38" s="220">
        <f>_xlfn.STDEV.S(E31:E36)</f>
        <v>4.5410528962826753</v>
      </c>
      <c r="F38" s="153">
        <f>_xlfn.STDEV.S(F31:F36)</f>
        <v>18.570611776665203</v>
      </c>
      <c r="G38" s="226">
        <f>_xlfn.STDEV.S(G31:G36)</f>
        <v>3.8288007523276324</v>
      </c>
      <c r="H38" s="214">
        <f>_xlfn.STDEV.S(H31:H36)</f>
        <v>80.137821525599165</v>
      </c>
      <c r="I38" s="1120"/>
      <c r="J38" s="1121"/>
      <c r="K38" s="152" t="e">
        <f>_xlfn.STDEV.S(K31:K36)</f>
        <v>#DIV/0!</v>
      </c>
      <c r="L38" s="175" t="e">
        <f>_xlfn.STDEV.S(L31:L36)</f>
        <v>#DIV/0!</v>
      </c>
      <c r="M38" s="226" t="e">
        <f>_xlfn.STDEV.S(M31:M36)</f>
        <v>#DIV/0!</v>
      </c>
      <c r="N38" s="214" t="e">
        <f>_xlfn.STDEV.S(N31:N36)</f>
        <v>#DIV/0!</v>
      </c>
      <c r="O38" s="1120"/>
      <c r="P38" s="1121"/>
      <c r="Q38" s="152">
        <f>_xlfn.STDEV.S(Q31:Q36)</f>
        <v>4.317219185384686</v>
      </c>
      <c r="R38" s="175">
        <f>_xlfn.STDEV.S(R31:R36)</f>
        <v>14.757502747415092</v>
      </c>
      <c r="S38" s="226">
        <f>_xlfn.STDEV.S(S31:S36)</f>
        <v>4.4981394142143802</v>
      </c>
      <c r="T38" s="214">
        <f>_xlfn.STDEV.S(T31:T36)</f>
        <v>101.57962626784079</v>
      </c>
      <c r="U38" s="1120"/>
      <c r="V38" s="1121"/>
      <c r="W38" s="152">
        <f>_xlfn.STDEV.S(W31:W36)</f>
        <v>5.1327622318759145</v>
      </c>
      <c r="X38" s="175">
        <f>_xlfn.STDEV.S(X31:X36)</f>
        <v>20.779924073743558</v>
      </c>
      <c r="Y38" s="226">
        <f>_xlfn.STDEV.S(Y31:Y36)</f>
        <v>4.503496615095063</v>
      </c>
      <c r="Z38" s="214">
        <f>_xlfn.STDEV.S(Z31:Z36)</f>
        <v>110.54361064546761</v>
      </c>
      <c r="AA38" s="1120"/>
      <c r="AB38" s="1121"/>
      <c r="AD38" s="266">
        <f>_xlfn.STDEV.S(AD31:AD36)</f>
        <v>87.678261653500428</v>
      </c>
      <c r="AE38" s="260">
        <f>_xlfn.STDEV.S(AE31:AE36)</f>
        <v>3.5587144814504588</v>
      </c>
      <c r="AF38" s="1209"/>
    </row>
    <row r="39" spans="1:33" ht="15.9" customHeight="1" thickBot="1" x14ac:dyDescent="0.35">
      <c r="A39" s="1171"/>
      <c r="B39" s="1175"/>
      <c r="C39" s="1126" t="s">
        <v>15</v>
      </c>
      <c r="D39" s="1131"/>
      <c r="E39" s="221">
        <f>_xlfn.STDEV.S(E31:E36)/SQRT(COUNT(E31:E36))</f>
        <v>1.8538770818133763</v>
      </c>
      <c r="F39" s="155">
        <f>_xlfn.STDEV.S(F31:F36)/SQRT(COUNT(F31:F36))</f>
        <v>7.5814205106916512</v>
      </c>
      <c r="G39" s="227">
        <f>_xlfn.STDEV.S(G31:G36)/SQRT(COUNT(G31:G36))</f>
        <v>1.5631013616645086</v>
      </c>
      <c r="H39" s="215">
        <f>_xlfn.STDEV.S(H31:H36)/SQRT(COUNT(H31:H36))</f>
        <v>32.716128639324026</v>
      </c>
      <c r="I39" s="1122"/>
      <c r="J39" s="1123"/>
      <c r="K39" s="154" t="e">
        <f>_xlfn.STDEV.S(K31:K36)/SQRT(COUNT(K31:K36))</f>
        <v>#DIV/0!</v>
      </c>
      <c r="L39" s="176" t="e">
        <f>_xlfn.STDEV.S(L31:L36)/SQRT(COUNT(L31:L36))</f>
        <v>#DIV/0!</v>
      </c>
      <c r="M39" s="227" t="e">
        <f>_xlfn.STDEV.S(M31:M36)/SQRT(COUNT(M31:M36))</f>
        <v>#DIV/0!</v>
      </c>
      <c r="N39" s="215" t="e">
        <f>_xlfn.STDEV.S(N31:N36)/SQRT(COUNT(N31:N36))</f>
        <v>#DIV/0!</v>
      </c>
      <c r="O39" s="1122"/>
      <c r="P39" s="1123"/>
      <c r="Q39" s="154">
        <f>_xlfn.STDEV.S(Q31:Q36)/SQRT(COUNT(Q31:Q36))</f>
        <v>1.7624973519910896</v>
      </c>
      <c r="R39" s="176">
        <f>_xlfn.STDEV.S(R31:R36)/SQRT(COUNT(R31:R36))</f>
        <v>6.0247252681479733</v>
      </c>
      <c r="S39" s="227">
        <f>_xlfn.STDEV.S(S31:S36)/SQRT(COUNT(S31:S36))</f>
        <v>1.836357726121143</v>
      </c>
      <c r="T39" s="215">
        <f>_xlfn.STDEV.S(T31:T36)/SQRT(COUNT(T31:T36))</f>
        <v>41.469708769804122</v>
      </c>
      <c r="U39" s="1122"/>
      <c r="V39" s="1123"/>
      <c r="W39" s="154">
        <f>_xlfn.STDEV.S(W31:W36)/SQRT(COUNT(W31:W36))</f>
        <v>2.5663811159379573</v>
      </c>
      <c r="X39" s="176">
        <f>_xlfn.STDEV.S(X31:X36)/SQRT(COUNT(X31:X36))</f>
        <v>10.389962036871779</v>
      </c>
      <c r="Y39" s="227">
        <f>_xlfn.STDEV.S(Y31:Y36)/SQRT(COUNT(Y31:Y36))</f>
        <v>2.2517483075475315</v>
      </c>
      <c r="Z39" s="215">
        <f>_xlfn.STDEV.S(Z31:Z36)/SQRT(COUNT(Z31:Z36))</f>
        <v>55.271805322733805</v>
      </c>
      <c r="AA39" s="1122"/>
      <c r="AB39" s="1123"/>
      <c r="AD39" s="267">
        <f>_xlfn.STDEV.S(AD31:AD36)/SQRT(COUNT(AD31:AD36))</f>
        <v>35.794500430884831</v>
      </c>
      <c r="AE39" s="262">
        <f>_xlfn.STDEV.S(AE31:AE36)/SQRT(COUNT(AE31:AE36))</f>
        <v>1.4528391033011427</v>
      </c>
      <c r="AF39" s="1210"/>
    </row>
    <row r="40" spans="1:33" ht="15.9" customHeight="1" x14ac:dyDescent="0.3">
      <c r="A40" s="1171"/>
      <c r="B40" s="1173" t="s">
        <v>16</v>
      </c>
      <c r="C40" s="95">
        <v>41428</v>
      </c>
      <c r="D40" s="96">
        <v>573</v>
      </c>
      <c r="E40" s="216">
        <v>0.53503956375599904</v>
      </c>
      <c r="F40" s="145">
        <v>91.149987543435202</v>
      </c>
      <c r="G40" s="133">
        <v>9.8786615463031797</v>
      </c>
      <c r="H40" s="210">
        <v>394.23333333333301</v>
      </c>
      <c r="I40" s="104" t="s">
        <v>169</v>
      </c>
      <c r="J40" s="98" t="s">
        <v>17</v>
      </c>
      <c r="K40" s="144" t="s">
        <v>17</v>
      </c>
      <c r="L40" s="177" t="s">
        <v>17</v>
      </c>
      <c r="M40" s="133" t="s">
        <v>17</v>
      </c>
      <c r="N40" s="210" t="s">
        <v>17</v>
      </c>
      <c r="O40" s="104" t="s">
        <v>17</v>
      </c>
      <c r="P40" s="98" t="s">
        <v>17</v>
      </c>
      <c r="Q40" s="144">
        <v>3.6870707141724899</v>
      </c>
      <c r="R40" s="177">
        <v>22.749391445871002</v>
      </c>
      <c r="S40" s="133">
        <v>20.575256064490901</v>
      </c>
      <c r="T40" s="210">
        <v>447.14814814814798</v>
      </c>
      <c r="U40" s="104" t="s">
        <v>168</v>
      </c>
      <c r="V40" s="98" t="s">
        <v>17</v>
      </c>
      <c r="W40" s="144" t="s">
        <v>17</v>
      </c>
      <c r="X40" s="177" t="s">
        <v>17</v>
      </c>
      <c r="Y40" s="133" t="s">
        <v>17</v>
      </c>
      <c r="Z40" s="210" t="s">
        <v>17</v>
      </c>
      <c r="AA40" s="104" t="s">
        <v>17</v>
      </c>
      <c r="AB40" s="98" t="s">
        <v>17</v>
      </c>
      <c r="AC40" s="81"/>
      <c r="AD40" s="231">
        <f t="shared" ref="AD40:AD46" si="4">AVERAGE(H40,T40)</f>
        <v>420.69074074074047</v>
      </c>
      <c r="AE40" s="163">
        <f>S40*(T40/AD40)-G40*(H40/AD40)</f>
        <v>12.611853465797765</v>
      </c>
      <c r="AF40" s="98" t="s">
        <v>17</v>
      </c>
      <c r="AG40" s="81"/>
    </row>
    <row r="41" spans="1:33" ht="15.9" customHeight="1" x14ac:dyDescent="0.3">
      <c r="A41" s="1171"/>
      <c r="B41" s="1174"/>
      <c r="C41" s="9">
        <v>41432</v>
      </c>
      <c r="D41" s="24">
        <v>589</v>
      </c>
      <c r="E41" s="217">
        <v>2.0862680254775801</v>
      </c>
      <c r="F41" s="147">
        <v>149.49232440258899</v>
      </c>
      <c r="G41" s="134">
        <v>4.1249306636974703</v>
      </c>
      <c r="H41" s="211">
        <v>477.48275862068999</v>
      </c>
      <c r="I41" s="103" t="s">
        <v>188</v>
      </c>
      <c r="J41" s="86" t="s">
        <v>17</v>
      </c>
      <c r="K41" s="146" t="s">
        <v>17</v>
      </c>
      <c r="L41" s="171" t="s">
        <v>17</v>
      </c>
      <c r="M41" s="134" t="s">
        <v>17</v>
      </c>
      <c r="N41" s="211" t="s">
        <v>17</v>
      </c>
      <c r="O41" s="103" t="s">
        <v>17</v>
      </c>
      <c r="P41" s="86" t="s">
        <v>17</v>
      </c>
      <c r="Q41" s="146">
        <v>4.29228235323533</v>
      </c>
      <c r="R41" s="171">
        <v>26.6131238123812</v>
      </c>
      <c r="S41" s="134">
        <v>16.0637894386185</v>
      </c>
      <c r="T41" s="211">
        <v>462.95</v>
      </c>
      <c r="U41" s="103" t="s">
        <v>189</v>
      </c>
      <c r="V41" s="86" t="s">
        <v>17</v>
      </c>
      <c r="W41" s="146">
        <v>0.69767441860465096</v>
      </c>
      <c r="X41" s="171">
        <v>96.623550887566694</v>
      </c>
      <c r="Y41" s="134">
        <v>7.5221507220092096</v>
      </c>
      <c r="Z41" s="211">
        <v>487.86206896551698</v>
      </c>
      <c r="AA41" s="103" t="s">
        <v>190</v>
      </c>
      <c r="AB41" s="86" t="s">
        <v>17</v>
      </c>
      <c r="AD41" s="263">
        <f t="shared" si="4"/>
        <v>470.21637931034502</v>
      </c>
      <c r="AE41" s="163">
        <f>S41*(T41/AD41)-G41*(H41/AD41)</f>
        <v>11.6268770905123</v>
      </c>
      <c r="AF41" s="86" t="s">
        <v>17</v>
      </c>
    </row>
    <row r="42" spans="1:33" ht="15.9" customHeight="1" x14ac:dyDescent="0.3">
      <c r="A42" s="1171"/>
      <c r="B42" s="1174"/>
      <c r="C42" s="9">
        <v>41432</v>
      </c>
      <c r="D42" s="24">
        <v>609</v>
      </c>
      <c r="E42" s="217">
        <v>-1.6620880450328399</v>
      </c>
      <c r="F42" s="147">
        <v>131.80216408737701</v>
      </c>
      <c r="G42" s="134">
        <v>13.293863271133199</v>
      </c>
      <c r="H42" s="211">
        <v>392</v>
      </c>
      <c r="I42" s="103" t="s">
        <v>200</v>
      </c>
      <c r="J42" s="86" t="s">
        <v>17</v>
      </c>
      <c r="K42" s="146" t="s">
        <v>17</v>
      </c>
      <c r="L42" s="171" t="s">
        <v>17</v>
      </c>
      <c r="M42" s="134" t="s">
        <v>17</v>
      </c>
      <c r="N42" s="211" t="s">
        <v>17</v>
      </c>
      <c r="O42" s="103" t="s">
        <v>17</v>
      </c>
      <c r="P42" s="86" t="s">
        <v>17</v>
      </c>
      <c r="Q42" s="146">
        <v>6.11488333124431</v>
      </c>
      <c r="R42" s="171">
        <v>38.2025469255627</v>
      </c>
      <c r="S42" s="134">
        <v>20.967559376703498</v>
      </c>
      <c r="T42" s="211">
        <v>400.14814814814798</v>
      </c>
      <c r="U42" s="103" t="s">
        <v>168</v>
      </c>
      <c r="V42" s="86" t="s">
        <v>17</v>
      </c>
      <c r="W42" s="146" t="s">
        <v>17</v>
      </c>
      <c r="X42" s="171" t="s">
        <v>17</v>
      </c>
      <c r="Y42" s="134" t="s">
        <v>17</v>
      </c>
      <c r="Z42" s="211" t="s">
        <v>17</v>
      </c>
      <c r="AA42" s="103" t="s">
        <v>17</v>
      </c>
      <c r="AB42" s="86" t="s">
        <v>17</v>
      </c>
      <c r="AD42" s="263">
        <f t="shared" si="4"/>
        <v>396.07407407407402</v>
      </c>
      <c r="AE42" s="163">
        <f>S42*(T42/AD42)-G42*(H42/AD42)</f>
        <v>8.0261139558846768</v>
      </c>
      <c r="AF42" s="86" t="s">
        <v>17</v>
      </c>
    </row>
    <row r="43" spans="1:33" ht="15.9" customHeight="1" x14ac:dyDescent="0.3">
      <c r="A43" s="1171"/>
      <c r="B43" s="1174"/>
      <c r="C43" s="9">
        <v>41449</v>
      </c>
      <c r="D43" s="24">
        <v>620</v>
      </c>
      <c r="E43" s="217">
        <v>0.61109428557629197</v>
      </c>
      <c r="F43" s="147">
        <v>101.604304304118</v>
      </c>
      <c r="G43" s="134">
        <v>4.3181729440284302</v>
      </c>
      <c r="H43" s="211">
        <v>446.86666666666702</v>
      </c>
      <c r="I43" s="103" t="s">
        <v>308</v>
      </c>
      <c r="J43" s="86" t="s">
        <v>17</v>
      </c>
      <c r="K43" s="146" t="s">
        <v>17</v>
      </c>
      <c r="L43" s="171" t="s">
        <v>17</v>
      </c>
      <c r="M43" s="134" t="s">
        <v>17</v>
      </c>
      <c r="N43" s="211" t="s">
        <v>17</v>
      </c>
      <c r="O43" s="103" t="s">
        <v>17</v>
      </c>
      <c r="P43" s="86" t="s">
        <v>17</v>
      </c>
      <c r="Q43" s="146" t="s">
        <v>17</v>
      </c>
      <c r="R43" s="171" t="s">
        <v>17</v>
      </c>
      <c r="S43" s="134" t="s">
        <v>17</v>
      </c>
      <c r="T43" s="211" t="s">
        <v>17</v>
      </c>
      <c r="U43" s="103" t="s">
        <v>17</v>
      </c>
      <c r="V43" s="86" t="s">
        <v>309</v>
      </c>
      <c r="W43" s="146" t="s">
        <v>17</v>
      </c>
      <c r="X43" s="171" t="s">
        <v>17</v>
      </c>
      <c r="Y43" s="134" t="s">
        <v>17</v>
      </c>
      <c r="Z43" s="211" t="s">
        <v>17</v>
      </c>
      <c r="AA43" s="103" t="s">
        <v>17</v>
      </c>
      <c r="AB43" s="86" t="s">
        <v>309</v>
      </c>
      <c r="AD43" s="263">
        <f t="shared" si="4"/>
        <v>446.86666666666702</v>
      </c>
      <c r="AE43" s="163" t="s">
        <v>17</v>
      </c>
      <c r="AF43" s="86" t="s">
        <v>17</v>
      </c>
    </row>
    <row r="44" spans="1:33" ht="15.9" customHeight="1" x14ac:dyDescent="0.3">
      <c r="A44" s="1171"/>
      <c r="B44" s="1174"/>
      <c r="C44" s="9">
        <v>41614</v>
      </c>
      <c r="D44" s="24">
        <v>773</v>
      </c>
      <c r="E44" s="217">
        <v>-3.1174677672381801</v>
      </c>
      <c r="F44" s="147">
        <v>85.538679441963794</v>
      </c>
      <c r="G44" s="134">
        <v>9.4902813569439193</v>
      </c>
      <c r="H44" s="211">
        <v>366.107142857143</v>
      </c>
      <c r="I44" s="103" t="s">
        <v>310</v>
      </c>
      <c r="J44" s="86" t="s">
        <v>17</v>
      </c>
      <c r="K44" s="146" t="s">
        <v>17</v>
      </c>
      <c r="L44" s="171" t="s">
        <v>17</v>
      </c>
      <c r="M44" s="134" t="s">
        <v>17</v>
      </c>
      <c r="N44" s="211" t="s">
        <v>17</v>
      </c>
      <c r="O44" s="103" t="s">
        <v>17</v>
      </c>
      <c r="P44" s="86" t="s">
        <v>17</v>
      </c>
      <c r="Q44" s="146">
        <v>5.6226774354805196</v>
      </c>
      <c r="R44" s="171">
        <v>41.2621119491195</v>
      </c>
      <c r="S44" s="134">
        <v>18.686515277042201</v>
      </c>
      <c r="T44" s="211">
        <v>460.96428571428601</v>
      </c>
      <c r="U44" s="103" t="s">
        <v>301</v>
      </c>
      <c r="V44" s="86" t="s">
        <v>17</v>
      </c>
      <c r="W44" s="146">
        <v>4.8539325842696597</v>
      </c>
      <c r="X44" s="171">
        <v>51.952823147483301</v>
      </c>
      <c r="Y44" s="134">
        <v>6.7146336146848</v>
      </c>
      <c r="Z44" s="211">
        <v>520.52</v>
      </c>
      <c r="AA44" s="103" t="s">
        <v>289</v>
      </c>
      <c r="AB44" s="86" t="s">
        <v>17</v>
      </c>
      <c r="AD44" s="263">
        <f t="shared" si="4"/>
        <v>413.5357142857145</v>
      </c>
      <c r="AE44" s="163">
        <f>S44*(T44/AD44)-G44*(H44/AD44)</f>
        <v>12.427841652193768</v>
      </c>
      <c r="AF44" s="86" t="s">
        <v>17</v>
      </c>
    </row>
    <row r="45" spans="1:33" ht="15.9" customHeight="1" x14ac:dyDescent="0.3">
      <c r="A45" s="1171"/>
      <c r="B45" s="1174"/>
      <c r="C45" s="9">
        <v>42124</v>
      </c>
      <c r="D45" s="24">
        <v>416</v>
      </c>
      <c r="E45" s="217">
        <v>-2.1699316502574901</v>
      </c>
      <c r="F45" s="147">
        <v>135.26383492613201</v>
      </c>
      <c r="G45" s="134">
        <v>9.8981728296394405</v>
      </c>
      <c r="H45" s="211">
        <v>383.55</v>
      </c>
      <c r="I45" s="103" t="s">
        <v>317</v>
      </c>
      <c r="J45" s="86" t="s">
        <v>17</v>
      </c>
      <c r="K45" s="146">
        <v>9.0331939685928102</v>
      </c>
      <c r="L45" s="171">
        <v>75.181478838771298</v>
      </c>
      <c r="M45" s="134">
        <v>11.680036302509</v>
      </c>
      <c r="N45" s="211">
        <v>474.60869565217399</v>
      </c>
      <c r="O45" s="103" t="s">
        <v>318</v>
      </c>
      <c r="P45" s="86" t="s">
        <v>17</v>
      </c>
      <c r="Q45" s="146">
        <v>0.84084084084084099</v>
      </c>
      <c r="R45" s="171">
        <v>48.223338850401603</v>
      </c>
      <c r="S45" s="134">
        <v>16.6681306163782</v>
      </c>
      <c r="T45" s="211">
        <v>454.38888888888903</v>
      </c>
      <c r="U45" s="103" t="s">
        <v>319</v>
      </c>
      <c r="V45" s="86" t="s">
        <v>17</v>
      </c>
      <c r="W45" s="146">
        <v>9.6120112521977408</v>
      </c>
      <c r="X45" s="171">
        <v>70.933992116014494</v>
      </c>
      <c r="Y45" s="134">
        <v>8.1166851507031694</v>
      </c>
      <c r="Z45" s="211">
        <v>442.625</v>
      </c>
      <c r="AA45" s="103" t="s">
        <v>320</v>
      </c>
      <c r="AB45" s="86" t="s">
        <v>17</v>
      </c>
      <c r="AD45" s="263">
        <f t="shared" si="4"/>
        <v>418.96944444444455</v>
      </c>
      <c r="AE45" s="163">
        <f>S45*(T45/AD45)-G45*(H45/AD45)</f>
        <v>9.0158583445901765</v>
      </c>
      <c r="AF45" s="86" t="s">
        <v>17</v>
      </c>
    </row>
    <row r="46" spans="1:33" ht="15.9" customHeight="1" thickBot="1" x14ac:dyDescent="0.35">
      <c r="A46" s="1171"/>
      <c r="B46" s="1174"/>
      <c r="C46" s="39">
        <v>42138</v>
      </c>
      <c r="D46" s="40">
        <v>451</v>
      </c>
      <c r="E46" s="218">
        <v>0.83784949097791495</v>
      </c>
      <c r="F46" s="149">
        <v>126.49762000278101</v>
      </c>
      <c r="G46" s="135">
        <v>8.6932429660129902</v>
      </c>
      <c r="H46" s="212">
        <v>399.82352941176498</v>
      </c>
      <c r="I46" s="106" t="s">
        <v>236</v>
      </c>
      <c r="J46" s="107" t="s">
        <v>17</v>
      </c>
      <c r="K46" s="148" t="s">
        <v>17</v>
      </c>
      <c r="L46" s="178" t="s">
        <v>17</v>
      </c>
      <c r="M46" s="135" t="s">
        <v>17</v>
      </c>
      <c r="N46" s="212" t="s">
        <v>17</v>
      </c>
      <c r="O46" s="106" t="s">
        <v>17</v>
      </c>
      <c r="P46" s="107" t="s">
        <v>17</v>
      </c>
      <c r="Q46" s="148">
        <v>13.605043649093901</v>
      </c>
      <c r="R46" s="178">
        <v>86.913091547391801</v>
      </c>
      <c r="S46" s="135">
        <v>19.661464669899701</v>
      </c>
      <c r="T46" s="212">
        <v>381.86956521739103</v>
      </c>
      <c r="U46" s="106" t="s">
        <v>226</v>
      </c>
      <c r="V46" s="107" t="s">
        <v>322</v>
      </c>
      <c r="W46" s="148">
        <v>9.3497569397119609</v>
      </c>
      <c r="X46" s="178">
        <v>74.278142104792494</v>
      </c>
      <c r="Y46" s="135">
        <v>11.242086705666599</v>
      </c>
      <c r="Z46" s="212">
        <v>437.86956521739103</v>
      </c>
      <c r="AA46" s="106" t="s">
        <v>265</v>
      </c>
      <c r="AB46" s="107" t="s">
        <v>17</v>
      </c>
      <c r="AD46" s="264">
        <f t="shared" si="4"/>
        <v>390.846547314578</v>
      </c>
      <c r="AE46" s="164">
        <f>S46*(T46/AD46)-G46*(H46/AD46)</f>
        <v>10.316969429643926</v>
      </c>
      <c r="AF46" s="107" t="s">
        <v>17</v>
      </c>
    </row>
    <row r="47" spans="1:33" ht="15.9" customHeight="1" x14ac:dyDescent="0.3">
      <c r="A47" s="1171"/>
      <c r="B47" s="1174"/>
      <c r="C47" s="1116" t="s">
        <v>13</v>
      </c>
      <c r="D47" s="1134"/>
      <c r="E47" s="219">
        <f>AVERAGE(E40:E46)</f>
        <v>-0.41131944239153201</v>
      </c>
      <c r="F47" s="151">
        <f>AVERAGE(F40:F46)</f>
        <v>117.33555924405655</v>
      </c>
      <c r="G47" s="225">
        <f>AVERAGE(G40:G46)</f>
        <v>8.5281893682512333</v>
      </c>
      <c r="H47" s="213">
        <f>AVERAGE(H40:H46)</f>
        <v>408.5804901270854</v>
      </c>
      <c r="I47" s="1118">
        <f>COUNT(E40:E46)</f>
        <v>7</v>
      </c>
      <c r="J47" s="1119"/>
      <c r="K47" s="150">
        <f>AVERAGE(K40:K46)</f>
        <v>9.0331939685928102</v>
      </c>
      <c r="L47" s="174">
        <f>AVERAGE(L40:L46)</f>
        <v>75.181478838771298</v>
      </c>
      <c r="M47" s="225">
        <f>AVERAGE(M40:M46)</f>
        <v>11.680036302509</v>
      </c>
      <c r="N47" s="213">
        <f>AVERAGE(N40:N46)</f>
        <v>474.60869565217399</v>
      </c>
      <c r="O47" s="1118">
        <f>COUNT(K40:K46)</f>
        <v>1</v>
      </c>
      <c r="P47" s="1119"/>
      <c r="Q47" s="150">
        <f>AVERAGE(Q40:Q46)</f>
        <v>5.6937997206778981</v>
      </c>
      <c r="R47" s="174">
        <f>AVERAGE(R40:R46)</f>
        <v>43.993934088454637</v>
      </c>
      <c r="S47" s="225">
        <f>AVERAGE(S40:S46)</f>
        <v>18.770452573855501</v>
      </c>
      <c r="T47" s="213">
        <f>AVERAGE(T40:T46)</f>
        <v>434.57817268614366</v>
      </c>
      <c r="U47" s="1118">
        <f>COUNT(Q40:Q46)</f>
        <v>6</v>
      </c>
      <c r="V47" s="1119"/>
      <c r="W47" s="150">
        <f>AVERAGE(W40:W46)</f>
        <v>6.1283437986960028</v>
      </c>
      <c r="X47" s="174">
        <f>AVERAGE(X40:X46)</f>
        <v>73.447127063964246</v>
      </c>
      <c r="Y47" s="225">
        <f>AVERAGE(Y40:Y46)</f>
        <v>8.3988890482659446</v>
      </c>
      <c r="Z47" s="213">
        <f>AVERAGE(Z40:Z46)</f>
        <v>472.219158545727</v>
      </c>
      <c r="AA47" s="1118">
        <f>COUNT(W40:W46)</f>
        <v>4</v>
      </c>
      <c r="AB47" s="1119"/>
      <c r="AD47" s="265">
        <f>AVERAGE(AD40:AD46)</f>
        <v>422.45708097665192</v>
      </c>
      <c r="AE47" s="259">
        <f>AVERAGE(AE40:AE46)</f>
        <v>10.670918989770437</v>
      </c>
      <c r="AF47" s="1208"/>
    </row>
    <row r="48" spans="1:33" ht="15.9" customHeight="1" x14ac:dyDescent="0.3">
      <c r="A48" s="1171"/>
      <c r="B48" s="1174"/>
      <c r="C48" s="1124" t="s">
        <v>14</v>
      </c>
      <c r="D48" s="1130"/>
      <c r="E48" s="220">
        <f>_xlfn.STDEV.S(E40:E46)</f>
        <v>1.9026152674010144</v>
      </c>
      <c r="F48" s="153">
        <f>_xlfn.STDEV.S(F40:F46)</f>
        <v>24.470746957184438</v>
      </c>
      <c r="G48" s="226">
        <f>_xlfn.STDEV.S(G40:G46)</f>
        <v>3.2781617494431918</v>
      </c>
      <c r="H48" s="214">
        <f>_xlfn.STDEV.S(H40:H46)</f>
        <v>39.1605722289409</v>
      </c>
      <c r="I48" s="1120"/>
      <c r="J48" s="1121"/>
      <c r="K48" s="152" t="e">
        <f>_xlfn.STDEV.S(K40:K46)</f>
        <v>#DIV/0!</v>
      </c>
      <c r="L48" s="175" t="e">
        <f>_xlfn.STDEV.S(L40:L46)</f>
        <v>#DIV/0!</v>
      </c>
      <c r="M48" s="226" t="e">
        <f>_xlfn.STDEV.S(M40:M46)</f>
        <v>#DIV/0!</v>
      </c>
      <c r="N48" s="214" t="e">
        <f>_xlfn.STDEV.S(N40:N46)</f>
        <v>#DIV/0!</v>
      </c>
      <c r="O48" s="1120"/>
      <c r="P48" s="1121"/>
      <c r="Q48" s="152">
        <f>_xlfn.STDEV.S(Q40:Q46)</f>
        <v>4.2968028208802203</v>
      </c>
      <c r="R48" s="175">
        <f>_xlfn.STDEV.S(R40:R46)</f>
        <v>23.040694941959995</v>
      </c>
      <c r="S48" s="226">
        <f>_xlfn.STDEV.S(S40:S46)</f>
        <v>2.0313209942579862</v>
      </c>
      <c r="T48" s="214">
        <f>_xlfn.STDEV.S(T40:T46)</f>
        <v>34.6850982308666</v>
      </c>
      <c r="U48" s="1120"/>
      <c r="V48" s="1121"/>
      <c r="W48" s="152">
        <f>_xlfn.STDEV.S(W40:W46)</f>
        <v>4.2280703010165688</v>
      </c>
      <c r="X48" s="175">
        <f>_xlfn.STDEV.S(X40:X46)</f>
        <v>18.313548312383258</v>
      </c>
      <c r="Y48" s="226">
        <f>_xlfn.STDEV.S(Y40:Y46)</f>
        <v>1.9806394941300536</v>
      </c>
      <c r="Z48" s="214">
        <f>_xlfn.STDEV.S(Z40:Z46)</f>
        <v>39.299621344418739</v>
      </c>
      <c r="AA48" s="1120"/>
      <c r="AB48" s="1121"/>
      <c r="AD48" s="266">
        <f>_xlfn.STDEV.S(AD40:AD46)</f>
        <v>27.889489336042669</v>
      </c>
      <c r="AE48" s="260">
        <f>_xlfn.STDEV.S(AE40:AE46)</f>
        <v>1.8776240022937396</v>
      </c>
      <c r="AF48" s="1209"/>
    </row>
    <row r="49" spans="1:32" ht="15.9" customHeight="1" thickBot="1" x14ac:dyDescent="0.35">
      <c r="A49" s="1171"/>
      <c r="B49" s="1175"/>
      <c r="C49" s="1126" t="s">
        <v>15</v>
      </c>
      <c r="D49" s="1131"/>
      <c r="E49" s="221">
        <f>_xlfn.STDEV.S(E40:E46)/SQRT(COUNT(E40:E46))</f>
        <v>0.71912097688253429</v>
      </c>
      <c r="F49" s="155">
        <f>_xlfn.STDEV.S(F40:F46)/SQRT(COUNT(F40:F46))</f>
        <v>9.2490729778143663</v>
      </c>
      <c r="G49" s="227">
        <f>_xlfn.STDEV.S(G40:G46)/SQRT(COUNT(G40:G46))</f>
        <v>1.2390286780673023</v>
      </c>
      <c r="H49" s="215">
        <f>_xlfn.STDEV.S(H40:H46)/SQRT(COUNT(H40:H46))</f>
        <v>14.801305045251425</v>
      </c>
      <c r="I49" s="1122"/>
      <c r="J49" s="1123"/>
      <c r="K49" s="154" t="e">
        <f>_xlfn.STDEV.S(K40:K46)/SQRT(COUNT(K40:K46))</f>
        <v>#DIV/0!</v>
      </c>
      <c r="L49" s="176" t="e">
        <f>_xlfn.STDEV.S(L40:L46)/SQRT(COUNT(L40:L46))</f>
        <v>#DIV/0!</v>
      </c>
      <c r="M49" s="227" t="e">
        <f>_xlfn.STDEV.S(M40:M46)/SQRT(COUNT(M40:M46))</f>
        <v>#DIV/0!</v>
      </c>
      <c r="N49" s="215" t="e">
        <f>_xlfn.STDEV.S(N40:N46)/SQRT(COUNT(N40:N46))</f>
        <v>#DIV/0!</v>
      </c>
      <c r="O49" s="1122"/>
      <c r="P49" s="1123"/>
      <c r="Q49" s="154">
        <f>_xlfn.STDEV.S(Q40:Q46)/SQRT(COUNT(Q40:Q46))</f>
        <v>1.7541624060846543</v>
      </c>
      <c r="R49" s="176">
        <f>_xlfn.STDEV.S(R40:R46)/SQRT(COUNT(R40:R46))</f>
        <v>9.4063243211545444</v>
      </c>
      <c r="S49" s="227">
        <f>_xlfn.STDEV.S(S40:S46)/SQRT(COUNT(S40:S46))</f>
        <v>0.82928332328917742</v>
      </c>
      <c r="T49" s="215">
        <f>_xlfn.STDEV.S(T40:T46)/SQRT(COUNT(T40:T46))</f>
        <v>14.16013205732245</v>
      </c>
      <c r="U49" s="1122"/>
      <c r="V49" s="1123"/>
      <c r="W49" s="154">
        <f>_xlfn.STDEV.S(W40:W46)/SQRT(COUNT(W40:W46))</f>
        <v>2.1140351505082844</v>
      </c>
      <c r="X49" s="176">
        <f>_xlfn.STDEV.S(X40:X46)/SQRT(COUNT(X40:X46))</f>
        <v>9.1567741561916289</v>
      </c>
      <c r="Y49" s="227">
        <f>_xlfn.STDEV.S(Y40:Y46)/SQRT(COUNT(Y40:Y46))</f>
        <v>0.99031974706502679</v>
      </c>
      <c r="Z49" s="215">
        <f>_xlfn.STDEV.S(Z40:Z46)/SQRT(COUNT(Z40:Z46))</f>
        <v>19.649810672209369</v>
      </c>
      <c r="AA49" s="1122"/>
      <c r="AB49" s="1123"/>
      <c r="AD49" s="268">
        <f>_xlfn.STDEV.S(AD40:AD46)/SQRT(COUNT(AD40:AD46))</f>
        <v>10.541236139393829</v>
      </c>
      <c r="AE49" s="261">
        <f>_xlfn.STDEV.S(AE40:AE46)/SQRT(COUNT(AE40:AE46))</f>
        <v>0.76653678907033562</v>
      </c>
      <c r="AF49" s="1210"/>
    </row>
    <row r="50" spans="1:32" s="81" customFormat="1" ht="15.9" customHeight="1" thickBot="1" x14ac:dyDescent="0.35">
      <c r="A50" s="1172"/>
      <c r="B50" s="1109" t="s">
        <v>19</v>
      </c>
      <c r="C50" s="1110"/>
      <c r="D50" s="1182"/>
      <c r="E50" s="27">
        <f>_xlfn.T.TEST(E31:E36,E40:E46,2,3)</f>
        <v>0.42760370925642233</v>
      </c>
      <c r="F50" s="28">
        <f>_xlfn.T.TEST(F31:F36,F40:F46,2,3)</f>
        <v>0.79345622323348919</v>
      </c>
      <c r="G50" s="129">
        <f>_xlfn.T.TEST(G31:G36,G40:G46,2,3)</f>
        <v>0.16679867090781694</v>
      </c>
      <c r="H50" s="53">
        <f>_xlfn.T.TEST(H31:H36,H40:H46,2,3)</f>
        <v>0.64596981534335496</v>
      </c>
      <c r="K50" s="27" t="e">
        <f>_xlfn.T.TEST(K31:K36,K40:K46,2,3)</f>
        <v>#DIV/0!</v>
      </c>
      <c r="L50" s="72" t="e">
        <f>_xlfn.T.TEST(L31:L36,L40:L46,2,3)</f>
        <v>#DIV/0!</v>
      </c>
      <c r="M50" s="129" t="e">
        <f>_xlfn.T.TEST(M31:M36,M40:M46,2,3)</f>
        <v>#DIV/0!</v>
      </c>
      <c r="N50" s="53" t="e">
        <f>_xlfn.T.TEST(N31:N36,N40:N46,2,3)</f>
        <v>#DIV/0!</v>
      </c>
      <c r="Q50" s="27">
        <f>_xlfn.T.TEST(Q31:Q36,Q40:Q46,2,3)</f>
        <v>0.75201333681371452</v>
      </c>
      <c r="R50" s="72">
        <f>_xlfn.T.TEST(R31:R36,R40:R46,2,3)</f>
        <v>0.583990076745596</v>
      </c>
      <c r="S50" s="129">
        <f>_xlfn.T.TEST(S31:S36,S40:S46,2,3)</f>
        <v>0.50723317590048023</v>
      </c>
      <c r="T50" s="53">
        <f>_xlfn.T.TEST(T31:T36,T40:T46,2,3)</f>
        <v>0.8460837830047836</v>
      </c>
      <c r="W50" s="27">
        <f>_xlfn.T.TEST(W31:W36,W40:W46,2,3)</f>
        <v>0.34425022107422931</v>
      </c>
      <c r="X50" s="72">
        <f>_xlfn.T.TEST(X31:X36,X40:X46,2,3)</f>
        <v>4.4763834223833475E-2</v>
      </c>
      <c r="Y50" s="129">
        <f>_xlfn.T.TEST(Y31:Y36,Y40:Y46,2,3)</f>
        <v>0.27814878561443851</v>
      </c>
      <c r="Z50" s="53">
        <f>_xlfn.T.TEST(Z31:Z36,Z40:Z46,2,3)</f>
        <v>0.67321347985050306</v>
      </c>
      <c r="AD50" s="258">
        <f>_xlfn.T.TEST(AD31:AD36,AD40:AD46,2,3)</f>
        <v>0.93245436490813494</v>
      </c>
      <c r="AE50" s="53">
        <f>_xlfn.T.TEST(AE31:AE36,AE40:AE46,2,3)</f>
        <v>0.21274829710481313</v>
      </c>
      <c r="AF50" s="44"/>
    </row>
    <row r="51" spans="1:32" ht="15.9" customHeight="1" x14ac:dyDescent="0.3">
      <c r="K51" s="8"/>
      <c r="L51" s="8"/>
      <c r="Q51" s="8"/>
      <c r="R51" s="8"/>
      <c r="W51" s="8"/>
      <c r="X51" s="8"/>
    </row>
    <row r="52" spans="1:32" ht="15.9" customHeight="1" thickBot="1" x14ac:dyDescent="0.35">
      <c r="K52" s="8"/>
      <c r="L52" s="8"/>
      <c r="Q52" s="8"/>
      <c r="R52" s="8"/>
      <c r="W52" s="8"/>
      <c r="X52" s="8"/>
    </row>
    <row r="53" spans="1:32" ht="16.5" customHeight="1" thickBot="1" x14ac:dyDescent="0.35">
      <c r="A53" s="1150" t="s">
        <v>645</v>
      </c>
      <c r="B53" s="1151"/>
      <c r="C53" s="1156" t="s">
        <v>0</v>
      </c>
      <c r="D53" s="1179" t="s">
        <v>1</v>
      </c>
      <c r="E53" s="1098" t="s">
        <v>161</v>
      </c>
      <c r="F53" s="1099"/>
      <c r="G53" s="1099"/>
      <c r="H53" s="1099"/>
      <c r="I53" s="1099"/>
      <c r="J53" s="1099"/>
      <c r="K53" s="1098" t="s">
        <v>162</v>
      </c>
      <c r="L53" s="1099"/>
      <c r="M53" s="1099"/>
      <c r="N53" s="1099"/>
      <c r="O53" s="1099"/>
      <c r="P53" s="1100"/>
      <c r="Q53" s="1098" t="s">
        <v>164</v>
      </c>
      <c r="R53" s="1099"/>
      <c r="S53" s="1099"/>
      <c r="T53" s="1099"/>
      <c r="U53" s="1099"/>
      <c r="V53" s="1100"/>
      <c r="W53" s="1098" t="s">
        <v>163</v>
      </c>
      <c r="X53" s="1099"/>
      <c r="Y53" s="1099"/>
      <c r="Z53" s="1099"/>
      <c r="AA53" s="1099"/>
      <c r="AB53" s="1100"/>
      <c r="AD53" s="1098" t="s">
        <v>336</v>
      </c>
      <c r="AE53" s="1099"/>
      <c r="AF53" s="1100"/>
    </row>
    <row r="54" spans="1:32" ht="16.5" customHeight="1" x14ac:dyDescent="0.3">
      <c r="A54" s="1152"/>
      <c r="B54" s="1153"/>
      <c r="C54" s="1157"/>
      <c r="D54" s="1180"/>
      <c r="E54" s="1225" t="s">
        <v>165</v>
      </c>
      <c r="F54" s="1226"/>
      <c r="G54" s="1196" t="s">
        <v>160</v>
      </c>
      <c r="H54" s="1198" t="s">
        <v>7</v>
      </c>
      <c r="I54" s="1157" t="s">
        <v>68</v>
      </c>
      <c r="J54" s="1179" t="s">
        <v>2</v>
      </c>
      <c r="K54" s="1225" t="s">
        <v>165</v>
      </c>
      <c r="L54" s="1226"/>
      <c r="M54" s="1196" t="s">
        <v>160</v>
      </c>
      <c r="N54" s="1198" t="s">
        <v>7</v>
      </c>
      <c r="O54" s="1157" t="s">
        <v>68</v>
      </c>
      <c r="P54" s="1180" t="s">
        <v>2</v>
      </c>
      <c r="Q54" s="1225" t="s">
        <v>165</v>
      </c>
      <c r="R54" s="1226"/>
      <c r="S54" s="1196" t="s">
        <v>160</v>
      </c>
      <c r="T54" s="1198" t="s">
        <v>7</v>
      </c>
      <c r="U54" s="1157" t="s">
        <v>68</v>
      </c>
      <c r="V54" s="1180" t="s">
        <v>2</v>
      </c>
      <c r="W54" s="1225" t="s">
        <v>165</v>
      </c>
      <c r="X54" s="1226"/>
      <c r="Y54" s="1196" t="s">
        <v>160</v>
      </c>
      <c r="Z54" s="1198" t="s">
        <v>7</v>
      </c>
      <c r="AA54" s="1157" t="s">
        <v>68</v>
      </c>
      <c r="AB54" s="1180" t="s">
        <v>2</v>
      </c>
      <c r="AD54" s="1223" t="s">
        <v>337</v>
      </c>
      <c r="AE54" s="1202" t="s">
        <v>338</v>
      </c>
      <c r="AF54" s="1180" t="s">
        <v>2</v>
      </c>
    </row>
    <row r="55" spans="1:32" ht="16.5" customHeight="1" thickBot="1" x14ac:dyDescent="0.35">
      <c r="A55" s="1154"/>
      <c r="B55" s="1155"/>
      <c r="C55" s="1158"/>
      <c r="D55" s="1181"/>
      <c r="E55" s="92" t="s">
        <v>52</v>
      </c>
      <c r="F55" s="93" t="s">
        <v>53</v>
      </c>
      <c r="G55" s="1227"/>
      <c r="H55" s="1199"/>
      <c r="I55" s="1158"/>
      <c r="J55" s="1181"/>
      <c r="K55" s="92" t="s">
        <v>52</v>
      </c>
      <c r="L55" s="93" t="s">
        <v>53</v>
      </c>
      <c r="M55" s="1227"/>
      <c r="N55" s="1199"/>
      <c r="O55" s="1158"/>
      <c r="P55" s="1181"/>
      <c r="Q55" s="92" t="s">
        <v>52</v>
      </c>
      <c r="R55" s="93" t="s">
        <v>53</v>
      </c>
      <c r="S55" s="1227"/>
      <c r="T55" s="1199"/>
      <c r="U55" s="1158"/>
      <c r="V55" s="1181"/>
      <c r="W55" s="92" t="s">
        <v>52</v>
      </c>
      <c r="X55" s="93" t="s">
        <v>53</v>
      </c>
      <c r="Y55" s="1227"/>
      <c r="Z55" s="1199"/>
      <c r="AA55" s="1158"/>
      <c r="AB55" s="1181"/>
      <c r="AD55" s="1224"/>
      <c r="AE55" s="1203"/>
      <c r="AF55" s="1181"/>
    </row>
    <row r="56" spans="1:32" ht="15.9" customHeight="1" x14ac:dyDescent="0.3">
      <c r="A56" s="1170" t="s">
        <v>650</v>
      </c>
      <c r="B56" s="1173" t="s">
        <v>9</v>
      </c>
      <c r="C56" s="9">
        <v>42138</v>
      </c>
      <c r="D56" s="24">
        <v>722</v>
      </c>
      <c r="E56" s="222">
        <v>0.160276382667836</v>
      </c>
      <c r="F56" s="157">
        <v>146.47474214877101</v>
      </c>
      <c r="G56" s="229">
        <v>9.5206799090248602</v>
      </c>
      <c r="H56" s="209">
        <v>499.69230769230802</v>
      </c>
      <c r="I56" s="205" t="s">
        <v>420</v>
      </c>
      <c r="J56" s="206" t="s">
        <v>17</v>
      </c>
      <c r="K56" s="156">
        <v>12.6687363813055</v>
      </c>
      <c r="L56" s="170">
        <v>87.054547519177902</v>
      </c>
      <c r="M56" s="229">
        <v>15.250086390817099</v>
      </c>
      <c r="N56" s="209">
        <v>621</v>
      </c>
      <c r="O56" s="205" t="s">
        <v>421</v>
      </c>
      <c r="P56" s="206" t="s">
        <v>166</v>
      </c>
      <c r="Q56" s="156">
        <v>5.46685005579209</v>
      </c>
      <c r="R56" s="170">
        <v>68.785510573529194</v>
      </c>
      <c r="S56" s="229">
        <v>16.578244365642</v>
      </c>
      <c r="T56" s="299">
        <v>552.375</v>
      </c>
      <c r="U56" s="205" t="s">
        <v>280</v>
      </c>
      <c r="V56" s="206" t="s">
        <v>17</v>
      </c>
      <c r="W56" s="156">
        <v>13.521546021545999</v>
      </c>
      <c r="X56" s="170">
        <v>77.796730296730303</v>
      </c>
      <c r="Y56" s="229">
        <v>7.5489096239695899</v>
      </c>
      <c r="Z56" s="299">
        <v>545.038461538462</v>
      </c>
      <c r="AA56" s="205" t="s">
        <v>422</v>
      </c>
      <c r="AB56" s="206" t="s">
        <v>17</v>
      </c>
      <c r="AD56" s="231">
        <f t="shared" ref="AD56:AD61" si="5">AVERAGE(H56,T56)</f>
        <v>526.03365384615404</v>
      </c>
      <c r="AE56" s="162">
        <f>S56*(T56/AD56)-G56*(H56/AD56)</f>
        <v>8.3644785552407193</v>
      </c>
      <c r="AF56" s="233" t="s">
        <v>17</v>
      </c>
    </row>
    <row r="57" spans="1:32" ht="15.9" customHeight="1" x14ac:dyDescent="0.3">
      <c r="A57" s="1171"/>
      <c r="B57" s="1174"/>
      <c r="C57" s="9">
        <v>42145</v>
      </c>
      <c r="D57" s="24">
        <v>733</v>
      </c>
      <c r="E57" s="217">
        <v>1.02564102564103</v>
      </c>
      <c r="F57" s="147">
        <v>136.17080511469999</v>
      </c>
      <c r="G57" s="229">
        <v>14.167650109607001</v>
      </c>
      <c r="H57" s="299">
        <v>470.08333333333297</v>
      </c>
      <c r="I57" s="207" t="s">
        <v>365</v>
      </c>
      <c r="J57" s="208" t="s">
        <v>431</v>
      </c>
      <c r="K57" s="146" t="s">
        <v>17</v>
      </c>
      <c r="L57" s="171" t="s">
        <v>17</v>
      </c>
      <c r="M57" s="229" t="s">
        <v>17</v>
      </c>
      <c r="N57" s="209" t="s">
        <v>17</v>
      </c>
      <c r="O57" s="207" t="s">
        <v>17</v>
      </c>
      <c r="P57" s="208" t="s">
        <v>17</v>
      </c>
      <c r="Q57" s="146">
        <v>4.1648327754123704</v>
      </c>
      <c r="R57" s="171">
        <v>51.351247484299002</v>
      </c>
      <c r="S57" s="229">
        <v>19.265456251712799</v>
      </c>
      <c r="T57" s="299">
        <v>380.25</v>
      </c>
      <c r="U57" s="207" t="s">
        <v>189</v>
      </c>
      <c r="V57" s="208" t="s">
        <v>431</v>
      </c>
      <c r="W57" s="146">
        <v>6.2594594594594604</v>
      </c>
      <c r="X57" s="171">
        <v>48.261035833313102</v>
      </c>
      <c r="Y57" s="229">
        <v>12.111674413206901</v>
      </c>
      <c r="Z57" s="299">
        <v>449.8</v>
      </c>
      <c r="AA57" s="207" t="s">
        <v>259</v>
      </c>
      <c r="AB57" s="208" t="s">
        <v>431</v>
      </c>
      <c r="AD57" s="263">
        <f t="shared" si="5"/>
        <v>425.16666666666652</v>
      </c>
      <c r="AE57" s="163">
        <f>S57*(T57/AD57)-G57*(H57/AD57)</f>
        <v>1.565770797387783</v>
      </c>
      <c r="AF57" s="235" t="s">
        <v>17</v>
      </c>
    </row>
    <row r="58" spans="1:32" ht="15.9" customHeight="1" x14ac:dyDescent="0.3">
      <c r="A58" s="1171"/>
      <c r="B58" s="1174"/>
      <c r="C58" s="9">
        <v>42138</v>
      </c>
      <c r="D58" s="24">
        <v>736</v>
      </c>
      <c r="E58" s="223">
        <v>2.0062893081761</v>
      </c>
      <c r="F58" s="159">
        <v>142.59090156264</v>
      </c>
      <c r="G58" s="229">
        <v>6.9033246122272001</v>
      </c>
      <c r="H58" s="299">
        <v>431.4375</v>
      </c>
      <c r="I58" s="295" t="s">
        <v>250</v>
      </c>
      <c r="J58" s="296" t="s">
        <v>17</v>
      </c>
      <c r="K58" s="158">
        <v>0.31320851052394699</v>
      </c>
      <c r="L58" s="172">
        <v>35.967401534074902</v>
      </c>
      <c r="M58" s="229">
        <v>28.572106022966899</v>
      </c>
      <c r="N58" s="299">
        <v>511.444444444444</v>
      </c>
      <c r="O58" s="295" t="s">
        <v>356</v>
      </c>
      <c r="P58" s="296" t="s">
        <v>377</v>
      </c>
      <c r="Q58" s="158" t="s">
        <v>17</v>
      </c>
      <c r="R58" s="172" t="s">
        <v>17</v>
      </c>
      <c r="S58" s="229" t="s">
        <v>17</v>
      </c>
      <c r="T58" s="299" t="s">
        <v>17</v>
      </c>
      <c r="U58" s="295" t="s">
        <v>17</v>
      </c>
      <c r="V58" s="296" t="s">
        <v>367</v>
      </c>
      <c r="W58" s="158">
        <v>3.7277175736221602</v>
      </c>
      <c r="X58" s="172">
        <v>85.527642994137395</v>
      </c>
      <c r="Y58" s="229">
        <v>11.5150658415549</v>
      </c>
      <c r="Z58" s="299">
        <v>452.13333333333298</v>
      </c>
      <c r="AA58" s="295" t="s">
        <v>428</v>
      </c>
      <c r="AB58" s="296" t="s">
        <v>351</v>
      </c>
      <c r="AD58" s="263">
        <f t="shared" si="5"/>
        <v>431.4375</v>
      </c>
      <c r="AE58" s="163" t="s">
        <v>17</v>
      </c>
      <c r="AF58" s="235" t="s">
        <v>17</v>
      </c>
    </row>
    <row r="59" spans="1:32" ht="15.9" customHeight="1" x14ac:dyDescent="0.3">
      <c r="A59" s="1171"/>
      <c r="B59" s="1174"/>
      <c r="C59" s="9">
        <v>42124</v>
      </c>
      <c r="D59" s="24">
        <v>740</v>
      </c>
      <c r="E59" s="223">
        <v>2.6041046273504098</v>
      </c>
      <c r="F59" s="159">
        <v>200.09169654025399</v>
      </c>
      <c r="G59" s="229">
        <v>11.837433588623799</v>
      </c>
      <c r="H59" s="209">
        <v>471.17391304347802</v>
      </c>
      <c r="I59" s="207" t="s">
        <v>263</v>
      </c>
      <c r="J59" s="208" t="s">
        <v>351</v>
      </c>
      <c r="K59" s="158">
        <v>0.67415730337078705</v>
      </c>
      <c r="L59" s="172">
        <v>70.414792245312398</v>
      </c>
      <c r="M59" s="229">
        <v>8.0640747691009302</v>
      </c>
      <c r="N59" s="299">
        <v>520.18181818181802</v>
      </c>
      <c r="O59" s="207" t="s">
        <v>415</v>
      </c>
      <c r="P59" s="208" t="s">
        <v>17</v>
      </c>
      <c r="Q59" s="158">
        <v>2.78432931582282</v>
      </c>
      <c r="R59" s="172">
        <v>37.321683673469401</v>
      </c>
      <c r="S59" s="229">
        <v>16.1055921288796</v>
      </c>
      <c r="T59" s="299">
        <v>466.55</v>
      </c>
      <c r="U59" s="207" t="s">
        <v>189</v>
      </c>
      <c r="V59" s="208" t="s">
        <v>17</v>
      </c>
      <c r="W59" s="158">
        <v>0.71952792148100297</v>
      </c>
      <c r="X59" s="172">
        <v>50.340043789114702</v>
      </c>
      <c r="Y59" s="229">
        <v>5.2608449867300298</v>
      </c>
      <c r="Z59" s="299">
        <v>491.42857142857099</v>
      </c>
      <c r="AA59" s="207" t="s">
        <v>416</v>
      </c>
      <c r="AB59" s="208" t="s">
        <v>17</v>
      </c>
      <c r="AD59" s="263">
        <f t="shared" si="5"/>
        <v>468.86195652173899</v>
      </c>
      <c r="AE59" s="163">
        <f>S59*(T59/AD59)-G59*(H59/AD59)</f>
        <v>4.1303715868762563</v>
      </c>
      <c r="AF59" s="235" t="s">
        <v>17</v>
      </c>
    </row>
    <row r="60" spans="1:32" ht="15.9" customHeight="1" x14ac:dyDescent="0.3">
      <c r="A60" s="1171"/>
      <c r="B60" s="1174"/>
      <c r="C60" s="9">
        <v>42103</v>
      </c>
      <c r="D60" s="24">
        <v>742</v>
      </c>
      <c r="E60" s="223">
        <v>-10.372304113528299</v>
      </c>
      <c r="F60" s="159">
        <v>142.65458169193499</v>
      </c>
      <c r="G60" s="229">
        <v>10.687878147834899</v>
      </c>
      <c r="H60" s="209">
        <v>454.914285714286</v>
      </c>
      <c r="I60" s="207" t="s">
        <v>410</v>
      </c>
      <c r="J60" s="208" t="s">
        <v>17</v>
      </c>
      <c r="K60" s="158" t="s">
        <v>17</v>
      </c>
      <c r="L60" s="172" t="s">
        <v>17</v>
      </c>
      <c r="M60" s="229" t="s">
        <v>17</v>
      </c>
      <c r="N60" s="209" t="s">
        <v>17</v>
      </c>
      <c r="O60" s="207" t="s">
        <v>17</v>
      </c>
      <c r="P60" s="208" t="s">
        <v>17</v>
      </c>
      <c r="Q60" s="158">
        <v>2.6496464227666801</v>
      </c>
      <c r="R60" s="172">
        <v>67.034706580528507</v>
      </c>
      <c r="S60" s="229">
        <v>23.742173556423701</v>
      </c>
      <c r="T60" s="209">
        <v>451.73529411764702</v>
      </c>
      <c r="U60" s="207" t="s">
        <v>181</v>
      </c>
      <c r="V60" s="208" t="s">
        <v>322</v>
      </c>
      <c r="W60" s="158">
        <v>1.55680746646091</v>
      </c>
      <c r="X60" s="172">
        <v>27.192322857826898</v>
      </c>
      <c r="Y60" s="229">
        <v>7.5292868251847498</v>
      </c>
      <c r="Z60" s="209">
        <v>462</v>
      </c>
      <c r="AA60" s="207" t="s">
        <v>411</v>
      </c>
      <c r="AB60" s="208" t="s">
        <v>17</v>
      </c>
      <c r="AD60" s="263">
        <f t="shared" si="5"/>
        <v>453.32478991596651</v>
      </c>
      <c r="AE60" s="163">
        <f>S60*(T60/AD60)-G60*(H60/AD60)</f>
        <v>12.933573083807078</v>
      </c>
      <c r="AF60" s="235" t="s">
        <v>17</v>
      </c>
    </row>
    <row r="61" spans="1:32" ht="15.9" customHeight="1" thickBot="1" x14ac:dyDescent="0.35">
      <c r="A61" s="1171"/>
      <c r="B61" s="1174"/>
      <c r="C61" s="39">
        <v>42145</v>
      </c>
      <c r="D61" s="40">
        <v>747</v>
      </c>
      <c r="E61" s="224">
        <v>-3.06351435431678</v>
      </c>
      <c r="F61" s="161">
        <v>121.40021827628701</v>
      </c>
      <c r="G61" s="298">
        <v>10.0125766204538</v>
      </c>
      <c r="H61" s="297">
        <v>447.19047619047598</v>
      </c>
      <c r="I61" s="293" t="s">
        <v>180</v>
      </c>
      <c r="J61" s="294" t="s">
        <v>17</v>
      </c>
      <c r="K61" s="160">
        <v>15.5819501950195</v>
      </c>
      <c r="L61" s="173">
        <v>78.702390239023899</v>
      </c>
      <c r="M61" s="298">
        <v>17.6283120025331</v>
      </c>
      <c r="N61" s="297">
        <v>483.2</v>
      </c>
      <c r="O61" s="293" t="s">
        <v>400</v>
      </c>
      <c r="P61" s="294" t="s">
        <v>322</v>
      </c>
      <c r="Q61" s="160">
        <v>3.5772104607721</v>
      </c>
      <c r="R61" s="173">
        <v>33.004615530046202</v>
      </c>
      <c r="S61" s="298">
        <v>20.469981109769201</v>
      </c>
      <c r="T61" s="297">
        <v>481.31818181818198</v>
      </c>
      <c r="U61" s="293" t="s">
        <v>291</v>
      </c>
      <c r="V61" s="294" t="s">
        <v>166</v>
      </c>
      <c r="W61" s="160">
        <v>4.32874748148972</v>
      </c>
      <c r="X61" s="173">
        <v>45.223019492960603</v>
      </c>
      <c r="Y61" s="298">
        <v>12.2080013747137</v>
      </c>
      <c r="Z61" s="297">
        <v>502.5</v>
      </c>
      <c r="AA61" s="293" t="s">
        <v>433</v>
      </c>
      <c r="AB61" s="294" t="s">
        <v>166</v>
      </c>
      <c r="AD61" s="264">
        <f t="shared" si="5"/>
        <v>464.25432900432895</v>
      </c>
      <c r="AE61" s="164">
        <f>S61*(T61/AD61)-G61*(H61/AD61)</f>
        <v>11.577803042440046</v>
      </c>
      <c r="AF61" s="234" t="s">
        <v>17</v>
      </c>
    </row>
    <row r="62" spans="1:32" ht="15.9" customHeight="1" x14ac:dyDescent="0.3">
      <c r="A62" s="1171"/>
      <c r="B62" s="1174"/>
      <c r="C62" s="1211" t="s">
        <v>13</v>
      </c>
      <c r="D62" s="1242"/>
      <c r="E62" s="219">
        <f>AVERAGE(E56:E61)</f>
        <v>-1.2732511873349506</v>
      </c>
      <c r="F62" s="151">
        <f>AVERAGE(F56:F61)</f>
        <v>148.23049088909784</v>
      </c>
      <c r="G62" s="225">
        <f>AVERAGE(G56:G61)</f>
        <v>10.521590497961927</v>
      </c>
      <c r="H62" s="213">
        <f>AVERAGE(H56:H61)</f>
        <v>462.41530266231354</v>
      </c>
      <c r="I62" s="1118">
        <f>COUNT(E56:E61)</f>
        <v>6</v>
      </c>
      <c r="J62" s="1119"/>
      <c r="K62" s="150">
        <f>AVERAGE(K56:K61)</f>
        <v>7.3095130975549338</v>
      </c>
      <c r="L62" s="174">
        <f>AVERAGE(L56:L61)</f>
        <v>68.034782884397274</v>
      </c>
      <c r="M62" s="225">
        <f>AVERAGE(M56:M61)</f>
        <v>17.378644796354507</v>
      </c>
      <c r="N62" s="213">
        <f>AVERAGE(N56:N61)</f>
        <v>533.95656565656543</v>
      </c>
      <c r="O62" s="1118">
        <f>COUNT(K56:K61)</f>
        <v>4</v>
      </c>
      <c r="P62" s="1119"/>
      <c r="Q62" s="150">
        <f>AVERAGE(Q56:Q61)</f>
        <v>3.7285738061132121</v>
      </c>
      <c r="R62" s="174">
        <f>AVERAGE(R56:R61)</f>
        <v>51.499552768374464</v>
      </c>
      <c r="S62" s="225">
        <f>AVERAGE(S56:S61)</f>
        <v>19.232289482485459</v>
      </c>
      <c r="T62" s="213">
        <f>AVERAGE(T56:T61)</f>
        <v>466.44569518716582</v>
      </c>
      <c r="U62" s="1118">
        <f>COUNT(Q56:Q61)</f>
        <v>5</v>
      </c>
      <c r="V62" s="1119"/>
      <c r="W62" s="150">
        <f>AVERAGE(W56:W61)</f>
        <v>5.0189676540098755</v>
      </c>
      <c r="X62" s="174">
        <f>AVERAGE(X56:X61)</f>
        <v>55.723465877347166</v>
      </c>
      <c r="Y62" s="225">
        <f>AVERAGE(Y56:Y61)</f>
        <v>9.362297177559979</v>
      </c>
      <c r="Z62" s="213">
        <f>AVERAGE(Z56:Z61)</f>
        <v>483.81672771672766</v>
      </c>
      <c r="AA62" s="1118">
        <f>COUNT(W56:W61)</f>
        <v>6</v>
      </c>
      <c r="AB62" s="1119"/>
      <c r="AD62" s="265">
        <f>AVERAGE(AD56:AD61)</f>
        <v>461.51314932580914</v>
      </c>
      <c r="AE62" s="259">
        <f>AVERAGE(AE56:AE61)</f>
        <v>7.7143994131503764</v>
      </c>
      <c r="AF62" s="1119"/>
    </row>
    <row r="63" spans="1:32" ht="15.9" customHeight="1" x14ac:dyDescent="0.3">
      <c r="A63" s="1171"/>
      <c r="B63" s="1174"/>
      <c r="C63" s="1219" t="s">
        <v>14</v>
      </c>
      <c r="D63" s="1228"/>
      <c r="E63" s="220">
        <f>_xlfn.STDEV.S(E56:E61)</f>
        <v>4.8811266534875015</v>
      </c>
      <c r="F63" s="153">
        <f>_xlfn.STDEV.S(F56:F61)</f>
        <v>26.91045367819612</v>
      </c>
      <c r="G63" s="226">
        <f>_xlfn.STDEV.S(G56:G61)</f>
        <v>2.4251024913527273</v>
      </c>
      <c r="H63" s="214">
        <f>_xlfn.STDEV.S(H56:H61)</f>
        <v>23.548978357136317</v>
      </c>
      <c r="I63" s="1120"/>
      <c r="J63" s="1121"/>
      <c r="K63" s="152">
        <f>_xlfn.STDEV.S(K56:K61)</f>
        <v>7.9609612930124234</v>
      </c>
      <c r="L63" s="175">
        <f>_xlfn.STDEV.S(L56:L61)</f>
        <v>22.431604821917261</v>
      </c>
      <c r="M63" s="226">
        <f>_xlfn.STDEV.S(M56:M61)</f>
        <v>8.4979974822289943</v>
      </c>
      <c r="N63" s="214">
        <f>_xlfn.STDEV.S(N56:N61)</f>
        <v>60.136865257542176</v>
      </c>
      <c r="O63" s="1120"/>
      <c r="P63" s="1121"/>
      <c r="Q63" s="152">
        <f>_xlfn.STDEV.S(Q56:Q61)</f>
        <v>1.1500564145709595</v>
      </c>
      <c r="R63" s="175">
        <f>_xlfn.STDEV.S(R56:R61)</f>
        <v>16.456321059004377</v>
      </c>
      <c r="S63" s="226">
        <f>_xlfn.STDEV.S(S56:S61)</f>
        <v>3.1101538057818585</v>
      </c>
      <c r="T63" s="214">
        <f>_xlfn.STDEV.S(T56:T61)</f>
        <v>61.747754882516794</v>
      </c>
      <c r="U63" s="1120"/>
      <c r="V63" s="1121"/>
      <c r="W63" s="152">
        <f>_xlfn.STDEV.S(W56:W61)</f>
        <v>4.6140681540270494</v>
      </c>
      <c r="X63" s="175">
        <f>_xlfn.STDEV.S(X56:X61)</f>
        <v>21.837914587024457</v>
      </c>
      <c r="Y63" s="226">
        <f>_xlfn.STDEV.S(Y56:Y61)</f>
        <v>2.9584364764978619</v>
      </c>
      <c r="Z63" s="214">
        <f>_xlfn.STDEV.S(Z56:Z61)</f>
        <v>36.856615071157194</v>
      </c>
      <c r="AA63" s="1120"/>
      <c r="AB63" s="1121"/>
      <c r="AD63" s="266">
        <f>_xlfn.STDEV.S(AD56:AD61)</f>
        <v>36.102839917873176</v>
      </c>
      <c r="AE63" s="260">
        <f>_xlfn.STDEV.S(AE56:AE61)</f>
        <v>4.8280211684588616</v>
      </c>
      <c r="AF63" s="1121"/>
    </row>
    <row r="64" spans="1:32" ht="15.9" customHeight="1" thickBot="1" x14ac:dyDescent="0.35">
      <c r="A64" s="1171"/>
      <c r="B64" s="1175"/>
      <c r="C64" s="1221" t="s">
        <v>15</v>
      </c>
      <c r="D64" s="1229"/>
      <c r="E64" s="221">
        <f>_xlfn.STDEV.S(E56:E61)/SQRT(COUNT(E56:E61))</f>
        <v>1.9927116118238692</v>
      </c>
      <c r="F64" s="155">
        <f>_xlfn.STDEV.S(F56:F61)/SQRT(COUNT(F56:F61))</f>
        <v>10.986146709730541</v>
      </c>
      <c r="G64" s="227">
        <f>_xlfn.STDEV.S(G56:G61)/SQRT(COUNT(G56:G61))</f>
        <v>0.99004394629440617</v>
      </c>
      <c r="H64" s="215">
        <f>_xlfn.STDEV.S(H56:H61)/SQRT(COUNT(H56:H61))</f>
        <v>9.6138301564714119</v>
      </c>
      <c r="I64" s="1122"/>
      <c r="J64" s="1123"/>
      <c r="K64" s="154">
        <f>_xlfn.STDEV.S(K56:K61)/SQRT(COUNT(K56:K61))</f>
        <v>3.9804806465062117</v>
      </c>
      <c r="L64" s="176">
        <f>_xlfn.STDEV.S(L56:L61)/SQRT(COUNT(L56:L61))</f>
        <v>11.215802410958631</v>
      </c>
      <c r="M64" s="227">
        <f>_xlfn.STDEV.S(M56:M61)/SQRT(COUNT(M56:M61))</f>
        <v>4.2489987411144972</v>
      </c>
      <c r="N64" s="215">
        <f>_xlfn.STDEV.S(N56:N61)/SQRT(COUNT(N56:N61))</f>
        <v>30.068432628771088</v>
      </c>
      <c r="O64" s="1122"/>
      <c r="P64" s="1123"/>
      <c r="Q64" s="154">
        <f>_xlfn.STDEV.S(Q56:Q61)/SQRT(COUNT(Q56:Q61))</f>
        <v>0.51432086418806899</v>
      </c>
      <c r="R64" s="176">
        <f>_xlfn.STDEV.S(R56:R61)/SQRT(COUNT(R56:R61))</f>
        <v>7.3594905094990226</v>
      </c>
      <c r="S64" s="227">
        <f>_xlfn.STDEV.S(S56:S61)/SQRT(COUNT(S56:S61))</f>
        <v>1.3909030660415826</v>
      </c>
      <c r="T64" s="215">
        <f>_xlfn.STDEV.S(T56:T61)/SQRT(COUNT(T56:T61))</f>
        <v>27.614435475060418</v>
      </c>
      <c r="U64" s="1122"/>
      <c r="V64" s="1123"/>
      <c r="W64" s="154">
        <f>_xlfn.STDEV.S(W56:W61)/SQRT(COUNT(W56:W61))</f>
        <v>1.8836854359652953</v>
      </c>
      <c r="X64" s="176">
        <f>_xlfn.STDEV.S(X56:X61)/SQRT(COUNT(X56:X61))</f>
        <v>8.9152912974485918</v>
      </c>
      <c r="Y64" s="227">
        <f>_xlfn.STDEV.S(Y56:Y61)/SQRT(COUNT(Y56:Y61))</f>
        <v>1.2077766339761866</v>
      </c>
      <c r="Z64" s="215">
        <f>_xlfn.STDEV.S(Z56:Z61)/SQRT(COUNT(Z56:Z61))</f>
        <v>15.046650095084575</v>
      </c>
      <c r="AA64" s="1122"/>
      <c r="AB64" s="1123"/>
      <c r="AD64" s="268">
        <f>_xlfn.STDEV.S(AD56:AD61)/SQRT(COUNT(AD56:AD61))</f>
        <v>14.738922677362238</v>
      </c>
      <c r="AE64" s="261">
        <f>_xlfn.STDEV.S(AE56:AE61)/SQRT(COUNT(AE56:AE61))</f>
        <v>2.1591567058963954</v>
      </c>
      <c r="AF64" s="1123"/>
    </row>
    <row r="65" spans="1:32" ht="15.9" customHeight="1" x14ac:dyDescent="0.3">
      <c r="A65" s="1171"/>
      <c r="B65" s="1173" t="s">
        <v>16</v>
      </c>
      <c r="C65" s="9">
        <v>41898</v>
      </c>
      <c r="D65" s="24">
        <v>465</v>
      </c>
      <c r="E65" s="222">
        <v>1.0126582278481</v>
      </c>
      <c r="F65" s="157">
        <v>199.900496378752</v>
      </c>
      <c r="G65" s="228">
        <v>7.5495958800071001</v>
      </c>
      <c r="H65" s="291">
        <v>439.83333333333297</v>
      </c>
      <c r="I65" s="286" t="s">
        <v>270</v>
      </c>
      <c r="J65" s="287" t="s">
        <v>351</v>
      </c>
      <c r="K65" s="156">
        <v>7.2274286815654696</v>
      </c>
      <c r="L65" s="170">
        <v>37.359473295266099</v>
      </c>
      <c r="M65" s="228">
        <v>16.307212850096501</v>
      </c>
      <c r="N65" s="291">
        <v>435</v>
      </c>
      <c r="O65" s="286" t="s">
        <v>356</v>
      </c>
      <c r="P65" s="287" t="s">
        <v>172</v>
      </c>
      <c r="Q65" s="144">
        <v>2.5202507394064102</v>
      </c>
      <c r="R65" s="177">
        <v>42.165769070236301</v>
      </c>
      <c r="S65" s="133">
        <v>17.865379500191398</v>
      </c>
      <c r="T65" s="210">
        <v>441.66666666666703</v>
      </c>
      <c r="U65" s="104" t="s">
        <v>180</v>
      </c>
      <c r="V65" s="98" t="s">
        <v>353</v>
      </c>
      <c r="W65" s="156">
        <v>1.0126582278481</v>
      </c>
      <c r="X65" s="170">
        <v>58.710842827026703</v>
      </c>
      <c r="Y65" s="228">
        <v>9.9430034764462398</v>
      </c>
      <c r="Z65" s="291">
        <v>452</v>
      </c>
      <c r="AA65" s="286" t="s">
        <v>359</v>
      </c>
      <c r="AB65" s="287" t="s">
        <v>17</v>
      </c>
      <c r="AD65" s="231">
        <f>AVERAGE(H65,T65)</f>
        <v>440.75</v>
      </c>
      <c r="AE65" s="162">
        <f>S65*(T65/AD65)-G65*(H65/AD65)</f>
        <v>10.36864138709341</v>
      </c>
      <c r="AF65" s="233" t="s">
        <v>17</v>
      </c>
    </row>
    <row r="66" spans="1:32" ht="15.9" customHeight="1" x14ac:dyDescent="0.3">
      <c r="A66" s="1171"/>
      <c r="B66" s="1174"/>
      <c r="C66" s="9">
        <v>41961</v>
      </c>
      <c r="D66" s="24">
        <v>484</v>
      </c>
      <c r="E66" s="223">
        <v>-2.2235643104540501</v>
      </c>
      <c r="F66" s="159">
        <v>160.493983306377</v>
      </c>
      <c r="G66" s="229">
        <v>9.1128257202582699</v>
      </c>
      <c r="H66" s="299">
        <v>422.29166666666703</v>
      </c>
      <c r="I66" s="295" t="s">
        <v>229</v>
      </c>
      <c r="J66" s="296" t="s">
        <v>351</v>
      </c>
      <c r="K66" s="158">
        <v>5.6399193001491899</v>
      </c>
      <c r="L66" s="172">
        <v>29.636751774492499</v>
      </c>
      <c r="M66" s="229">
        <v>15.946679846910399</v>
      </c>
      <c r="N66" s="299">
        <v>452.75</v>
      </c>
      <c r="O66" s="295" t="s">
        <v>368</v>
      </c>
      <c r="P66" s="296" t="s">
        <v>172</v>
      </c>
      <c r="Q66" s="158">
        <v>3.4936613904921598</v>
      </c>
      <c r="R66" s="172">
        <v>56.026819323231102</v>
      </c>
      <c r="S66" s="229">
        <v>19.334776297087799</v>
      </c>
      <c r="T66" s="299">
        <v>446.88888888888903</v>
      </c>
      <c r="U66" s="295" t="s">
        <v>168</v>
      </c>
      <c r="V66" s="296" t="s">
        <v>166</v>
      </c>
      <c r="W66" s="158">
        <v>4.8083218411995201</v>
      </c>
      <c r="X66" s="172">
        <v>68.197686130695004</v>
      </c>
      <c r="Y66" s="229">
        <v>11.8153008202965</v>
      </c>
      <c r="Z66" s="299">
        <v>440.82608695652198</v>
      </c>
      <c r="AA66" s="295" t="s">
        <v>369</v>
      </c>
      <c r="AB66" s="296" t="s">
        <v>166</v>
      </c>
      <c r="AD66" s="263">
        <f t="shared" ref="AD66:AD74" si="6">AVERAGE(H66,T66)</f>
        <v>434.59027777777806</v>
      </c>
      <c r="AE66" s="163">
        <f t="shared" ref="AE66:AE74" si="7">S66*(T66/AD66)-G66*(H66/AD66)</f>
        <v>11.026998485503398</v>
      </c>
      <c r="AF66" s="235" t="s">
        <v>17</v>
      </c>
    </row>
    <row r="67" spans="1:32" ht="15.9" customHeight="1" x14ac:dyDescent="0.3">
      <c r="A67" s="1171"/>
      <c r="B67" s="1174"/>
      <c r="C67" s="9">
        <v>41961</v>
      </c>
      <c r="D67" s="24">
        <v>486</v>
      </c>
      <c r="E67" s="223">
        <v>1.7177851472036101</v>
      </c>
      <c r="F67" s="159">
        <v>185.90726436830599</v>
      </c>
      <c r="G67" s="229">
        <v>9.5832127868293497</v>
      </c>
      <c r="H67" s="299">
        <v>451.642857142857</v>
      </c>
      <c r="I67" s="295" t="s">
        <v>310</v>
      </c>
      <c r="J67" s="296" t="s">
        <v>351</v>
      </c>
      <c r="K67" s="158">
        <v>9.9307643138895791</v>
      </c>
      <c r="L67" s="172">
        <v>66.914975109551094</v>
      </c>
      <c r="M67" s="229">
        <v>16.278950947617702</v>
      </c>
      <c r="N67" s="299">
        <v>480.26086956521698</v>
      </c>
      <c r="O67" s="295" t="s">
        <v>318</v>
      </c>
      <c r="P67" s="296" t="s">
        <v>166</v>
      </c>
      <c r="Q67" s="158">
        <v>9.6384803315496406</v>
      </c>
      <c r="R67" s="172">
        <v>146.78170234605901</v>
      </c>
      <c r="S67" s="229">
        <v>17.907528680744299</v>
      </c>
      <c r="T67" s="299">
        <v>472.5</v>
      </c>
      <c r="U67" s="295" t="s">
        <v>232</v>
      </c>
      <c r="V67" s="296" t="s">
        <v>373</v>
      </c>
      <c r="W67" s="158">
        <v>4.8126647331399699</v>
      </c>
      <c r="X67" s="172">
        <v>52.184034735005</v>
      </c>
      <c r="Y67" s="229">
        <v>10.653562244841799</v>
      </c>
      <c r="Z67" s="299">
        <v>448.72</v>
      </c>
      <c r="AA67" s="295" t="s">
        <v>259</v>
      </c>
      <c r="AB67" s="296" t="s">
        <v>166</v>
      </c>
      <c r="AD67" s="263">
        <f t="shared" si="6"/>
        <v>462.0714285714285</v>
      </c>
      <c r="AE67" s="163">
        <f t="shared" si="7"/>
        <v>8.9447592784049466</v>
      </c>
      <c r="AF67" s="235" t="s">
        <v>17</v>
      </c>
    </row>
    <row r="68" spans="1:32" ht="15.9" customHeight="1" x14ac:dyDescent="0.3">
      <c r="A68" s="1171"/>
      <c r="B68" s="1174"/>
      <c r="C68" s="9">
        <v>41977</v>
      </c>
      <c r="D68" s="24">
        <v>492</v>
      </c>
      <c r="E68" s="217">
        <v>0</v>
      </c>
      <c r="F68" s="147">
        <v>277.72297581338302</v>
      </c>
      <c r="G68" s="134">
        <v>11.9630310613988</v>
      </c>
      <c r="H68" s="211">
        <v>543.96551724137896</v>
      </c>
      <c r="I68" s="295" t="s">
        <v>188</v>
      </c>
      <c r="J68" s="296" t="s">
        <v>373</v>
      </c>
      <c r="K68" s="146" t="s">
        <v>17</v>
      </c>
      <c r="L68" s="171" t="s">
        <v>17</v>
      </c>
      <c r="M68" s="134" t="s">
        <v>17</v>
      </c>
      <c r="N68" s="211" t="s">
        <v>17</v>
      </c>
      <c r="O68" s="295" t="s">
        <v>17</v>
      </c>
      <c r="P68" s="296" t="s">
        <v>172</v>
      </c>
      <c r="Q68" s="146">
        <v>5.6761803679881098</v>
      </c>
      <c r="R68" s="171">
        <v>87.961688951996805</v>
      </c>
      <c r="S68" s="134">
        <v>20.571882702495301</v>
      </c>
      <c r="T68" s="211">
        <v>480.322580645161</v>
      </c>
      <c r="U68" s="295" t="s">
        <v>380</v>
      </c>
      <c r="V68" s="296" t="s">
        <v>166</v>
      </c>
      <c r="W68" s="146">
        <v>4.4666952496273504</v>
      </c>
      <c r="X68" s="171">
        <v>63.928211686584703</v>
      </c>
      <c r="Y68" s="134">
        <v>14.434009604648001</v>
      </c>
      <c r="Z68" s="211">
        <v>516.41176470588198</v>
      </c>
      <c r="AA68" s="295" t="s">
        <v>381</v>
      </c>
      <c r="AB68" s="296" t="s">
        <v>166</v>
      </c>
      <c r="AD68" s="263">
        <f t="shared" si="6"/>
        <v>512.14404894327004</v>
      </c>
      <c r="AE68" s="163">
        <f t="shared" si="7"/>
        <v>6.5873330291831831</v>
      </c>
      <c r="AF68" s="235" t="s">
        <v>17</v>
      </c>
    </row>
    <row r="69" spans="1:32" ht="15.9" customHeight="1" x14ac:dyDescent="0.3">
      <c r="A69" s="1171"/>
      <c r="B69" s="1174"/>
      <c r="C69" s="9">
        <v>41898</v>
      </c>
      <c r="D69" s="24">
        <v>495</v>
      </c>
      <c r="E69" s="217">
        <v>-5.6160919540229903</v>
      </c>
      <c r="F69" s="147">
        <v>111.83212419764099</v>
      </c>
      <c r="G69" s="134">
        <v>6.2985134588830602</v>
      </c>
      <c r="H69" s="211">
        <v>517.66666666666697</v>
      </c>
      <c r="I69" s="289" t="s">
        <v>229</v>
      </c>
      <c r="J69" s="290" t="s">
        <v>17</v>
      </c>
      <c r="K69" s="146">
        <v>5.4907118209621597</v>
      </c>
      <c r="L69" s="171">
        <v>34.347532874438699</v>
      </c>
      <c r="M69" s="134">
        <v>14.3473550212167</v>
      </c>
      <c r="N69" s="211">
        <v>522.61111111111097</v>
      </c>
      <c r="O69" s="289" t="s">
        <v>355</v>
      </c>
      <c r="P69" s="290" t="s">
        <v>172</v>
      </c>
      <c r="Q69" s="146">
        <v>5.2301911571574502</v>
      </c>
      <c r="R69" s="171">
        <v>38.286425899265801</v>
      </c>
      <c r="S69" s="134">
        <v>17.652578539082398</v>
      </c>
      <c r="T69" s="211">
        <v>486.80952380952402</v>
      </c>
      <c r="U69" s="289" t="s">
        <v>357</v>
      </c>
      <c r="V69" s="290" t="s">
        <v>322</v>
      </c>
      <c r="W69" s="146">
        <v>0.68965517241379404</v>
      </c>
      <c r="X69" s="171">
        <v>52.347053017736499</v>
      </c>
      <c r="Y69" s="134">
        <v>7.2023310437743797</v>
      </c>
      <c r="Z69" s="211">
        <v>528</v>
      </c>
      <c r="AA69" s="289" t="s">
        <v>358</v>
      </c>
      <c r="AB69" s="290" t="s">
        <v>17</v>
      </c>
      <c r="AD69" s="263">
        <f t="shared" si="6"/>
        <v>502.23809523809553</v>
      </c>
      <c r="AE69" s="163">
        <f t="shared" si="7"/>
        <v>10.618296254244958</v>
      </c>
      <c r="AF69" s="235" t="s">
        <v>17</v>
      </c>
    </row>
    <row r="70" spans="1:32" ht="15.9" customHeight="1" x14ac:dyDescent="0.3">
      <c r="A70" s="1171"/>
      <c r="B70" s="1174"/>
      <c r="C70" s="9">
        <v>41984</v>
      </c>
      <c r="D70" s="24">
        <v>501</v>
      </c>
      <c r="E70" s="217">
        <v>-1.02832771494319</v>
      </c>
      <c r="F70" s="147">
        <v>85.1160341267517</v>
      </c>
      <c r="G70" s="134">
        <v>11.1046879628603</v>
      </c>
      <c r="H70" s="211">
        <v>390.58823529411802</v>
      </c>
      <c r="I70" s="103" t="s">
        <v>236</v>
      </c>
      <c r="J70" s="86" t="s">
        <v>172</v>
      </c>
      <c r="K70" s="146" t="s">
        <v>17</v>
      </c>
      <c r="L70" s="171" t="s">
        <v>17</v>
      </c>
      <c r="M70" s="134" t="s">
        <v>17</v>
      </c>
      <c r="N70" s="211" t="s">
        <v>17</v>
      </c>
      <c r="O70" s="103" t="s">
        <v>17</v>
      </c>
      <c r="P70" s="86" t="s">
        <v>17</v>
      </c>
      <c r="Q70" s="146">
        <v>-2.0031813239952201</v>
      </c>
      <c r="R70" s="171">
        <v>25.146713251532798</v>
      </c>
      <c r="S70" s="134">
        <v>20.231790535439401</v>
      </c>
      <c r="T70" s="211">
        <v>431.461538461538</v>
      </c>
      <c r="U70" s="295" t="s">
        <v>394</v>
      </c>
      <c r="V70" s="86" t="s">
        <v>17</v>
      </c>
      <c r="W70" s="146">
        <v>8.0486449485284695</v>
      </c>
      <c r="X70" s="171">
        <v>94.639122903886999</v>
      </c>
      <c r="Y70" s="134">
        <v>13.546702028281</v>
      </c>
      <c r="Z70" s="211">
        <v>379.64705882352899</v>
      </c>
      <c r="AA70" s="295" t="s">
        <v>381</v>
      </c>
      <c r="AB70" s="86" t="s">
        <v>351</v>
      </c>
      <c r="AD70" s="263">
        <f t="shared" si="6"/>
        <v>411.02488687782801</v>
      </c>
      <c r="AE70" s="163">
        <f t="shared" si="7"/>
        <v>10.685189961872696</v>
      </c>
      <c r="AF70" s="235" t="s">
        <v>17</v>
      </c>
    </row>
    <row r="71" spans="1:32" ht="15.9" customHeight="1" x14ac:dyDescent="0.3">
      <c r="A71" s="1171"/>
      <c r="B71" s="1174"/>
      <c r="C71" s="9">
        <v>41977</v>
      </c>
      <c r="D71" s="24">
        <v>507</v>
      </c>
      <c r="E71" s="223">
        <v>6.6700120939149397</v>
      </c>
      <c r="F71" s="159">
        <v>63.192203576402399</v>
      </c>
      <c r="G71" s="229">
        <v>8.1434996644979307</v>
      </c>
      <c r="H71" s="299">
        <v>445.75</v>
      </c>
      <c r="I71" s="295" t="s">
        <v>229</v>
      </c>
      <c r="J71" s="296" t="s">
        <v>172</v>
      </c>
      <c r="K71" s="158">
        <v>7.9454910443313498</v>
      </c>
      <c r="L71" s="172">
        <v>39.451564010825898</v>
      </c>
      <c r="M71" s="229">
        <v>13.253548713451501</v>
      </c>
      <c r="N71" s="299">
        <v>496.48275862068999</v>
      </c>
      <c r="O71" s="295" t="s">
        <v>385</v>
      </c>
      <c r="P71" s="296" t="s">
        <v>172</v>
      </c>
      <c r="Q71" s="158">
        <v>7.6382057022602901</v>
      </c>
      <c r="R71" s="172">
        <v>34.899981247304197</v>
      </c>
      <c r="S71" s="229">
        <v>16.8211725916319</v>
      </c>
      <c r="T71" s="299">
        <v>508.15789473684202</v>
      </c>
      <c r="U71" s="295" t="s">
        <v>386</v>
      </c>
      <c r="V71" s="296" t="s">
        <v>17</v>
      </c>
      <c r="W71" s="158">
        <v>8.3440559440559401</v>
      </c>
      <c r="X71" s="172">
        <v>50.819580419580397</v>
      </c>
      <c r="Y71" s="229">
        <v>11.1384182713913</v>
      </c>
      <c r="Z71" s="299">
        <v>422.2</v>
      </c>
      <c r="AA71" s="295" t="s">
        <v>387</v>
      </c>
      <c r="AB71" s="296" t="s">
        <v>166</v>
      </c>
      <c r="AD71" s="263">
        <f t="shared" si="6"/>
        <v>476.95394736842104</v>
      </c>
      <c r="AE71" s="163">
        <f t="shared" si="7"/>
        <v>10.310946586882974</v>
      </c>
      <c r="AF71" s="235" t="s">
        <v>17</v>
      </c>
    </row>
    <row r="72" spans="1:32" ht="15.9" customHeight="1" x14ac:dyDescent="0.3">
      <c r="A72" s="1171"/>
      <c r="B72" s="1174"/>
      <c r="C72" s="9">
        <v>41984</v>
      </c>
      <c r="D72" s="24">
        <v>523</v>
      </c>
      <c r="E72" s="217">
        <v>-15.191679384595901</v>
      </c>
      <c r="F72" s="147">
        <v>188.80692773403501</v>
      </c>
      <c r="G72" s="134">
        <v>9.5075588957631307</v>
      </c>
      <c r="H72" s="211">
        <v>425.46875</v>
      </c>
      <c r="I72" s="295" t="s">
        <v>399</v>
      </c>
      <c r="J72" s="296" t="s">
        <v>351</v>
      </c>
      <c r="K72" s="146">
        <v>6.15979356561611</v>
      </c>
      <c r="L72" s="171">
        <v>54.620674666376097</v>
      </c>
      <c r="M72" s="134">
        <v>16.223710058173701</v>
      </c>
      <c r="N72" s="211">
        <v>494.28</v>
      </c>
      <c r="O72" s="295" t="s">
        <v>400</v>
      </c>
      <c r="P72" s="296" t="s">
        <v>172</v>
      </c>
      <c r="Q72" s="146">
        <v>2.05194791418121</v>
      </c>
      <c r="R72" s="171">
        <v>50.569266332304501</v>
      </c>
      <c r="S72" s="134">
        <v>18.395920827967799</v>
      </c>
      <c r="T72" s="131">
        <v>437.04347826087002</v>
      </c>
      <c r="U72" s="295" t="s">
        <v>226</v>
      </c>
      <c r="V72" s="296" t="s">
        <v>322</v>
      </c>
      <c r="W72" s="146">
        <v>7.3209064149658101</v>
      </c>
      <c r="X72" s="171">
        <v>80.094989904395902</v>
      </c>
      <c r="Y72" s="134">
        <v>8.8607358933827101</v>
      </c>
      <c r="Z72" s="211">
        <v>425.1</v>
      </c>
      <c r="AA72" s="295" t="s">
        <v>387</v>
      </c>
      <c r="AB72" s="296" t="s">
        <v>322</v>
      </c>
      <c r="AD72" s="263">
        <f t="shared" si="6"/>
        <v>431.25611413043498</v>
      </c>
      <c r="AE72" s="163">
        <f t="shared" si="7"/>
        <v>9.2628206178352634</v>
      </c>
      <c r="AF72" s="86" t="s">
        <v>17</v>
      </c>
    </row>
    <row r="73" spans="1:32" ht="15.9" customHeight="1" x14ac:dyDescent="0.3">
      <c r="A73" s="1171"/>
      <c r="B73" s="1174"/>
      <c r="C73" s="9">
        <v>41933</v>
      </c>
      <c r="D73" s="24">
        <v>524</v>
      </c>
      <c r="E73" s="223">
        <v>-1.04094248154575</v>
      </c>
      <c r="F73" s="159">
        <v>152.10071548873501</v>
      </c>
      <c r="G73" s="229">
        <v>12.586326705794599</v>
      </c>
      <c r="H73" s="292">
        <v>427.08333333333297</v>
      </c>
      <c r="I73" s="289" t="s">
        <v>365</v>
      </c>
      <c r="J73" s="288" t="s">
        <v>309</v>
      </c>
      <c r="K73" s="158" t="s">
        <v>17</v>
      </c>
      <c r="L73" s="172" t="s">
        <v>17</v>
      </c>
      <c r="M73" s="229" t="s">
        <v>17</v>
      </c>
      <c r="N73" s="292" t="s">
        <v>17</v>
      </c>
      <c r="O73" s="289" t="s">
        <v>17</v>
      </c>
      <c r="P73" s="290" t="s">
        <v>367</v>
      </c>
      <c r="Q73" s="158" t="s">
        <v>17</v>
      </c>
      <c r="R73" s="172" t="s">
        <v>17</v>
      </c>
      <c r="S73" s="229" t="s">
        <v>17</v>
      </c>
      <c r="T73" s="299" t="s">
        <v>17</v>
      </c>
      <c r="U73" s="289" t="s">
        <v>17</v>
      </c>
      <c r="V73" s="290" t="s">
        <v>367</v>
      </c>
      <c r="W73" s="158">
        <v>0.54608144627714095</v>
      </c>
      <c r="X73" s="172">
        <v>62.717984767134404</v>
      </c>
      <c r="Y73" s="229">
        <v>8.5007516087274499</v>
      </c>
      <c r="Z73" s="292">
        <v>426.4</v>
      </c>
      <c r="AA73" s="289" t="s">
        <v>366</v>
      </c>
      <c r="AB73" s="288" t="s">
        <v>309</v>
      </c>
      <c r="AD73" s="263">
        <f t="shared" si="6"/>
        <v>427.08333333333297</v>
      </c>
      <c r="AE73" s="163" t="s">
        <v>17</v>
      </c>
      <c r="AF73" s="235" t="s">
        <v>17</v>
      </c>
    </row>
    <row r="74" spans="1:32" ht="15.9" customHeight="1" thickBot="1" x14ac:dyDescent="0.35">
      <c r="A74" s="1171"/>
      <c r="B74" s="1174"/>
      <c r="C74" s="39">
        <v>42124</v>
      </c>
      <c r="D74" s="40">
        <v>732</v>
      </c>
      <c r="E74" s="224">
        <v>0.53013848393389695</v>
      </c>
      <c r="F74" s="161">
        <v>187.00151724574201</v>
      </c>
      <c r="G74" s="298">
        <v>9.5482933202665006</v>
      </c>
      <c r="H74" s="297">
        <v>501.6</v>
      </c>
      <c r="I74" s="293" t="s">
        <v>308</v>
      </c>
      <c r="J74" s="294" t="s">
        <v>351</v>
      </c>
      <c r="K74" s="160" t="s">
        <v>17</v>
      </c>
      <c r="L74" s="173" t="s">
        <v>17</v>
      </c>
      <c r="M74" s="298" t="s">
        <v>17</v>
      </c>
      <c r="N74" s="297" t="s">
        <v>17</v>
      </c>
      <c r="O74" s="293" t="s">
        <v>17</v>
      </c>
      <c r="P74" s="294" t="s">
        <v>17</v>
      </c>
      <c r="Q74" s="160">
        <v>5.6945917285259799</v>
      </c>
      <c r="R74" s="173">
        <v>65.828211665281103</v>
      </c>
      <c r="S74" s="298">
        <v>22.7174059406141</v>
      </c>
      <c r="T74" s="297">
        <v>507.17391304347802</v>
      </c>
      <c r="U74" s="293" t="s">
        <v>226</v>
      </c>
      <c r="V74" s="294" t="s">
        <v>322</v>
      </c>
      <c r="W74" s="160">
        <v>17.541502162655199</v>
      </c>
      <c r="X74" s="173">
        <v>68.499434533673494</v>
      </c>
      <c r="Y74" s="298">
        <v>11.5151920569596</v>
      </c>
      <c r="Z74" s="297">
        <v>529.27586206896603</v>
      </c>
      <c r="AA74" s="293" t="s">
        <v>406</v>
      </c>
      <c r="AB74" s="294" t="s">
        <v>166</v>
      </c>
      <c r="AD74" s="264">
        <f t="shared" si="6"/>
        <v>504.38695652173902</v>
      </c>
      <c r="AE74" s="164">
        <f t="shared" si="7"/>
        <v>13.347394591800015</v>
      </c>
      <c r="AF74" s="234" t="s">
        <v>17</v>
      </c>
    </row>
    <row r="75" spans="1:32" ht="15.9" customHeight="1" x14ac:dyDescent="0.3">
      <c r="A75" s="1171"/>
      <c r="B75" s="1174"/>
      <c r="C75" s="1116" t="s">
        <v>13</v>
      </c>
      <c r="D75" s="1117"/>
      <c r="E75" s="219">
        <f>AVERAGE(E65:E74)</f>
        <v>-1.5170011892661335</v>
      </c>
      <c r="F75" s="151">
        <f>AVERAGE(F65:F74)</f>
        <v>161.20742422361252</v>
      </c>
      <c r="G75" s="225">
        <f>AVERAGE(G65:G74)</f>
        <v>9.5397545456559047</v>
      </c>
      <c r="H75" s="213">
        <f>AVERAGE(H65:H74)</f>
        <v>456.5890359678354</v>
      </c>
      <c r="I75" s="1118">
        <f>COUNT(E65:E74)</f>
        <v>10</v>
      </c>
      <c r="J75" s="1119"/>
      <c r="K75" s="150">
        <f>AVERAGE(K65:K74)</f>
        <v>7.0656847877523097</v>
      </c>
      <c r="L75" s="174">
        <f>AVERAGE(L65:L74)</f>
        <v>43.721828621825061</v>
      </c>
      <c r="M75" s="225">
        <f>AVERAGE(M65:M74)</f>
        <v>15.392909572911085</v>
      </c>
      <c r="N75" s="213">
        <f>AVERAGE(N65:N74)</f>
        <v>480.23078988283623</v>
      </c>
      <c r="O75" s="1118">
        <f>COUNT(K65:K74)</f>
        <v>6</v>
      </c>
      <c r="P75" s="1119"/>
      <c r="Q75" s="150">
        <f>AVERAGE(Q65:Q74)</f>
        <v>4.4378142230628912</v>
      </c>
      <c r="R75" s="174">
        <f>AVERAGE(R65:R74)</f>
        <v>60.851842009690166</v>
      </c>
      <c r="S75" s="225">
        <f>AVERAGE(S65:S74)</f>
        <v>19.055381735028266</v>
      </c>
      <c r="T75" s="213">
        <f>AVERAGE(T65:T74)</f>
        <v>468.00272050144099</v>
      </c>
      <c r="U75" s="1118">
        <f>COUNT(Q65:Q74)</f>
        <v>9</v>
      </c>
      <c r="V75" s="1119"/>
      <c r="W75" s="150">
        <f>AVERAGE(W65:W74)</f>
        <v>5.759118614071129</v>
      </c>
      <c r="X75" s="174">
        <f>AVERAGE(X65:X74)</f>
        <v>65.21389409257192</v>
      </c>
      <c r="Y75" s="225">
        <f>AVERAGE(Y65:Y74)</f>
        <v>10.761000704874899</v>
      </c>
      <c r="Z75" s="213">
        <f>AVERAGE(Z65:Z74)</f>
        <v>456.85807725548983</v>
      </c>
      <c r="AA75" s="1118">
        <f>COUNT(W65:W74)</f>
        <v>10</v>
      </c>
      <c r="AB75" s="1119"/>
      <c r="AD75" s="265">
        <f>AVERAGE(AD65:AD74)</f>
        <v>460.24990887623278</v>
      </c>
      <c r="AE75" s="259">
        <f>AVERAGE(AE65:AE74)</f>
        <v>10.12804224364676</v>
      </c>
      <c r="AF75" s="1119"/>
    </row>
    <row r="76" spans="1:32" ht="15.9" customHeight="1" x14ac:dyDescent="0.3">
      <c r="A76" s="1171"/>
      <c r="B76" s="1174"/>
      <c r="C76" s="1124" t="s">
        <v>14</v>
      </c>
      <c r="D76" s="1125"/>
      <c r="E76" s="220">
        <f>_xlfn.STDEV.S(E65:E74)</f>
        <v>5.7266076180840271</v>
      </c>
      <c r="F76" s="153">
        <f>_xlfn.STDEV.S(F65:F74)</f>
        <v>62.386271679908091</v>
      </c>
      <c r="G76" s="226">
        <f>_xlfn.STDEV.S(G65:G74)</f>
        <v>1.9494744847548087</v>
      </c>
      <c r="H76" s="214">
        <f>_xlfn.STDEV.S(H65:H74)</f>
        <v>48.517225129407244</v>
      </c>
      <c r="I76" s="1120"/>
      <c r="J76" s="1121"/>
      <c r="K76" s="152">
        <f>_xlfn.STDEV.S(K65:K74)</f>
        <v>1.6936875039685313</v>
      </c>
      <c r="L76" s="175">
        <f>_xlfn.STDEV.S(L65:L74)</f>
        <v>14.154069554781932</v>
      </c>
      <c r="M76" s="226">
        <f>_xlfn.STDEV.S(M65:M74)</f>
        <v>1.2874750460182407</v>
      </c>
      <c r="N76" s="214">
        <f>_xlfn.STDEV.S(N65:N74)</f>
        <v>31.807601264418903</v>
      </c>
      <c r="O76" s="1120"/>
      <c r="P76" s="1121"/>
      <c r="Q76" s="152">
        <f>_xlfn.STDEV.S(Q65:Q74)</f>
        <v>3.4054660321879098</v>
      </c>
      <c r="R76" s="175">
        <f>_xlfn.STDEV.S(R65:R74)</f>
        <v>37.214553240130918</v>
      </c>
      <c r="S76" s="226">
        <f>_xlfn.STDEV.S(S65:S74)</f>
        <v>1.8473055850920033</v>
      </c>
      <c r="T76" s="214">
        <f>_xlfn.STDEV.S(T65:T74)</f>
        <v>29.802757742559766</v>
      </c>
      <c r="U76" s="1120"/>
      <c r="V76" s="1121"/>
      <c r="W76" s="152">
        <f>_xlfn.STDEV.S(W65:W74)</f>
        <v>5.0778585267497887</v>
      </c>
      <c r="X76" s="175">
        <f>_xlfn.STDEV.S(X65:X74)</f>
        <v>13.742433120680952</v>
      </c>
      <c r="Y76" s="226">
        <f>_xlfn.STDEV.S(Y65:Y74)</f>
        <v>2.2395051081574624</v>
      </c>
      <c r="Z76" s="214">
        <f>_xlfn.STDEV.S(Z65:Z74)</f>
        <v>50.878939077005107</v>
      </c>
      <c r="AA76" s="1120"/>
      <c r="AB76" s="1121"/>
      <c r="AD76" s="266">
        <f>_xlfn.STDEV.S(AD65:AD74)</f>
        <v>36.64978270377285</v>
      </c>
      <c r="AE76" s="260">
        <f>_xlfn.STDEV.S(AE65:AE74)</f>
        <v>1.820022155316982</v>
      </c>
      <c r="AF76" s="1121"/>
    </row>
    <row r="77" spans="1:32" ht="15.9" customHeight="1" thickBot="1" x14ac:dyDescent="0.35">
      <c r="A77" s="1171"/>
      <c r="B77" s="1175"/>
      <c r="C77" s="1126" t="s">
        <v>15</v>
      </c>
      <c r="D77" s="1127"/>
      <c r="E77" s="221">
        <f>_xlfn.STDEV.S(E65:E74)/SQRT(COUNT(E65:E74))</f>
        <v>1.8109123339217172</v>
      </c>
      <c r="F77" s="155">
        <f>_xlfn.STDEV.S(F65:F74)/SQRT(COUNT(F65:F74))</f>
        <v>19.728271323456859</v>
      </c>
      <c r="G77" s="227">
        <f>_xlfn.STDEV.S(G65:G74)/SQRT(COUNT(G65:G74))</f>
        <v>0.61647796122083931</v>
      </c>
      <c r="H77" s="215">
        <f>_xlfn.STDEV.S(H65:H74)/SQRT(COUNT(H65:H74))</f>
        <v>15.342493716008443</v>
      </c>
      <c r="I77" s="1122"/>
      <c r="J77" s="1123"/>
      <c r="K77" s="154">
        <f>_xlfn.STDEV.S(K65:K74)/SQRT(COUNT(K65:K74))</f>
        <v>0.69144502807516017</v>
      </c>
      <c r="L77" s="176">
        <f>_xlfn.STDEV.S(L65:L74)/SQRT(COUNT(L65:L74))</f>
        <v>5.7783746988463349</v>
      </c>
      <c r="M77" s="227">
        <f>_xlfn.STDEV.S(M65:M74)/SQRT(COUNT(M65:M74))</f>
        <v>0.52560948655183015</v>
      </c>
      <c r="N77" s="215">
        <f>_xlfn.STDEV.S(N65:N74)/SQRT(COUNT(N65:N74))</f>
        <v>12.985398839955225</v>
      </c>
      <c r="O77" s="1122"/>
      <c r="P77" s="1123"/>
      <c r="Q77" s="154">
        <f>_xlfn.STDEV.S(Q65:Q74)/SQRT(COUNT(Q65:Q74))</f>
        <v>1.1351553440626365</v>
      </c>
      <c r="R77" s="176">
        <f>_xlfn.STDEV.S(R65:R74)/SQRT(COUNT(R65:R74))</f>
        <v>12.40485108004364</v>
      </c>
      <c r="S77" s="227">
        <f>_xlfn.STDEV.S(S65:S74)/SQRT(COUNT(S65:S74))</f>
        <v>0.61576852836400109</v>
      </c>
      <c r="T77" s="215">
        <f>_xlfn.STDEV.S(T65:T74)/SQRT(COUNT(T65:T74))</f>
        <v>9.934252580853256</v>
      </c>
      <c r="U77" s="1122"/>
      <c r="V77" s="1123"/>
      <c r="W77" s="154">
        <f>_xlfn.STDEV.S(W65:W74)/SQRT(COUNT(W65:W74))</f>
        <v>1.6057598580636374</v>
      </c>
      <c r="X77" s="176">
        <f>_xlfn.STDEV.S(X65:X74)/SQRT(COUNT(X65:X74))</f>
        <v>4.3457389253887397</v>
      </c>
      <c r="Y77" s="227">
        <f>_xlfn.STDEV.S(Y65:Y74)/SQRT(COUNT(Y65:Y74))</f>
        <v>0.70819369733593129</v>
      </c>
      <c r="Z77" s="215">
        <f>_xlfn.STDEV.S(Z65:Z74)/SQRT(COUNT(Z65:Z74))</f>
        <v>16.089333241628122</v>
      </c>
      <c r="AA77" s="1122"/>
      <c r="AB77" s="1123"/>
      <c r="AD77" s="268">
        <f>_xlfn.STDEV.S(AD65:AD74)/SQRT(COUNT(AD65:AD74))</f>
        <v>11.589678909416634</v>
      </c>
      <c r="AE77" s="261">
        <f>_xlfn.STDEV.S(AE65:AE74)/SQRT(COUNT(AE65:AE74))</f>
        <v>0.60667405177232736</v>
      </c>
      <c r="AF77" s="1123"/>
    </row>
    <row r="78" spans="1:32" s="81" customFormat="1" ht="15.9" customHeight="1" thickBot="1" x14ac:dyDescent="0.35">
      <c r="A78" s="1172"/>
      <c r="B78" s="1109" t="s">
        <v>19</v>
      </c>
      <c r="C78" s="1110"/>
      <c r="D78" s="1110"/>
      <c r="E78" s="27">
        <f>_xlfn.T.TEST(E56:E61,E65:E74,2,3)</f>
        <v>0.92935305271272894</v>
      </c>
      <c r="F78" s="28">
        <f>_xlfn.T.TEST(F56:F61,F65:F74,2,3)</f>
        <v>0.5751920170649224</v>
      </c>
      <c r="G78" s="129">
        <f>_xlfn.T.TEST(G56:G61,G65:G74,2,3)</f>
        <v>0.42195022402987303</v>
      </c>
      <c r="H78" s="53">
        <f>_xlfn.T.TEST(H56:H61,H65:H74,2,3)</f>
        <v>0.7524810824316972</v>
      </c>
      <c r="K78" s="27">
        <f>_xlfn.T.TEST(K56:K61,K65:K74,2,3)</f>
        <v>0.95546772829865989</v>
      </c>
      <c r="L78" s="72">
        <f>_xlfn.T.TEST(L56:L61,L65:L74,2,3)</f>
        <v>0.11679925313825958</v>
      </c>
      <c r="M78" s="129">
        <f>_xlfn.T.TEST(M56:M61,M65:M74,2,3)</f>
        <v>0.67349401786788354</v>
      </c>
      <c r="N78" s="53">
        <f>_xlfn.T.TEST(N56:N61,N65:N74,2,3)</f>
        <v>0.17391302591226337</v>
      </c>
      <c r="Q78" s="27">
        <f>_xlfn.T.TEST(Q56:Q61,Q65:Q74,2,3)</f>
        <v>0.58101369688139226</v>
      </c>
      <c r="R78" s="72">
        <f>_xlfn.T.TEST(R56:R61,R65:R74,2,3)</f>
        <v>0.52922771342840647</v>
      </c>
      <c r="S78" s="129">
        <f>_xlfn.T.TEST(S56:S61,S65:S74,2,3)</f>
        <v>0.91146144523394645</v>
      </c>
      <c r="T78" s="53">
        <f>_xlfn.T.TEST(T56:T61,T65:T74,2,3)</f>
        <v>0.95971860267183251</v>
      </c>
      <c r="W78" s="27">
        <f>_xlfn.T.TEST(W56:W61,W65:W74,2,3)</f>
        <v>0.77024482883927803</v>
      </c>
      <c r="X78" s="72">
        <f>_xlfn.T.TEST(X56:X61,X65:X74,2,3)</f>
        <v>0.36873672319867956</v>
      </c>
      <c r="Y78" s="129">
        <f>_xlfn.T.TEST(Y56:Y61,Y65:Y74,2,3)</f>
        <v>0.34546470943945873</v>
      </c>
      <c r="Z78" s="53">
        <f>_xlfn.T.TEST(Z56:Z61,Z65:Z74,2,3)</f>
        <v>0.2422597874502177</v>
      </c>
      <c r="AD78" s="258">
        <f>_xlfn.T.TEST(AD56:AD61,AD65:AD74,2,3)</f>
        <v>0.94751545105422508</v>
      </c>
      <c r="AE78" s="53">
        <f>_xlfn.T.TEST(AE56:AE61,AE65:AE74,2,3)</f>
        <v>0.33456523699592766</v>
      </c>
      <c r="AF78" s="44"/>
    </row>
    <row r="79" spans="1:32" ht="15.9" customHeight="1" x14ac:dyDescent="0.3">
      <c r="K79" s="8"/>
      <c r="L79" s="8"/>
      <c r="Q79" s="8"/>
      <c r="R79" s="8"/>
      <c r="W79" s="8"/>
      <c r="X79" s="8"/>
    </row>
    <row r="80" spans="1:32" ht="15.9" customHeight="1" thickBot="1" x14ac:dyDescent="0.35">
      <c r="K80" s="8"/>
      <c r="L80" s="8"/>
      <c r="Q80" s="8"/>
      <c r="R80" s="8"/>
      <c r="W80" s="8"/>
      <c r="X80" s="8"/>
    </row>
    <row r="81" spans="1:32" ht="16.5" customHeight="1" thickBot="1" x14ac:dyDescent="0.35">
      <c r="A81" s="1150" t="s">
        <v>646</v>
      </c>
      <c r="B81" s="1151"/>
      <c r="C81" s="1156" t="s">
        <v>0</v>
      </c>
      <c r="D81" s="1179" t="s">
        <v>1</v>
      </c>
      <c r="E81" s="1098" t="s">
        <v>161</v>
      </c>
      <c r="F81" s="1099"/>
      <c r="G81" s="1099"/>
      <c r="H81" s="1099"/>
      <c r="I81" s="1099"/>
      <c r="J81" s="1099"/>
      <c r="K81" s="1098" t="s">
        <v>162</v>
      </c>
      <c r="L81" s="1099"/>
      <c r="M81" s="1099"/>
      <c r="N81" s="1099"/>
      <c r="O81" s="1099"/>
      <c r="P81" s="1100"/>
      <c r="Q81" s="1098" t="s">
        <v>164</v>
      </c>
      <c r="R81" s="1099"/>
      <c r="S81" s="1099"/>
      <c r="T81" s="1099"/>
      <c r="U81" s="1099"/>
      <c r="V81" s="1100"/>
      <c r="W81" s="1098" t="s">
        <v>163</v>
      </c>
      <c r="X81" s="1099"/>
      <c r="Y81" s="1099"/>
      <c r="Z81" s="1099"/>
      <c r="AA81" s="1099"/>
      <c r="AB81" s="1100"/>
      <c r="AD81" s="1098" t="s">
        <v>336</v>
      </c>
      <c r="AE81" s="1099"/>
      <c r="AF81" s="1100"/>
    </row>
    <row r="82" spans="1:32" ht="16.5" customHeight="1" x14ac:dyDescent="0.3">
      <c r="A82" s="1152"/>
      <c r="B82" s="1153"/>
      <c r="C82" s="1157"/>
      <c r="D82" s="1180"/>
      <c r="E82" s="1225" t="s">
        <v>165</v>
      </c>
      <c r="F82" s="1226"/>
      <c r="G82" s="1196" t="s">
        <v>160</v>
      </c>
      <c r="H82" s="1198" t="s">
        <v>7</v>
      </c>
      <c r="I82" s="1157" t="s">
        <v>68</v>
      </c>
      <c r="J82" s="1179" t="s">
        <v>2</v>
      </c>
      <c r="K82" s="1225" t="s">
        <v>165</v>
      </c>
      <c r="L82" s="1226"/>
      <c r="M82" s="1196" t="s">
        <v>160</v>
      </c>
      <c r="N82" s="1198" t="s">
        <v>7</v>
      </c>
      <c r="O82" s="1157" t="s">
        <v>68</v>
      </c>
      <c r="P82" s="1180" t="s">
        <v>2</v>
      </c>
      <c r="Q82" s="1225" t="s">
        <v>165</v>
      </c>
      <c r="R82" s="1226"/>
      <c r="S82" s="1196" t="s">
        <v>160</v>
      </c>
      <c r="T82" s="1198" t="s">
        <v>7</v>
      </c>
      <c r="U82" s="1157" t="s">
        <v>68</v>
      </c>
      <c r="V82" s="1180" t="s">
        <v>2</v>
      </c>
      <c r="W82" s="1225" t="s">
        <v>165</v>
      </c>
      <c r="X82" s="1226"/>
      <c r="Y82" s="1196" t="s">
        <v>160</v>
      </c>
      <c r="Z82" s="1198" t="s">
        <v>7</v>
      </c>
      <c r="AA82" s="1157" t="s">
        <v>68</v>
      </c>
      <c r="AB82" s="1180" t="s">
        <v>2</v>
      </c>
      <c r="AD82" s="1223" t="s">
        <v>337</v>
      </c>
      <c r="AE82" s="1202" t="s">
        <v>338</v>
      </c>
      <c r="AF82" s="1180" t="s">
        <v>2</v>
      </c>
    </row>
    <row r="83" spans="1:32" ht="16.5" customHeight="1" thickBot="1" x14ac:dyDescent="0.35">
      <c r="A83" s="1154"/>
      <c r="B83" s="1155"/>
      <c r="C83" s="1158"/>
      <c r="D83" s="1181"/>
      <c r="E83" s="92" t="s">
        <v>52</v>
      </c>
      <c r="F83" s="93" t="s">
        <v>53</v>
      </c>
      <c r="G83" s="1227"/>
      <c r="H83" s="1199"/>
      <c r="I83" s="1158"/>
      <c r="J83" s="1181"/>
      <c r="K83" s="92" t="s">
        <v>52</v>
      </c>
      <c r="L83" s="93" t="s">
        <v>53</v>
      </c>
      <c r="M83" s="1227"/>
      <c r="N83" s="1199"/>
      <c r="O83" s="1158"/>
      <c r="P83" s="1181"/>
      <c r="Q83" s="92" t="s">
        <v>52</v>
      </c>
      <c r="R83" s="93" t="s">
        <v>53</v>
      </c>
      <c r="S83" s="1227"/>
      <c r="T83" s="1199"/>
      <c r="U83" s="1158"/>
      <c r="V83" s="1181"/>
      <c r="W83" s="92" t="s">
        <v>52</v>
      </c>
      <c r="X83" s="93" t="s">
        <v>53</v>
      </c>
      <c r="Y83" s="1227"/>
      <c r="Z83" s="1199"/>
      <c r="AA83" s="1158"/>
      <c r="AB83" s="1181"/>
      <c r="AD83" s="1224"/>
      <c r="AE83" s="1203"/>
      <c r="AF83" s="1181"/>
    </row>
    <row r="84" spans="1:32" ht="15.9" customHeight="1" x14ac:dyDescent="0.3">
      <c r="A84" s="1170" t="s">
        <v>649</v>
      </c>
      <c r="B84" s="1173" t="s">
        <v>9</v>
      </c>
      <c r="C84" s="9">
        <v>41480</v>
      </c>
      <c r="D84" s="24">
        <v>645</v>
      </c>
      <c r="E84" s="417">
        <v>0.67755573817075898</v>
      </c>
      <c r="F84" s="157">
        <v>108.19819171916301</v>
      </c>
      <c r="G84" s="228">
        <v>14.388542378295099</v>
      </c>
      <c r="H84" s="419">
        <v>371.28571428571399</v>
      </c>
      <c r="I84" s="205" t="s">
        <v>565</v>
      </c>
      <c r="J84" s="206" t="s">
        <v>17</v>
      </c>
      <c r="K84" s="432" t="s">
        <v>17</v>
      </c>
      <c r="L84" s="433" t="s">
        <v>17</v>
      </c>
      <c r="M84" s="434" t="s">
        <v>17</v>
      </c>
      <c r="N84" s="435" t="s">
        <v>17</v>
      </c>
      <c r="O84" s="436" t="s">
        <v>17</v>
      </c>
      <c r="P84" s="437" t="s">
        <v>17</v>
      </c>
      <c r="Q84" s="432">
        <v>3.6620793952647799</v>
      </c>
      <c r="R84" s="433">
        <v>18.129057779962501</v>
      </c>
      <c r="S84" s="434">
        <v>20.290451257367501</v>
      </c>
      <c r="T84" s="435">
        <v>436.65517241379303</v>
      </c>
      <c r="U84" s="436" t="s">
        <v>539</v>
      </c>
      <c r="V84" s="437" t="s">
        <v>17</v>
      </c>
      <c r="W84" s="432">
        <v>1.5098701650987001</v>
      </c>
      <c r="X84" s="433">
        <v>20.283559177835599</v>
      </c>
      <c r="Y84" s="434">
        <v>12.2304688957583</v>
      </c>
      <c r="Z84" s="435">
        <v>412.45833333333297</v>
      </c>
      <c r="AA84" s="436" t="s">
        <v>540</v>
      </c>
      <c r="AB84" s="437" t="s">
        <v>17</v>
      </c>
      <c r="AD84" s="231">
        <f>AVERAGE(H84,T84)</f>
        <v>403.97044334975351</v>
      </c>
      <c r="AE84" s="162">
        <f>S84*(T84/AD84)-G84*(H84/AD84)</f>
        <v>8.7077416568279595</v>
      </c>
      <c r="AF84" s="233" t="s">
        <v>17</v>
      </c>
    </row>
    <row r="85" spans="1:32" ht="15.9" customHeight="1" x14ac:dyDescent="0.3">
      <c r="A85" s="1171"/>
      <c r="B85" s="1174"/>
      <c r="C85" s="9">
        <v>41484</v>
      </c>
      <c r="D85" s="24">
        <v>653</v>
      </c>
      <c r="E85" s="460">
        <v>1.36363636363636</v>
      </c>
      <c r="F85" s="461">
        <v>138.98150894634901</v>
      </c>
      <c r="G85" s="462">
        <v>12.625543904786699</v>
      </c>
      <c r="H85" s="451">
        <v>391</v>
      </c>
      <c r="I85" s="452" t="s">
        <v>229</v>
      </c>
      <c r="J85" s="453" t="s">
        <v>17</v>
      </c>
      <c r="K85" s="463">
        <v>10.2941484036555</v>
      </c>
      <c r="L85" s="464">
        <v>45.357079137407503</v>
      </c>
      <c r="M85" s="462">
        <v>13.0262785524206</v>
      </c>
      <c r="N85" s="451">
        <v>493.77272727272702</v>
      </c>
      <c r="O85" s="452" t="s">
        <v>541</v>
      </c>
      <c r="P85" s="453" t="s">
        <v>17</v>
      </c>
      <c r="Q85" s="463">
        <v>7.4786046172184699</v>
      </c>
      <c r="R85" s="464">
        <v>41.778723818327798</v>
      </c>
      <c r="S85" s="462">
        <v>17.484112655100699</v>
      </c>
      <c r="T85" s="451">
        <v>428.9</v>
      </c>
      <c r="U85" s="452" t="s">
        <v>238</v>
      </c>
      <c r="V85" s="453" t="s">
        <v>17</v>
      </c>
      <c r="W85" s="463">
        <v>-0.27076938821561303</v>
      </c>
      <c r="X85" s="464">
        <v>14.043157344625399</v>
      </c>
      <c r="Y85" s="462">
        <v>10.4519665377143</v>
      </c>
      <c r="Z85" s="451">
        <v>483.79310344827599</v>
      </c>
      <c r="AA85" s="452" t="s">
        <v>190</v>
      </c>
      <c r="AB85" s="453" t="s">
        <v>17</v>
      </c>
      <c r="AD85" s="263">
        <f t="shared" ref="AD85:AD95" si="8">AVERAGE(H85,T85)</f>
        <v>409.95</v>
      </c>
      <c r="AE85" s="163">
        <f t="shared" ref="AE85:AE95" si="9">S85*(T85/AD85)-G85*(H85/AD85)</f>
        <v>6.2503921234323467</v>
      </c>
      <c r="AF85" s="410"/>
    </row>
    <row r="86" spans="1:32" ht="15.9" customHeight="1" x14ac:dyDescent="0.3">
      <c r="A86" s="1171"/>
      <c r="B86" s="1174"/>
      <c r="C86" s="12">
        <v>41484</v>
      </c>
      <c r="D86" s="25">
        <v>656</v>
      </c>
      <c r="E86" s="460">
        <v>1.35254342292601</v>
      </c>
      <c r="F86" s="461">
        <v>98.277355689486001</v>
      </c>
      <c r="G86" s="462">
        <v>11.059702324245601</v>
      </c>
      <c r="H86" s="451">
        <v>443.30303030303003</v>
      </c>
      <c r="I86" s="452" t="s">
        <v>542</v>
      </c>
      <c r="J86" s="453" t="s">
        <v>17</v>
      </c>
      <c r="K86" s="463">
        <v>9.3939174322837697</v>
      </c>
      <c r="L86" s="464">
        <v>42.193313925987198</v>
      </c>
      <c r="M86" s="462">
        <v>15.551347439080301</v>
      </c>
      <c r="N86" s="451">
        <v>461.58333333333297</v>
      </c>
      <c r="O86" s="452" t="s">
        <v>543</v>
      </c>
      <c r="P86" s="453" t="s">
        <v>17</v>
      </c>
      <c r="Q86" s="463">
        <v>1.9518390195183899</v>
      </c>
      <c r="R86" s="464">
        <v>19.324007743240099</v>
      </c>
      <c r="S86" s="462">
        <v>19.165223793143898</v>
      </c>
      <c r="T86" s="451">
        <v>483.48148148148101</v>
      </c>
      <c r="U86" s="452" t="s">
        <v>168</v>
      </c>
      <c r="V86" s="453" t="s">
        <v>17</v>
      </c>
      <c r="W86" s="463">
        <v>5.1498224146739</v>
      </c>
      <c r="X86" s="464">
        <v>37.6704393412314</v>
      </c>
      <c r="Y86" s="462">
        <v>11.1054843297409</v>
      </c>
      <c r="Z86" s="451">
        <v>467</v>
      </c>
      <c r="AA86" s="452" t="s">
        <v>544</v>
      </c>
      <c r="AB86" s="453" t="s">
        <v>17</v>
      </c>
      <c r="AD86" s="263">
        <f t="shared" si="8"/>
        <v>463.39225589225555</v>
      </c>
      <c r="AE86" s="163">
        <f t="shared" si="9"/>
        <v>9.4158484143082166</v>
      </c>
      <c r="AF86" s="410"/>
    </row>
    <row r="87" spans="1:32" ht="15.9" customHeight="1" x14ac:dyDescent="0.3">
      <c r="A87" s="1171"/>
      <c r="B87" s="1174"/>
      <c r="C87" s="12">
        <v>41512</v>
      </c>
      <c r="D87" s="25">
        <v>670</v>
      </c>
      <c r="E87" s="460">
        <v>-3.3325715107198501</v>
      </c>
      <c r="F87" s="461">
        <v>135.98682379667801</v>
      </c>
      <c r="G87" s="462">
        <v>14.457957158573601</v>
      </c>
      <c r="H87" s="451">
        <v>366.38888888888903</v>
      </c>
      <c r="I87" s="452" t="s">
        <v>270</v>
      </c>
      <c r="J87" s="453" t="s">
        <v>17</v>
      </c>
      <c r="K87" s="463">
        <v>3.2513599592807498</v>
      </c>
      <c r="L87" s="464">
        <v>48.544197974891098</v>
      </c>
      <c r="M87" s="462">
        <v>13.282336859841701</v>
      </c>
      <c r="N87" s="451">
        <v>488.07692307692298</v>
      </c>
      <c r="O87" s="452" t="s">
        <v>545</v>
      </c>
      <c r="P87" s="453" t="s">
        <v>17</v>
      </c>
      <c r="Q87" s="463">
        <v>7.6924970664394801</v>
      </c>
      <c r="R87" s="464">
        <v>57.183608265363198</v>
      </c>
      <c r="S87" s="462">
        <v>16.726434193532501</v>
      </c>
      <c r="T87" s="451">
        <v>473.46666666666698</v>
      </c>
      <c r="U87" s="452" t="s">
        <v>546</v>
      </c>
      <c r="V87" s="453" t="s">
        <v>17</v>
      </c>
      <c r="W87" s="463">
        <v>10.527810133954601</v>
      </c>
      <c r="X87" s="464">
        <v>46.717208485554401</v>
      </c>
      <c r="Y87" s="462">
        <v>12.5922409556649</v>
      </c>
      <c r="Z87" s="451">
        <v>368.76470588235298</v>
      </c>
      <c r="AA87" s="452" t="s">
        <v>547</v>
      </c>
      <c r="AB87" s="453" t="s">
        <v>17</v>
      </c>
      <c r="AD87" s="687">
        <f t="shared" si="8"/>
        <v>419.92777777777803</v>
      </c>
      <c r="AE87" s="688">
        <f t="shared" si="9"/>
        <v>6.2443456295617654</v>
      </c>
      <c r="AF87" s="235" t="s">
        <v>17</v>
      </c>
    </row>
    <row r="88" spans="1:32" ht="15.9" customHeight="1" x14ac:dyDescent="0.3">
      <c r="A88" s="1171"/>
      <c r="B88" s="1174"/>
      <c r="C88" s="12">
        <v>41614</v>
      </c>
      <c r="D88" s="25">
        <v>779</v>
      </c>
      <c r="E88" s="460">
        <v>-6.5060923663622701</v>
      </c>
      <c r="F88" s="461">
        <v>96.512891052959802</v>
      </c>
      <c r="G88" s="462">
        <v>7.9860844312485098</v>
      </c>
      <c r="H88" s="451">
        <v>509.54166666666703</v>
      </c>
      <c r="I88" s="452" t="s">
        <v>229</v>
      </c>
      <c r="J88" s="453" t="s">
        <v>17</v>
      </c>
      <c r="K88" s="463">
        <v>5.7487376434088704</v>
      </c>
      <c r="L88" s="464">
        <v>29.517348133327602</v>
      </c>
      <c r="M88" s="462">
        <v>13.409208222626001</v>
      </c>
      <c r="N88" s="451">
        <v>482.48275862068999</v>
      </c>
      <c r="O88" s="452" t="s">
        <v>385</v>
      </c>
      <c r="P88" s="453" t="s">
        <v>17</v>
      </c>
      <c r="Q88" s="463">
        <v>5.3291853969879597</v>
      </c>
      <c r="R88" s="464">
        <v>32.726138993209602</v>
      </c>
      <c r="S88" s="462">
        <v>19.429890261476501</v>
      </c>
      <c r="T88" s="451">
        <v>469.125</v>
      </c>
      <c r="U88" s="452" t="s">
        <v>221</v>
      </c>
      <c r="V88" s="453" t="s">
        <v>17</v>
      </c>
      <c r="W88" s="463">
        <v>7.9746530282791799</v>
      </c>
      <c r="X88" s="464">
        <v>57.894463809938799</v>
      </c>
      <c r="Y88" s="462">
        <v>8.7568667273390197</v>
      </c>
      <c r="Z88" s="451">
        <v>537.57692307692298</v>
      </c>
      <c r="AA88" s="452" t="s">
        <v>602</v>
      </c>
      <c r="AB88" s="453" t="s">
        <v>17</v>
      </c>
      <c r="AD88" s="263">
        <f t="shared" si="8"/>
        <v>489.33333333333348</v>
      </c>
      <c r="AE88" s="163">
        <f t="shared" si="9"/>
        <v>10.31158957290751</v>
      </c>
      <c r="AF88" s="410"/>
    </row>
    <row r="89" spans="1:32" ht="15.9" customHeight="1" x14ac:dyDescent="0.3">
      <c r="A89" s="1171"/>
      <c r="B89" s="1174"/>
      <c r="C89" s="9">
        <v>41872</v>
      </c>
      <c r="D89" s="24">
        <v>182</v>
      </c>
      <c r="E89" s="460">
        <v>-0.66291389765373199</v>
      </c>
      <c r="F89" s="461">
        <v>78.475712627191101</v>
      </c>
      <c r="G89" s="462">
        <v>8.7379930159114902</v>
      </c>
      <c r="H89" s="451">
        <v>309.04347826087002</v>
      </c>
      <c r="I89" s="452" t="s">
        <v>263</v>
      </c>
      <c r="J89" s="453" t="s">
        <v>17</v>
      </c>
      <c r="K89" s="517" t="s">
        <v>17</v>
      </c>
      <c r="L89" s="518" t="s">
        <v>17</v>
      </c>
      <c r="M89" s="512" t="s">
        <v>17</v>
      </c>
      <c r="N89" s="513" t="s">
        <v>17</v>
      </c>
      <c r="O89" s="514" t="s">
        <v>17</v>
      </c>
      <c r="P89" s="515" t="s">
        <v>17</v>
      </c>
      <c r="Q89" s="517" t="s">
        <v>17</v>
      </c>
      <c r="R89" s="518" t="s">
        <v>17</v>
      </c>
      <c r="S89" s="512" t="s">
        <v>17</v>
      </c>
      <c r="T89" s="513" t="s">
        <v>17</v>
      </c>
      <c r="U89" s="514" t="s">
        <v>17</v>
      </c>
      <c r="V89" s="515" t="s">
        <v>17</v>
      </c>
      <c r="W89" s="463">
        <v>5.3483261299538496</v>
      </c>
      <c r="X89" s="464">
        <v>21.872198098133701</v>
      </c>
      <c r="Y89" s="462">
        <v>15.885613836584801</v>
      </c>
      <c r="Z89" s="451">
        <v>382.47058823529397</v>
      </c>
      <c r="AA89" s="452" t="s">
        <v>381</v>
      </c>
      <c r="AB89" s="453" t="s">
        <v>17</v>
      </c>
      <c r="AD89" s="263">
        <f t="shared" si="8"/>
        <v>309.04347826087002</v>
      </c>
      <c r="AE89" s="163" t="s">
        <v>17</v>
      </c>
      <c r="AF89" s="410"/>
    </row>
    <row r="90" spans="1:32" ht="15.9" customHeight="1" x14ac:dyDescent="0.3">
      <c r="A90" s="1171"/>
      <c r="B90" s="1174"/>
      <c r="C90" s="9">
        <v>41872</v>
      </c>
      <c r="D90" s="24">
        <v>184</v>
      </c>
      <c r="E90" s="460">
        <v>2.0062893081761</v>
      </c>
      <c r="F90" s="461">
        <v>171.35057333226601</v>
      </c>
      <c r="G90" s="462">
        <v>11.6108190824038</v>
      </c>
      <c r="H90" s="451">
        <v>377.107142857143</v>
      </c>
      <c r="I90" s="452" t="s">
        <v>310</v>
      </c>
      <c r="J90" s="453" t="s">
        <v>17</v>
      </c>
      <c r="K90" s="463" t="s">
        <v>17</v>
      </c>
      <c r="L90" s="464" t="s">
        <v>17</v>
      </c>
      <c r="M90" s="462" t="s">
        <v>17</v>
      </c>
      <c r="N90" s="451" t="s">
        <v>17</v>
      </c>
      <c r="O90" s="452" t="s">
        <v>17</v>
      </c>
      <c r="P90" s="453" t="s">
        <v>17</v>
      </c>
      <c r="Q90" s="463">
        <v>3.2165298721652902</v>
      </c>
      <c r="R90" s="464">
        <v>33.729438697294498</v>
      </c>
      <c r="S90" s="462">
        <v>19.082043256035799</v>
      </c>
      <c r="T90" s="451">
        <v>403.53333333333302</v>
      </c>
      <c r="U90" s="452" t="s">
        <v>548</v>
      </c>
      <c r="V90" s="453" t="s">
        <v>17</v>
      </c>
      <c r="W90" s="463">
        <v>4.2954954954954996</v>
      </c>
      <c r="X90" s="464">
        <v>44.4562331007876</v>
      </c>
      <c r="Y90" s="462">
        <v>11.458133978858401</v>
      </c>
      <c r="Z90" s="451">
        <v>407.722222222222</v>
      </c>
      <c r="AA90" s="452" t="s">
        <v>359</v>
      </c>
      <c r="AB90" s="453" t="s">
        <v>17</v>
      </c>
      <c r="AD90" s="263">
        <f t="shared" si="8"/>
        <v>390.32023809523798</v>
      </c>
      <c r="AE90" s="163">
        <f t="shared" si="9"/>
        <v>8.5102369473139738</v>
      </c>
      <c r="AF90" s="235" t="s">
        <v>17</v>
      </c>
    </row>
    <row r="91" spans="1:32" ht="15.9" customHeight="1" x14ac:dyDescent="0.3">
      <c r="A91" s="1171"/>
      <c r="B91" s="1174"/>
      <c r="C91" s="9">
        <v>41863</v>
      </c>
      <c r="D91" s="24">
        <v>188</v>
      </c>
      <c r="E91" s="460">
        <v>-0.68954580851341196</v>
      </c>
      <c r="F91" s="461">
        <v>100.730266285056</v>
      </c>
      <c r="G91" s="462">
        <v>13.049168228952199</v>
      </c>
      <c r="H91" s="451">
        <v>499.96</v>
      </c>
      <c r="I91" s="452" t="s">
        <v>549</v>
      </c>
      <c r="J91" s="453" t="s">
        <v>17</v>
      </c>
      <c r="K91" s="463" t="s">
        <v>17</v>
      </c>
      <c r="L91" s="464" t="s">
        <v>17</v>
      </c>
      <c r="M91" s="462" t="s">
        <v>17</v>
      </c>
      <c r="N91" s="451" t="s">
        <v>17</v>
      </c>
      <c r="O91" s="452" t="s">
        <v>17</v>
      </c>
      <c r="P91" s="453" t="s">
        <v>17</v>
      </c>
      <c r="Q91" s="463">
        <v>3.2470422750627299</v>
      </c>
      <c r="R91" s="464">
        <v>41.793995838471702</v>
      </c>
      <c r="S91" s="462">
        <v>23.4338684432328</v>
      </c>
      <c r="T91" s="451">
        <v>517.22222222222194</v>
      </c>
      <c r="U91" s="452" t="s">
        <v>168</v>
      </c>
      <c r="V91" s="453" t="s">
        <v>17</v>
      </c>
      <c r="W91" s="463">
        <v>1.9424952036349801</v>
      </c>
      <c r="X91" s="464">
        <v>60.3580247469854</v>
      </c>
      <c r="Y91" s="462">
        <v>11.8900008077678</v>
      </c>
      <c r="Z91" s="451">
        <v>527.375</v>
      </c>
      <c r="AA91" s="452" t="s">
        <v>433</v>
      </c>
      <c r="AB91" s="453" t="s">
        <v>17</v>
      </c>
      <c r="AD91" s="263">
        <f t="shared" si="8"/>
        <v>508.59111111111099</v>
      </c>
      <c r="AE91" s="163">
        <f t="shared" si="9"/>
        <v>11.003840298149608</v>
      </c>
      <c r="AF91" s="235" t="s">
        <v>17</v>
      </c>
    </row>
    <row r="92" spans="1:32" ht="15.9" customHeight="1" x14ac:dyDescent="0.3">
      <c r="A92" s="1171"/>
      <c r="B92" s="1174"/>
      <c r="C92" s="9">
        <v>41863</v>
      </c>
      <c r="D92" s="24">
        <v>190</v>
      </c>
      <c r="E92" s="460">
        <v>-2.9272138382498798</v>
      </c>
      <c r="F92" s="461">
        <v>65.882108219434599</v>
      </c>
      <c r="G92" s="462">
        <v>8.4542334812633406</v>
      </c>
      <c r="H92" s="451">
        <v>409.555555555556</v>
      </c>
      <c r="I92" s="452" t="s">
        <v>270</v>
      </c>
      <c r="J92" s="453" t="s">
        <v>618</v>
      </c>
      <c r="K92" s="463">
        <v>2.0937465513792999</v>
      </c>
      <c r="L92" s="464">
        <v>31.382387646092202</v>
      </c>
      <c r="M92" s="462">
        <v>21.1049632946335</v>
      </c>
      <c r="N92" s="451">
        <v>407.33333333333297</v>
      </c>
      <c r="O92" s="452" t="s">
        <v>550</v>
      </c>
      <c r="P92" s="453" t="s">
        <v>17</v>
      </c>
      <c r="Q92" s="463">
        <v>5.1504638412260499</v>
      </c>
      <c r="R92" s="464">
        <v>31.397602729782498</v>
      </c>
      <c r="S92" s="462">
        <v>22.1764502523821</v>
      </c>
      <c r="T92" s="451">
        <v>406.193548387097</v>
      </c>
      <c r="U92" s="452" t="s">
        <v>380</v>
      </c>
      <c r="V92" s="453" t="s">
        <v>17</v>
      </c>
      <c r="W92" s="463">
        <v>0.67041198501872701</v>
      </c>
      <c r="X92" s="464">
        <v>25.8625757104871</v>
      </c>
      <c r="Y92" s="462">
        <v>12.8012237557988</v>
      </c>
      <c r="Z92" s="451">
        <v>407.392857142857</v>
      </c>
      <c r="AA92" s="452" t="s">
        <v>411</v>
      </c>
      <c r="AB92" s="453" t="s">
        <v>17</v>
      </c>
      <c r="AD92" s="263">
        <f t="shared" si="8"/>
        <v>407.87455197132647</v>
      </c>
      <c r="AE92" s="163">
        <f t="shared" si="9"/>
        <v>13.595976266790171</v>
      </c>
      <c r="AF92" s="235" t="s">
        <v>17</v>
      </c>
    </row>
    <row r="93" spans="1:32" ht="15.9" customHeight="1" x14ac:dyDescent="0.3">
      <c r="A93" s="1171"/>
      <c r="B93" s="1174"/>
      <c r="C93" s="9">
        <v>41856</v>
      </c>
      <c r="D93" s="24">
        <v>192</v>
      </c>
      <c r="E93" s="460">
        <v>-4.4196976807331998</v>
      </c>
      <c r="F93" s="461">
        <v>157.48277119516499</v>
      </c>
      <c r="G93" s="462">
        <v>9.8855921389269508</v>
      </c>
      <c r="H93" s="451">
        <v>403.1</v>
      </c>
      <c r="I93" s="452" t="s">
        <v>607</v>
      </c>
      <c r="J93" s="453" t="s">
        <v>17</v>
      </c>
      <c r="K93" s="463">
        <v>2.6173360579301099</v>
      </c>
      <c r="L93" s="464">
        <v>35.478983709181797</v>
      </c>
      <c r="M93" s="462">
        <v>17.6012712178592</v>
      </c>
      <c r="N93" s="451">
        <v>455.81818181818198</v>
      </c>
      <c r="O93" s="452" t="s">
        <v>541</v>
      </c>
      <c r="P93" s="453" t="s">
        <v>17</v>
      </c>
      <c r="Q93" s="517" t="s">
        <v>17</v>
      </c>
      <c r="R93" s="518" t="s">
        <v>17</v>
      </c>
      <c r="S93" s="512" t="s">
        <v>17</v>
      </c>
      <c r="T93" s="513" t="s">
        <v>17</v>
      </c>
      <c r="U93" s="514" t="s">
        <v>17</v>
      </c>
      <c r="V93" s="515" t="s">
        <v>172</v>
      </c>
      <c r="W93" s="463" t="s">
        <v>17</v>
      </c>
      <c r="X93" s="464" t="s">
        <v>17</v>
      </c>
      <c r="Y93" s="462" t="s">
        <v>17</v>
      </c>
      <c r="Z93" s="451" t="s">
        <v>17</v>
      </c>
      <c r="AA93" s="452" t="s">
        <v>17</v>
      </c>
      <c r="AB93" s="453" t="s">
        <v>17</v>
      </c>
      <c r="AD93" s="263">
        <f t="shared" si="8"/>
        <v>403.1</v>
      </c>
      <c r="AE93" s="163" t="s">
        <v>17</v>
      </c>
      <c r="AF93" s="86" t="s">
        <v>17</v>
      </c>
    </row>
    <row r="94" spans="1:32" ht="15.9" customHeight="1" x14ac:dyDescent="0.3">
      <c r="A94" s="1171"/>
      <c r="B94" s="1174"/>
      <c r="C94" s="12">
        <v>41947</v>
      </c>
      <c r="D94" s="25">
        <v>256</v>
      </c>
      <c r="E94" s="460">
        <v>0.83691284128927901</v>
      </c>
      <c r="F94" s="461">
        <v>124.656035162423</v>
      </c>
      <c r="G94" s="462">
        <v>13.0878814377986</v>
      </c>
      <c r="H94" s="451">
        <v>380.34782608695701</v>
      </c>
      <c r="I94" s="452" t="s">
        <v>263</v>
      </c>
      <c r="J94" s="453" t="s">
        <v>17</v>
      </c>
      <c r="K94" s="463">
        <v>5.8512752913606603</v>
      </c>
      <c r="L94" s="464">
        <v>63.729230831145003</v>
      </c>
      <c r="M94" s="462">
        <v>15.168470313988299</v>
      </c>
      <c r="N94" s="451">
        <v>494.555555555556</v>
      </c>
      <c r="O94" s="452" t="s">
        <v>551</v>
      </c>
      <c r="P94" s="453" t="s">
        <v>17</v>
      </c>
      <c r="Q94" s="463">
        <v>4.2205814044121501</v>
      </c>
      <c r="R94" s="464">
        <v>47.385461733098701</v>
      </c>
      <c r="S94" s="462">
        <v>17.779293997815799</v>
      </c>
      <c r="T94" s="451">
        <v>487.48484848484901</v>
      </c>
      <c r="U94" s="452" t="s">
        <v>552</v>
      </c>
      <c r="V94" s="453" t="s">
        <v>17</v>
      </c>
      <c r="W94" s="463">
        <v>2.3049512538187402</v>
      </c>
      <c r="X94" s="464">
        <v>21.0810991531187</v>
      </c>
      <c r="Y94" s="462">
        <v>12.7329651852266</v>
      </c>
      <c r="Z94" s="451">
        <v>417.57692307692298</v>
      </c>
      <c r="AA94" s="452" t="s">
        <v>553</v>
      </c>
      <c r="AB94" s="453" t="s">
        <v>17</v>
      </c>
      <c r="AD94" s="263">
        <f t="shared" si="8"/>
        <v>433.91633728590301</v>
      </c>
      <c r="AE94" s="163">
        <f t="shared" si="9"/>
        <v>8.5020748718929138</v>
      </c>
      <c r="AF94" s="235" t="s">
        <v>17</v>
      </c>
    </row>
    <row r="95" spans="1:32" ht="15.9" customHeight="1" thickBot="1" x14ac:dyDescent="0.35">
      <c r="A95" s="1171"/>
      <c r="B95" s="1174"/>
      <c r="C95" s="12">
        <v>41954</v>
      </c>
      <c r="D95" s="25">
        <v>257</v>
      </c>
      <c r="E95" s="536">
        <v>0.70700816211652096</v>
      </c>
      <c r="F95" s="537">
        <v>136.89513595322401</v>
      </c>
      <c r="G95" s="538">
        <v>9.27865946181773</v>
      </c>
      <c r="H95" s="539">
        <v>368.70588235294099</v>
      </c>
      <c r="I95" s="540" t="s">
        <v>236</v>
      </c>
      <c r="J95" s="541" t="s">
        <v>17</v>
      </c>
      <c r="K95" s="550">
        <v>5.9132285554758699</v>
      </c>
      <c r="L95" s="551">
        <v>57.613802629307997</v>
      </c>
      <c r="M95" s="538">
        <v>8.2874938434755094</v>
      </c>
      <c r="N95" s="539">
        <v>406.29411764705901</v>
      </c>
      <c r="O95" s="540" t="s">
        <v>554</v>
      </c>
      <c r="P95" s="541" t="s">
        <v>17</v>
      </c>
      <c r="Q95" s="550">
        <v>4.0202441296761204</v>
      </c>
      <c r="R95" s="551">
        <v>38.7806938588596</v>
      </c>
      <c r="S95" s="538">
        <v>15.6072541746033</v>
      </c>
      <c r="T95" s="539">
        <v>407.42105263157902</v>
      </c>
      <c r="U95" s="540" t="s">
        <v>386</v>
      </c>
      <c r="V95" s="541" t="s">
        <v>17</v>
      </c>
      <c r="W95" s="550">
        <v>8.1265497160122102</v>
      </c>
      <c r="X95" s="551">
        <v>53.442536798265301</v>
      </c>
      <c r="Y95" s="538">
        <v>9.1318972711138109</v>
      </c>
      <c r="Z95" s="539">
        <v>368.125</v>
      </c>
      <c r="AA95" s="540" t="s">
        <v>555</v>
      </c>
      <c r="AB95" s="541" t="s">
        <v>17</v>
      </c>
      <c r="AD95" s="264">
        <f t="shared" si="8"/>
        <v>388.06346749225997</v>
      </c>
      <c r="AE95" s="164">
        <f t="shared" si="9"/>
        <v>7.569966891155774</v>
      </c>
      <c r="AF95" s="234" t="s">
        <v>17</v>
      </c>
    </row>
    <row r="96" spans="1:32" ht="15.9" customHeight="1" x14ac:dyDescent="0.3">
      <c r="A96" s="1171"/>
      <c r="B96" s="1174"/>
      <c r="C96" s="1211" t="s">
        <v>13</v>
      </c>
      <c r="D96" s="1212"/>
      <c r="E96" s="469">
        <f>AVERAGE(E84:E95)</f>
        <v>-0.96617410549310945</v>
      </c>
      <c r="F96" s="470">
        <f>AVERAGE(F84:F95)</f>
        <v>117.78578116494964</v>
      </c>
      <c r="G96" s="471">
        <f>AVERAGE(G84:G95)</f>
        <v>11.218514753685303</v>
      </c>
      <c r="H96" s="472">
        <f>AVERAGE(H84:H95)</f>
        <v>402.44493210481397</v>
      </c>
      <c r="I96" s="1213">
        <f>COUNT(E84:E95)</f>
        <v>12</v>
      </c>
      <c r="J96" s="1214"/>
      <c r="K96" s="481">
        <f>AVERAGE(K84:K95)</f>
        <v>5.645468736846853</v>
      </c>
      <c r="L96" s="482">
        <f>AVERAGE(L84:L95)</f>
        <v>44.227042998417545</v>
      </c>
      <c r="M96" s="471">
        <f>AVERAGE(M84:M95)</f>
        <v>14.678921217990638</v>
      </c>
      <c r="N96" s="472">
        <f>AVERAGE(N84:N95)</f>
        <v>461.23961633222535</v>
      </c>
      <c r="O96" s="1213">
        <f>COUNT(K84:K95)</f>
        <v>8</v>
      </c>
      <c r="P96" s="1214"/>
      <c r="Q96" s="481">
        <f>AVERAGE(Q84:Q95)</f>
        <v>4.5969067017971419</v>
      </c>
      <c r="R96" s="482">
        <f>AVERAGE(R84:R95)</f>
        <v>36.222872945761011</v>
      </c>
      <c r="S96" s="471">
        <f>AVERAGE(S84:S95)</f>
        <v>19.117502228469085</v>
      </c>
      <c r="T96" s="472">
        <f>AVERAGE(T84:T95)</f>
        <v>451.34833256210214</v>
      </c>
      <c r="U96" s="1213">
        <f>COUNT(Q84:Q95)</f>
        <v>10</v>
      </c>
      <c r="V96" s="1214"/>
      <c r="W96" s="481">
        <f>AVERAGE(W84:W95)</f>
        <v>4.3254196488840702</v>
      </c>
      <c r="X96" s="482">
        <f>AVERAGE(X84:X95)</f>
        <v>36.698317796996669</v>
      </c>
      <c r="Y96" s="471">
        <f>AVERAGE(Y84:Y95)</f>
        <v>11.730623843778876</v>
      </c>
      <c r="Z96" s="472">
        <f>AVERAGE(Z84:Z95)</f>
        <v>434.56869603801647</v>
      </c>
      <c r="AA96" s="1213">
        <f>COUNT(W84:W95)</f>
        <v>11</v>
      </c>
      <c r="AB96" s="1214"/>
      <c r="AD96" s="265">
        <f>AVERAGE(AD84:AD95)</f>
        <v>418.95691621415244</v>
      </c>
      <c r="AE96" s="259">
        <f>AVERAGE(AE84:AE95)</f>
        <v>9.0112012672340249</v>
      </c>
      <c r="AF96" s="1119"/>
    </row>
    <row r="97" spans="1:32" ht="15.9" customHeight="1" x14ac:dyDescent="0.3">
      <c r="A97" s="1171"/>
      <c r="B97" s="1174"/>
      <c r="C97" s="1219" t="s">
        <v>14</v>
      </c>
      <c r="D97" s="1220"/>
      <c r="E97" s="473">
        <f>_xlfn.STDEV.S(E84:E95)</f>
        <v>2.707297187646597</v>
      </c>
      <c r="F97" s="474">
        <f>_xlfn.STDEV.S(F84:F95)</f>
        <v>31.756377123331696</v>
      </c>
      <c r="G97" s="475">
        <f>_xlfn.STDEV.S(G84:G95)</f>
        <v>2.3224263834510128</v>
      </c>
      <c r="H97" s="476">
        <f>_xlfn.STDEV.S(H84:H95)</f>
        <v>57.282105395228697</v>
      </c>
      <c r="I97" s="1215"/>
      <c r="J97" s="1216"/>
      <c r="K97" s="483">
        <f>_xlfn.STDEV.S(K84:K95)</f>
        <v>3.0071790586391156</v>
      </c>
      <c r="L97" s="484">
        <f>_xlfn.STDEV.S(L84:L95)</f>
        <v>12.197659973809062</v>
      </c>
      <c r="M97" s="475">
        <f>_xlfn.STDEV.S(M84:M95)</f>
        <v>3.7412588168946015</v>
      </c>
      <c r="N97" s="476">
        <f>_xlfn.STDEV.S(N84:N95)</f>
        <v>36.438348142506996</v>
      </c>
      <c r="O97" s="1215"/>
      <c r="P97" s="1216"/>
      <c r="Q97" s="483">
        <f>_xlfn.STDEV.S(Q84:Q95)</f>
        <v>1.849971168730651</v>
      </c>
      <c r="R97" s="484">
        <f>_xlfn.STDEV.S(R84:R95)</f>
        <v>11.958672066429457</v>
      </c>
      <c r="S97" s="475">
        <f>_xlfn.STDEV.S(S84:S95)</f>
        <v>2.4028437139106105</v>
      </c>
      <c r="T97" s="476">
        <f>_xlfn.STDEV.S(T84:T95)</f>
        <v>40.079973091887666</v>
      </c>
      <c r="U97" s="1215"/>
      <c r="V97" s="1216"/>
      <c r="W97" s="483">
        <f>_xlfn.STDEV.S(W84:W95)</f>
        <v>3.4660350524563421</v>
      </c>
      <c r="X97" s="484">
        <f>_xlfn.STDEV.S(X84:X95)</f>
        <v>16.777249164328591</v>
      </c>
      <c r="Y97" s="475">
        <f>_xlfn.STDEV.S(Y84:Y95)</f>
        <v>1.9526666420242786</v>
      </c>
      <c r="Z97" s="476">
        <f>_xlfn.STDEV.S(Z84:Z95)</f>
        <v>60.327876821468998</v>
      </c>
      <c r="AA97" s="1215"/>
      <c r="AB97" s="1216"/>
      <c r="AD97" s="266">
        <f>_xlfn.STDEV.S(AD84:AD95)</f>
        <v>51.980558509548885</v>
      </c>
      <c r="AE97" s="260">
        <f>_xlfn.STDEV.S(AE84:AE95)</f>
        <v>2.2311555951935702</v>
      </c>
      <c r="AF97" s="1121"/>
    </row>
    <row r="98" spans="1:32" ht="15.9" customHeight="1" thickBot="1" x14ac:dyDescent="0.35">
      <c r="A98" s="1171"/>
      <c r="B98" s="1175"/>
      <c r="C98" s="1221" t="s">
        <v>15</v>
      </c>
      <c r="D98" s="1222"/>
      <c r="E98" s="477">
        <f>_xlfn.STDEV.S(E84:E95)/SQRT(COUNT(E84:E95))</f>
        <v>0.78152938003203987</v>
      </c>
      <c r="F98" s="478">
        <f>_xlfn.STDEV.S(F84:F95)/SQRT(COUNT(F84:F95))</f>
        <v>9.1672764403214142</v>
      </c>
      <c r="G98" s="479">
        <f>_xlfn.STDEV.S(G84:G95)/SQRT(COUNT(G84:G95))</f>
        <v>0.67042674882926567</v>
      </c>
      <c r="H98" s="480">
        <f>_xlfn.STDEV.S(H84:H95)/SQRT(COUNT(H84:H95))</f>
        <v>16.535919484841902</v>
      </c>
      <c r="I98" s="1217"/>
      <c r="J98" s="1218"/>
      <c r="K98" s="485">
        <f>_xlfn.STDEV.S(K84:K95)/SQRT(COUNT(K84:K95))</f>
        <v>1.0631983523029485</v>
      </c>
      <c r="L98" s="486">
        <f>_xlfn.STDEV.S(L84:L95)/SQRT(COUNT(L84:L95))</f>
        <v>4.312524041044056</v>
      </c>
      <c r="M98" s="479">
        <f>_xlfn.STDEV.S(M84:M95)/SQRT(COUNT(M84:M95))</f>
        <v>1.3227347398000662</v>
      </c>
      <c r="N98" s="480">
        <f>_xlfn.STDEV.S(N84:N95)/SQRT(COUNT(N84:N95))</f>
        <v>12.882901533401467</v>
      </c>
      <c r="O98" s="1217"/>
      <c r="P98" s="1218"/>
      <c r="Q98" s="485">
        <f>_xlfn.STDEV.S(Q84:Q95)/SQRT(COUNT(Q84:Q95))</f>
        <v>0.58501224988325251</v>
      </c>
      <c r="R98" s="486">
        <f>_xlfn.STDEV.S(R84:R95)/SQRT(COUNT(R84:R95))</f>
        <v>3.7816641520949501</v>
      </c>
      <c r="S98" s="479">
        <f>_xlfn.STDEV.S(S84:S95)/SQRT(COUNT(S84:S95))</f>
        <v>0.75984589973755434</v>
      </c>
      <c r="T98" s="480">
        <f>_xlfn.STDEV.S(T84:T95)/SQRT(COUNT(T84:T95))</f>
        <v>12.674400352862612</v>
      </c>
      <c r="U98" s="1217"/>
      <c r="V98" s="1218"/>
      <c r="W98" s="485">
        <f>_xlfn.STDEV.S(W84:W95)/SQRT(COUNT(W84:W95))</f>
        <v>1.0450488890197711</v>
      </c>
      <c r="X98" s="486">
        <f>_xlfn.STDEV.S(X84:X95)/SQRT(COUNT(X84:X95))</f>
        <v>5.0585309538528742</v>
      </c>
      <c r="Y98" s="479">
        <f>_xlfn.STDEV.S(Y84:Y95)/SQRT(COUNT(Y84:Y95))</f>
        <v>0.5887511447488869</v>
      </c>
      <c r="Z98" s="480">
        <f>_xlfn.STDEV.S(Z84:Z95)/SQRT(COUNT(Z84:Z95))</f>
        <v>18.189539255962817</v>
      </c>
      <c r="AA98" s="1217"/>
      <c r="AB98" s="1218"/>
      <c r="AD98" s="268">
        <f>_xlfn.STDEV.S(AD84:AD95)/SQRT(COUNT(AD84:AD95))</f>
        <v>15.005494724057572</v>
      </c>
      <c r="AE98" s="261">
        <f>_xlfn.STDEV.S(AE84:AE95)/SQRT(COUNT(AE84:AE95))</f>
        <v>0.70555334950403104</v>
      </c>
      <c r="AF98" s="1123"/>
    </row>
    <row r="99" spans="1:32" ht="15.9" customHeight="1" x14ac:dyDescent="0.3">
      <c r="A99" s="1171"/>
      <c r="B99" s="1173" t="s">
        <v>16</v>
      </c>
      <c r="C99" s="12">
        <v>41480</v>
      </c>
      <c r="D99" s="25">
        <v>641</v>
      </c>
      <c r="E99" s="443">
        <v>0.22224160069401699</v>
      </c>
      <c r="F99" s="444">
        <v>79.390282985286902</v>
      </c>
      <c r="G99" s="434">
        <v>10.888326938008399</v>
      </c>
      <c r="H99" s="435">
        <v>368.26666666666699</v>
      </c>
      <c r="I99" s="430" t="s">
        <v>569</v>
      </c>
      <c r="J99" s="437" t="s">
        <v>17</v>
      </c>
      <c r="K99" s="432" t="s">
        <v>17</v>
      </c>
      <c r="L99" s="433" t="s">
        <v>17</v>
      </c>
      <c r="M99" s="434" t="s">
        <v>17</v>
      </c>
      <c r="N99" s="435" t="s">
        <v>17</v>
      </c>
      <c r="O99" s="436" t="s">
        <v>17</v>
      </c>
      <c r="P99" s="437" t="s">
        <v>17</v>
      </c>
      <c r="Q99" s="432">
        <v>5.2516347525163498</v>
      </c>
      <c r="R99" s="433">
        <v>35.7038169570382</v>
      </c>
      <c r="S99" s="434">
        <v>20.566486725066699</v>
      </c>
      <c r="T99" s="435">
        <v>494</v>
      </c>
      <c r="U99" s="436" t="s">
        <v>291</v>
      </c>
      <c r="V99" s="437" t="s">
        <v>17</v>
      </c>
      <c r="W99" s="432">
        <v>11.731938621922099</v>
      </c>
      <c r="X99" s="433">
        <v>94.771869837904106</v>
      </c>
      <c r="Y99" s="434">
        <v>7.2470554764509503</v>
      </c>
      <c r="Z99" s="435">
        <v>552.22222222222194</v>
      </c>
      <c r="AA99" s="436" t="s">
        <v>556</v>
      </c>
      <c r="AB99" s="437" t="s">
        <v>17</v>
      </c>
      <c r="AD99" s="689">
        <f>AVERAGE(H99,T99)</f>
        <v>431.1333333333335</v>
      </c>
      <c r="AE99" s="690">
        <f>S99*(T99/AD99)-G99*(H99/AD99)</f>
        <v>14.264813457118564</v>
      </c>
      <c r="AF99" s="233" t="s">
        <v>17</v>
      </c>
    </row>
    <row r="100" spans="1:32" ht="15.9" customHeight="1" x14ac:dyDescent="0.3">
      <c r="A100" s="1171"/>
      <c r="B100" s="1174"/>
      <c r="C100" s="9">
        <v>41494</v>
      </c>
      <c r="D100" s="24">
        <v>663</v>
      </c>
      <c r="E100" s="460">
        <v>-5.9303379008905699</v>
      </c>
      <c r="F100" s="461">
        <v>113.097880159862</v>
      </c>
      <c r="G100" s="462">
        <v>8.3660649953905999</v>
      </c>
      <c r="H100" s="451">
        <v>536.0625</v>
      </c>
      <c r="I100" s="452" t="s">
        <v>221</v>
      </c>
      <c r="J100" s="453" t="s">
        <v>17</v>
      </c>
      <c r="K100" s="463" t="s">
        <v>17</v>
      </c>
      <c r="L100" s="464" t="s">
        <v>17</v>
      </c>
      <c r="M100" s="462" t="s">
        <v>17</v>
      </c>
      <c r="N100" s="451" t="s">
        <v>17</v>
      </c>
      <c r="O100" s="452" t="s">
        <v>17</v>
      </c>
      <c r="P100" s="453" t="s">
        <v>17</v>
      </c>
      <c r="Q100" s="463">
        <v>6.82384921466707</v>
      </c>
      <c r="R100" s="464">
        <v>31.194116476226899</v>
      </c>
      <c r="S100" s="462">
        <v>17.329383460607001</v>
      </c>
      <c r="T100" s="451">
        <v>568.21428571428601</v>
      </c>
      <c r="U100" s="452" t="s">
        <v>301</v>
      </c>
      <c r="V100" s="453" t="s">
        <v>17</v>
      </c>
      <c r="W100" s="463">
        <v>8.2396994910926509</v>
      </c>
      <c r="X100" s="464">
        <v>50.104694209742597</v>
      </c>
      <c r="Y100" s="462">
        <v>8.8098090277301093</v>
      </c>
      <c r="Z100" s="451">
        <v>546.78260869565202</v>
      </c>
      <c r="AA100" s="452" t="s">
        <v>265</v>
      </c>
      <c r="AB100" s="453" t="s">
        <v>17</v>
      </c>
      <c r="AD100" s="691">
        <f t="shared" ref="AD100:AD108" si="10">AVERAGE(H100,T100)</f>
        <v>552.138392857143</v>
      </c>
      <c r="AE100" s="692">
        <f t="shared" ref="AE100:AE108" si="11">S100*(T100/AD100)-G100*(H100/AD100)</f>
        <v>9.7114592966433086</v>
      </c>
      <c r="AF100" s="235" t="s">
        <v>17</v>
      </c>
    </row>
    <row r="101" spans="1:32" ht="15.9" customHeight="1" x14ac:dyDescent="0.3">
      <c r="A101" s="1171"/>
      <c r="B101" s="1174"/>
      <c r="C101" s="12">
        <v>41495</v>
      </c>
      <c r="D101" s="25">
        <v>668</v>
      </c>
      <c r="E101" s="460">
        <v>-5.3154386180704103</v>
      </c>
      <c r="F101" s="461">
        <v>141.45860174054101</v>
      </c>
      <c r="G101" s="462">
        <v>19.620186492485299</v>
      </c>
      <c r="H101" s="451">
        <v>449.625</v>
      </c>
      <c r="I101" s="452" t="s">
        <v>250</v>
      </c>
      <c r="J101" s="453" t="s">
        <v>17</v>
      </c>
      <c r="K101" s="463">
        <v>0.46048653024199199</v>
      </c>
      <c r="L101" s="464">
        <v>35.992277193436699</v>
      </c>
      <c r="M101" s="462">
        <v>16.757246519198301</v>
      </c>
      <c r="N101" s="451">
        <v>407.63636363636402</v>
      </c>
      <c r="O101" s="452" t="s">
        <v>415</v>
      </c>
      <c r="P101" s="453" t="s">
        <v>17</v>
      </c>
      <c r="Q101" s="463">
        <v>2.6247807808274102</v>
      </c>
      <c r="R101" s="464">
        <v>26.4972526555641</v>
      </c>
      <c r="S101" s="462">
        <v>21.710985629787999</v>
      </c>
      <c r="T101" s="451">
        <v>471.73913043478302</v>
      </c>
      <c r="U101" s="452" t="s">
        <v>226</v>
      </c>
      <c r="V101" s="453" t="s">
        <v>17</v>
      </c>
      <c r="W101" s="463">
        <v>1.37006161652773</v>
      </c>
      <c r="X101" s="464">
        <v>48.893678784333702</v>
      </c>
      <c r="Y101" s="462">
        <v>9.2159019702149703</v>
      </c>
      <c r="Z101" s="451">
        <v>487.35483870967698</v>
      </c>
      <c r="AA101" s="452" t="s">
        <v>557</v>
      </c>
      <c r="AB101" s="453" t="s">
        <v>17</v>
      </c>
      <c r="AD101" s="693">
        <f t="shared" si="10"/>
        <v>460.68206521739148</v>
      </c>
      <c r="AE101" s="694">
        <f t="shared" si="11"/>
        <v>3.0828096803038783</v>
      </c>
      <c r="AF101" s="235" t="s">
        <v>17</v>
      </c>
    </row>
    <row r="102" spans="1:32" ht="15.9" customHeight="1" x14ac:dyDescent="0.3">
      <c r="A102" s="1171"/>
      <c r="B102" s="1174"/>
      <c r="C102" s="12">
        <v>41512</v>
      </c>
      <c r="D102" s="25">
        <v>673</v>
      </c>
      <c r="E102" s="460">
        <v>1.0263861635204801</v>
      </c>
      <c r="F102" s="461">
        <v>143.37797764450801</v>
      </c>
      <c r="G102" s="462">
        <v>10.7293325075537</v>
      </c>
      <c r="H102" s="451">
        <v>388.555555555556</v>
      </c>
      <c r="I102" s="452" t="s">
        <v>558</v>
      </c>
      <c r="J102" s="453" t="s">
        <v>17</v>
      </c>
      <c r="K102" s="463">
        <v>2.19895250541173</v>
      </c>
      <c r="L102" s="464">
        <v>27.241523027708801</v>
      </c>
      <c r="M102" s="462">
        <v>12.396797430318101</v>
      </c>
      <c r="N102" s="451">
        <v>540.88888888888903</v>
      </c>
      <c r="O102" s="452" t="s">
        <v>356</v>
      </c>
      <c r="P102" s="453" t="s">
        <v>17</v>
      </c>
      <c r="Q102" s="463">
        <v>6.4276039326873304</v>
      </c>
      <c r="R102" s="464">
        <v>28.842590138623098</v>
      </c>
      <c r="S102" s="462">
        <v>18.004870229453999</v>
      </c>
      <c r="T102" s="451">
        <v>536.94285714285695</v>
      </c>
      <c r="U102" s="452" t="s">
        <v>559</v>
      </c>
      <c r="V102" s="453" t="s">
        <v>17</v>
      </c>
      <c r="W102" s="463">
        <v>14.3404088050314</v>
      </c>
      <c r="X102" s="464">
        <v>125.243261455526</v>
      </c>
      <c r="Y102" s="462">
        <v>9.6242613432652604</v>
      </c>
      <c r="Z102" s="451">
        <v>614.67857142857099</v>
      </c>
      <c r="AA102" s="452" t="s">
        <v>297</v>
      </c>
      <c r="AB102" s="453" t="s">
        <v>17</v>
      </c>
      <c r="AD102" s="263">
        <f t="shared" si="10"/>
        <v>462.74920634920647</v>
      </c>
      <c r="AE102" s="163">
        <f t="shared" si="11"/>
        <v>11.882558921402266</v>
      </c>
      <c r="AF102" s="235" t="s">
        <v>17</v>
      </c>
    </row>
    <row r="103" spans="1:32" ht="15.9" customHeight="1" x14ac:dyDescent="0.3">
      <c r="A103" s="1171"/>
      <c r="B103" s="1174"/>
      <c r="C103" s="12">
        <v>41512</v>
      </c>
      <c r="D103" s="25">
        <v>675</v>
      </c>
      <c r="E103" s="460">
        <v>2.0135937700913198</v>
      </c>
      <c r="F103" s="461">
        <v>84.082137633406205</v>
      </c>
      <c r="G103" s="462">
        <v>8.5545682562849805</v>
      </c>
      <c r="H103" s="451">
        <v>362.125</v>
      </c>
      <c r="I103" s="452" t="s">
        <v>250</v>
      </c>
      <c r="J103" s="453" t="s">
        <v>17</v>
      </c>
      <c r="K103" s="463">
        <v>6.7905244419513497</v>
      </c>
      <c r="L103" s="464">
        <v>39.876516665974997</v>
      </c>
      <c r="M103" s="462">
        <v>15.653682762145401</v>
      </c>
      <c r="N103" s="451">
        <v>505.47058823529397</v>
      </c>
      <c r="O103" s="452" t="s">
        <v>554</v>
      </c>
      <c r="P103" s="453" t="s">
        <v>17</v>
      </c>
      <c r="Q103" s="463">
        <v>3.4267689689267899</v>
      </c>
      <c r="R103" s="464">
        <v>20.349364773806201</v>
      </c>
      <c r="S103" s="462">
        <v>21.961601981806599</v>
      </c>
      <c r="T103" s="451">
        <v>488.81818181818198</v>
      </c>
      <c r="U103" s="452" t="s">
        <v>291</v>
      </c>
      <c r="V103" s="453" t="s">
        <v>17</v>
      </c>
      <c r="W103" s="463">
        <v>3.2666491302554501</v>
      </c>
      <c r="X103" s="464">
        <v>33.577430689479002</v>
      </c>
      <c r="Y103" s="462">
        <v>7.5018236295670597</v>
      </c>
      <c r="Z103" s="451">
        <v>416.222222222222</v>
      </c>
      <c r="AA103" s="452" t="s">
        <v>225</v>
      </c>
      <c r="AB103" s="453" t="s">
        <v>17</v>
      </c>
      <c r="AD103" s="263">
        <f t="shared" si="10"/>
        <v>425.47159090909099</v>
      </c>
      <c r="AE103" s="163">
        <f t="shared" si="11"/>
        <v>17.950451884309107</v>
      </c>
      <c r="AF103" s="235" t="s">
        <v>17</v>
      </c>
    </row>
    <row r="104" spans="1:32" ht="15.9" customHeight="1" x14ac:dyDescent="0.3">
      <c r="A104" s="1171"/>
      <c r="B104" s="1174"/>
      <c r="C104" s="9">
        <v>41620</v>
      </c>
      <c r="D104" s="24">
        <v>790</v>
      </c>
      <c r="E104" s="460">
        <v>1.2526773576521499</v>
      </c>
      <c r="F104" s="461">
        <v>121.36020032016501</v>
      </c>
      <c r="G104" s="462">
        <v>10.886331246399701</v>
      </c>
      <c r="H104" s="451">
        <v>360.9</v>
      </c>
      <c r="I104" s="452" t="s">
        <v>212</v>
      </c>
      <c r="J104" s="453" t="s">
        <v>17</v>
      </c>
      <c r="K104" s="463" t="s">
        <v>17</v>
      </c>
      <c r="L104" s="464" t="s">
        <v>17</v>
      </c>
      <c r="M104" s="462" t="s">
        <v>17</v>
      </c>
      <c r="N104" s="451" t="s">
        <v>17</v>
      </c>
      <c r="O104" s="452" t="s">
        <v>17</v>
      </c>
      <c r="P104" s="453" t="s">
        <v>17</v>
      </c>
      <c r="Q104" s="463">
        <v>3.0956514047176098</v>
      </c>
      <c r="R104" s="464">
        <v>39.180612801269</v>
      </c>
      <c r="S104" s="462">
        <v>20.499648374151899</v>
      </c>
      <c r="T104" s="451">
        <v>418.33333333333297</v>
      </c>
      <c r="U104" s="452" t="s">
        <v>168</v>
      </c>
      <c r="V104" s="453" t="s">
        <v>17</v>
      </c>
      <c r="W104" s="463">
        <v>1.35597548518897</v>
      </c>
      <c r="X104" s="464">
        <v>58.611908126461302</v>
      </c>
      <c r="Y104" s="462">
        <v>10.9478461546312</v>
      </c>
      <c r="Z104" s="451">
        <v>412.933333333333</v>
      </c>
      <c r="AA104" s="458" t="s">
        <v>605</v>
      </c>
      <c r="AB104" s="453" t="s">
        <v>17</v>
      </c>
      <c r="AD104" s="263">
        <f t="shared" si="10"/>
        <v>389.61666666666645</v>
      </c>
      <c r="AE104" s="163">
        <f t="shared" si="11"/>
        <v>11.926618359142461</v>
      </c>
      <c r="AF104" s="235" t="s">
        <v>17</v>
      </c>
    </row>
    <row r="105" spans="1:32" ht="15.9" customHeight="1" x14ac:dyDescent="0.3">
      <c r="A105" s="1171"/>
      <c r="B105" s="1174"/>
      <c r="C105" s="12">
        <v>41870</v>
      </c>
      <c r="D105" s="25">
        <v>195</v>
      </c>
      <c r="E105" s="460">
        <v>-0.73474823463494698</v>
      </c>
      <c r="F105" s="461">
        <v>99.532658910321402</v>
      </c>
      <c r="G105" s="462">
        <v>11.5266749642695</v>
      </c>
      <c r="H105" s="451">
        <v>425.17647058823502</v>
      </c>
      <c r="I105" s="452" t="s">
        <v>236</v>
      </c>
      <c r="J105" s="453" t="s">
        <v>17</v>
      </c>
      <c r="K105" s="463" t="s">
        <v>17</v>
      </c>
      <c r="L105" s="464" t="s">
        <v>17</v>
      </c>
      <c r="M105" s="462" t="s">
        <v>17</v>
      </c>
      <c r="N105" s="451" t="s">
        <v>17</v>
      </c>
      <c r="O105" s="452" t="s">
        <v>17</v>
      </c>
      <c r="P105" s="453" t="s">
        <v>17</v>
      </c>
      <c r="Q105" s="463">
        <v>3.83578222687134</v>
      </c>
      <c r="R105" s="464">
        <v>21.0866651775743</v>
      </c>
      <c r="S105" s="462">
        <v>23.9871294552844</v>
      </c>
      <c r="T105" s="451">
        <v>420.12121212121201</v>
      </c>
      <c r="U105" s="452" t="s">
        <v>552</v>
      </c>
      <c r="V105" s="453" t="s">
        <v>17</v>
      </c>
      <c r="W105" s="463">
        <v>0.90522206934633997</v>
      </c>
      <c r="X105" s="464">
        <v>17.518531264891202</v>
      </c>
      <c r="Y105" s="462">
        <v>10.2444377176566</v>
      </c>
      <c r="Z105" s="451">
        <v>429.91176470588198</v>
      </c>
      <c r="AA105" s="452" t="s">
        <v>560</v>
      </c>
      <c r="AB105" s="453" t="s">
        <v>17</v>
      </c>
      <c r="AD105" s="263">
        <f t="shared" si="10"/>
        <v>422.64884135472352</v>
      </c>
      <c r="AE105" s="163">
        <f t="shared" si="11"/>
        <v>12.248066045902057</v>
      </c>
      <c r="AF105" s="235" t="s">
        <v>17</v>
      </c>
    </row>
    <row r="106" spans="1:32" ht="15.9" customHeight="1" x14ac:dyDescent="0.3">
      <c r="A106" s="1171"/>
      <c r="B106" s="1174"/>
      <c r="C106" s="9">
        <v>41877</v>
      </c>
      <c r="D106" s="24">
        <v>199</v>
      </c>
      <c r="E106" s="460">
        <v>0.82172823783809401</v>
      </c>
      <c r="F106" s="461">
        <v>95.294102159579495</v>
      </c>
      <c r="G106" s="462">
        <v>9.2100077539963205</v>
      </c>
      <c r="H106" s="451">
        <v>333.43478260869603</v>
      </c>
      <c r="I106" s="452" t="s">
        <v>561</v>
      </c>
      <c r="J106" s="453" t="s">
        <v>17</v>
      </c>
      <c r="K106" s="463">
        <v>2.4900926386074902</v>
      </c>
      <c r="L106" s="464">
        <v>31.034686480230999</v>
      </c>
      <c r="M106" s="462">
        <v>13.9126866293586</v>
      </c>
      <c r="N106" s="451">
        <v>465.42857142857099</v>
      </c>
      <c r="O106" s="452" t="s">
        <v>562</v>
      </c>
      <c r="P106" s="459" t="s">
        <v>213</v>
      </c>
      <c r="Q106" s="463">
        <v>1.49272568754876</v>
      </c>
      <c r="R106" s="464">
        <v>26.293926568756799</v>
      </c>
      <c r="S106" s="462">
        <v>20.008567258054001</v>
      </c>
      <c r="T106" s="451">
        <v>425.444444444444</v>
      </c>
      <c r="U106" s="452" t="s">
        <v>319</v>
      </c>
      <c r="V106" s="453" t="s">
        <v>17</v>
      </c>
      <c r="W106" s="463">
        <v>7.1154964505459697</v>
      </c>
      <c r="X106" s="464">
        <v>54.334259083566003</v>
      </c>
      <c r="Y106" s="462">
        <v>11.3530850625508</v>
      </c>
      <c r="Z106" s="451">
        <v>387.23333333333301</v>
      </c>
      <c r="AA106" s="452" t="s">
        <v>627</v>
      </c>
      <c r="AB106" s="453" t="s">
        <v>17</v>
      </c>
      <c r="AD106" s="263">
        <f t="shared" si="10"/>
        <v>379.43961352657004</v>
      </c>
      <c r="AE106" s="163">
        <f t="shared" si="11"/>
        <v>14.341140603056363</v>
      </c>
      <c r="AF106" s="86" t="s">
        <v>17</v>
      </c>
    </row>
    <row r="107" spans="1:32" ht="15.9" customHeight="1" x14ac:dyDescent="0.3">
      <c r="A107" s="1171"/>
      <c r="B107" s="1174"/>
      <c r="C107" s="12">
        <v>41947</v>
      </c>
      <c r="D107" s="25">
        <v>240</v>
      </c>
      <c r="E107" s="460">
        <v>1.36753246753247</v>
      </c>
      <c r="F107" s="461">
        <v>163.22862198557499</v>
      </c>
      <c r="G107" s="462">
        <v>12.3415234778406</v>
      </c>
      <c r="H107" s="451">
        <v>509.53333333333302</v>
      </c>
      <c r="I107" s="452" t="s">
        <v>169</v>
      </c>
      <c r="J107" s="453" t="s">
        <v>17</v>
      </c>
      <c r="K107" s="463">
        <v>7.03447982447054</v>
      </c>
      <c r="L107" s="464">
        <v>41.357446708799898</v>
      </c>
      <c r="M107" s="462">
        <v>16.956315182310298</v>
      </c>
      <c r="N107" s="451">
        <v>520.07894736842104</v>
      </c>
      <c r="O107" s="452" t="s">
        <v>563</v>
      </c>
      <c r="P107" s="453" t="s">
        <v>17</v>
      </c>
      <c r="Q107" s="463">
        <v>0.65457107508503998</v>
      </c>
      <c r="R107" s="464">
        <v>33.244649906403197</v>
      </c>
      <c r="S107" s="462">
        <v>22.7714333713838</v>
      </c>
      <c r="T107" s="451">
        <v>519.607142857143</v>
      </c>
      <c r="U107" s="452" t="s">
        <v>301</v>
      </c>
      <c r="V107" s="453" t="s">
        <v>17</v>
      </c>
      <c r="W107" s="463">
        <v>0.54794520547945202</v>
      </c>
      <c r="X107" s="464">
        <v>27.413634514136302</v>
      </c>
      <c r="Y107" s="462">
        <v>14.2689487321434</v>
      </c>
      <c r="Z107" s="451">
        <v>518.70000000000005</v>
      </c>
      <c r="AA107" s="452" t="s">
        <v>627</v>
      </c>
      <c r="AB107" s="453" t="s">
        <v>17</v>
      </c>
      <c r="AD107" s="263">
        <f t="shared" si="10"/>
        <v>514.57023809523798</v>
      </c>
      <c r="AE107" s="163">
        <f t="shared" si="11"/>
        <v>10.773615390800682</v>
      </c>
      <c r="AF107" s="235" t="s">
        <v>17</v>
      </c>
    </row>
    <row r="108" spans="1:32" ht="15.9" customHeight="1" thickBot="1" x14ac:dyDescent="0.35">
      <c r="A108" s="1171"/>
      <c r="B108" s="1174"/>
      <c r="C108" s="9">
        <v>41954</v>
      </c>
      <c r="D108" s="24">
        <v>250</v>
      </c>
      <c r="E108" s="536">
        <v>1.35424579205638</v>
      </c>
      <c r="F108" s="537">
        <v>162.85229606444599</v>
      </c>
      <c r="G108" s="538">
        <v>6.8206711163494997</v>
      </c>
      <c r="H108" s="539">
        <v>493.36842105263202</v>
      </c>
      <c r="I108" s="540" t="s">
        <v>206</v>
      </c>
      <c r="J108" s="541" t="s">
        <v>17</v>
      </c>
      <c r="K108" s="550">
        <v>5.7684069565257703</v>
      </c>
      <c r="L108" s="551">
        <v>47.115159392387099</v>
      </c>
      <c r="M108" s="538">
        <v>8.8653673627087102</v>
      </c>
      <c r="N108" s="539">
        <v>504.76190476190499</v>
      </c>
      <c r="O108" s="540" t="s">
        <v>564</v>
      </c>
      <c r="P108" s="541" t="s">
        <v>17</v>
      </c>
      <c r="Q108" s="550">
        <v>3.2803741955048999</v>
      </c>
      <c r="R108" s="551">
        <v>29.884016877518299</v>
      </c>
      <c r="S108" s="538">
        <v>17.0952802136987</v>
      </c>
      <c r="T108" s="539">
        <v>492.96875</v>
      </c>
      <c r="U108" s="540" t="s">
        <v>221</v>
      </c>
      <c r="V108" s="541" t="s">
        <v>17</v>
      </c>
      <c r="W108" s="550">
        <v>6.1544290232874603</v>
      </c>
      <c r="X108" s="551">
        <v>44.154379453843298</v>
      </c>
      <c r="Y108" s="538">
        <v>5.4675523806878399</v>
      </c>
      <c r="Z108" s="539">
        <v>510.68965517241401</v>
      </c>
      <c r="AA108" s="540" t="s">
        <v>406</v>
      </c>
      <c r="AB108" s="541" t="s">
        <v>17</v>
      </c>
      <c r="AD108" s="264">
        <f t="shared" si="10"/>
        <v>493.16858552631601</v>
      </c>
      <c r="AE108" s="164">
        <f t="shared" si="11"/>
        <v>10.264918178540395</v>
      </c>
      <c r="AF108" s="234" t="s">
        <v>17</v>
      </c>
    </row>
    <row r="109" spans="1:32" ht="15.9" customHeight="1" x14ac:dyDescent="0.3">
      <c r="A109" s="1171"/>
      <c r="B109" s="1174"/>
      <c r="C109" s="1116" t="s">
        <v>13</v>
      </c>
      <c r="D109" s="1117"/>
      <c r="E109" s="219">
        <f>AVERAGE(E99:E108)</f>
        <v>-0.39221193642110175</v>
      </c>
      <c r="F109" s="151">
        <f>AVERAGE(F99:F108)</f>
        <v>120.36747596036909</v>
      </c>
      <c r="G109" s="225">
        <f>AVERAGE(G99:G108)</f>
        <v>10.89436877485786</v>
      </c>
      <c r="H109" s="213">
        <f>AVERAGE(H99:H108)</f>
        <v>422.7047729805119</v>
      </c>
      <c r="I109" s="1118">
        <f>COUNT(E99:E108)</f>
        <v>10</v>
      </c>
      <c r="J109" s="1119"/>
      <c r="K109" s="553">
        <f>AVERAGE(K99:K108)</f>
        <v>4.1238238162014786</v>
      </c>
      <c r="L109" s="554">
        <f>AVERAGE(L99:L108)</f>
        <v>37.102934911423084</v>
      </c>
      <c r="M109" s="555">
        <f>AVERAGE(M99:M108)</f>
        <v>14.090349314339901</v>
      </c>
      <c r="N109" s="556">
        <f>AVERAGE(N99:N108)</f>
        <v>490.71087738657394</v>
      </c>
      <c r="O109" s="1118">
        <f>COUNT(K99:K108)</f>
        <v>6</v>
      </c>
      <c r="P109" s="1119"/>
      <c r="Q109" s="150">
        <f>AVERAGE(Q99:Q108)</f>
        <v>3.6913742239352603</v>
      </c>
      <c r="R109" s="174">
        <f>AVERAGE(R99:R108)</f>
        <v>29.227701233278015</v>
      </c>
      <c r="S109" s="225">
        <f>AVERAGE(S99:S108)</f>
        <v>20.393538669929512</v>
      </c>
      <c r="T109" s="213">
        <f>AVERAGE(T99:T108)</f>
        <v>483.61893378662398</v>
      </c>
      <c r="U109" s="1118">
        <f>COUNT(Q99:Q108)</f>
        <v>10</v>
      </c>
      <c r="V109" s="1119"/>
      <c r="W109" s="150">
        <f>AVERAGE(W99:W108)</f>
        <v>5.5027825898677518</v>
      </c>
      <c r="X109" s="174">
        <f>AVERAGE(X99:X108)</f>
        <v>55.462364741988345</v>
      </c>
      <c r="Y109" s="225">
        <f>AVERAGE(Y99:Y108)</f>
        <v>9.468072149489819</v>
      </c>
      <c r="Z109" s="213">
        <f>AVERAGE(Z99:Z108)</f>
        <v>487.67285498233059</v>
      </c>
      <c r="AA109" s="1118">
        <f>COUNT(W99:W108)</f>
        <v>10</v>
      </c>
      <c r="AB109" s="1119"/>
      <c r="AD109" s="265">
        <f>AVERAGE(AD99:AD108)</f>
        <v>453.16185338356797</v>
      </c>
      <c r="AE109" s="259">
        <f>AVERAGE(AE99:AE108)</f>
        <v>11.644645181721909</v>
      </c>
      <c r="AF109" s="1119"/>
    </row>
    <row r="110" spans="1:32" ht="15.9" customHeight="1" x14ac:dyDescent="0.3">
      <c r="A110" s="1171"/>
      <c r="B110" s="1174"/>
      <c r="C110" s="1124" t="s">
        <v>14</v>
      </c>
      <c r="D110" s="1125"/>
      <c r="E110" s="220">
        <f>_xlfn.STDEV.S(E99:E108)</f>
        <v>2.8583276499416645</v>
      </c>
      <c r="F110" s="153">
        <f>_xlfn.STDEV.S(F99:F108)</f>
        <v>31.142519833001906</v>
      </c>
      <c r="G110" s="226">
        <f>_xlfn.STDEV.S(G99:G108)</f>
        <v>3.4953997052871411</v>
      </c>
      <c r="H110" s="214">
        <f>_xlfn.STDEV.S(H99:H108)</f>
        <v>71.259992474330303</v>
      </c>
      <c r="I110" s="1120"/>
      <c r="J110" s="1121"/>
      <c r="K110" s="557">
        <f>_xlfn.STDEV.S(K99:K108)</f>
        <v>2.7597866412362948</v>
      </c>
      <c r="L110" s="558">
        <f>_xlfn.STDEV.S(L99:L108)</f>
        <v>7.2297013682428837</v>
      </c>
      <c r="M110" s="559">
        <f>_xlfn.STDEV.S(M99:M108)</f>
        <v>3.0974257355120147</v>
      </c>
      <c r="N110" s="560">
        <f>_xlfn.STDEV.S(N99:N108)</f>
        <v>47.615473612709444</v>
      </c>
      <c r="O110" s="1120"/>
      <c r="P110" s="1121"/>
      <c r="Q110" s="152">
        <f>_xlfn.STDEV.S(Q99:Q108)</f>
        <v>1.9872452217122643</v>
      </c>
      <c r="R110" s="175">
        <f>_xlfn.STDEV.S(R99:R108)</f>
        <v>5.9883772560193256</v>
      </c>
      <c r="S110" s="226">
        <f>_xlfn.STDEV.S(S99:S108)</f>
        <v>2.3315572569611338</v>
      </c>
      <c r="T110" s="214">
        <f>_xlfn.STDEV.S(T99:T108)</f>
        <v>50.921240451593</v>
      </c>
      <c r="U110" s="1120"/>
      <c r="V110" s="1121"/>
      <c r="W110" s="152">
        <f>_xlfn.STDEV.S(W99:W108)</f>
        <v>4.8578217121935898</v>
      </c>
      <c r="X110" s="175">
        <f>_xlfn.STDEV.S(X99:X108)</f>
        <v>32.198933536122937</v>
      </c>
      <c r="Y110" s="226">
        <f>_xlfn.STDEV.S(Y99:Y108)</f>
        <v>2.465735548847042</v>
      </c>
      <c r="Z110" s="214">
        <f>_xlfn.STDEV.S(Z99:Z108)</f>
        <v>74.086453879215753</v>
      </c>
      <c r="AA110" s="1120"/>
      <c r="AB110" s="1121"/>
      <c r="AD110" s="266">
        <f>_xlfn.STDEV.S(AD99:AD108)</f>
        <v>54.74421761216729</v>
      </c>
      <c r="AE110" s="260">
        <f>_xlfn.STDEV.S(AE99:AE108)</f>
        <v>3.8601147132968419</v>
      </c>
      <c r="AF110" s="1121"/>
    </row>
    <row r="111" spans="1:32" ht="15.9" customHeight="1" thickBot="1" x14ac:dyDescent="0.35">
      <c r="A111" s="1171"/>
      <c r="B111" s="1175"/>
      <c r="C111" s="1126" t="s">
        <v>15</v>
      </c>
      <c r="D111" s="1127"/>
      <c r="E111" s="221">
        <f>_xlfn.STDEV.S(E99:E108)/SQRT(COUNT(E99:E108))</f>
        <v>0.90388256728521088</v>
      </c>
      <c r="F111" s="155">
        <f>_xlfn.STDEV.S(F99:F108)/SQRT(COUNT(F99:F108))</f>
        <v>9.8481294749252601</v>
      </c>
      <c r="G111" s="227">
        <f>_xlfn.STDEV.S(G99:G108)/SQRT(COUNT(G99:G108))</f>
        <v>1.1053424401388663</v>
      </c>
      <c r="H111" s="215">
        <f>_xlfn.STDEV.S(H99:H108)/SQRT(COUNT(H99:H108))</f>
        <v>22.534388226534155</v>
      </c>
      <c r="I111" s="1122"/>
      <c r="J111" s="1123"/>
      <c r="K111" s="561">
        <f>_xlfn.STDEV.S(K99:K108)/SQRT(COUNT(K99:K108))</f>
        <v>1.1266781783297239</v>
      </c>
      <c r="L111" s="562">
        <f>_xlfn.STDEV.S(L99:L108)/SQRT(COUNT(L99:L108))</f>
        <v>2.9515132241494091</v>
      </c>
      <c r="M111" s="563">
        <f>_xlfn.STDEV.S(M99:M108)/SQRT(COUNT(M99:M108))</f>
        <v>1.2645187613615536</v>
      </c>
      <c r="N111" s="564">
        <f>_xlfn.STDEV.S(N99:N108)/SQRT(COUNT(N99:N108))</f>
        <v>19.438935702015812</v>
      </c>
      <c r="O111" s="1122"/>
      <c r="P111" s="1123"/>
      <c r="Q111" s="154">
        <f>_xlfn.STDEV.S(Q99:Q108)/SQRT(COUNT(Q99:Q108))</f>
        <v>0.62842211698970507</v>
      </c>
      <c r="R111" s="176">
        <f>_xlfn.STDEV.S(R99:R108)/SQRT(COUNT(R99:R108))</f>
        <v>1.8936911617370331</v>
      </c>
      <c r="S111" s="227">
        <f>_xlfn.STDEV.S(S99:S108)/SQRT(COUNT(S99:S108))</f>
        <v>0.73730314270916586</v>
      </c>
      <c r="T111" s="215">
        <f>_xlfn.STDEV.S(T99:T108)/SQRT(COUNT(T99:T108))</f>
        <v>16.102710110813494</v>
      </c>
      <c r="U111" s="1122"/>
      <c r="V111" s="1123"/>
      <c r="W111" s="154">
        <f>_xlfn.STDEV.S(W99:W108)/SQRT(COUNT(W99:W108))</f>
        <v>1.5361781077550694</v>
      </c>
      <c r="X111" s="176">
        <f>_xlfn.STDEV.S(X99:X108)/SQRT(COUNT(X99:X108))</f>
        <v>10.1821968202528</v>
      </c>
      <c r="Y111" s="227">
        <f>_xlfn.STDEV.S(Y99:Y108)/SQRT(COUNT(Y99:Y108))</f>
        <v>0.77973404420020187</v>
      </c>
      <c r="Z111" s="215">
        <f>_xlfn.STDEV.S(Z99:Z108)/SQRT(COUNT(Z99:Z108))</f>
        <v>23.428193802333894</v>
      </c>
      <c r="AA111" s="1122"/>
      <c r="AB111" s="1123"/>
      <c r="AD111" s="268">
        <f>_xlfn.STDEV.S(AD99:AD108)/SQRT(COUNT(AD99:AD108))</f>
        <v>17.311641637835294</v>
      </c>
      <c r="AE111" s="261">
        <f>_xlfn.STDEV.S(AE99:AE108)/SQRT(COUNT(AE99:AE108))</f>
        <v>1.2206754523545871</v>
      </c>
      <c r="AF111" s="1123"/>
    </row>
    <row r="112" spans="1:32" s="81" customFormat="1" ht="15.9" customHeight="1" thickBot="1" x14ac:dyDescent="0.35">
      <c r="A112" s="1172"/>
      <c r="B112" s="1109" t="s">
        <v>19</v>
      </c>
      <c r="C112" s="1110"/>
      <c r="D112" s="1110"/>
      <c r="E112" s="27">
        <f>_xlfn.T.TEST(E84:E95,E99:E108,2,3)</f>
        <v>0.63650786491208322</v>
      </c>
      <c r="F112" s="28">
        <f>_xlfn.T.TEST(F84:F95,F99:F108,2,3)</f>
        <v>0.84982585984275094</v>
      </c>
      <c r="G112" s="129">
        <f>_xlfn.T.TEST(G84:G95,G99:G108,2,3)</f>
        <v>0.80538329692577615</v>
      </c>
      <c r="H112" s="53">
        <f>_xlfn.T.TEST(H84:H95,H99:H108,2,3)</f>
        <v>0.47828310300435328</v>
      </c>
      <c r="K112" s="27">
        <f>_xlfn.T.TEST(K84:K95,K99:K108,2,3)</f>
        <v>0.34634505063679277</v>
      </c>
      <c r="L112" s="72">
        <f>_xlfn.T.TEST(L84:L95,L99:L108,2,3)</f>
        <v>0.19879482758271586</v>
      </c>
      <c r="M112" s="129">
        <f>_xlfn.T.TEST(M84:M95,M99:M108,2,3)</f>
        <v>0.75334450778028761</v>
      </c>
      <c r="N112" s="53">
        <f>_xlfn.T.TEST(N84:N95,N99:N108,2,3)</f>
        <v>0.23772256186220772</v>
      </c>
      <c r="Q112" s="27">
        <f>_xlfn.T.TEST(Q84:Q95,Q99:Q108,2,3)</f>
        <v>0.305588999897833</v>
      </c>
      <c r="R112" s="72">
        <f>_xlfn.T.TEST(R84:R95,R99:R108,2,3)</f>
        <v>0.12162229634778433</v>
      </c>
      <c r="S112" s="129">
        <f>_xlfn.T.TEST(S84:S95,S99:S108,2,3)</f>
        <v>0.2437411770113011</v>
      </c>
      <c r="T112" s="53">
        <f>_xlfn.T.TEST(T84:T95,T99:T108,2,3)</f>
        <v>0.13367469820956454</v>
      </c>
      <c r="W112" s="27">
        <f>_xlfn.T.TEST(W84:W95,W99:W108,2,3)</f>
        <v>0.53515797666213316</v>
      </c>
      <c r="X112" s="72">
        <f>_xlfn.T.TEST(X84:X95,X99:X108,2,3)</f>
        <v>0.1223329234962889</v>
      </c>
      <c r="Y112" s="129">
        <f>_xlfn.T.TEST(Y84:Y95,Y99:Y108,2,3)</f>
        <v>3.3193250772536244E-2</v>
      </c>
      <c r="Z112" s="53">
        <f>_xlfn.T.TEST(Z84:Z95,Z99:Z108,2,3)</f>
        <v>9.0781075713958589E-2</v>
      </c>
      <c r="AD112" s="258">
        <f>_xlfn.T.TEST(AD84:AD95,AD99:AD108,2,3)</f>
        <v>0.15195071451603223</v>
      </c>
      <c r="AE112" s="53">
        <f>_xlfn.T.TEST(AE84:AE95,AE99:AE108,2,3)</f>
        <v>8.2260987058071208E-2</v>
      </c>
      <c r="AF112" s="44"/>
    </row>
    <row r="113" spans="1:32" ht="15.9" customHeight="1" x14ac:dyDescent="0.3">
      <c r="K113" s="8"/>
      <c r="L113" s="8"/>
      <c r="Q113" s="8"/>
      <c r="R113" s="8"/>
      <c r="W113" s="8"/>
      <c r="X113" s="8"/>
    </row>
    <row r="114" spans="1:32" ht="15.9" customHeight="1" thickBot="1" x14ac:dyDescent="0.35">
      <c r="K114" s="8"/>
      <c r="L114" s="8"/>
      <c r="Q114" s="8"/>
      <c r="R114" s="8"/>
      <c r="W114" s="8"/>
      <c r="X114" s="8"/>
    </row>
    <row r="115" spans="1:32" ht="16.5" customHeight="1" thickBot="1" x14ac:dyDescent="0.35">
      <c r="A115" s="1150" t="s">
        <v>647</v>
      </c>
      <c r="B115" s="1151"/>
      <c r="C115" s="1156" t="s">
        <v>0</v>
      </c>
      <c r="D115" s="1179" t="s">
        <v>1</v>
      </c>
      <c r="E115" s="1098" t="s">
        <v>161</v>
      </c>
      <c r="F115" s="1099"/>
      <c r="G115" s="1099"/>
      <c r="H115" s="1099"/>
      <c r="I115" s="1099"/>
      <c r="J115" s="1099"/>
      <c r="K115" s="1098" t="s">
        <v>162</v>
      </c>
      <c r="L115" s="1099"/>
      <c r="M115" s="1099"/>
      <c r="N115" s="1099"/>
      <c r="O115" s="1099"/>
      <c r="P115" s="1100"/>
      <c r="Q115" s="1098" t="s">
        <v>164</v>
      </c>
      <c r="R115" s="1099"/>
      <c r="S115" s="1099"/>
      <c r="T115" s="1099"/>
      <c r="U115" s="1099"/>
      <c r="V115" s="1100"/>
      <c r="W115" s="1098" t="s">
        <v>163</v>
      </c>
      <c r="X115" s="1099"/>
      <c r="Y115" s="1099"/>
      <c r="Z115" s="1099"/>
      <c r="AA115" s="1099"/>
      <c r="AB115" s="1100"/>
      <c r="AD115" s="1098" t="s">
        <v>336</v>
      </c>
      <c r="AE115" s="1099"/>
      <c r="AF115" s="1100"/>
    </row>
    <row r="116" spans="1:32" ht="16.5" customHeight="1" x14ac:dyDescent="0.3">
      <c r="A116" s="1152"/>
      <c r="B116" s="1153"/>
      <c r="C116" s="1157"/>
      <c r="D116" s="1180"/>
      <c r="E116" s="1225" t="s">
        <v>165</v>
      </c>
      <c r="F116" s="1226"/>
      <c r="G116" s="1196" t="s">
        <v>160</v>
      </c>
      <c r="H116" s="1198" t="s">
        <v>7</v>
      </c>
      <c r="I116" s="1157" t="s">
        <v>68</v>
      </c>
      <c r="J116" s="1179" t="s">
        <v>2</v>
      </c>
      <c r="K116" s="1225" t="s">
        <v>165</v>
      </c>
      <c r="L116" s="1226"/>
      <c r="M116" s="1196" t="s">
        <v>160</v>
      </c>
      <c r="N116" s="1198" t="s">
        <v>7</v>
      </c>
      <c r="O116" s="1157" t="s">
        <v>68</v>
      </c>
      <c r="P116" s="1180" t="s">
        <v>2</v>
      </c>
      <c r="Q116" s="1225" t="s">
        <v>165</v>
      </c>
      <c r="R116" s="1226"/>
      <c r="S116" s="1196" t="s">
        <v>160</v>
      </c>
      <c r="T116" s="1198" t="s">
        <v>7</v>
      </c>
      <c r="U116" s="1157" t="s">
        <v>68</v>
      </c>
      <c r="V116" s="1180" t="s">
        <v>2</v>
      </c>
      <c r="W116" s="1225" t="s">
        <v>165</v>
      </c>
      <c r="X116" s="1226"/>
      <c r="Y116" s="1196" t="s">
        <v>160</v>
      </c>
      <c r="Z116" s="1198" t="s">
        <v>7</v>
      </c>
      <c r="AA116" s="1157" t="s">
        <v>68</v>
      </c>
      <c r="AB116" s="1180" t="s">
        <v>2</v>
      </c>
      <c r="AD116" s="1223" t="s">
        <v>337</v>
      </c>
      <c r="AE116" s="1202" t="s">
        <v>338</v>
      </c>
      <c r="AF116" s="1180" t="s">
        <v>2</v>
      </c>
    </row>
    <row r="117" spans="1:32" ht="16.5" customHeight="1" thickBot="1" x14ac:dyDescent="0.35">
      <c r="A117" s="1154"/>
      <c r="B117" s="1155"/>
      <c r="C117" s="1158"/>
      <c r="D117" s="1181"/>
      <c r="E117" s="92" t="s">
        <v>52</v>
      </c>
      <c r="F117" s="93" t="s">
        <v>53</v>
      </c>
      <c r="G117" s="1227"/>
      <c r="H117" s="1199"/>
      <c r="I117" s="1158"/>
      <c r="J117" s="1181"/>
      <c r="K117" s="92" t="s">
        <v>52</v>
      </c>
      <c r="L117" s="93" t="s">
        <v>53</v>
      </c>
      <c r="M117" s="1227"/>
      <c r="N117" s="1199"/>
      <c r="O117" s="1158"/>
      <c r="P117" s="1181"/>
      <c r="Q117" s="92" t="s">
        <v>52</v>
      </c>
      <c r="R117" s="93" t="s">
        <v>53</v>
      </c>
      <c r="S117" s="1227"/>
      <c r="T117" s="1199"/>
      <c r="U117" s="1158"/>
      <c r="V117" s="1181"/>
      <c r="W117" s="92" t="s">
        <v>52</v>
      </c>
      <c r="X117" s="93" t="s">
        <v>53</v>
      </c>
      <c r="Y117" s="1227"/>
      <c r="Z117" s="1199"/>
      <c r="AA117" s="1158"/>
      <c r="AB117" s="1181"/>
      <c r="AD117" s="1224"/>
      <c r="AE117" s="1203"/>
      <c r="AF117" s="1181"/>
    </row>
    <row r="118" spans="1:32" ht="15.9" customHeight="1" x14ac:dyDescent="0.3">
      <c r="A118" s="1170" t="s">
        <v>648</v>
      </c>
      <c r="B118" s="1173" t="s">
        <v>9</v>
      </c>
      <c r="C118" s="9">
        <v>41502</v>
      </c>
      <c r="D118" s="24">
        <v>678</v>
      </c>
      <c r="E118" s="592">
        <v>-9.9917839885255297</v>
      </c>
      <c r="F118" s="157">
        <v>229.04174310927399</v>
      </c>
      <c r="G118" s="228">
        <v>9.4277466705617705</v>
      </c>
      <c r="H118" s="594">
        <v>393.65517241379303</v>
      </c>
      <c r="I118" s="565" t="s">
        <v>188</v>
      </c>
      <c r="J118" s="566" t="s">
        <v>17</v>
      </c>
      <c r="K118" s="607" t="s">
        <v>17</v>
      </c>
      <c r="L118" s="608" t="s">
        <v>17</v>
      </c>
      <c r="M118" s="609" t="s">
        <v>17</v>
      </c>
      <c r="N118" s="442" t="s">
        <v>17</v>
      </c>
      <c r="O118" s="430" t="s">
        <v>17</v>
      </c>
      <c r="P118" s="431" t="s">
        <v>172</v>
      </c>
      <c r="Q118" s="432">
        <v>0.83325023901254403</v>
      </c>
      <c r="R118" s="433">
        <v>71.671351953821301</v>
      </c>
      <c r="S118" s="434">
        <v>16.891664974944</v>
      </c>
      <c r="T118" s="435">
        <v>421.71428571428601</v>
      </c>
      <c r="U118" s="430" t="s">
        <v>357</v>
      </c>
      <c r="V118" s="437" t="s">
        <v>17</v>
      </c>
      <c r="W118" s="432">
        <v>6.7598581268578402</v>
      </c>
      <c r="X118" s="433">
        <v>66.099153801732299</v>
      </c>
      <c r="Y118" s="434">
        <v>6.1223454289455397</v>
      </c>
      <c r="Z118" s="435">
        <v>493.18518518518499</v>
      </c>
      <c r="AA118" s="430" t="s">
        <v>556</v>
      </c>
      <c r="AB118" s="437" t="s">
        <v>17</v>
      </c>
      <c r="AD118" s="231">
        <f>AVERAGE(H118,T118)</f>
        <v>407.68472906403952</v>
      </c>
      <c r="AE118" s="162">
        <f>S118*(T118/AD118)-G118*(H118/AD118)</f>
        <v>8.3696418950830669</v>
      </c>
      <c r="AF118" s="566" t="s">
        <v>17</v>
      </c>
    </row>
    <row r="119" spans="1:32" ht="15.9" customHeight="1" x14ac:dyDescent="0.3">
      <c r="A119" s="1171"/>
      <c r="B119" s="1174"/>
      <c r="C119" s="9">
        <v>41502</v>
      </c>
      <c r="D119" s="24">
        <v>679</v>
      </c>
      <c r="E119" s="460">
        <v>0</v>
      </c>
      <c r="F119" s="461">
        <v>72.8775377537754</v>
      </c>
      <c r="G119" s="462">
        <v>10.059000290019</v>
      </c>
      <c r="H119" s="451">
        <v>344</v>
      </c>
      <c r="I119" s="458" t="s">
        <v>269</v>
      </c>
      <c r="J119" s="459" t="s">
        <v>690</v>
      </c>
      <c r="K119" s="463" t="s">
        <v>17</v>
      </c>
      <c r="L119" s="464" t="s">
        <v>17</v>
      </c>
      <c r="M119" s="462" t="s">
        <v>17</v>
      </c>
      <c r="N119" s="451" t="s">
        <v>17</v>
      </c>
      <c r="O119" s="452" t="s">
        <v>17</v>
      </c>
      <c r="P119" s="453" t="s">
        <v>172</v>
      </c>
      <c r="Q119" s="463">
        <v>9.68767511273394</v>
      </c>
      <c r="R119" s="464">
        <v>71.968037191653394</v>
      </c>
      <c r="S119" s="462">
        <v>18.665890072643201</v>
      </c>
      <c r="T119" s="451">
        <v>419.357142857143</v>
      </c>
      <c r="U119" s="458" t="s">
        <v>232</v>
      </c>
      <c r="V119" s="453" t="s">
        <v>17</v>
      </c>
      <c r="W119" s="463">
        <v>4.0487062404870597</v>
      </c>
      <c r="X119" s="464">
        <v>58.092826025372702</v>
      </c>
      <c r="Y119" s="462">
        <v>8.3646964678947793</v>
      </c>
      <c r="Z119" s="451">
        <v>378.277777777778</v>
      </c>
      <c r="AA119" s="458" t="s">
        <v>225</v>
      </c>
      <c r="AB119" s="453" t="s">
        <v>17</v>
      </c>
      <c r="AD119" s="263">
        <f>AVERAGE(H119,T119)</f>
        <v>381.6785714285715</v>
      </c>
      <c r="AE119" s="163">
        <f>S119*(T119/AD119)-G119*(H119/AD119)</f>
        <v>11.442555482316225</v>
      </c>
      <c r="AF119" s="568"/>
    </row>
    <row r="120" spans="1:32" ht="15.9" customHeight="1" x14ac:dyDescent="0.3">
      <c r="A120" s="1171"/>
      <c r="B120" s="1174"/>
      <c r="C120" s="12">
        <v>41614</v>
      </c>
      <c r="D120" s="25">
        <v>780</v>
      </c>
      <c r="E120" s="460">
        <v>2.0253164556962</v>
      </c>
      <c r="F120" s="461">
        <v>201.37519049607701</v>
      </c>
      <c r="G120" s="462">
        <v>9.8951555505777904</v>
      </c>
      <c r="H120" s="451">
        <v>525.88888888888903</v>
      </c>
      <c r="I120" s="458" t="s">
        <v>694</v>
      </c>
      <c r="J120" s="453" t="s">
        <v>17</v>
      </c>
      <c r="K120" s="463">
        <v>4.7000781622115504</v>
      </c>
      <c r="L120" s="464">
        <v>45.265973969034903</v>
      </c>
      <c r="M120" s="462">
        <v>11.213608950600401</v>
      </c>
      <c r="N120" s="451">
        <v>523.77272727272702</v>
      </c>
      <c r="O120" s="458" t="s">
        <v>541</v>
      </c>
      <c r="P120" s="453" t="s">
        <v>17</v>
      </c>
      <c r="Q120" s="463">
        <v>2.6113225520934198</v>
      </c>
      <c r="R120" s="464">
        <v>28.011349343857599</v>
      </c>
      <c r="S120" s="462">
        <v>21.0525393545661</v>
      </c>
      <c r="T120" s="451">
        <v>446.91666666666703</v>
      </c>
      <c r="U120" s="458" t="s">
        <v>280</v>
      </c>
      <c r="V120" s="453" t="s">
        <v>17</v>
      </c>
      <c r="W120" s="463">
        <v>0</v>
      </c>
      <c r="X120" s="464">
        <v>54.761999033832801</v>
      </c>
      <c r="Y120" s="462">
        <v>6.28537977510552</v>
      </c>
      <c r="Z120" s="451">
        <v>581.25</v>
      </c>
      <c r="AA120" s="458" t="s">
        <v>242</v>
      </c>
      <c r="AB120" s="453" t="s">
        <v>17</v>
      </c>
      <c r="AD120" s="263">
        <f>AVERAGE(H120,T120)</f>
        <v>486.40277777777806</v>
      </c>
      <c r="AE120" s="163">
        <f>S120*(T120/AD120)-G120*(H120/AD120)</f>
        <v>8.6450541556252194</v>
      </c>
      <c r="AF120" s="568"/>
    </row>
    <row r="121" spans="1:32" ht="15.9" customHeight="1" x14ac:dyDescent="0.3">
      <c r="A121" s="1171"/>
      <c r="B121" s="1174"/>
      <c r="C121" s="12">
        <v>41620</v>
      </c>
      <c r="D121" s="25">
        <v>787</v>
      </c>
      <c r="E121" s="460">
        <v>-1.75002848791285</v>
      </c>
      <c r="F121" s="461">
        <v>212.16504936411101</v>
      </c>
      <c r="G121" s="462">
        <v>5.2716926903065602</v>
      </c>
      <c r="H121" s="451">
        <v>512.54054054054097</v>
      </c>
      <c r="I121" s="458" t="s">
        <v>702</v>
      </c>
      <c r="J121" s="453" t="s">
        <v>17</v>
      </c>
      <c r="K121" s="463" t="s">
        <v>17</v>
      </c>
      <c r="L121" s="464" t="s">
        <v>17</v>
      </c>
      <c r="M121" s="462" t="s">
        <v>17</v>
      </c>
      <c r="N121" s="451" t="s">
        <v>17</v>
      </c>
      <c r="O121" s="452" t="s">
        <v>17</v>
      </c>
      <c r="P121" s="453" t="s">
        <v>172</v>
      </c>
      <c r="Q121" s="463">
        <v>5.9840477240493799</v>
      </c>
      <c r="R121" s="464">
        <v>28.157795063221599</v>
      </c>
      <c r="S121" s="462">
        <v>16.776058795029801</v>
      </c>
      <c r="T121" s="451">
        <v>551.34090909090901</v>
      </c>
      <c r="U121" s="458" t="s">
        <v>707</v>
      </c>
      <c r="V121" s="453" t="s">
        <v>17</v>
      </c>
      <c r="W121" s="463">
        <v>12.731503183160401</v>
      </c>
      <c r="X121" s="464">
        <v>84.033339094691996</v>
      </c>
      <c r="Y121" s="462">
        <v>6.01565789316715</v>
      </c>
      <c r="Z121" s="451">
        <v>613.58536585365903</v>
      </c>
      <c r="AA121" s="458" t="s">
        <v>704</v>
      </c>
      <c r="AB121" s="453" t="s">
        <v>17</v>
      </c>
      <c r="AD121" s="263">
        <f>AVERAGE(H121,T121)</f>
        <v>531.94072481572493</v>
      </c>
      <c r="AE121" s="163">
        <f>S121*(T121/AD121)-G121*(H121/AD121)</f>
        <v>12.308460286113775</v>
      </c>
      <c r="AF121" s="568" t="s">
        <v>17</v>
      </c>
    </row>
    <row r="122" spans="1:32" ht="15.9" customHeight="1" thickBot="1" x14ac:dyDescent="0.35">
      <c r="A122" s="1171"/>
      <c r="B122" s="1174"/>
      <c r="C122" s="12">
        <v>41865</v>
      </c>
      <c r="D122" s="25">
        <v>181</v>
      </c>
      <c r="E122" s="536">
        <v>-1.2492209058716</v>
      </c>
      <c r="F122" s="537">
        <v>222.82273216348901</v>
      </c>
      <c r="G122" s="538">
        <v>13.243434482981501</v>
      </c>
      <c r="H122" s="539">
        <v>471.86363636363598</v>
      </c>
      <c r="I122" s="540" t="s">
        <v>712</v>
      </c>
      <c r="J122" s="541" t="s">
        <v>17</v>
      </c>
      <c r="K122" s="550" t="s">
        <v>17</v>
      </c>
      <c r="L122" s="551" t="s">
        <v>17</v>
      </c>
      <c r="M122" s="538" t="s">
        <v>17</v>
      </c>
      <c r="N122" s="539" t="s">
        <v>17</v>
      </c>
      <c r="O122" s="540" t="s">
        <v>17</v>
      </c>
      <c r="P122" s="541" t="s">
        <v>172</v>
      </c>
      <c r="Q122" s="550">
        <v>3.2210796471658898</v>
      </c>
      <c r="R122" s="551">
        <v>22.650116867130698</v>
      </c>
      <c r="S122" s="538">
        <v>22.362788335082701</v>
      </c>
      <c r="T122" s="539">
        <v>480.33333333333297</v>
      </c>
      <c r="U122" s="548" t="s">
        <v>717</v>
      </c>
      <c r="V122" s="541" t="s">
        <v>17</v>
      </c>
      <c r="W122" s="550">
        <v>2.5156946671123799</v>
      </c>
      <c r="X122" s="551">
        <v>38.014156540850699</v>
      </c>
      <c r="Y122" s="538">
        <v>8.8539502611796497</v>
      </c>
      <c r="Z122" s="539">
        <v>535.51515151515196</v>
      </c>
      <c r="AA122" s="548" t="s">
        <v>716</v>
      </c>
      <c r="AB122" s="541" t="s">
        <v>17</v>
      </c>
      <c r="AD122" s="264">
        <f>AVERAGE(H122,T122)</f>
        <v>476.09848484848447</v>
      </c>
      <c r="AE122" s="164">
        <f>S122*(T122/AD122)-G122*(H122/AD122)</f>
        <v>9.4360676488280344</v>
      </c>
      <c r="AF122" s="567" t="s">
        <v>17</v>
      </c>
    </row>
    <row r="123" spans="1:32" ht="15.9" customHeight="1" x14ac:dyDescent="0.3">
      <c r="A123" s="1171"/>
      <c r="B123" s="1174"/>
      <c r="C123" s="1211" t="s">
        <v>13</v>
      </c>
      <c r="D123" s="1212"/>
      <c r="E123" s="469">
        <f>AVERAGE(E118:E122)</f>
        <v>-2.193143385322756</v>
      </c>
      <c r="F123" s="470">
        <f>AVERAGE(F118:F122)</f>
        <v>187.65645057734531</v>
      </c>
      <c r="G123" s="471">
        <f>AVERAGE(G118:G122)</f>
        <v>9.5794059368893247</v>
      </c>
      <c r="H123" s="472">
        <f>AVERAGE(H118:H122)</f>
        <v>449.58964764137181</v>
      </c>
      <c r="I123" s="1213">
        <f>COUNT(E118:E122)</f>
        <v>5</v>
      </c>
      <c r="J123" s="1214"/>
      <c r="K123" s="481">
        <f>AVERAGE(K118:K122)</f>
        <v>4.7000781622115504</v>
      </c>
      <c r="L123" s="482">
        <f>AVERAGE(L118:L122)</f>
        <v>45.265973969034903</v>
      </c>
      <c r="M123" s="471">
        <f>AVERAGE(M118:M122)</f>
        <v>11.213608950600401</v>
      </c>
      <c r="N123" s="472">
        <f>AVERAGE(N118:N122)</f>
        <v>523.77272727272702</v>
      </c>
      <c r="O123" s="1213">
        <f>COUNT(K118:K122)</f>
        <v>1</v>
      </c>
      <c r="P123" s="1214"/>
      <c r="Q123" s="481">
        <f>AVERAGE(Q118:Q122)</f>
        <v>4.4674750550110343</v>
      </c>
      <c r="R123" s="482">
        <f>AVERAGE(R118:R122)</f>
        <v>44.491730083936922</v>
      </c>
      <c r="S123" s="471">
        <f>AVERAGE(S118:S122)</f>
        <v>19.149788306453161</v>
      </c>
      <c r="T123" s="472">
        <f>AVERAGE(T118:T122)</f>
        <v>463.93246753246757</v>
      </c>
      <c r="U123" s="1213">
        <f>COUNT(Q118:Q122)</f>
        <v>5</v>
      </c>
      <c r="V123" s="1214"/>
      <c r="W123" s="481">
        <f>AVERAGE(W118:W122)</f>
        <v>5.2111524435235363</v>
      </c>
      <c r="X123" s="482">
        <f>AVERAGE(X118:X122)</f>
        <v>60.200294899296104</v>
      </c>
      <c r="Y123" s="471">
        <f>AVERAGE(Y118:Y122)</f>
        <v>7.1284059652585272</v>
      </c>
      <c r="Z123" s="472">
        <f>AVERAGE(Z118:Z122)</f>
        <v>520.36269606635483</v>
      </c>
      <c r="AA123" s="1213">
        <f>COUNT(W118:W122)</f>
        <v>5</v>
      </c>
      <c r="AB123" s="1214"/>
      <c r="AD123" s="265">
        <f>AVERAGE(AD118:AD122)</f>
        <v>456.76105758691966</v>
      </c>
      <c r="AE123" s="259">
        <f>AVERAGE(AE118:AE122)</f>
        <v>10.040355893593265</v>
      </c>
      <c r="AF123" s="1119"/>
    </row>
    <row r="124" spans="1:32" ht="15.9" customHeight="1" x14ac:dyDescent="0.3">
      <c r="A124" s="1171"/>
      <c r="B124" s="1174"/>
      <c r="C124" s="1219" t="s">
        <v>14</v>
      </c>
      <c r="D124" s="1220"/>
      <c r="E124" s="473">
        <f>_xlfn.STDEV.S(E118:E122)</f>
        <v>4.5965045702228275</v>
      </c>
      <c r="F124" s="474">
        <f>_xlfn.STDEV.S(F118:F122)</f>
        <v>65.024003004579697</v>
      </c>
      <c r="G124" s="475">
        <f>_xlfn.STDEV.S(G118:G122)</f>
        <v>2.8431587933372753</v>
      </c>
      <c r="H124" s="476">
        <f>_xlfn.STDEV.S(H118:H122)</f>
        <v>78.355534127084354</v>
      </c>
      <c r="I124" s="1215"/>
      <c r="J124" s="1216"/>
      <c r="K124" s="483" t="e">
        <f>_xlfn.STDEV.S(K118:K122)</f>
        <v>#DIV/0!</v>
      </c>
      <c r="L124" s="484" t="e">
        <f>_xlfn.STDEV.S(L118:L122)</f>
        <v>#DIV/0!</v>
      </c>
      <c r="M124" s="475" t="e">
        <f>_xlfn.STDEV.S(M118:M122)</f>
        <v>#DIV/0!</v>
      </c>
      <c r="N124" s="476" t="e">
        <f>_xlfn.STDEV.S(N118:N122)</f>
        <v>#DIV/0!</v>
      </c>
      <c r="O124" s="1215"/>
      <c r="P124" s="1216"/>
      <c r="Q124" s="483">
        <f>_xlfn.STDEV.S(Q118:Q122)</f>
        <v>3.4553174580321988</v>
      </c>
      <c r="R124" s="484">
        <f>_xlfn.STDEV.S(R118:R122)</f>
        <v>25.045637084025927</v>
      </c>
      <c r="S124" s="475">
        <f>_xlfn.STDEV.S(S118:S122)</f>
        <v>2.4955811452175327</v>
      </c>
      <c r="T124" s="476">
        <f>_xlfn.STDEV.S(T118:T122)</f>
        <v>54.699396659701698</v>
      </c>
      <c r="U124" s="1215"/>
      <c r="V124" s="1216"/>
      <c r="W124" s="483">
        <f>_xlfn.STDEV.S(W118:W122)</f>
        <v>4.8663910685886966</v>
      </c>
      <c r="X124" s="484">
        <f>_xlfn.STDEV.S(X118:X122)</f>
        <v>16.800682681110722</v>
      </c>
      <c r="Y124" s="475">
        <f>_xlfn.STDEV.S(Y118:Y122)</f>
        <v>1.3662884538090643</v>
      </c>
      <c r="Z124" s="476">
        <f>_xlfn.STDEV.S(Z118:Z122)</f>
        <v>91.588847508138514</v>
      </c>
      <c r="AA124" s="1215"/>
      <c r="AB124" s="1216"/>
      <c r="AD124" s="266">
        <f>_xlfn.STDEV.S(AD118:AD122)</f>
        <v>61.135946428038501</v>
      </c>
      <c r="AE124" s="260">
        <f>_xlfn.STDEV.S(AE118:AE122)</f>
        <v>1.7474107780900823</v>
      </c>
      <c r="AF124" s="1121"/>
    </row>
    <row r="125" spans="1:32" ht="15.9" customHeight="1" thickBot="1" x14ac:dyDescent="0.35">
      <c r="A125" s="1171"/>
      <c r="B125" s="1175"/>
      <c r="C125" s="1221" t="s">
        <v>15</v>
      </c>
      <c r="D125" s="1222"/>
      <c r="E125" s="477">
        <f>_xlfn.STDEV.S(E118:E122)/SQRT(COUNT(E118:E122))</f>
        <v>2.0556193355813397</v>
      </c>
      <c r="F125" s="478">
        <f>_xlfn.STDEV.S(F118:F122)/SQRT(COUNT(F118:F122))</f>
        <v>29.079618177478153</v>
      </c>
      <c r="G125" s="479">
        <f>_xlfn.STDEV.S(G118:G122)/SQRT(COUNT(G118:G122))</f>
        <v>1.2714992665456846</v>
      </c>
      <c r="H125" s="480">
        <f>_xlfn.STDEV.S(H118:H122)/SQRT(COUNT(H118:H122))</f>
        <v>35.041660144293047</v>
      </c>
      <c r="I125" s="1217"/>
      <c r="J125" s="1218"/>
      <c r="K125" s="485" t="e">
        <f>_xlfn.STDEV.S(K118:K122)/SQRT(COUNT(K118:K122))</f>
        <v>#DIV/0!</v>
      </c>
      <c r="L125" s="486" t="e">
        <f>_xlfn.STDEV.S(L118:L122)/SQRT(COUNT(L118:L122))</f>
        <v>#DIV/0!</v>
      </c>
      <c r="M125" s="479" t="e">
        <f>_xlfn.STDEV.S(M118:M122)/SQRT(COUNT(M118:M122))</f>
        <v>#DIV/0!</v>
      </c>
      <c r="N125" s="480" t="e">
        <f>_xlfn.STDEV.S(N118:N122)/SQRT(COUNT(N118:N122))</f>
        <v>#DIV/0!</v>
      </c>
      <c r="O125" s="1217"/>
      <c r="P125" s="1218"/>
      <c r="Q125" s="485">
        <f>_xlfn.STDEV.S(Q118:Q122)/SQRT(COUNT(Q118:Q122))</f>
        <v>1.5452649440003545</v>
      </c>
      <c r="R125" s="486">
        <f>_xlfn.STDEV.S(R118:R122)/SQRT(COUNT(R118:R122))</f>
        <v>11.200749411934316</v>
      </c>
      <c r="S125" s="479">
        <f>_xlfn.STDEV.S(S118:S122)/SQRT(COUNT(S118:S122))</f>
        <v>1.1160578168146353</v>
      </c>
      <c r="T125" s="480">
        <f>_xlfn.STDEV.S(T118:T122)/SQRT(COUNT(T118:T122))</f>
        <v>24.462313851863584</v>
      </c>
      <c r="U125" s="1217"/>
      <c r="V125" s="1218"/>
      <c r="W125" s="485">
        <f>_xlfn.STDEV.S(W118:W122)/SQRT(COUNT(W118:W122))</f>
        <v>2.1763162468924335</v>
      </c>
      <c r="X125" s="486">
        <f>_xlfn.STDEV.S(X118:X122)/SQRT(COUNT(X118:X122))</f>
        <v>7.5134937086733986</v>
      </c>
      <c r="Y125" s="479">
        <f>_xlfn.STDEV.S(Y118:Y122)/SQRT(COUNT(Y118:Y122))</f>
        <v>0.61102277191802978</v>
      </c>
      <c r="Z125" s="480">
        <f>_xlfn.STDEV.S(Z118:Z122)/SQRT(COUNT(Z118:Z122))</f>
        <v>40.959777801811988</v>
      </c>
      <c r="AA125" s="1217"/>
      <c r="AB125" s="1218"/>
      <c r="AD125" s="268">
        <f>_xlfn.STDEV.S(AD118:AD122)/SQRT(COUNT(AD118:AD122))</f>
        <v>27.340826416375908</v>
      </c>
      <c r="AE125" s="261">
        <f>_xlfn.STDEV.S(AE118:AE122)/SQRT(COUNT(AE118:AE122))</f>
        <v>0.78146585688504477</v>
      </c>
      <c r="AF125" s="1123"/>
    </row>
    <row r="126" spans="1:32" ht="15.9" customHeight="1" x14ac:dyDescent="0.3">
      <c r="A126" s="1171"/>
      <c r="B126" s="1173" t="s">
        <v>16</v>
      </c>
      <c r="C126" s="12">
        <v>41480</v>
      </c>
      <c r="D126" s="25">
        <v>639</v>
      </c>
      <c r="E126" s="443">
        <v>0</v>
      </c>
      <c r="F126" s="444">
        <v>125.590208820802</v>
      </c>
      <c r="G126" s="434">
        <v>7.87294660511012</v>
      </c>
      <c r="H126" s="435">
        <v>383.11111111111097</v>
      </c>
      <c r="I126" s="430" t="s">
        <v>270</v>
      </c>
      <c r="J126" s="437" t="s">
        <v>17</v>
      </c>
      <c r="K126" s="607" t="s">
        <v>17</v>
      </c>
      <c r="L126" s="608" t="s">
        <v>17</v>
      </c>
      <c r="M126" s="609" t="s">
        <v>17</v>
      </c>
      <c r="N126" s="442" t="s">
        <v>17</v>
      </c>
      <c r="O126" s="430" t="s">
        <v>17</v>
      </c>
      <c r="P126" s="431" t="s">
        <v>172</v>
      </c>
      <c r="Q126" s="432">
        <v>0.61330742959901496</v>
      </c>
      <c r="R126" s="433">
        <v>19.582817745645301</v>
      </c>
      <c r="S126" s="434">
        <v>21.2409156077753</v>
      </c>
      <c r="T126" s="435">
        <v>395.88235294117601</v>
      </c>
      <c r="U126" s="430" t="s">
        <v>277</v>
      </c>
      <c r="V126" s="431" t="s">
        <v>661</v>
      </c>
      <c r="W126" s="607" t="s">
        <v>17</v>
      </c>
      <c r="X126" s="608" t="s">
        <v>17</v>
      </c>
      <c r="Y126" s="609" t="s">
        <v>17</v>
      </c>
      <c r="Z126" s="442" t="s">
        <v>17</v>
      </c>
      <c r="AA126" s="430" t="s">
        <v>17</v>
      </c>
      <c r="AB126" s="431" t="s">
        <v>172</v>
      </c>
      <c r="AD126" s="231">
        <f>AVERAGE(H126,T126)</f>
        <v>389.49673202614349</v>
      </c>
      <c r="AE126" s="162">
        <f>S126*(T126/AD126)-G126*(H126/AD126)</f>
        <v>13.84527746812234</v>
      </c>
      <c r="AF126" s="566" t="s">
        <v>17</v>
      </c>
    </row>
    <row r="127" spans="1:32" ht="15.9" customHeight="1" x14ac:dyDescent="0.3">
      <c r="A127" s="1171"/>
      <c r="B127" s="1174"/>
      <c r="C127" s="9">
        <v>41480</v>
      </c>
      <c r="D127" s="24">
        <v>640</v>
      </c>
      <c r="E127" s="460">
        <v>0</v>
      </c>
      <c r="F127" s="461">
        <v>213.944727806114</v>
      </c>
      <c r="G127" s="462">
        <v>13.614964771319</v>
      </c>
      <c r="H127" s="451">
        <v>493.90909090909099</v>
      </c>
      <c r="I127" s="458" t="s">
        <v>665</v>
      </c>
      <c r="J127" s="453" t="s">
        <v>17</v>
      </c>
      <c r="K127" s="463">
        <v>0.57515689120385805</v>
      </c>
      <c r="L127" s="464">
        <v>31.4155522436659</v>
      </c>
      <c r="M127" s="462">
        <v>12.2717195743075</v>
      </c>
      <c r="N127" s="451">
        <v>464.27272727272702</v>
      </c>
      <c r="O127" s="458" t="s">
        <v>415</v>
      </c>
      <c r="P127" s="453" t="s">
        <v>17</v>
      </c>
      <c r="Q127" s="463">
        <v>1.8216613140660101</v>
      </c>
      <c r="R127" s="464">
        <v>31.8527866564622</v>
      </c>
      <c r="S127" s="462">
        <v>20.041585784238901</v>
      </c>
      <c r="T127" s="451">
        <v>483.42857142857099</v>
      </c>
      <c r="U127" s="458" t="s">
        <v>232</v>
      </c>
      <c r="V127" s="453" t="s">
        <v>17</v>
      </c>
      <c r="W127" s="463">
        <v>0.32605024733149202</v>
      </c>
      <c r="X127" s="464">
        <v>25.942975027063799</v>
      </c>
      <c r="Y127" s="462">
        <v>11.795536610486099</v>
      </c>
      <c r="Z127" s="451">
        <v>499.36842105263202</v>
      </c>
      <c r="AA127" s="458" t="s">
        <v>664</v>
      </c>
      <c r="AB127" s="453" t="s">
        <v>17</v>
      </c>
      <c r="AD127" s="263">
        <f t="shared" ref="AD127:AD133" si="12">AVERAGE(H127,T127)</f>
        <v>488.66883116883099</v>
      </c>
      <c r="AE127" s="163">
        <f t="shared" ref="AE127:AE133" si="13">S127*(T127/AD127)-G127*(H127/AD127)</f>
        <v>6.0657036479828648</v>
      </c>
      <c r="AF127" s="568" t="s">
        <v>17</v>
      </c>
    </row>
    <row r="128" spans="1:32" ht="15.9" customHeight="1" x14ac:dyDescent="0.3">
      <c r="A128" s="1171"/>
      <c r="B128" s="1174"/>
      <c r="C128" s="12">
        <v>41494</v>
      </c>
      <c r="D128" s="25">
        <v>662</v>
      </c>
      <c r="E128" s="460">
        <v>-7.02766828406976</v>
      </c>
      <c r="F128" s="461">
        <v>161.428641296732</v>
      </c>
      <c r="G128" s="462">
        <v>6.9988296142306003</v>
      </c>
      <c r="H128" s="451">
        <v>428.51724137931001</v>
      </c>
      <c r="I128" s="458" t="s">
        <v>188</v>
      </c>
      <c r="J128" s="453" t="s">
        <v>17</v>
      </c>
      <c r="K128" s="463">
        <v>7.8843229258085197</v>
      </c>
      <c r="L128" s="464">
        <v>67.755749030969</v>
      </c>
      <c r="M128" s="462">
        <v>11.316179237978499</v>
      </c>
      <c r="N128" s="451">
        <v>466.26666666666699</v>
      </c>
      <c r="O128" s="458" t="s">
        <v>673</v>
      </c>
      <c r="P128" s="453" t="s">
        <v>17</v>
      </c>
      <c r="Q128" s="463">
        <v>10.1943173819569</v>
      </c>
      <c r="R128" s="464">
        <v>62.977065049760597</v>
      </c>
      <c r="S128" s="462">
        <v>14.604811310720899</v>
      </c>
      <c r="T128" s="451">
        <v>418.95</v>
      </c>
      <c r="U128" s="458" t="s">
        <v>189</v>
      </c>
      <c r="V128" s="453" t="s">
        <v>17</v>
      </c>
      <c r="W128" s="463" t="s">
        <v>17</v>
      </c>
      <c r="X128" s="464" t="s">
        <v>17</v>
      </c>
      <c r="Y128" s="462" t="s">
        <v>17</v>
      </c>
      <c r="Z128" s="451" t="s">
        <v>17</v>
      </c>
      <c r="AA128" s="452" t="s">
        <v>17</v>
      </c>
      <c r="AB128" s="453" t="s">
        <v>172</v>
      </c>
      <c r="AD128" s="587">
        <f t="shared" si="12"/>
        <v>423.73362068965503</v>
      </c>
      <c r="AE128" s="588">
        <f t="shared" si="13"/>
        <v>7.3620935114265853</v>
      </c>
      <c r="AF128" s="568" t="s">
        <v>17</v>
      </c>
    </row>
    <row r="129" spans="1:32" ht="15.9" customHeight="1" x14ac:dyDescent="0.3">
      <c r="A129" s="1171"/>
      <c r="B129" s="1174"/>
      <c r="C129" s="12">
        <v>41495</v>
      </c>
      <c r="D129" s="25">
        <v>667</v>
      </c>
      <c r="E129" s="460">
        <v>-4.4866948933434303</v>
      </c>
      <c r="F129" s="461">
        <v>91.5749058258221</v>
      </c>
      <c r="G129" s="462">
        <v>5.1861572221789896</v>
      </c>
      <c r="H129" s="451">
        <v>348.6875</v>
      </c>
      <c r="I129" s="458" t="s">
        <v>250</v>
      </c>
      <c r="J129" s="453" t="s">
        <v>17</v>
      </c>
      <c r="K129" s="463">
        <v>2.02906107769588</v>
      </c>
      <c r="L129" s="464">
        <v>18.4153342460197</v>
      </c>
      <c r="M129" s="462">
        <v>15.192606527592799</v>
      </c>
      <c r="N129" s="451">
        <v>400.125</v>
      </c>
      <c r="O129" s="458" t="s">
        <v>368</v>
      </c>
      <c r="P129" s="453" t="s">
        <v>17</v>
      </c>
      <c r="Q129" s="463">
        <v>4.5785954323047404</v>
      </c>
      <c r="R129" s="464">
        <v>39.7083310935528</v>
      </c>
      <c r="S129" s="462">
        <v>16.5075168991849</v>
      </c>
      <c r="T129" s="451">
        <v>345.625</v>
      </c>
      <c r="U129" s="458" t="s">
        <v>280</v>
      </c>
      <c r="V129" s="453" t="s">
        <v>17</v>
      </c>
      <c r="W129" s="463">
        <v>0.4033738436423</v>
      </c>
      <c r="X129" s="464">
        <v>21.119323141476301</v>
      </c>
      <c r="Y129" s="462">
        <v>8.1129648501192992</v>
      </c>
      <c r="Z129" s="451">
        <v>348.66666666666703</v>
      </c>
      <c r="AA129" s="458" t="s">
        <v>225</v>
      </c>
      <c r="AB129" s="453" t="s">
        <v>17</v>
      </c>
      <c r="AD129" s="263">
        <f t="shared" si="12"/>
        <v>347.15625</v>
      </c>
      <c r="AE129" s="163">
        <f t="shared" si="13"/>
        <v>11.225672393546837</v>
      </c>
      <c r="AF129" s="568" t="s">
        <v>17</v>
      </c>
    </row>
    <row r="130" spans="1:32" ht="15.9" customHeight="1" x14ac:dyDescent="0.3">
      <c r="A130" s="1171"/>
      <c r="B130" s="1174"/>
      <c r="C130" s="12">
        <v>41856</v>
      </c>
      <c r="D130" s="25">
        <v>193</v>
      </c>
      <c r="E130" s="460">
        <v>4.52832611371147E-2</v>
      </c>
      <c r="F130" s="461">
        <v>106.25188037998799</v>
      </c>
      <c r="G130" s="462">
        <v>8.4764157138481799</v>
      </c>
      <c r="H130" s="451">
        <v>412.566666666667</v>
      </c>
      <c r="I130" s="458" t="s">
        <v>169</v>
      </c>
      <c r="J130" s="453" t="s">
        <v>17</v>
      </c>
      <c r="K130" s="463" t="s">
        <v>17</v>
      </c>
      <c r="L130" s="464" t="s">
        <v>17</v>
      </c>
      <c r="M130" s="462" t="s">
        <v>17</v>
      </c>
      <c r="N130" s="451" t="s">
        <v>17</v>
      </c>
      <c r="O130" s="452" t="s">
        <v>17</v>
      </c>
      <c r="P130" s="453" t="s">
        <v>172</v>
      </c>
      <c r="Q130" s="463">
        <v>11.043170737027699</v>
      </c>
      <c r="R130" s="464">
        <v>77.062019182895099</v>
      </c>
      <c r="S130" s="462">
        <v>20.965837439871901</v>
      </c>
      <c r="T130" s="451">
        <v>487.5</v>
      </c>
      <c r="U130" s="458" t="s">
        <v>221</v>
      </c>
      <c r="V130" s="453" t="s">
        <v>17</v>
      </c>
      <c r="W130" s="463">
        <v>3.4078144201628402</v>
      </c>
      <c r="X130" s="464">
        <v>61.312718134389101</v>
      </c>
      <c r="Y130" s="462">
        <v>7.5018116327380504</v>
      </c>
      <c r="Z130" s="451">
        <v>544.57692307692298</v>
      </c>
      <c r="AA130" s="458" t="s">
        <v>422</v>
      </c>
      <c r="AB130" s="453" t="s">
        <v>17</v>
      </c>
      <c r="AD130" s="263">
        <f t="shared" si="12"/>
        <v>450.03333333333353</v>
      </c>
      <c r="AE130" s="163">
        <f t="shared" si="13"/>
        <v>14.940580347220758</v>
      </c>
      <c r="AF130" s="568" t="s">
        <v>17</v>
      </c>
    </row>
    <row r="131" spans="1:32" ht="15.9" customHeight="1" x14ac:dyDescent="0.3">
      <c r="A131" s="1171"/>
      <c r="B131" s="1174"/>
      <c r="C131" s="9">
        <v>41877</v>
      </c>
      <c r="D131" s="24">
        <v>198</v>
      </c>
      <c r="E131" s="460">
        <v>-4.36789645757871</v>
      </c>
      <c r="F131" s="461">
        <v>67.823578695913497</v>
      </c>
      <c r="G131" s="462">
        <v>8.5157915762256096</v>
      </c>
      <c r="H131" s="451">
        <v>418.47368421052602</v>
      </c>
      <c r="I131" s="458" t="s">
        <v>206</v>
      </c>
      <c r="J131" s="453" t="s">
        <v>17</v>
      </c>
      <c r="K131" s="463">
        <v>3.0634093738598001</v>
      </c>
      <c r="L131" s="464">
        <v>39.494569662828802</v>
      </c>
      <c r="M131" s="462">
        <v>17.228061783670601</v>
      </c>
      <c r="N131" s="451">
        <v>480.46428571428601</v>
      </c>
      <c r="O131" s="458" t="s">
        <v>723</v>
      </c>
      <c r="P131" s="459" t="s">
        <v>17</v>
      </c>
      <c r="Q131" s="463">
        <v>2.3740635881026502</v>
      </c>
      <c r="R131" s="464">
        <v>28.3930024660913</v>
      </c>
      <c r="S131" s="462">
        <v>21.070654387697299</v>
      </c>
      <c r="T131" s="451">
        <v>475.31818181818198</v>
      </c>
      <c r="U131" s="458" t="s">
        <v>291</v>
      </c>
      <c r="V131" s="453" t="s">
        <v>17</v>
      </c>
      <c r="W131" s="463">
        <v>10.3448275862069</v>
      </c>
      <c r="X131" s="464">
        <v>64.562947010881501</v>
      </c>
      <c r="Y131" s="462">
        <v>11.0440189243454</v>
      </c>
      <c r="Z131" s="451">
        <v>451.88461538461502</v>
      </c>
      <c r="AA131" s="458" t="s">
        <v>422</v>
      </c>
      <c r="AB131" s="453" t="s">
        <v>17</v>
      </c>
      <c r="AD131" s="263">
        <f t="shared" si="12"/>
        <v>446.895933014354</v>
      </c>
      <c r="AE131" s="163">
        <f t="shared" si="13"/>
        <v>14.436538759461619</v>
      </c>
      <c r="AF131" s="86" t="s">
        <v>17</v>
      </c>
    </row>
    <row r="132" spans="1:32" ht="15.9" customHeight="1" x14ac:dyDescent="0.3">
      <c r="A132" s="1171"/>
      <c r="B132" s="1174"/>
      <c r="C132" s="12">
        <v>41947</v>
      </c>
      <c r="D132" s="25">
        <v>241</v>
      </c>
      <c r="E132" s="460">
        <v>0</v>
      </c>
      <c r="F132" s="461">
        <v>153.328837934299</v>
      </c>
      <c r="G132" s="462">
        <v>6.7937727787803501</v>
      </c>
      <c r="H132" s="451">
        <v>377.38888888888903</v>
      </c>
      <c r="I132" s="458" t="s">
        <v>726</v>
      </c>
      <c r="J132" s="453" t="s">
        <v>17</v>
      </c>
      <c r="K132" s="463">
        <v>6.5343425349086504</v>
      </c>
      <c r="L132" s="464">
        <v>78.267903026157299</v>
      </c>
      <c r="M132" s="462">
        <v>13.600667936157</v>
      </c>
      <c r="N132" s="451">
        <v>456</v>
      </c>
      <c r="O132" s="458" t="s">
        <v>318</v>
      </c>
      <c r="P132" s="453" t="s">
        <v>17</v>
      </c>
      <c r="Q132" s="463">
        <v>10.3890608961757</v>
      </c>
      <c r="R132" s="464">
        <v>72.993395307422503</v>
      </c>
      <c r="S132" s="462">
        <v>15.588488338963</v>
      </c>
      <c r="T132" s="451">
        <v>492.18518518518499</v>
      </c>
      <c r="U132" s="458" t="s">
        <v>168</v>
      </c>
      <c r="V132" s="459" t="s">
        <v>222</v>
      </c>
      <c r="W132" s="463">
        <v>3.8617110488481701</v>
      </c>
      <c r="X132" s="464">
        <v>67.442598244279694</v>
      </c>
      <c r="Y132" s="462">
        <v>4.8124607929349699</v>
      </c>
      <c r="Z132" s="451">
        <v>507.06060606060601</v>
      </c>
      <c r="AA132" s="458" t="s">
        <v>716</v>
      </c>
      <c r="AB132" s="453" t="s">
        <v>17</v>
      </c>
      <c r="AD132" s="263">
        <f t="shared" si="12"/>
        <v>434.78703703703701</v>
      </c>
      <c r="AE132" s="163">
        <f t="shared" si="13"/>
        <v>11.749496246105743</v>
      </c>
      <c r="AF132" s="568" t="s">
        <v>17</v>
      </c>
    </row>
    <row r="133" spans="1:32" ht="15.9" customHeight="1" thickBot="1" x14ac:dyDescent="0.35">
      <c r="A133" s="1171"/>
      <c r="B133" s="1174"/>
      <c r="C133" s="9">
        <v>41954</v>
      </c>
      <c r="D133" s="24">
        <v>251</v>
      </c>
      <c r="E133" s="536">
        <v>-9.1266217554846794</v>
      </c>
      <c r="F133" s="537">
        <v>147.11387998941601</v>
      </c>
      <c r="G133" s="538">
        <v>8.3053346350866697</v>
      </c>
      <c r="H133" s="539">
        <v>466.18181818181802</v>
      </c>
      <c r="I133" s="548" t="s">
        <v>731</v>
      </c>
      <c r="J133" s="541" t="s">
        <v>17</v>
      </c>
      <c r="K133" s="550">
        <v>0.59955474989433799</v>
      </c>
      <c r="L133" s="551">
        <v>41.732758729696101</v>
      </c>
      <c r="M133" s="538">
        <v>10.605946869446999</v>
      </c>
      <c r="N133" s="539">
        <v>513.33333333333303</v>
      </c>
      <c r="O133" s="548" t="s">
        <v>673</v>
      </c>
      <c r="P133" s="541" t="s">
        <v>17</v>
      </c>
      <c r="Q133" s="550">
        <v>0.96991368864419203</v>
      </c>
      <c r="R133" s="551">
        <v>39.032409482104299</v>
      </c>
      <c r="S133" s="538">
        <v>15.419810099966</v>
      </c>
      <c r="T133" s="539">
        <v>507.68</v>
      </c>
      <c r="U133" s="548" t="s">
        <v>170</v>
      </c>
      <c r="V133" s="541" t="s">
        <v>17</v>
      </c>
      <c r="W133" s="550">
        <v>7.2123346504534602</v>
      </c>
      <c r="X133" s="551">
        <v>64.131867819986695</v>
      </c>
      <c r="Y133" s="538">
        <v>7.1189032161747798</v>
      </c>
      <c r="Z133" s="539">
        <v>483.75</v>
      </c>
      <c r="AA133" s="548" t="s">
        <v>297</v>
      </c>
      <c r="AB133" s="541" t="s">
        <v>17</v>
      </c>
      <c r="AD133" s="264">
        <f t="shared" si="12"/>
        <v>486.93090909090904</v>
      </c>
      <c r="AE133" s="164">
        <f t="shared" si="13"/>
        <v>8.1254508943463524</v>
      </c>
      <c r="AF133" s="567" t="s">
        <v>17</v>
      </c>
    </row>
    <row r="134" spans="1:32" ht="15.9" customHeight="1" x14ac:dyDescent="0.3">
      <c r="A134" s="1171"/>
      <c r="B134" s="1174"/>
      <c r="C134" s="1116" t="s">
        <v>13</v>
      </c>
      <c r="D134" s="1117"/>
      <c r="E134" s="219">
        <f>AVERAGE(E126:E133)</f>
        <v>-3.1204497661674333</v>
      </c>
      <c r="F134" s="151">
        <f>AVERAGE(F126:F133)</f>
        <v>133.38208259363583</v>
      </c>
      <c r="G134" s="225">
        <f>AVERAGE(G126:G133)</f>
        <v>8.2205266145974392</v>
      </c>
      <c r="H134" s="213">
        <f>AVERAGE(H126:H133)</f>
        <v>416.10450016842657</v>
      </c>
      <c r="I134" s="1118">
        <f>COUNT(E126:E133)</f>
        <v>8</v>
      </c>
      <c r="J134" s="1119"/>
      <c r="K134" s="553">
        <f>AVERAGE(K126:K133)</f>
        <v>3.4476412588951746</v>
      </c>
      <c r="L134" s="554">
        <f>AVERAGE(L126:L133)</f>
        <v>46.180311156556137</v>
      </c>
      <c r="M134" s="555">
        <f>AVERAGE(M126:M133)</f>
        <v>13.369196988192231</v>
      </c>
      <c r="N134" s="556">
        <f>AVERAGE(N126:N133)</f>
        <v>463.41033549783543</v>
      </c>
      <c r="O134" s="1118">
        <f>COUNT(K126:K133)</f>
        <v>6</v>
      </c>
      <c r="P134" s="1119"/>
      <c r="Q134" s="150">
        <f>AVERAGE(Q126:Q133)</f>
        <v>5.2480113084846129</v>
      </c>
      <c r="R134" s="174">
        <f>AVERAGE(R126:R133)</f>
        <v>46.450228372991759</v>
      </c>
      <c r="S134" s="225">
        <f>AVERAGE(S126:S133)</f>
        <v>18.179952483552277</v>
      </c>
      <c r="T134" s="213">
        <f>AVERAGE(T126:T133)</f>
        <v>450.82116142163926</v>
      </c>
      <c r="U134" s="1118">
        <f>COUNT(Q126:Q133)</f>
        <v>8</v>
      </c>
      <c r="V134" s="1119"/>
      <c r="W134" s="150">
        <f>AVERAGE(W126:W133)</f>
        <v>4.2593519661075279</v>
      </c>
      <c r="X134" s="174">
        <f>AVERAGE(X126:X133)</f>
        <v>50.752071563012841</v>
      </c>
      <c r="Y134" s="225">
        <f>AVERAGE(Y126:Y133)</f>
        <v>8.3976160044664336</v>
      </c>
      <c r="Z134" s="213">
        <f>AVERAGE(Z126:Z133)</f>
        <v>472.55120537357379</v>
      </c>
      <c r="AA134" s="1118">
        <f>COUNT(W126:W133)</f>
        <v>6</v>
      </c>
      <c r="AB134" s="1119"/>
      <c r="AD134" s="265">
        <f>AVERAGE(AD126:AD133)</f>
        <v>433.46283079503291</v>
      </c>
      <c r="AE134" s="259">
        <f>AVERAGE(AE126:AE133)</f>
        <v>10.968851658526638</v>
      </c>
      <c r="AF134" s="1119"/>
    </row>
    <row r="135" spans="1:32" ht="15.9" customHeight="1" x14ac:dyDescent="0.3">
      <c r="A135" s="1171"/>
      <c r="B135" s="1174"/>
      <c r="C135" s="1124" t="s">
        <v>14</v>
      </c>
      <c r="D135" s="1125"/>
      <c r="E135" s="220">
        <f>_xlfn.STDEV.S(E126:E133)</f>
        <v>3.6644370711130478</v>
      </c>
      <c r="F135" s="153">
        <f>_xlfn.STDEV.S(F126:F133)</f>
        <v>45.834957337175673</v>
      </c>
      <c r="G135" s="226">
        <f>_xlfn.STDEV.S(G126:G133)</f>
        <v>2.4528757349305845</v>
      </c>
      <c r="H135" s="214">
        <f>_xlfn.STDEV.S(H126:H133)</f>
        <v>47.60854027972173</v>
      </c>
      <c r="I135" s="1120"/>
      <c r="J135" s="1121"/>
      <c r="K135" s="557">
        <f>_xlfn.STDEV.S(K126:K133)</f>
        <v>3.089810222593647</v>
      </c>
      <c r="L135" s="558">
        <f>_xlfn.STDEV.S(L126:L133)</f>
        <v>22.576469971949791</v>
      </c>
      <c r="M135" s="559">
        <f>_xlfn.STDEV.S(M126:M133)</f>
        <v>2.5029633810080676</v>
      </c>
      <c r="N135" s="560">
        <f>_xlfn.STDEV.S(N126:N133)</f>
        <v>37.018892580550762</v>
      </c>
      <c r="O135" s="1120"/>
      <c r="P135" s="1121"/>
      <c r="Q135" s="152">
        <f>_xlfn.STDEV.S(Q126:Q133)</f>
        <v>4.5467472537544209</v>
      </c>
      <c r="R135" s="175">
        <f>_xlfn.STDEV.S(R126:R133)</f>
        <v>21.634104887561904</v>
      </c>
      <c r="S135" s="226">
        <f>_xlfn.STDEV.S(S126:S133)</f>
        <v>2.8998826050732891</v>
      </c>
      <c r="T135" s="214">
        <f>_xlfn.STDEV.S(T126:T133)</f>
        <v>57.386995001334313</v>
      </c>
      <c r="U135" s="1120"/>
      <c r="V135" s="1121"/>
      <c r="W135" s="152">
        <f>_xlfn.STDEV.S(W126:W133)</f>
        <v>3.9236662559386994</v>
      </c>
      <c r="X135" s="175">
        <f>_xlfn.STDEV.S(X126:X133)</f>
        <v>21.229466386899087</v>
      </c>
      <c r="Y135" s="226">
        <f>_xlfn.STDEV.S(Y126:Y133)</f>
        <v>2.6046592443906227</v>
      </c>
      <c r="Z135" s="214">
        <f>_xlfn.STDEV.S(Z126:Z133)</f>
        <v>67.819857972009416</v>
      </c>
      <c r="AA135" s="1120"/>
      <c r="AB135" s="1121"/>
      <c r="AD135" s="266">
        <f>_xlfn.STDEV.S(AD126:AD133)</f>
        <v>47.569231418854315</v>
      </c>
      <c r="AE135" s="260">
        <f>_xlfn.STDEV.S(AE126:AE133)</f>
        <v>3.4201746730134945</v>
      </c>
      <c r="AF135" s="1121"/>
    </row>
    <row r="136" spans="1:32" ht="15.9" customHeight="1" thickBot="1" x14ac:dyDescent="0.35">
      <c r="A136" s="1171"/>
      <c r="B136" s="1175"/>
      <c r="C136" s="1126" t="s">
        <v>15</v>
      </c>
      <c r="D136" s="1127"/>
      <c r="E136" s="221">
        <f>_xlfn.STDEV.S(E126:E133)/SQRT(COUNT(E126:E133))</f>
        <v>1.2955741511077035</v>
      </c>
      <c r="F136" s="155">
        <f>_xlfn.STDEV.S(F126:F133)/SQRT(COUNT(F126:F133))</f>
        <v>16.205104574256509</v>
      </c>
      <c r="G136" s="227">
        <f>_xlfn.STDEV.S(G126:G133)/SQRT(COUNT(G126:G133))</f>
        <v>0.86722253278867634</v>
      </c>
      <c r="H136" s="215">
        <f>_xlfn.STDEV.S(H126:H133)/SQRT(COUNT(H126:H133))</f>
        <v>16.832160837092061</v>
      </c>
      <c r="I136" s="1122"/>
      <c r="J136" s="1123"/>
      <c r="K136" s="561">
        <f>_xlfn.STDEV.S(K126:K133)/SQRT(COUNT(K126:K133))</f>
        <v>1.2614097412316245</v>
      </c>
      <c r="L136" s="562">
        <f>_xlfn.STDEV.S(L126:L133)/SQRT(COUNT(L126:L133))</f>
        <v>9.2168052707572397</v>
      </c>
      <c r="M136" s="563">
        <f>_xlfn.STDEV.S(M126:M133)/SQRT(COUNT(M126:M133))</f>
        <v>1.0218305213901944</v>
      </c>
      <c r="N136" s="564">
        <f>_xlfn.STDEV.S(N126:N133)/SQRT(COUNT(N126:N133))</f>
        <v>15.112899610875232</v>
      </c>
      <c r="O136" s="1122"/>
      <c r="P136" s="1123"/>
      <c r="Q136" s="154">
        <f>_xlfn.STDEV.S(Q126:Q133)/SQRT(COUNT(Q126:Q133))</f>
        <v>1.6075179077355315</v>
      </c>
      <c r="R136" s="176">
        <f>_xlfn.STDEV.S(R126:R133)/SQRT(COUNT(R126:R133))</f>
        <v>7.6488111354480264</v>
      </c>
      <c r="S136" s="227">
        <f>_xlfn.STDEV.S(S126:S133)/SQRT(COUNT(S126:S133))</f>
        <v>1.0252633273461167</v>
      </c>
      <c r="T136" s="215">
        <f>_xlfn.STDEV.S(T126:T133)/SQRT(COUNT(T126:T133))</f>
        <v>20.289366658680997</v>
      </c>
      <c r="U136" s="1122"/>
      <c r="V136" s="1123"/>
      <c r="W136" s="154">
        <f>_xlfn.STDEV.S(W126:W133)/SQRT(COUNT(W126:W133))</f>
        <v>1.6018300413377202</v>
      </c>
      <c r="X136" s="176">
        <f>_xlfn.STDEV.S(X126:X133)/SQRT(COUNT(X126:X133))</f>
        <v>8.6668933599115956</v>
      </c>
      <c r="Y136" s="227">
        <f>_xlfn.STDEV.S(Y126:Y133)/SQRT(COUNT(Y126:Y133))</f>
        <v>1.0633476837633691</v>
      </c>
      <c r="Z136" s="215">
        <f>_xlfn.STDEV.S(Z126:Z133)/SQRT(COUNT(Z126:Z133))</f>
        <v>27.687341076574839</v>
      </c>
      <c r="AA136" s="1122"/>
      <c r="AB136" s="1123"/>
      <c r="AD136" s="268">
        <f>_xlfn.STDEV.S(AD126:AD133)/SQRT(COUNT(AD126:AD133))</f>
        <v>16.818263056052029</v>
      </c>
      <c r="AE136" s="261">
        <f>_xlfn.STDEV.S(AE126:AE133)/SQRT(COUNT(AE126:AE133))</f>
        <v>1.2092143520651624</v>
      </c>
      <c r="AF136" s="1123"/>
    </row>
    <row r="137" spans="1:32" s="81" customFormat="1" ht="15.9" customHeight="1" thickBot="1" x14ac:dyDescent="0.35">
      <c r="A137" s="1172"/>
      <c r="B137" s="1109" t="s">
        <v>19</v>
      </c>
      <c r="C137" s="1110"/>
      <c r="D137" s="1110"/>
      <c r="E137" s="27">
        <f>_xlfn.T.TEST(E118:E122,E126:E133,2,3)</f>
        <v>0.71380197863717343</v>
      </c>
      <c r="F137" s="28">
        <f>_xlfn.T.TEST(F118:F122,F126:F133,2,3)</f>
        <v>0.15025702088795334</v>
      </c>
      <c r="G137" s="129">
        <f>_xlfn.T.TEST(G118:G122,G126:G133,2,3)</f>
        <v>0.40420006324676305</v>
      </c>
      <c r="H137" s="53">
        <f>_xlfn.T.TEST(H118:H122,H126:H133,2,3)</f>
        <v>0.42276849298965868</v>
      </c>
      <c r="K137" s="27" t="e">
        <f>_xlfn.T.TEST(K118:K122,K126:K133,2,3)</f>
        <v>#DIV/0!</v>
      </c>
      <c r="L137" s="72" t="e">
        <f>_xlfn.T.TEST(L118:L122,L126:L133,2,3)</f>
        <v>#DIV/0!</v>
      </c>
      <c r="M137" s="129" t="e">
        <f>_xlfn.T.TEST(M118:M122,M126:M133,2,3)</f>
        <v>#DIV/0!</v>
      </c>
      <c r="N137" s="53" t="e">
        <f>_xlfn.T.TEST(N118:N122,N126:N133,2,3)</f>
        <v>#DIV/0!</v>
      </c>
      <c r="Q137" s="27">
        <f>_xlfn.T.TEST(Q118:Q122,Q126:Q133,2,3)</f>
        <v>0.73329454278886996</v>
      </c>
      <c r="R137" s="72">
        <f>_xlfn.T.TEST(R118:R122,R126:R133,2,3)</f>
        <v>0.88891776594908545</v>
      </c>
      <c r="S137" s="129">
        <f>_xlfn.T.TEST(S118:S122,S126:S133,2,3)</f>
        <v>0.53708131650677138</v>
      </c>
      <c r="T137" s="53">
        <f>_xlfn.T.TEST(T118:T122,T126:T133,2,3)</f>
        <v>0.68962487040367115</v>
      </c>
      <c r="W137" s="27">
        <f>_xlfn.T.TEST(W118:W122,W126:W133,2,3)</f>
        <v>0.73411562136053909</v>
      </c>
      <c r="X137" s="72">
        <f>_xlfn.T.TEST(X118:X122,X126:X133,2,3)</f>
        <v>0.43140867010697759</v>
      </c>
      <c r="Y137" s="129">
        <f>_xlfn.T.TEST(Y118:Y122,Y126:Y133,2,3)</f>
        <v>0.33178291420660372</v>
      </c>
      <c r="Z137" s="53">
        <f>_xlfn.T.TEST(Z118:Z122,Z126:Z133,2,3)</f>
        <v>0.36455226386042444</v>
      </c>
      <c r="AD137" s="258">
        <f>_xlfn.T.TEST(AD118:AD122,AD126:AD133,2,3)</f>
        <v>0.4914196600680969</v>
      </c>
      <c r="AE137" s="53">
        <f>_xlfn.T.TEST(AE118:AE122,AE126:AE133,2,3)</f>
        <v>0.53247889165272455</v>
      </c>
      <c r="AF137" s="44"/>
    </row>
    <row r="138" spans="1:32" ht="15.9" customHeight="1" x14ac:dyDescent="0.3">
      <c r="E138" s="81"/>
      <c r="F138" s="1"/>
      <c r="H138" s="1"/>
      <c r="N138" s="1"/>
      <c r="T138" s="1"/>
      <c r="Z138" s="1"/>
    </row>
    <row r="139" spans="1:32" ht="15.9" customHeight="1" thickBot="1" x14ac:dyDescent="0.35">
      <c r="E139" s="81"/>
      <c r="F139" s="1"/>
      <c r="H139" s="1"/>
      <c r="N139" s="1"/>
      <c r="T139" s="1"/>
      <c r="Z139" s="1"/>
    </row>
    <row r="140" spans="1:32" ht="15.9" customHeight="1" thickBot="1" x14ac:dyDescent="0.35">
      <c r="B140" s="84"/>
      <c r="C140" s="1101" t="s">
        <v>21</v>
      </c>
      <c r="D140" s="1239"/>
      <c r="E140" s="1098" t="s">
        <v>161</v>
      </c>
      <c r="F140" s="1099"/>
      <c r="G140" s="1099"/>
      <c r="H140" s="1099"/>
      <c r="I140" s="1099"/>
      <c r="J140" s="1099"/>
      <c r="K140" s="1098" t="s">
        <v>162</v>
      </c>
      <c r="L140" s="1099"/>
      <c r="M140" s="1099"/>
      <c r="N140" s="1099"/>
      <c r="O140" s="1099"/>
      <c r="P140" s="1100"/>
      <c r="Q140" s="1098" t="s">
        <v>164</v>
      </c>
      <c r="R140" s="1099"/>
      <c r="S140" s="1099"/>
      <c r="T140" s="1099"/>
      <c r="U140" s="1099"/>
      <c r="V140" s="1100"/>
      <c r="W140" s="1098" t="s">
        <v>163</v>
      </c>
      <c r="X140" s="1099"/>
      <c r="Y140" s="1099"/>
      <c r="Z140" s="1099"/>
      <c r="AA140" s="1099"/>
      <c r="AB140" s="1100"/>
      <c r="AD140" s="1098" t="s">
        <v>336</v>
      </c>
      <c r="AE140" s="1099"/>
      <c r="AF140" s="1100"/>
    </row>
    <row r="141" spans="1:32" ht="15.9" customHeight="1" x14ac:dyDescent="0.3">
      <c r="B141" s="84"/>
      <c r="C141" s="1183"/>
      <c r="D141" s="1240"/>
      <c r="E141" s="1225" t="s">
        <v>165</v>
      </c>
      <c r="F141" s="1226"/>
      <c r="G141" s="1196" t="s">
        <v>160</v>
      </c>
      <c r="H141" s="1194" t="s">
        <v>7</v>
      </c>
      <c r="I141" s="1101" t="s">
        <v>2</v>
      </c>
      <c r="J141" s="1102"/>
      <c r="K141" s="1225" t="s">
        <v>165</v>
      </c>
      <c r="L141" s="1226"/>
      <c r="M141" s="1196" t="s">
        <v>160</v>
      </c>
      <c r="N141" s="1194" t="s">
        <v>7</v>
      </c>
      <c r="O141" s="1101" t="s">
        <v>2</v>
      </c>
      <c r="P141" s="1102"/>
      <c r="Q141" s="1225" t="s">
        <v>165</v>
      </c>
      <c r="R141" s="1226"/>
      <c r="S141" s="1196" t="s">
        <v>160</v>
      </c>
      <c r="T141" s="1194" t="s">
        <v>7</v>
      </c>
      <c r="U141" s="1101" t="s">
        <v>2</v>
      </c>
      <c r="V141" s="1102"/>
      <c r="W141" s="1225" t="s">
        <v>165</v>
      </c>
      <c r="X141" s="1226"/>
      <c r="Y141" s="1196" t="s">
        <v>160</v>
      </c>
      <c r="Z141" s="1194" t="s">
        <v>7</v>
      </c>
      <c r="AA141" s="1101" t="s">
        <v>2</v>
      </c>
      <c r="AB141" s="1102"/>
      <c r="AD141" s="1223" t="s">
        <v>337</v>
      </c>
      <c r="AE141" s="1202" t="s">
        <v>338</v>
      </c>
      <c r="AF141" s="1180" t="s">
        <v>2</v>
      </c>
    </row>
    <row r="142" spans="1:32" ht="16.5" customHeight="1" thickBot="1" x14ac:dyDescent="0.35">
      <c r="B142" s="85"/>
      <c r="C142" s="1103"/>
      <c r="D142" s="1241"/>
      <c r="E142" s="92" t="s">
        <v>52</v>
      </c>
      <c r="F142" s="93" t="s">
        <v>53</v>
      </c>
      <c r="G142" s="1227"/>
      <c r="H142" s="1195"/>
      <c r="I142" s="1103"/>
      <c r="J142" s="1104"/>
      <c r="K142" s="92" t="s">
        <v>52</v>
      </c>
      <c r="L142" s="93" t="s">
        <v>53</v>
      </c>
      <c r="M142" s="1227"/>
      <c r="N142" s="1195"/>
      <c r="O142" s="1103"/>
      <c r="P142" s="1104"/>
      <c r="Q142" s="92" t="s">
        <v>52</v>
      </c>
      <c r="R142" s="93" t="s">
        <v>53</v>
      </c>
      <c r="S142" s="1227"/>
      <c r="T142" s="1195"/>
      <c r="U142" s="1103"/>
      <c r="V142" s="1104"/>
      <c r="W142" s="92" t="s">
        <v>52</v>
      </c>
      <c r="X142" s="93" t="s">
        <v>53</v>
      </c>
      <c r="Y142" s="1227"/>
      <c r="Z142" s="1195"/>
      <c r="AA142" s="1103"/>
      <c r="AB142" s="1104"/>
      <c r="AD142" s="1224"/>
      <c r="AE142" s="1203"/>
      <c r="AF142" s="1181"/>
    </row>
    <row r="143" spans="1:32" ht="15.9" customHeight="1" x14ac:dyDescent="0.3">
      <c r="A143" s="34"/>
      <c r="B143" s="1236" t="s">
        <v>9</v>
      </c>
      <c r="C143" s="1188" t="s">
        <v>653</v>
      </c>
      <c r="D143" s="1189"/>
      <c r="E143" s="569">
        <f>_xlfn.T.TEST(E6:E10,E31:E36,2,3)</f>
        <v>0.64362270199859561</v>
      </c>
      <c r="F143" s="35">
        <f>_xlfn.T.TEST(F6:F10,F31:F36,2,3)</f>
        <v>0.63007426498690655</v>
      </c>
      <c r="G143" s="133">
        <f>_xlfn.T.TEST(G6:G10,G31:G36,2,3)</f>
        <v>0.98180566812144976</v>
      </c>
      <c r="H143" s="570">
        <f>_xlfn.T.TEST(H6:H10,H31:H36,2,3)</f>
        <v>0.91946351355555078</v>
      </c>
      <c r="I143" s="1230"/>
      <c r="J143" s="1231"/>
      <c r="K143" s="569" t="e">
        <f>_xlfn.T.TEST(K6:K10,K31:K36,2,3)</f>
        <v>#DIV/0!</v>
      </c>
      <c r="L143" s="35" t="e">
        <f>_xlfn.T.TEST(L6:L10,L31:L36,2,3)</f>
        <v>#DIV/0!</v>
      </c>
      <c r="M143" s="133" t="e">
        <f>_xlfn.T.TEST(M6:M10,M31:M36,2,3)</f>
        <v>#DIV/0!</v>
      </c>
      <c r="N143" s="570" t="e">
        <f>_xlfn.T.TEST(N6:N10,N31:N36,2,3)</f>
        <v>#DIV/0!</v>
      </c>
      <c r="O143" s="1101"/>
      <c r="P143" s="1102"/>
      <c r="Q143" s="569">
        <f>_xlfn.T.TEST(Q6:Q10,Q31:Q36,2,3)</f>
        <v>0.67222814238444661</v>
      </c>
      <c r="R143" s="35">
        <f>_xlfn.T.TEST(R6:R10,R31:R36,2,3)</f>
        <v>0.30454701097022097</v>
      </c>
      <c r="S143" s="133">
        <f>_xlfn.T.TEST(S6:S10,S31:S36,2,3)</f>
        <v>0.20465327648777004</v>
      </c>
      <c r="T143" s="570">
        <f>_xlfn.T.TEST(T6:T10,T31:T36,2,3)</f>
        <v>0.93457144927046487</v>
      </c>
      <c r="U143" s="1101"/>
      <c r="V143" s="1102"/>
      <c r="W143" s="569">
        <f>_xlfn.T.TEST(W6:W10,W31:W36,2,3)</f>
        <v>0.64759424667389087</v>
      </c>
      <c r="X143" s="35">
        <f>_xlfn.T.TEST(X6:X10,X31:X36,2,3)</f>
        <v>0.75251859863452697</v>
      </c>
      <c r="Y143" s="133">
        <f>_xlfn.T.TEST(Y6:Y10,Y31:Y36,2,3)</f>
        <v>0.34516785133375327</v>
      </c>
      <c r="Z143" s="570">
        <f>_xlfn.T.TEST(Z6:Z10,Z31:Z36,2,3)</f>
        <v>0.71901085026194</v>
      </c>
      <c r="AA143" s="1101"/>
      <c r="AB143" s="1102"/>
      <c r="AD143" s="230">
        <f>_xlfn.T.TEST(AD6:AD10,AD31:AD36,2,3)</f>
        <v>0.99686699986435867</v>
      </c>
      <c r="AE143" s="162">
        <f>_xlfn.T.TEST(AE6:AE10,AE31:AE36,2,3)</f>
        <v>0.211222160002182</v>
      </c>
      <c r="AF143" s="1102"/>
    </row>
    <row r="144" spans="1:32" ht="15.9" customHeight="1" x14ac:dyDescent="0.3">
      <c r="A144" s="34"/>
      <c r="B144" s="1237"/>
      <c r="C144" s="1190" t="s">
        <v>654</v>
      </c>
      <c r="D144" s="1191"/>
      <c r="E144" s="571">
        <f>_xlfn.T.TEST(E6:E10,E56:E61,2,3)</f>
        <v>0.44642330687273313</v>
      </c>
      <c r="F144" s="37">
        <f>_xlfn.T.TEST(F6:F10,F56:F61,2,3)</f>
        <v>3.5856389300854705E-2</v>
      </c>
      <c r="G144" s="134">
        <f>_xlfn.T.TEST(G6:G10,G56:G61,2,3)</f>
        <v>0.43695488117206871</v>
      </c>
      <c r="H144" s="572">
        <f>_xlfn.T.TEST(H6:H10,H56:H61,2,3)</f>
        <v>0.23814656512773058</v>
      </c>
      <c r="I144" s="1232"/>
      <c r="J144" s="1233"/>
      <c r="K144" s="571" t="e">
        <f>_xlfn.T.TEST(K6:K10,K56:K61,2,3)</f>
        <v>#DIV/0!</v>
      </c>
      <c r="L144" s="37" t="e">
        <f>_xlfn.T.TEST(L6:L10,L56:L61,2,3)</f>
        <v>#DIV/0!</v>
      </c>
      <c r="M144" s="134" t="e">
        <f>_xlfn.T.TEST(M6:M10,M56:M61,2,3)</f>
        <v>#DIV/0!</v>
      </c>
      <c r="N144" s="572" t="e">
        <f>_xlfn.T.TEST(N6:N10,N56:N61,2,3)</f>
        <v>#DIV/0!</v>
      </c>
      <c r="O144" s="1183"/>
      <c r="P144" s="1184"/>
      <c r="Q144" s="571">
        <f>_xlfn.T.TEST(Q6:Q10,Q56:Q61,2,3)</f>
        <v>0.86519969803654273</v>
      </c>
      <c r="R144" s="37">
        <f>_xlfn.T.TEST(R6:R10,R56:R61,2,3)</f>
        <v>3.9801957029874463E-2</v>
      </c>
      <c r="S144" s="134">
        <f>_xlfn.T.TEST(S6:S10,S56:S61,2,3)</f>
        <v>6.9826049676697519E-2</v>
      </c>
      <c r="T144" s="572">
        <f>_xlfn.T.TEST(T6:T10,T56:T61,2,3)</f>
        <v>0.37171743080171249</v>
      </c>
      <c r="U144" s="1183"/>
      <c r="V144" s="1184"/>
      <c r="W144" s="571">
        <f>_xlfn.T.TEST(W6:W10,W56:W61,2,3)</f>
        <v>0.84000364317718923</v>
      </c>
      <c r="X144" s="37">
        <f>_xlfn.T.TEST(X6:X10,X56:X61,2,3)</f>
        <v>6.4720899495794557E-2</v>
      </c>
      <c r="Y144" s="134">
        <f>_xlfn.T.TEST(Y6:Y10,Y56:Y61,2,3)</f>
        <v>4.8419782361107985E-2</v>
      </c>
      <c r="Z144" s="572">
        <f>_xlfn.T.TEST(Z6:Z10,Z56:Z61,2,3)</f>
        <v>0.93133441374066672</v>
      </c>
      <c r="AA144" s="1183"/>
      <c r="AB144" s="1184"/>
      <c r="AD144" s="256">
        <f>_xlfn.T.TEST(AD6:AD10,AD56:AD61,2,3)</f>
        <v>0.28845946128483368</v>
      </c>
      <c r="AE144" s="163">
        <f>_xlfn.T.TEST(AE6:AE10,AE56:AE61,2,3)</f>
        <v>0.19279869201791125</v>
      </c>
      <c r="AF144" s="1184"/>
    </row>
    <row r="145" spans="1:32" ht="15.9" customHeight="1" x14ac:dyDescent="0.3">
      <c r="A145" s="34"/>
      <c r="B145" s="1237"/>
      <c r="C145" s="1190" t="s">
        <v>655</v>
      </c>
      <c r="D145" s="1191"/>
      <c r="E145" s="571">
        <f>_xlfn.T.TEST(E6:E10,E84:E95,2,3)</f>
        <v>0.19352360324273388</v>
      </c>
      <c r="F145" s="37">
        <f>_xlfn.T.TEST(F6:F10,F84:F95,2,3)</f>
        <v>0.49573607087021077</v>
      </c>
      <c r="G145" s="134">
        <f>_xlfn.T.TEST(G6:G10,G84:G95,2,3)</f>
        <v>0.78761154454123972</v>
      </c>
      <c r="H145" s="572">
        <f>_xlfn.T.TEST(H6:H10,H84:H95,2,3)</f>
        <v>0.59202045398925263</v>
      </c>
      <c r="I145" s="1232"/>
      <c r="J145" s="1233"/>
      <c r="K145" s="571" t="e">
        <f>_xlfn.T.TEST(K6:K10,K84:K95,2,3)</f>
        <v>#DIV/0!</v>
      </c>
      <c r="L145" s="37" t="e">
        <f>_xlfn.T.TEST(L6:L10,L84:L95,2,3)</f>
        <v>#DIV/0!</v>
      </c>
      <c r="M145" s="134" t="e">
        <f>_xlfn.T.TEST(M6:M10,M84:M95,2,3)</f>
        <v>#DIV/0!</v>
      </c>
      <c r="N145" s="572" t="e">
        <f>_xlfn.T.TEST(N6:N10,N84:N95,2,3)</f>
        <v>#DIV/0!</v>
      </c>
      <c r="O145" s="1183"/>
      <c r="P145" s="1184"/>
      <c r="Q145" s="571">
        <f>_xlfn.T.TEST(Q6:Q10,Q84:Q95,2,3)</f>
        <v>0.64351992676674907</v>
      </c>
      <c r="R145" s="37">
        <f>_xlfn.T.TEST(R6:R10,R84:R95,2,3)</f>
        <v>0.2868602240000046</v>
      </c>
      <c r="S145" s="134">
        <f>_xlfn.T.TEST(S6:S10,S84:S95,2,3)</f>
        <v>3.3709018095831551E-2</v>
      </c>
      <c r="T145" s="572">
        <f>_xlfn.T.TEST(T6:T10,T84:T95,2,3)</f>
        <v>0.49986470762861657</v>
      </c>
      <c r="U145" s="1183"/>
      <c r="V145" s="1184"/>
      <c r="W145" s="571">
        <f>_xlfn.T.TEST(W6:W10,W84:W95,2,3)</f>
        <v>0.98394884325553522</v>
      </c>
      <c r="X145" s="37">
        <f>_xlfn.T.TEST(X6:X10,X84:X95,2,3)</f>
        <v>0.7071570953568882</v>
      </c>
      <c r="Y145" s="134">
        <f>_xlfn.T.TEST(Y6:Y10,Y84:Y95,2,3)</f>
        <v>0.22437907437599677</v>
      </c>
      <c r="Z145" s="572">
        <f>_xlfn.T.TEST(Z6:Z10,Z84:Z95,2,3)</f>
        <v>0.59460991183868628</v>
      </c>
      <c r="AA145" s="1183"/>
      <c r="AB145" s="1184"/>
      <c r="AD145" s="256">
        <f>_xlfn.T.TEST(AD6:AD10,AD84:AD95,2,3)</f>
        <v>0.83796343476688462</v>
      </c>
      <c r="AE145" s="163">
        <f>_xlfn.T.TEST(AE6:AE10,AE84:AE95,2,3)</f>
        <v>0.24760779781347719</v>
      </c>
      <c r="AF145" s="1184"/>
    </row>
    <row r="146" spans="1:32" ht="15.9" customHeight="1" thickBot="1" x14ac:dyDescent="0.35">
      <c r="A146" s="34"/>
      <c r="B146" s="1238"/>
      <c r="C146" s="1192" t="s">
        <v>656</v>
      </c>
      <c r="D146" s="1193"/>
      <c r="E146" s="573">
        <f>_xlfn.T.TEST(E31:E36,E118:E122,2,3)</f>
        <v>0.97213579735117372</v>
      </c>
      <c r="F146" s="38">
        <f>_xlfn.T.TEST(F31:F36,F118:F122,2,3)</f>
        <v>6.3141611542667078E-2</v>
      </c>
      <c r="G146" s="135">
        <f>_xlfn.T.TEST(G31:G36,G118:G122,2,3)</f>
        <v>0.36492744691562418</v>
      </c>
      <c r="H146" s="574">
        <f>_xlfn.T.TEST(H31:H36,H118:H122,2,3)</f>
        <v>0.6321386575189496</v>
      </c>
      <c r="I146" s="1234"/>
      <c r="J146" s="1235"/>
      <c r="K146" s="573" t="e">
        <f>_xlfn.T.TEST(K31:K36,K118:K122,2,3)</f>
        <v>#DIV/0!</v>
      </c>
      <c r="L146" s="38" t="e">
        <f>_xlfn.T.TEST(L31:L36,L118:L122,2,3)</f>
        <v>#DIV/0!</v>
      </c>
      <c r="M146" s="135" t="e">
        <f>_xlfn.T.TEST(M31:M36,M118:M122,2,3)</f>
        <v>#DIV/0!</v>
      </c>
      <c r="N146" s="574" t="e">
        <f>_xlfn.T.TEST(N31:N36,N118:N122,2,3)</f>
        <v>#DIV/0!</v>
      </c>
      <c r="O146" s="1103"/>
      <c r="P146" s="1104"/>
      <c r="Q146" s="573">
        <f>_xlfn.T.TEST(Q31:Q36,Q118:Q122,2,3)</f>
        <v>0.8622148888633232</v>
      </c>
      <c r="R146" s="38">
        <f>_xlfn.T.TEST(R31:R36,R118:R122,2,3)</f>
        <v>0.60860484765671097</v>
      </c>
      <c r="S146" s="135">
        <f>_xlfn.T.TEST(S31:S36,S118:S122,2,3)</f>
        <v>0.64481027374595401</v>
      </c>
      <c r="T146" s="574">
        <f>_xlfn.T.TEST(T31:T36,T118:T122,2,3)</f>
        <v>0.45043716311833304</v>
      </c>
      <c r="U146" s="1103"/>
      <c r="V146" s="1104"/>
      <c r="W146" s="573">
        <f>_xlfn.T.TEST(W31:W36,W118:W122,2,3)</f>
        <v>0.48283139350061854</v>
      </c>
      <c r="X146" s="38">
        <f>_xlfn.T.TEST(X31:X36,X118:X122,2,3)</f>
        <v>0.14025143262088999</v>
      </c>
      <c r="Y146" s="135">
        <f>_xlfn.T.TEST(Y31:Y36,Y118:Y122,2,3)</f>
        <v>0.14773646089412509</v>
      </c>
      <c r="Z146" s="574">
        <f>_xlfn.T.TEST(Z31:Z36,Z118:Z122,2,3)</f>
        <v>0.31877845446546321</v>
      </c>
      <c r="AA146" s="1103"/>
      <c r="AB146" s="1104"/>
      <c r="AD146" s="257">
        <f>_xlfn.T.TEST(AD31:AD36,AD118:AD122,2,3)</f>
        <v>0.5089982097931276</v>
      </c>
      <c r="AE146" s="164">
        <f>_xlfn.T.TEST(AE31:AE36,AE118:AE122,2,3)</f>
        <v>0.36106627156680154</v>
      </c>
      <c r="AF146" s="1104"/>
    </row>
    <row r="147" spans="1:32" ht="15.9" customHeight="1" x14ac:dyDescent="0.3">
      <c r="A147" s="34"/>
      <c r="B147" s="1237" t="s">
        <v>16</v>
      </c>
      <c r="C147" s="1188" t="s">
        <v>653</v>
      </c>
      <c r="D147" s="1189"/>
      <c r="E147" s="571">
        <f>_xlfn.T.TEST(E14:E21,E40:E46,2,3)</f>
        <v>0.70004837455076685</v>
      </c>
      <c r="F147" s="37">
        <f>_xlfn.T.TEST(F14:F21,F40:F46,2,3)</f>
        <v>0.43134583512348534</v>
      </c>
      <c r="G147" s="134">
        <f>_xlfn.T.TEST(G14:G21,G40:G46,2,3)</f>
        <v>0.17751464870101347</v>
      </c>
      <c r="H147" s="572">
        <f>_xlfn.T.TEST(H14:H21,H40:H46,2,3)</f>
        <v>0.37756177813366487</v>
      </c>
      <c r="I147" s="1230"/>
      <c r="J147" s="1231"/>
      <c r="K147" s="571" t="e">
        <f>_xlfn.T.TEST(K14:K21,K40:K46,2,3)</f>
        <v>#DIV/0!</v>
      </c>
      <c r="L147" s="37" t="e">
        <f>_xlfn.T.TEST(L14:L21,L40:L46,2,3)</f>
        <v>#DIV/0!</v>
      </c>
      <c r="M147" s="134" t="e">
        <f>_xlfn.T.TEST(M14:M21,M40:M46,2,3)</f>
        <v>#DIV/0!</v>
      </c>
      <c r="N147" s="572" t="e">
        <f>_xlfn.T.TEST(N14:N21,N40:N46,2,3)</f>
        <v>#DIV/0!</v>
      </c>
      <c r="O147" s="1101"/>
      <c r="P147" s="1102"/>
      <c r="Q147" s="571">
        <f>_xlfn.T.TEST(Q14:Q21,Q40:Q46,2,3)</f>
        <v>0.6789225776294483</v>
      </c>
      <c r="R147" s="37">
        <f>_xlfn.T.TEST(R14:R21,R40:R46,2,3)</f>
        <v>0.45161167984942596</v>
      </c>
      <c r="S147" s="134">
        <f>_xlfn.T.TEST(S14:S21,S40:S46,2,3)</f>
        <v>0.17307615154557696</v>
      </c>
      <c r="T147" s="572">
        <f>_xlfn.T.TEST(T14:T21,T40:T46,2,3)</f>
        <v>0.73097251742459379</v>
      </c>
      <c r="U147" s="1101"/>
      <c r="V147" s="1102"/>
      <c r="W147" s="571">
        <f>_xlfn.T.TEST(W14:W21,W40:W46,2,3)</f>
        <v>0.88878227598312498</v>
      </c>
      <c r="X147" s="37">
        <f>_xlfn.T.TEST(X14:X21,X40:X46,2,3)</f>
        <v>0.14866494980132283</v>
      </c>
      <c r="Y147" s="134">
        <f>_xlfn.T.TEST(Y14:Y21,Y40:Y46,2,3)</f>
        <v>4.7101911542125806E-2</v>
      </c>
      <c r="Z147" s="572">
        <f>_xlfn.T.TEST(Z14:Z21,Z40:Z46,2,3)</f>
        <v>0.94481907780327401</v>
      </c>
      <c r="AA147" s="1101"/>
      <c r="AB147" s="1102"/>
      <c r="AD147" s="256">
        <f>_xlfn.T.TEST(AD14:AD21,AD40:AD46,2,3)</f>
        <v>0.50262645430560582</v>
      </c>
      <c r="AE147" s="163">
        <f>_xlfn.T.TEST(AE14:AE21,AE40:AE46,2,3)</f>
        <v>0.77711369880041403</v>
      </c>
      <c r="AF147" s="1102"/>
    </row>
    <row r="148" spans="1:32" ht="15.9" customHeight="1" x14ac:dyDescent="0.3">
      <c r="A148" s="34"/>
      <c r="B148" s="1237"/>
      <c r="C148" s="1190" t="s">
        <v>654</v>
      </c>
      <c r="D148" s="1191"/>
      <c r="E148" s="571">
        <f>_xlfn.T.TEST(E14:E21,E65:E74,2,3)</f>
        <v>0.75810801198475641</v>
      </c>
      <c r="F148" s="37">
        <f>_xlfn.T.TEST(F14:F21,F65:F74,2,3)</f>
        <v>2.7186350151028951E-2</v>
      </c>
      <c r="G148" s="134">
        <f>_xlfn.T.TEST(G14:G21,G65:G74,2,3)</f>
        <v>0.30332364779265869</v>
      </c>
      <c r="H148" s="572">
        <f>_xlfn.T.TEST(H14:H21,H65:H74,2,3)</f>
        <v>0.44036325164554257</v>
      </c>
      <c r="I148" s="1232"/>
      <c r="J148" s="1233"/>
      <c r="K148" s="571" t="e">
        <f>_xlfn.T.TEST(K14:K21,K65:K74,2,3)</f>
        <v>#DIV/0!</v>
      </c>
      <c r="L148" s="37" t="e">
        <f>_xlfn.T.TEST(L14:L21,L65:L74,2,3)</f>
        <v>#DIV/0!</v>
      </c>
      <c r="M148" s="134" t="e">
        <f>_xlfn.T.TEST(M14:M21,M65:M74,2,3)</f>
        <v>#DIV/0!</v>
      </c>
      <c r="N148" s="572" t="e">
        <f>_xlfn.T.TEST(N14:N21,N65:N74,2,3)</f>
        <v>#DIV/0!</v>
      </c>
      <c r="O148" s="1183"/>
      <c r="P148" s="1184"/>
      <c r="Q148" s="571">
        <f>_xlfn.T.TEST(Q14:Q21,Q65:Q74,2,3)</f>
        <v>0.82782110397396202</v>
      </c>
      <c r="R148" s="37">
        <f>_xlfn.T.TEST(R14:R21,R65:R74,2,3)</f>
        <v>8.6109864856058344E-2</v>
      </c>
      <c r="S148" s="134">
        <f>_xlfn.T.TEST(S14:S21,S65:S74,2,3)</f>
        <v>0.20206285271024657</v>
      </c>
      <c r="T148" s="572">
        <f>_xlfn.T.TEST(T14:T21,T65:T74,2,3)</f>
        <v>0.35615474272770797</v>
      </c>
      <c r="U148" s="1183"/>
      <c r="V148" s="1184"/>
      <c r="W148" s="571">
        <f>_xlfn.T.TEST(W14:W21,W65:W74,2,3)</f>
        <v>0.9796676714099255</v>
      </c>
      <c r="X148" s="37">
        <f>_xlfn.T.TEST(X14:X21,X65:X74,2,3)</f>
        <v>0.25751052159529275</v>
      </c>
      <c r="Y148" s="134">
        <f>_xlfn.T.TEST(Y14:Y21,Y65:Y74,2,3)</f>
        <v>0.35865284662978802</v>
      </c>
      <c r="Z148" s="572">
        <f>_xlfn.T.TEST(Z14:Z21,Z65:Z74,2,3)</f>
        <v>0.7025832810382151</v>
      </c>
      <c r="AA148" s="1183"/>
      <c r="AB148" s="1184"/>
      <c r="AD148" s="256">
        <f>_xlfn.T.TEST(AD14:AD21,AD65:AD74,2,3)</f>
        <v>0.40396239614902973</v>
      </c>
      <c r="AE148" s="163">
        <f>_xlfn.T.TEST(AE14:AE21,AE65:AE74,2,3)</f>
        <v>0.86905273661231541</v>
      </c>
      <c r="AF148" s="1184"/>
    </row>
    <row r="149" spans="1:32" ht="15.9" customHeight="1" x14ac:dyDescent="0.3">
      <c r="A149" s="34"/>
      <c r="B149" s="1237"/>
      <c r="C149" s="1190" t="s">
        <v>655</v>
      </c>
      <c r="D149" s="1191"/>
      <c r="E149" s="571">
        <f>_xlfn.T.TEST(E14:E21,E99:E108,2,3)</f>
        <v>0.71474310800202467</v>
      </c>
      <c r="F149" s="37">
        <f>_xlfn.T.TEST(F14:F21,F99:F108,2,3)</f>
        <v>0.32939518851641636</v>
      </c>
      <c r="G149" s="134">
        <f>_xlfn.T.TEST(G14:G21,G99:G108,2,3)</f>
        <v>0.97869506460318267</v>
      </c>
      <c r="H149" s="572">
        <f>_xlfn.T.TEST(H14:H21,H99:H108,2,3)</f>
        <v>0.73049910512846739</v>
      </c>
      <c r="I149" s="1232"/>
      <c r="J149" s="1233"/>
      <c r="K149" s="571" t="e">
        <f>_xlfn.T.TEST(K14:K21,K99:K108,2,3)</f>
        <v>#DIV/0!</v>
      </c>
      <c r="L149" s="37" t="e">
        <f>_xlfn.T.TEST(L14:L21,L99:L108,2,3)</f>
        <v>#DIV/0!</v>
      </c>
      <c r="M149" s="134" t="e">
        <f>_xlfn.T.TEST(M14:M21,M99:M108,2,3)</f>
        <v>#DIV/0!</v>
      </c>
      <c r="N149" s="572" t="e">
        <f>_xlfn.T.TEST(N14:N21,N99:N108,2,3)</f>
        <v>#DIV/0!</v>
      </c>
      <c r="O149" s="1183"/>
      <c r="P149" s="1184"/>
      <c r="Q149" s="571">
        <f>_xlfn.T.TEST(Q14:Q21,Q99:Q108,2,3)</f>
        <v>0.41823498778553148</v>
      </c>
      <c r="R149" s="37">
        <f>_xlfn.T.TEST(R14:R21,R99:R108,2,3)</f>
        <v>0.24671548920007197</v>
      </c>
      <c r="S149" s="134">
        <f>_xlfn.T.TEST(S14:S21,S99:S108,2,3)</f>
        <v>0.75506840698983413</v>
      </c>
      <c r="T149" s="572">
        <f>_xlfn.T.TEST(T14:T21,T99:T108,2,3)</f>
        <v>0.17756571306018548</v>
      </c>
      <c r="U149" s="1183"/>
      <c r="V149" s="1184"/>
      <c r="W149" s="571">
        <f>_xlfn.T.TEST(W14:W21,W99:W108,2,3)</f>
        <v>0.94614500414322267</v>
      </c>
      <c r="X149" s="37">
        <f>_xlfn.T.TEST(X14:X21,X99:X108,2,3)</f>
        <v>0.71858380472094585</v>
      </c>
      <c r="Y149" s="134">
        <f>_xlfn.T.TEST(Y14:Y21,Y99:Y108,2,3)</f>
        <v>0.10355995060071277</v>
      </c>
      <c r="Z149" s="572">
        <f>_xlfn.T.TEST(Z14:Z21,Z99:Z108,2,3)</f>
        <v>0.63560750602434846</v>
      </c>
      <c r="AA149" s="1183"/>
      <c r="AB149" s="1184"/>
      <c r="AD149" s="256">
        <f>_xlfn.T.TEST(AD14:AD21,AD99:AD108,2,3)</f>
        <v>0.6172523028518262</v>
      </c>
      <c r="AE149" s="163">
        <f>_xlfn.T.TEST(AE14:AE21,AE99:AE108,2,3)</f>
        <v>0.40363142870182522</v>
      </c>
      <c r="AF149" s="1184"/>
    </row>
    <row r="150" spans="1:32" ht="15.9" customHeight="1" thickBot="1" x14ac:dyDescent="0.35">
      <c r="A150" s="34"/>
      <c r="B150" s="1238"/>
      <c r="C150" s="1192" t="s">
        <v>656</v>
      </c>
      <c r="D150" s="1193"/>
      <c r="E150" s="573">
        <f>_xlfn.T.TEST(E40:E46,E126:E133,2,3)</f>
        <v>9.5271079170037035E-2</v>
      </c>
      <c r="F150" s="38">
        <f>_xlfn.T.TEST(F40:F46,F126:F133,2,3)</f>
        <v>0.4082281538187118</v>
      </c>
      <c r="G150" s="135">
        <f>_xlfn.T.TEST(G40:G46,G126:G133,2,3)</f>
        <v>0.84249740806775542</v>
      </c>
      <c r="H150" s="574">
        <f>_xlfn.T.TEST(H40:H46,H126:H133,2,3)</f>
        <v>0.74248229616134565</v>
      </c>
      <c r="I150" s="1234"/>
      <c r="J150" s="1235"/>
      <c r="K150" s="573" t="e">
        <f>_xlfn.T.TEST(K40:K46,K126:K133,2,3)</f>
        <v>#DIV/0!</v>
      </c>
      <c r="L150" s="38" t="e">
        <f>_xlfn.T.TEST(L40:L46,L126:L133,2,3)</f>
        <v>#DIV/0!</v>
      </c>
      <c r="M150" s="135" t="e">
        <f>_xlfn.T.TEST(M40:M46,M126:M133,2,3)</f>
        <v>#DIV/0!</v>
      </c>
      <c r="N150" s="574" t="e">
        <f>_xlfn.T.TEST(N40:N46,N126:N133,2,3)</f>
        <v>#DIV/0!</v>
      </c>
      <c r="O150" s="1103"/>
      <c r="P150" s="1104"/>
      <c r="Q150" s="573">
        <f>_xlfn.T.TEST(Q40:Q46,Q126:Q133,2,3)</f>
        <v>0.85471420593077396</v>
      </c>
      <c r="R150" s="38">
        <f>_xlfn.T.TEST(R40:R46,R126:R133,2,3)</f>
        <v>0.8433119952742455</v>
      </c>
      <c r="S150" s="135">
        <f>_xlfn.T.TEST(S40:S46,S126:S133,2,3)</f>
        <v>0.66228781394591651</v>
      </c>
      <c r="T150" s="574">
        <f>_xlfn.T.TEST(T40:T46,T126:T133,2,3)</f>
        <v>0.52429422609564158</v>
      </c>
      <c r="U150" s="1103"/>
      <c r="V150" s="1104"/>
      <c r="W150" s="573">
        <f>_xlfn.T.TEST(W40:W46,W126:W133,2,3)</f>
        <v>0.50659630546398016</v>
      </c>
      <c r="X150" s="38">
        <f>_xlfn.T.TEST(X40:X46,X126:X133,2,3)</f>
        <v>0.11324816617641939</v>
      </c>
      <c r="Y150" s="135">
        <f>_xlfn.T.TEST(Y40:Y46,Y126:Y133,2,3)</f>
        <v>0.99932314323780314</v>
      </c>
      <c r="Z150" s="574">
        <f>_xlfn.T.TEST(Z40:Z46,Z126:Z133,2,3)</f>
        <v>0.99243787903264358</v>
      </c>
      <c r="AA150" s="1103"/>
      <c r="AB150" s="1104"/>
      <c r="AD150" s="257">
        <f>_xlfn.T.TEST(AD40:AD46,AD126:AD133,2,3)</f>
        <v>0.58986259649385309</v>
      </c>
      <c r="AE150" s="164">
        <f>_xlfn.T.TEST(AE40:AE46,AE126:AE133,2,3)</f>
        <v>0.83888304550732773</v>
      </c>
      <c r="AF150" s="1104"/>
    </row>
    <row r="151" spans="1:32" ht="15.9" customHeight="1" x14ac:dyDescent="0.3"/>
    <row r="200" spans="1:34" ht="15" thickBot="1" x14ac:dyDescent="0.35"/>
    <row r="201" spans="1:34" ht="16.2" thickBot="1" x14ac:dyDescent="0.35">
      <c r="A201" s="1150" t="s">
        <v>643</v>
      </c>
      <c r="B201" s="1151"/>
      <c r="C201" s="1156" t="s">
        <v>0</v>
      </c>
      <c r="D201" s="1179" t="s">
        <v>1</v>
      </c>
      <c r="E201" s="1098" t="s">
        <v>161</v>
      </c>
      <c r="F201" s="1099"/>
      <c r="G201" s="1099"/>
      <c r="H201" s="1099"/>
      <c r="I201" s="1099"/>
      <c r="J201" s="1100"/>
      <c r="K201" s="1098" t="s">
        <v>162</v>
      </c>
      <c r="L201" s="1099"/>
      <c r="M201" s="1099"/>
      <c r="N201" s="1099"/>
      <c r="O201" s="1099"/>
      <c r="P201" s="1100"/>
      <c r="Q201" s="1098" t="s">
        <v>164</v>
      </c>
      <c r="R201" s="1099"/>
      <c r="S201" s="1099"/>
      <c r="T201" s="1099"/>
      <c r="U201" s="1099"/>
      <c r="V201" s="1100"/>
      <c r="W201" s="1098" t="s">
        <v>163</v>
      </c>
      <c r="X201" s="1099"/>
      <c r="Y201" s="1099"/>
      <c r="Z201" s="1099"/>
      <c r="AA201" s="1099"/>
      <c r="AB201" s="1100"/>
      <c r="AD201" s="1098" t="s">
        <v>336</v>
      </c>
      <c r="AE201" s="1099"/>
      <c r="AF201" s="1099"/>
      <c r="AG201" s="1099"/>
      <c r="AH201" s="1100"/>
    </row>
    <row r="202" spans="1:34" x14ac:dyDescent="0.3">
      <c r="A202" s="1152"/>
      <c r="B202" s="1153"/>
      <c r="C202" s="1157"/>
      <c r="D202" s="1180"/>
      <c r="E202" s="1178" t="s">
        <v>165</v>
      </c>
      <c r="F202" s="1087"/>
      <c r="G202" s="1196" t="s">
        <v>160</v>
      </c>
      <c r="H202" s="1198" t="s">
        <v>7</v>
      </c>
      <c r="I202" s="1156" t="s">
        <v>68</v>
      </c>
      <c r="J202" s="1179" t="s">
        <v>2</v>
      </c>
      <c r="K202" s="1178" t="s">
        <v>165</v>
      </c>
      <c r="L202" s="1087"/>
      <c r="M202" s="1196" t="s">
        <v>160</v>
      </c>
      <c r="N202" s="1198" t="s">
        <v>7</v>
      </c>
      <c r="O202" s="1156" t="s">
        <v>68</v>
      </c>
      <c r="P202" s="1179" t="s">
        <v>2</v>
      </c>
      <c r="Q202" s="1178" t="s">
        <v>165</v>
      </c>
      <c r="R202" s="1087"/>
      <c r="S202" s="1196" t="s">
        <v>160</v>
      </c>
      <c r="T202" s="1198" t="s">
        <v>7</v>
      </c>
      <c r="U202" s="1156" t="s">
        <v>68</v>
      </c>
      <c r="V202" s="1179" t="s">
        <v>2</v>
      </c>
      <c r="W202" s="1178" t="s">
        <v>165</v>
      </c>
      <c r="X202" s="1087"/>
      <c r="Y202" s="1196" t="s">
        <v>160</v>
      </c>
      <c r="Z202" s="1198" t="s">
        <v>7</v>
      </c>
      <c r="AA202" s="1156" t="s">
        <v>68</v>
      </c>
      <c r="AB202" s="1179" t="s">
        <v>2</v>
      </c>
      <c r="AD202" s="1200" t="s">
        <v>337</v>
      </c>
      <c r="AE202" s="1202" t="s">
        <v>338</v>
      </c>
      <c r="AF202" s="1204" t="s">
        <v>797</v>
      </c>
      <c r="AG202" s="1204" t="s">
        <v>788</v>
      </c>
      <c r="AH202" s="1206" t="s">
        <v>2</v>
      </c>
    </row>
    <row r="203" spans="1:34" ht="15" thickBot="1" x14ac:dyDescent="0.35">
      <c r="A203" s="1154"/>
      <c r="B203" s="1155"/>
      <c r="C203" s="1158"/>
      <c r="D203" s="1181"/>
      <c r="E203" s="92" t="s">
        <v>52</v>
      </c>
      <c r="F203" s="93" t="s">
        <v>53</v>
      </c>
      <c r="G203" s="1197"/>
      <c r="H203" s="1199"/>
      <c r="I203" s="1158"/>
      <c r="J203" s="1181"/>
      <c r="K203" s="92" t="s">
        <v>52</v>
      </c>
      <c r="L203" s="93" t="s">
        <v>53</v>
      </c>
      <c r="M203" s="1197"/>
      <c r="N203" s="1199"/>
      <c r="O203" s="1158"/>
      <c r="P203" s="1181"/>
      <c r="Q203" s="92" t="s">
        <v>52</v>
      </c>
      <c r="R203" s="93" t="s">
        <v>53</v>
      </c>
      <c r="S203" s="1197"/>
      <c r="T203" s="1199"/>
      <c r="U203" s="1158"/>
      <c r="V203" s="1181"/>
      <c r="W203" s="92" t="s">
        <v>52</v>
      </c>
      <c r="X203" s="93" t="s">
        <v>53</v>
      </c>
      <c r="Y203" s="1197"/>
      <c r="Z203" s="1199"/>
      <c r="AA203" s="1158"/>
      <c r="AB203" s="1181"/>
      <c r="AD203" s="1201"/>
      <c r="AE203" s="1203"/>
      <c r="AF203" s="1205"/>
      <c r="AG203" s="1205"/>
      <c r="AH203" s="1207"/>
    </row>
    <row r="204" spans="1:34" ht="14.4" customHeight="1" x14ac:dyDescent="0.3">
      <c r="A204" s="1170" t="s">
        <v>800</v>
      </c>
      <c r="B204" s="1173" t="s">
        <v>9</v>
      </c>
      <c r="C204" s="95"/>
      <c r="D204" s="96"/>
      <c r="E204" s="216"/>
      <c r="F204" s="145"/>
      <c r="G204" s="133"/>
      <c r="H204" s="210"/>
      <c r="I204" s="104"/>
      <c r="J204" s="98"/>
      <c r="K204" s="144"/>
      <c r="L204" s="177"/>
      <c r="M204" s="133"/>
      <c r="N204" s="210"/>
      <c r="O204" s="104"/>
      <c r="P204" s="98"/>
      <c r="Q204" s="144"/>
      <c r="R204" s="177"/>
      <c r="S204" s="133"/>
      <c r="T204" s="210"/>
      <c r="U204" s="104"/>
      <c r="V204" s="98"/>
      <c r="W204" s="144"/>
      <c r="X204" s="177"/>
      <c r="Y204" s="133"/>
      <c r="Z204" s="210"/>
      <c r="AA204" s="104"/>
      <c r="AB204" s="98"/>
      <c r="AC204" s="81"/>
      <c r="AD204" s="231"/>
      <c r="AE204" s="162"/>
      <c r="AF204" s="162"/>
      <c r="AG204" s="163"/>
      <c r="AH204" s="98"/>
    </row>
    <row r="205" spans="1:34" x14ac:dyDescent="0.3">
      <c r="A205" s="1171"/>
      <c r="B205" s="1174"/>
      <c r="C205" s="9"/>
      <c r="D205" s="24"/>
      <c r="E205" s="217"/>
      <c r="F205" s="147"/>
      <c r="G205" s="134"/>
      <c r="H205" s="211"/>
      <c r="I205" s="103"/>
      <c r="J205" s="86"/>
      <c r="K205" s="146"/>
      <c r="L205" s="171"/>
      <c r="M205" s="134"/>
      <c r="N205" s="211"/>
      <c r="O205" s="103"/>
      <c r="P205" s="86"/>
      <c r="Q205" s="146"/>
      <c r="R205" s="171"/>
      <c r="S205" s="134"/>
      <c r="T205" s="211"/>
      <c r="U205" s="103"/>
      <c r="V205" s="86"/>
      <c r="W205" s="146"/>
      <c r="X205" s="171"/>
      <c r="Y205" s="134"/>
      <c r="Z205" s="211"/>
      <c r="AA205" s="103"/>
      <c r="AB205" s="86"/>
      <c r="AD205" s="263"/>
      <c r="AE205" s="163"/>
      <c r="AF205" s="163"/>
      <c r="AG205" s="163"/>
      <c r="AH205" s="86"/>
    </row>
    <row r="206" spans="1:34" x14ac:dyDescent="0.3">
      <c r="A206" s="1171"/>
      <c r="B206" s="1174"/>
      <c r="C206" s="9"/>
      <c r="D206" s="24"/>
      <c r="E206" s="217"/>
      <c r="F206" s="147"/>
      <c r="G206" s="134"/>
      <c r="H206" s="211"/>
      <c r="I206" s="103"/>
      <c r="J206" s="86"/>
      <c r="K206" s="146"/>
      <c r="L206" s="171"/>
      <c r="M206" s="134"/>
      <c r="N206" s="211"/>
      <c r="O206" s="103"/>
      <c r="P206" s="86"/>
      <c r="Q206" s="146"/>
      <c r="R206" s="171"/>
      <c r="S206" s="134"/>
      <c r="T206" s="211"/>
      <c r="U206" s="103"/>
      <c r="V206" s="86"/>
      <c r="W206" s="146"/>
      <c r="X206" s="171"/>
      <c r="Y206" s="134"/>
      <c r="Z206" s="211"/>
      <c r="AA206" s="103"/>
      <c r="AB206" s="86"/>
      <c r="AD206" s="263"/>
      <c r="AE206" s="163"/>
      <c r="AF206" s="163"/>
      <c r="AG206" s="163"/>
      <c r="AH206" s="86"/>
    </row>
    <row r="207" spans="1:34" x14ac:dyDescent="0.3">
      <c r="A207" s="1171"/>
      <c r="B207" s="1174"/>
      <c r="C207" s="9"/>
      <c r="D207" s="24"/>
      <c r="E207" s="217"/>
      <c r="F207" s="147"/>
      <c r="G207" s="134"/>
      <c r="H207" s="211"/>
      <c r="I207" s="103"/>
      <c r="J207" s="86"/>
      <c r="K207" s="146"/>
      <c r="L207" s="171"/>
      <c r="M207" s="134"/>
      <c r="N207" s="211"/>
      <c r="O207" s="103"/>
      <c r="P207" s="86"/>
      <c r="Q207" s="146"/>
      <c r="R207" s="171"/>
      <c r="S207" s="134"/>
      <c r="T207" s="211"/>
      <c r="U207" s="103"/>
      <c r="V207" s="86"/>
      <c r="W207" s="146"/>
      <c r="X207" s="171"/>
      <c r="Y207" s="134"/>
      <c r="Z207" s="211"/>
      <c r="AA207" s="103"/>
      <c r="AB207" s="86"/>
      <c r="AD207" s="263"/>
      <c r="AE207" s="163"/>
      <c r="AF207" s="163"/>
      <c r="AG207" s="163"/>
      <c r="AH207" s="86"/>
    </row>
    <row r="208" spans="1:34" ht="15" thickBot="1" x14ac:dyDescent="0.35">
      <c r="A208" s="1171"/>
      <c r="B208" s="1174"/>
      <c r="C208" s="39"/>
      <c r="D208" s="40"/>
      <c r="E208" s="218"/>
      <c r="F208" s="149"/>
      <c r="G208" s="135"/>
      <c r="H208" s="212"/>
      <c r="I208" s="106"/>
      <c r="J208" s="107"/>
      <c r="K208" s="148"/>
      <c r="L208" s="178"/>
      <c r="M208" s="135"/>
      <c r="N208" s="212"/>
      <c r="O208" s="106"/>
      <c r="P208" s="107"/>
      <c r="Q208" s="148"/>
      <c r="R208" s="178"/>
      <c r="S208" s="135"/>
      <c r="T208" s="212"/>
      <c r="U208" s="106"/>
      <c r="V208" s="107"/>
      <c r="W208" s="148"/>
      <c r="X208" s="178"/>
      <c r="Y208" s="135"/>
      <c r="Z208" s="212"/>
      <c r="AA208" s="106"/>
      <c r="AB208" s="107"/>
      <c r="AD208" s="264"/>
      <c r="AE208" s="164"/>
      <c r="AF208" s="164"/>
      <c r="AG208" s="164"/>
      <c r="AH208" s="107" t="s">
        <v>17</v>
      </c>
    </row>
    <row r="209" spans="1:34" x14ac:dyDescent="0.3">
      <c r="A209" s="1171"/>
      <c r="B209" s="1174"/>
      <c r="C209" s="1116" t="s">
        <v>13</v>
      </c>
      <c r="D209" s="1134"/>
      <c r="E209" s="219" t="e">
        <f>AVERAGE(E204:E208)</f>
        <v>#DIV/0!</v>
      </c>
      <c r="F209" s="151" t="e">
        <f>AVERAGE(F204:F208)</f>
        <v>#DIV/0!</v>
      </c>
      <c r="G209" s="225" t="e">
        <f>AVERAGE(G204:G208)</f>
        <v>#DIV/0!</v>
      </c>
      <c r="H209" s="213" t="e">
        <f>AVERAGE(H204:H208)</f>
        <v>#DIV/0!</v>
      </c>
      <c r="I209" s="1118">
        <f>COUNT(E204:E208)</f>
        <v>0</v>
      </c>
      <c r="J209" s="1119"/>
      <c r="K209" s="150" t="e">
        <f>AVERAGE(K204:K208)</f>
        <v>#DIV/0!</v>
      </c>
      <c r="L209" s="174" t="e">
        <f>AVERAGE(L204:L208)</f>
        <v>#DIV/0!</v>
      </c>
      <c r="M209" s="225" t="e">
        <f>AVERAGE(M204:M208)</f>
        <v>#DIV/0!</v>
      </c>
      <c r="N209" s="213" t="e">
        <f>AVERAGE(N204:N208)</f>
        <v>#DIV/0!</v>
      </c>
      <c r="O209" s="1118">
        <f>COUNT(K204:K208)</f>
        <v>0</v>
      </c>
      <c r="P209" s="1119"/>
      <c r="Q209" s="150" t="e">
        <f>AVERAGE(Q204:Q208)</f>
        <v>#DIV/0!</v>
      </c>
      <c r="R209" s="174" t="e">
        <f>AVERAGE(R204:R208)</f>
        <v>#DIV/0!</v>
      </c>
      <c r="S209" s="225" t="e">
        <f>AVERAGE(S204:S208)</f>
        <v>#DIV/0!</v>
      </c>
      <c r="T209" s="213" t="e">
        <f>AVERAGE(T204:T208)</f>
        <v>#DIV/0!</v>
      </c>
      <c r="U209" s="1118">
        <f>COUNT(Q204:Q208)</f>
        <v>0</v>
      </c>
      <c r="V209" s="1119"/>
      <c r="W209" s="150" t="e">
        <f>AVERAGE(W204:W208)</f>
        <v>#DIV/0!</v>
      </c>
      <c r="X209" s="174" t="e">
        <f>AVERAGE(X204:X208)</f>
        <v>#DIV/0!</v>
      </c>
      <c r="Y209" s="225" t="e">
        <f>AVERAGE(Y204:Y208)</f>
        <v>#DIV/0!</v>
      </c>
      <c r="Z209" s="213" t="e">
        <f>AVERAGE(Z204:Z208)</f>
        <v>#DIV/0!</v>
      </c>
      <c r="AA209" s="1118">
        <f>COUNT(W204:W208)</f>
        <v>0</v>
      </c>
      <c r="AB209" s="1119"/>
      <c r="AD209" s="14" t="e">
        <f>AVERAGE(AD204:AD208)</f>
        <v>#DIV/0!</v>
      </c>
      <c r="AE209" s="259" t="e">
        <f>AVERAGE(AE204:AE208)</f>
        <v>#DIV/0!</v>
      </c>
      <c r="AF209" s="259" t="e">
        <f>AVERAGE(AF204:AF208)</f>
        <v>#DIV/0!</v>
      </c>
      <c r="AG209" s="259" t="e">
        <f>AVERAGE(AG204:AG208)</f>
        <v>#DIV/0!</v>
      </c>
      <c r="AH209" s="1208"/>
    </row>
    <row r="210" spans="1:34" x14ac:dyDescent="0.3">
      <c r="A210" s="1171"/>
      <c r="B210" s="1174"/>
      <c r="C210" s="1124" t="s">
        <v>14</v>
      </c>
      <c r="D210" s="1130"/>
      <c r="E210" s="220" t="e">
        <f>_xlfn.STDEV.S(E204:E208)</f>
        <v>#DIV/0!</v>
      </c>
      <c r="F210" s="153" t="e">
        <f>_xlfn.STDEV.S(F204:F208)</f>
        <v>#DIV/0!</v>
      </c>
      <c r="G210" s="226" t="e">
        <f>_xlfn.STDEV.S(G204:G208)</f>
        <v>#DIV/0!</v>
      </c>
      <c r="H210" s="214" t="e">
        <f>_xlfn.STDEV.S(H204:H208)</f>
        <v>#DIV/0!</v>
      </c>
      <c r="I210" s="1120"/>
      <c r="J210" s="1121"/>
      <c r="K210" s="152" t="e">
        <f>_xlfn.STDEV.S(K204:K208)</f>
        <v>#DIV/0!</v>
      </c>
      <c r="L210" s="175" t="e">
        <f>_xlfn.STDEV.S(L204:L208)</f>
        <v>#DIV/0!</v>
      </c>
      <c r="M210" s="226" t="e">
        <f>_xlfn.STDEV.S(M204:M208)</f>
        <v>#DIV/0!</v>
      </c>
      <c r="N210" s="214" t="e">
        <f>_xlfn.STDEV.S(N204:N208)</f>
        <v>#DIV/0!</v>
      </c>
      <c r="O210" s="1120"/>
      <c r="P210" s="1121"/>
      <c r="Q210" s="152" t="e">
        <f>_xlfn.STDEV.S(Q204:Q208)</f>
        <v>#DIV/0!</v>
      </c>
      <c r="R210" s="175" t="e">
        <f>_xlfn.STDEV.S(R204:R208)</f>
        <v>#DIV/0!</v>
      </c>
      <c r="S210" s="226" t="e">
        <f>_xlfn.STDEV.S(S204:S208)</f>
        <v>#DIV/0!</v>
      </c>
      <c r="T210" s="214" t="e">
        <f>_xlfn.STDEV.S(T204:T208)</f>
        <v>#DIV/0!</v>
      </c>
      <c r="U210" s="1120"/>
      <c r="V210" s="1121"/>
      <c r="W210" s="152" t="e">
        <f>_xlfn.STDEV.S(W204:W208)</f>
        <v>#DIV/0!</v>
      </c>
      <c r="X210" s="175" t="e">
        <f>_xlfn.STDEV.S(X204:X208)</f>
        <v>#DIV/0!</v>
      </c>
      <c r="Y210" s="226" t="e">
        <f>_xlfn.STDEV.S(Y204:Y208)</f>
        <v>#DIV/0!</v>
      </c>
      <c r="Z210" s="214" t="e">
        <f>_xlfn.STDEV.S(Z204:Z208)</f>
        <v>#DIV/0!</v>
      </c>
      <c r="AA210" s="1120"/>
      <c r="AB210" s="1121"/>
      <c r="AD210" s="17" t="e">
        <f>_xlfn.STDEV.S(AD204:AD208)</f>
        <v>#DIV/0!</v>
      </c>
      <c r="AE210" s="260" t="e">
        <f>_xlfn.STDEV.S(AE204:AE208)</f>
        <v>#DIV/0!</v>
      </c>
      <c r="AF210" s="260" t="e">
        <f>_xlfn.STDEV.S(AF204:AF208)</f>
        <v>#DIV/0!</v>
      </c>
      <c r="AG210" s="260" t="e">
        <f>_xlfn.STDEV.S(AG204:AG208)</f>
        <v>#DIV/0!</v>
      </c>
      <c r="AH210" s="1209"/>
    </row>
    <row r="211" spans="1:34" ht="15" thickBot="1" x14ac:dyDescent="0.35">
      <c r="A211" s="1171"/>
      <c r="B211" s="1175"/>
      <c r="C211" s="1126" t="s">
        <v>15</v>
      </c>
      <c r="D211" s="1131"/>
      <c r="E211" s="221" t="e">
        <f>_xlfn.STDEV.S(E204:E208)/SQRT(COUNT(E204:E208))</f>
        <v>#DIV/0!</v>
      </c>
      <c r="F211" s="155" t="e">
        <f>_xlfn.STDEV.S(F204:F208)/SQRT(COUNT(F204:F208))</f>
        <v>#DIV/0!</v>
      </c>
      <c r="G211" s="227" t="e">
        <f>_xlfn.STDEV.S(G204:G208)/SQRT(COUNT(G204:G208))</f>
        <v>#DIV/0!</v>
      </c>
      <c r="H211" s="215" t="e">
        <f>_xlfn.STDEV.S(H204:H208)/SQRT(COUNT(H204:H208))</f>
        <v>#DIV/0!</v>
      </c>
      <c r="I211" s="1122"/>
      <c r="J211" s="1123"/>
      <c r="K211" s="154" t="e">
        <f>_xlfn.STDEV.S(K204:K208)/SQRT(COUNT(K204:K208))</f>
        <v>#DIV/0!</v>
      </c>
      <c r="L211" s="176" t="e">
        <f>_xlfn.STDEV.S(L204:L208)/SQRT(COUNT(L204:L208))</f>
        <v>#DIV/0!</v>
      </c>
      <c r="M211" s="227" t="e">
        <f>_xlfn.STDEV.S(M204:M208)/SQRT(COUNT(M204:M208))</f>
        <v>#DIV/0!</v>
      </c>
      <c r="N211" s="215" t="e">
        <f>_xlfn.STDEV.S(N204:N208)/SQRT(COUNT(N204:N208))</f>
        <v>#DIV/0!</v>
      </c>
      <c r="O211" s="1122"/>
      <c r="P211" s="1123"/>
      <c r="Q211" s="154" t="e">
        <f>_xlfn.STDEV.S(Q204:Q208)/SQRT(COUNT(Q204:Q208))</f>
        <v>#DIV/0!</v>
      </c>
      <c r="R211" s="176" t="e">
        <f>_xlfn.STDEV.S(R204:R208)/SQRT(COUNT(R204:R208))</f>
        <v>#DIV/0!</v>
      </c>
      <c r="S211" s="227" t="e">
        <f>_xlfn.STDEV.S(S204:S208)/SQRT(COUNT(S204:S208))</f>
        <v>#DIV/0!</v>
      </c>
      <c r="T211" s="215" t="e">
        <f>_xlfn.STDEV.S(T204:T208)/SQRT(COUNT(T204:T208))</f>
        <v>#DIV/0!</v>
      </c>
      <c r="U211" s="1122"/>
      <c r="V211" s="1123"/>
      <c r="W211" s="154" t="e">
        <f>_xlfn.STDEV.S(W204:W208)/SQRT(COUNT(W204:W208))</f>
        <v>#DIV/0!</v>
      </c>
      <c r="X211" s="176" t="e">
        <f>_xlfn.STDEV.S(X204:X208)/SQRT(COUNT(X204:X208))</f>
        <v>#DIV/0!</v>
      </c>
      <c r="Y211" s="227" t="e">
        <f>_xlfn.STDEV.S(Y204:Y208)/SQRT(COUNT(Y204:Y208))</f>
        <v>#DIV/0!</v>
      </c>
      <c r="Z211" s="215" t="e">
        <f>_xlfn.STDEV.S(Z204:Z208)/SQRT(COUNT(Z204:Z208))</f>
        <v>#DIV/0!</v>
      </c>
      <c r="AA211" s="1122"/>
      <c r="AB211" s="1123"/>
      <c r="AD211" s="20" t="e">
        <f>_xlfn.STDEV.S(AD204:AD208)/SQRT(COUNT(AD204:AD208))</f>
        <v>#DIV/0!</v>
      </c>
      <c r="AE211" s="261" t="e">
        <f>_xlfn.STDEV.S(AE204:AE208)/SQRT(COUNT(AE204:AE208))</f>
        <v>#DIV/0!</v>
      </c>
      <c r="AF211" s="261" t="e">
        <f>_xlfn.STDEV.S(AF204:AF208)/SQRT(COUNT(AF204:AF208))</f>
        <v>#DIV/0!</v>
      </c>
      <c r="AG211" s="261" t="e">
        <f>_xlfn.STDEV.S(AG204:AG208)/SQRT(COUNT(AG204:AG208))</f>
        <v>#DIV/0!</v>
      </c>
      <c r="AH211" s="1210"/>
    </row>
    <row r="212" spans="1:34" x14ac:dyDescent="0.3">
      <c r="A212" s="1171"/>
      <c r="B212" s="1173" t="s">
        <v>16</v>
      </c>
      <c r="C212" s="9">
        <v>43441</v>
      </c>
      <c r="D212" s="24" t="s">
        <v>801</v>
      </c>
      <c r="E212" s="217">
        <v>-2.6388685380174699E-2</v>
      </c>
      <c r="F212" s="147">
        <v>65.254530738486196</v>
      </c>
      <c r="G212" s="134">
        <v>7.18740096039887</v>
      </c>
      <c r="H212" s="211">
        <v>392</v>
      </c>
      <c r="I212" s="104"/>
      <c r="J212" s="98"/>
      <c r="K212" s="144"/>
      <c r="L212" s="177"/>
      <c r="M212" s="133"/>
      <c r="N212" s="210"/>
      <c r="O212" s="104"/>
      <c r="P212" s="98"/>
      <c r="Q212" s="144">
        <v>6.1634588381023301</v>
      </c>
      <c r="R212" s="177">
        <v>20.0345612536997</v>
      </c>
      <c r="S212" s="133">
        <v>19.402921092436902</v>
      </c>
      <c r="T212" s="210">
        <v>440</v>
      </c>
      <c r="U212" s="104"/>
      <c r="V212" s="98"/>
      <c r="W212" s="144"/>
      <c r="X212" s="177"/>
      <c r="Y212" s="133"/>
      <c r="Z212" s="210"/>
      <c r="AA212" s="104"/>
      <c r="AB212" s="98"/>
      <c r="AC212" s="81"/>
      <c r="AD212" s="231">
        <f>AVERAGE(H212,T212)</f>
        <v>416</v>
      </c>
      <c r="AE212" s="915">
        <f>S212*(T212/AD212)-G212*(H212/AD212)</f>
        <v>13.749577173547788</v>
      </c>
      <c r="AF212" s="162">
        <v>45.64</v>
      </c>
      <c r="AG212" s="916">
        <f>AF212/AE212</f>
        <v>3.3193748014160613</v>
      </c>
      <c r="AH212" s="98" t="s">
        <v>17</v>
      </c>
    </row>
    <row r="213" spans="1:34" x14ac:dyDescent="0.3">
      <c r="A213" s="1171"/>
      <c r="B213" s="1174"/>
      <c r="C213" s="9">
        <v>43441</v>
      </c>
      <c r="D213" s="24" t="s">
        <v>802</v>
      </c>
      <c r="E213" s="217">
        <v>0.37329771758338798</v>
      </c>
      <c r="F213" s="147">
        <v>68.969489205745504</v>
      </c>
      <c r="G213" s="134">
        <v>11.043012011871999</v>
      </c>
      <c r="H213" s="211">
        <v>360</v>
      </c>
      <c r="I213" s="103"/>
      <c r="J213" s="86"/>
      <c r="K213" s="146"/>
      <c r="L213" s="171"/>
      <c r="M213" s="134"/>
      <c r="N213" s="211"/>
      <c r="O213" s="103"/>
      <c r="P213" s="86"/>
      <c r="Q213" s="146">
        <v>7.2035401438502404</v>
      </c>
      <c r="R213" s="171">
        <v>23.709079099450999</v>
      </c>
      <c r="S213" s="134">
        <v>20.298913586066899</v>
      </c>
      <c r="T213" s="211">
        <v>413</v>
      </c>
      <c r="U213" s="103"/>
      <c r="V213" s="86"/>
      <c r="W213" s="146"/>
      <c r="X213" s="171"/>
      <c r="Y213" s="134"/>
      <c r="Z213" s="211"/>
      <c r="AA213" s="103"/>
      <c r="AB213" s="86"/>
      <c r="AD213" s="263">
        <f>AVERAGE(H213,T213)</f>
        <v>386.5</v>
      </c>
      <c r="AE213" s="916">
        <f>S213*(T213/AD213)-G213*(H213/AD213)</f>
        <v>11.404830496175187</v>
      </c>
      <c r="AF213" s="163">
        <v>46.77</v>
      </c>
      <c r="AG213" s="916">
        <f>AF213/AE213</f>
        <v>4.1008939164580447</v>
      </c>
      <c r="AH213" s="86" t="s">
        <v>17</v>
      </c>
    </row>
    <row r="214" spans="1:34" x14ac:dyDescent="0.3">
      <c r="A214" s="1171"/>
      <c r="B214" s="1174"/>
      <c r="C214" s="12">
        <v>43532</v>
      </c>
      <c r="D214" s="25" t="s">
        <v>815</v>
      </c>
      <c r="E214" s="217">
        <v>1.9358299988379399</v>
      </c>
      <c r="F214" s="147">
        <v>51.269596391250403</v>
      </c>
      <c r="G214" s="134">
        <v>9.72066211650837</v>
      </c>
      <c r="H214" s="211">
        <v>403</v>
      </c>
      <c r="I214" s="103"/>
      <c r="J214" s="86"/>
      <c r="K214" s="146"/>
      <c r="L214" s="171"/>
      <c r="M214" s="134"/>
      <c r="N214" s="211"/>
      <c r="O214" s="103"/>
      <c r="P214" s="86"/>
      <c r="Q214" s="146">
        <v>3.8608854814001101</v>
      </c>
      <c r="R214" s="171">
        <v>17.802733160440901</v>
      </c>
      <c r="S214" s="134">
        <v>20.434628391134201</v>
      </c>
      <c r="T214" s="211">
        <v>435</v>
      </c>
      <c r="U214" s="103"/>
      <c r="V214" s="86"/>
      <c r="W214" s="146"/>
      <c r="X214" s="171"/>
      <c r="Y214" s="134"/>
      <c r="Z214" s="211"/>
      <c r="AA214" s="103"/>
      <c r="AB214" s="86"/>
      <c r="AD214" s="263">
        <f>AVERAGE(H214,T214)</f>
        <v>419</v>
      </c>
      <c r="AE214" s="916">
        <f>S214*(T214/AD214)-G214*(H214/AD214)</f>
        <v>11.865480947948694</v>
      </c>
      <c r="AF214" s="163">
        <v>43.02</v>
      </c>
      <c r="AG214" s="916">
        <f>AF214/AE214</f>
        <v>3.6256431735653587</v>
      </c>
      <c r="AH214" s="86" t="s">
        <v>17</v>
      </c>
    </row>
    <row r="215" spans="1:34" ht="15" thickBot="1" x14ac:dyDescent="0.35">
      <c r="A215" s="1171"/>
      <c r="B215" s="1174"/>
      <c r="C215" s="12"/>
      <c r="D215" s="25"/>
      <c r="E215" s="217"/>
      <c r="F215" s="147"/>
      <c r="G215" s="134"/>
      <c r="H215" s="211"/>
      <c r="I215" s="103"/>
      <c r="J215" s="86"/>
      <c r="K215" s="146"/>
      <c r="L215" s="171"/>
      <c r="M215" s="134"/>
      <c r="N215" s="211"/>
      <c r="O215" s="103"/>
      <c r="P215" s="86"/>
      <c r="Q215" s="146"/>
      <c r="R215" s="171"/>
      <c r="S215" s="134"/>
      <c r="T215" s="211"/>
      <c r="U215" s="103"/>
      <c r="V215" s="86"/>
      <c r="W215" s="146"/>
      <c r="X215" s="171"/>
      <c r="Y215" s="134"/>
      <c r="Z215" s="211"/>
      <c r="AA215" s="103"/>
      <c r="AB215" s="86"/>
      <c r="AD215" s="263"/>
      <c r="AE215" s="916"/>
      <c r="AF215" s="163"/>
      <c r="AG215" s="163"/>
      <c r="AH215" s="86" t="s">
        <v>17</v>
      </c>
    </row>
    <row r="216" spans="1:34" x14ac:dyDescent="0.3">
      <c r="A216" s="1171"/>
      <c r="B216" s="1174"/>
      <c r="C216" s="9">
        <v>41442</v>
      </c>
      <c r="D216" s="974">
        <v>602</v>
      </c>
      <c r="E216" s="217">
        <v>1.1859511090119801</v>
      </c>
      <c r="F216" s="147">
        <v>98.613175230966803</v>
      </c>
      <c r="G216" s="134">
        <v>11.3896551954009</v>
      </c>
      <c r="H216" s="211">
        <v>485.304347826087</v>
      </c>
      <c r="I216" s="103" t="s">
        <v>263</v>
      </c>
      <c r="J216" s="86" t="s">
        <v>17</v>
      </c>
      <c r="K216" s="146" t="s">
        <v>17</v>
      </c>
      <c r="L216" s="171" t="s">
        <v>17</v>
      </c>
      <c r="M216" s="134" t="s">
        <v>17</v>
      </c>
      <c r="N216" s="211" t="s">
        <v>17</v>
      </c>
      <c r="O216" s="103" t="s">
        <v>17</v>
      </c>
      <c r="P216" s="86" t="s">
        <v>17</v>
      </c>
      <c r="Q216" s="146">
        <v>4.0688121056314097</v>
      </c>
      <c r="R216" s="171">
        <v>32.615970246362799</v>
      </c>
      <c r="S216" s="134">
        <v>19.264626557524501</v>
      </c>
      <c r="T216" s="211">
        <v>413.375</v>
      </c>
      <c r="U216" s="103" t="s">
        <v>269</v>
      </c>
      <c r="V216" s="86" t="s">
        <v>17</v>
      </c>
      <c r="W216" s="146">
        <v>1.92779899964724</v>
      </c>
      <c r="X216" s="171">
        <v>17.453540850622499</v>
      </c>
      <c r="Y216" s="134">
        <v>13.7549241131999</v>
      </c>
      <c r="Z216" s="211">
        <v>477.91304347826099</v>
      </c>
      <c r="AA216" s="103" t="s">
        <v>265</v>
      </c>
      <c r="AB216" s="86" t="s">
        <v>17</v>
      </c>
      <c r="AD216" s="263">
        <v>455.72916666666652</v>
      </c>
      <c r="AE216" s="916">
        <v>12.200000000000001</v>
      </c>
      <c r="AF216" s="163">
        <v>38.5351</v>
      </c>
      <c r="AG216" s="163">
        <v>3.1586147540983602</v>
      </c>
      <c r="AH216" s="98" t="s">
        <v>792</v>
      </c>
    </row>
    <row r="217" spans="1:34" x14ac:dyDescent="0.3">
      <c r="A217" s="1171"/>
      <c r="B217" s="1174"/>
      <c r="C217" s="9">
        <v>41442</v>
      </c>
      <c r="D217" s="974">
        <v>603</v>
      </c>
      <c r="E217" s="217">
        <v>1.12749641502192</v>
      </c>
      <c r="F217" s="147">
        <v>82.903877908479302</v>
      </c>
      <c r="G217" s="134">
        <v>15.3697034309351</v>
      </c>
      <c r="H217" s="211">
        <v>366.555555555556</v>
      </c>
      <c r="I217" s="103" t="s">
        <v>270</v>
      </c>
      <c r="J217" s="86" t="s">
        <v>17</v>
      </c>
      <c r="K217" s="146" t="s">
        <v>17</v>
      </c>
      <c r="L217" s="171" t="s">
        <v>17</v>
      </c>
      <c r="M217" s="134" t="s">
        <v>17</v>
      </c>
      <c r="N217" s="211" t="s">
        <v>17</v>
      </c>
      <c r="O217" s="103" t="s">
        <v>17</v>
      </c>
      <c r="P217" s="86" t="s">
        <v>17</v>
      </c>
      <c r="Q217" s="146">
        <v>2.5886851230336898</v>
      </c>
      <c r="R217" s="171">
        <v>18.262943594644302</v>
      </c>
      <c r="S217" s="134">
        <v>24.009990756920502</v>
      </c>
      <c r="T217" s="211">
        <v>354.58823529411802</v>
      </c>
      <c r="U217" s="103" t="s">
        <v>277</v>
      </c>
      <c r="V217" s="86" t="s">
        <v>17</v>
      </c>
      <c r="W217" s="146">
        <v>5.6268028718829504</v>
      </c>
      <c r="X217" s="171">
        <v>51.2144533612937</v>
      </c>
      <c r="Y217" s="134">
        <v>15.7886533096326</v>
      </c>
      <c r="Z217" s="211">
        <v>462.05</v>
      </c>
      <c r="AA217" s="103" t="s">
        <v>274</v>
      </c>
      <c r="AB217" s="86" t="s">
        <v>17</v>
      </c>
      <c r="AD217" s="263">
        <v>440.16433566433602</v>
      </c>
      <c r="AE217" s="916">
        <v>11.9</v>
      </c>
      <c r="AF217" s="163">
        <v>39.959299999999999</v>
      </c>
      <c r="AG217" s="163">
        <v>3.3579243697478991</v>
      </c>
      <c r="AH217" s="86"/>
    </row>
    <row r="218" spans="1:34" x14ac:dyDescent="0.3">
      <c r="A218" s="1171"/>
      <c r="B218" s="1174"/>
      <c r="C218" s="9">
        <v>41449</v>
      </c>
      <c r="D218" s="974">
        <v>606</v>
      </c>
      <c r="E218" s="217">
        <v>0.48577469944923202</v>
      </c>
      <c r="F218" s="147">
        <v>86.481198177355097</v>
      </c>
      <c r="G218" s="134">
        <v>13.2052426843526</v>
      </c>
      <c r="H218" s="211">
        <v>405.63636363636402</v>
      </c>
      <c r="I218" s="103" t="s">
        <v>291</v>
      </c>
      <c r="J218" s="86" t="s">
        <v>303</v>
      </c>
      <c r="K218" s="146" t="s">
        <v>17</v>
      </c>
      <c r="L218" s="171" t="s">
        <v>17</v>
      </c>
      <c r="M218" s="134" t="s">
        <v>17</v>
      </c>
      <c r="N218" s="211" t="s">
        <v>17</v>
      </c>
      <c r="O218" s="103" t="s">
        <v>17</v>
      </c>
      <c r="P218" s="86" t="s">
        <v>17</v>
      </c>
      <c r="Q218" s="146">
        <v>7.5321746046499296</v>
      </c>
      <c r="R218" s="171">
        <v>34.0585053702262</v>
      </c>
      <c r="S218" s="134">
        <v>21.6598856093512</v>
      </c>
      <c r="T218" s="211">
        <v>474.69230769230802</v>
      </c>
      <c r="U218" s="103" t="s">
        <v>296</v>
      </c>
      <c r="V218" s="86" t="s">
        <v>17</v>
      </c>
      <c r="W218" s="146">
        <v>3.1922807233803798</v>
      </c>
      <c r="X218" s="171">
        <v>42.646263504359403</v>
      </c>
      <c r="Y218" s="134">
        <v>11.531917994963599</v>
      </c>
      <c r="Z218" s="211">
        <v>485.25</v>
      </c>
      <c r="AA218" s="103" t="s">
        <v>242</v>
      </c>
      <c r="AB218" s="86" t="s">
        <v>17</v>
      </c>
      <c r="AD218" s="263">
        <v>561.75809716599156</v>
      </c>
      <c r="AE218" s="916">
        <v>17.8</v>
      </c>
      <c r="AF218" s="163">
        <v>42.5501</v>
      </c>
      <c r="AG218" s="163">
        <v>2.3904550561797753</v>
      </c>
      <c r="AH218" s="86"/>
    </row>
    <row r="219" spans="1:34" ht="15" thickBot="1" x14ac:dyDescent="0.35">
      <c r="A219" s="1171"/>
      <c r="B219" s="1174"/>
      <c r="C219" s="39"/>
      <c r="D219" s="40"/>
      <c r="E219" s="218"/>
      <c r="F219" s="149"/>
      <c r="G219" s="135"/>
      <c r="H219" s="212"/>
      <c r="I219" s="106"/>
      <c r="J219" s="107"/>
      <c r="K219" s="148"/>
      <c r="L219" s="178"/>
      <c r="M219" s="135"/>
      <c r="N219" s="212"/>
      <c r="O219" s="106"/>
      <c r="P219" s="107"/>
      <c r="Q219" s="148"/>
      <c r="R219" s="178"/>
      <c r="S219" s="135"/>
      <c r="T219" s="212"/>
      <c r="U219" s="106"/>
      <c r="V219" s="107"/>
      <c r="W219" s="148"/>
      <c r="X219" s="178"/>
      <c r="Y219" s="135"/>
      <c r="Z219" s="212"/>
      <c r="AA219" s="106"/>
      <c r="AB219" s="107"/>
      <c r="AD219" s="264"/>
      <c r="AE219" s="917"/>
      <c r="AF219" s="164"/>
      <c r="AG219" s="164"/>
      <c r="AH219" s="107"/>
    </row>
    <row r="220" spans="1:34" x14ac:dyDescent="0.3">
      <c r="A220" s="1171"/>
      <c r="B220" s="1174"/>
      <c r="C220" s="1116" t="s">
        <v>13</v>
      </c>
      <c r="D220" s="1134"/>
      <c r="E220" s="219">
        <f>AVERAGE(E212:E219)</f>
        <v>0.84699354242071412</v>
      </c>
      <c r="F220" s="151">
        <f>AVERAGE(F212:F219)</f>
        <v>75.581977942047232</v>
      </c>
      <c r="G220" s="225">
        <f>AVERAGE(G212:G219)</f>
        <v>11.319279399911307</v>
      </c>
      <c r="H220" s="213">
        <f>AVERAGE(H212:H219)</f>
        <v>402.08271116966785</v>
      </c>
      <c r="I220" s="1118">
        <f>COUNT(E212:E219)</f>
        <v>6</v>
      </c>
      <c r="J220" s="1119"/>
      <c r="K220" s="150" t="e">
        <f>AVERAGE(K212:K219)</f>
        <v>#DIV/0!</v>
      </c>
      <c r="L220" s="174" t="e">
        <f>AVERAGE(L212:L219)</f>
        <v>#DIV/0!</v>
      </c>
      <c r="M220" s="225" t="e">
        <f>AVERAGE(M212:M219)</f>
        <v>#DIV/0!</v>
      </c>
      <c r="N220" s="213" t="e">
        <f>AVERAGE(N212:N219)</f>
        <v>#DIV/0!</v>
      </c>
      <c r="O220" s="1118">
        <f>COUNT(K212:K219)</f>
        <v>0</v>
      </c>
      <c r="P220" s="1119"/>
      <c r="Q220" s="150">
        <f>AVERAGE(Q212:Q219)</f>
        <v>5.236259382777952</v>
      </c>
      <c r="R220" s="174">
        <f>AVERAGE(R212:R219)</f>
        <v>24.413965454137482</v>
      </c>
      <c r="S220" s="225">
        <f>AVERAGE(S212:S219)</f>
        <v>20.845160998905698</v>
      </c>
      <c r="T220" s="213">
        <f>AVERAGE(T212:T219)</f>
        <v>421.775923831071</v>
      </c>
      <c r="U220" s="1118">
        <f>COUNT(Q212:Q219)</f>
        <v>6</v>
      </c>
      <c r="V220" s="1119"/>
      <c r="W220" s="150">
        <f>AVERAGE(W212:W219)</f>
        <v>3.5822941983035235</v>
      </c>
      <c r="X220" s="174">
        <f>AVERAGE(X212:X219)</f>
        <v>37.104752572091861</v>
      </c>
      <c r="Y220" s="225">
        <f>AVERAGE(Y212:Y219)</f>
        <v>13.691831805932033</v>
      </c>
      <c r="Z220" s="213">
        <f>AVERAGE(Z212:Z219)</f>
        <v>475.07101449275365</v>
      </c>
      <c r="AA220" s="1118">
        <f>COUNT(W212:W219)</f>
        <v>3</v>
      </c>
      <c r="AB220" s="1119"/>
      <c r="AD220" s="14">
        <f>AVERAGE(AD212:AD219)</f>
        <v>446.52526658283233</v>
      </c>
      <c r="AE220" s="259">
        <f>AVERAGE(AE212:AE219)</f>
        <v>13.153314769611946</v>
      </c>
      <c r="AF220" s="259">
        <f>AVERAGE(AF212:AF219)</f>
        <v>42.745749999999994</v>
      </c>
      <c r="AG220" s="259">
        <f>AVERAGE(AG212:AG219)</f>
        <v>3.32548434524425</v>
      </c>
      <c r="AH220" s="1208"/>
    </row>
    <row r="221" spans="1:34" x14ac:dyDescent="0.3">
      <c r="A221" s="1171"/>
      <c r="B221" s="1174"/>
      <c r="C221" s="1124" t="s">
        <v>14</v>
      </c>
      <c r="D221" s="1130"/>
      <c r="E221" s="220">
        <f>_xlfn.STDEV.S(E212:E219)</f>
        <v>0.7066544028214411</v>
      </c>
      <c r="F221" s="153">
        <f>_xlfn.STDEV.S(F212:F219)</f>
        <v>16.995954454627682</v>
      </c>
      <c r="G221" s="226">
        <f>_xlfn.STDEV.S(G212:G219)</f>
        <v>2.8168090251681188</v>
      </c>
      <c r="H221" s="214">
        <f>_xlfn.STDEV.S(H212:H219)</f>
        <v>44.886757740730502</v>
      </c>
      <c r="I221" s="1120"/>
      <c r="J221" s="1121"/>
      <c r="K221" s="152" t="e">
        <f>_xlfn.STDEV.S(K212:K219)</f>
        <v>#DIV/0!</v>
      </c>
      <c r="L221" s="175" t="e">
        <f>_xlfn.STDEV.S(L212:L219)</f>
        <v>#DIV/0!</v>
      </c>
      <c r="M221" s="226" t="e">
        <f>_xlfn.STDEV.S(M212:M219)</f>
        <v>#DIV/0!</v>
      </c>
      <c r="N221" s="214" t="e">
        <f>_xlfn.STDEV.S(N212:N219)</f>
        <v>#DIV/0!</v>
      </c>
      <c r="O221" s="1120"/>
      <c r="P221" s="1121"/>
      <c r="Q221" s="152">
        <f>_xlfn.STDEV.S(Q212:Q219)</f>
        <v>2.013224036377022</v>
      </c>
      <c r="R221" s="175">
        <f>_xlfn.STDEV.S(R212:R219)</f>
        <v>7.2320058225326367</v>
      </c>
      <c r="S221" s="226">
        <f>_xlfn.STDEV.S(S212:S219)</f>
        <v>1.7734143291606537</v>
      </c>
      <c r="T221" s="214">
        <f>_xlfn.STDEV.S(T212:T219)</f>
        <v>39.922211048300333</v>
      </c>
      <c r="U221" s="1120"/>
      <c r="V221" s="1121"/>
      <c r="W221" s="152">
        <f>_xlfn.STDEV.S(W212:W219)</f>
        <v>1.8800905017232317</v>
      </c>
      <c r="X221" s="175">
        <f>_xlfn.STDEV.S(X212:X219)</f>
        <v>17.549389190157857</v>
      </c>
      <c r="Y221" s="226">
        <f>_xlfn.STDEV.S(Y212:Y219)</f>
        <v>2.1290688960704958</v>
      </c>
      <c r="Z221" s="214">
        <f>_xlfn.STDEV.S(Z212:Z219)</f>
        <v>11.858239606528773</v>
      </c>
      <c r="AA221" s="1120"/>
      <c r="AB221" s="1121"/>
      <c r="AD221" s="17">
        <f>_xlfn.STDEV.S(AD212:AD219)</f>
        <v>61.149396222463309</v>
      </c>
      <c r="AE221" s="260">
        <f>_xlfn.STDEV.S(AE212:AE219)</f>
        <v>2.4142300078085688</v>
      </c>
      <c r="AF221" s="260">
        <f>_xlfn.STDEV.S(AF212:AF219)</f>
        <v>3.16792172046596</v>
      </c>
      <c r="AG221" s="260">
        <f>_xlfn.STDEV.S(AG212:AG219)</f>
        <v>0.56472475400362487</v>
      </c>
      <c r="AH221" s="1209"/>
    </row>
    <row r="222" spans="1:34" ht="15" thickBot="1" x14ac:dyDescent="0.35">
      <c r="A222" s="1171"/>
      <c r="B222" s="1175"/>
      <c r="C222" s="1126" t="s">
        <v>15</v>
      </c>
      <c r="D222" s="1131"/>
      <c r="E222" s="221">
        <f>_xlfn.STDEV.S(E212:E219)/SQRT(COUNT(E212:E219))</f>
        <v>0.2884904519006154</v>
      </c>
      <c r="F222" s="155">
        <f>_xlfn.STDEV.S(F212:F219)/SQRT(COUNT(F212:F219))</f>
        <v>6.9385693509034292</v>
      </c>
      <c r="G222" s="227">
        <f>_xlfn.STDEV.S(G212:G219)/SQRT(COUNT(G212:G219))</f>
        <v>1.1499574690880652</v>
      </c>
      <c r="H222" s="215">
        <f>_xlfn.STDEV.S(H212:H219)/SQRT(COUNT(H212:H219))</f>
        <v>18.324942112118798</v>
      </c>
      <c r="I222" s="1122"/>
      <c r="J222" s="1123"/>
      <c r="K222" s="154" t="e">
        <f>_xlfn.STDEV.S(K212:K219)/SQRT(COUNT(K212:K219))</f>
        <v>#DIV/0!</v>
      </c>
      <c r="L222" s="176" t="e">
        <f>_xlfn.STDEV.S(L212:L219)/SQRT(COUNT(L212:L219))</f>
        <v>#DIV/0!</v>
      </c>
      <c r="M222" s="227" t="e">
        <f>_xlfn.STDEV.S(M212:M219)/SQRT(COUNT(M212:M219))</f>
        <v>#DIV/0!</v>
      </c>
      <c r="N222" s="215" t="e">
        <f>_xlfn.STDEV.S(N212:N219)/SQRT(COUNT(N212:N219))</f>
        <v>#DIV/0!</v>
      </c>
      <c r="O222" s="1122"/>
      <c r="P222" s="1123"/>
      <c r="Q222" s="154">
        <f>_xlfn.STDEV.S(Q212:Q219)/SQRT(COUNT(Q212:Q219))</f>
        <v>0.82189527117167727</v>
      </c>
      <c r="R222" s="176">
        <f>_xlfn.STDEV.S(R212:R219)/SQRT(COUNT(R212:R219))</f>
        <v>2.9524540136736528</v>
      </c>
      <c r="S222" s="227">
        <f>_xlfn.STDEV.S(S212:S219)/SQRT(COUNT(S212:S219))</f>
        <v>0.72399336816395543</v>
      </c>
      <c r="T222" s="215">
        <f>_xlfn.STDEV.S(T212:T219)/SQRT(COUNT(T212:T219))</f>
        <v>16.298174412006158</v>
      </c>
      <c r="U222" s="1122"/>
      <c r="V222" s="1123"/>
      <c r="W222" s="154">
        <f>_xlfn.STDEV.S(W212:W219)/SQRT(COUNT(W212:W219))</f>
        <v>1.0854707572707665</v>
      </c>
      <c r="X222" s="176">
        <f>_xlfn.STDEV.S(X212:X219)/SQRT(COUNT(X212:X219))</f>
        <v>10.132144573051148</v>
      </c>
      <c r="Y222" s="227">
        <f>_xlfn.STDEV.S(Y212:Y219)/SQRT(COUNT(Y212:Y219))</f>
        <v>1.2292185002695601</v>
      </c>
      <c r="Z222" s="215">
        <f>_xlfn.STDEV.S(Z212:Z219)/SQRT(COUNT(Z212:Z219))</f>
        <v>6.8463578289444698</v>
      </c>
      <c r="AA222" s="1122"/>
      <c r="AB222" s="1123"/>
      <c r="AD222" s="20">
        <f>_xlfn.STDEV.S(AD212:AD219)/SQRT(COUNT(AD212:AD219))</f>
        <v>24.964136470718053</v>
      </c>
      <c r="AE222" s="261">
        <f>_xlfn.STDEV.S(AE212:AE219)/SQRT(COUNT(AE212:AE219))</f>
        <v>0.98560527347440696</v>
      </c>
      <c r="AF222" s="261">
        <f>_xlfn.STDEV.S(AF212:AF219)/SQRT(COUNT(AF212:AF219))</f>
        <v>1.293298626703568</v>
      </c>
      <c r="AG222" s="261">
        <f>_xlfn.STDEV.S(AG212:AG219)/SQRT(COUNT(AG212:AG219))</f>
        <v>0.23054791540460545</v>
      </c>
      <c r="AH222" s="1210"/>
    </row>
    <row r="223" spans="1:34" ht="15" thickBot="1" x14ac:dyDescent="0.35">
      <c r="A223" s="1172"/>
      <c r="B223" s="1109" t="s">
        <v>19</v>
      </c>
      <c r="C223" s="1110"/>
      <c r="D223" s="1182"/>
      <c r="E223" s="120">
        <f>_xlfn.T.TEST(E212:E219,E238:E245,2,2)</f>
        <v>3.2909106448627901E-6</v>
      </c>
      <c r="F223" s="120">
        <f>_xlfn.T.TEST(F212:F219,F238:F245,2,2)</f>
        <v>4.5931550165187164E-2</v>
      </c>
      <c r="G223" s="120">
        <f>_xlfn.T.TEST(G212:G219,G238:G245,2,2)</f>
        <v>0.20494141021111142</v>
      </c>
      <c r="H223" s="120">
        <f>_xlfn.T.TEST(H212:H219,H238:H245,2,2)</f>
        <v>9.7431461178379558E-3</v>
      </c>
      <c r="I223" s="81"/>
      <c r="J223" s="81"/>
      <c r="K223" s="27" t="e">
        <f t="shared" ref="K223" si="14">_xlfn.T.TEST(K212:K219,K238:K245,2,2)</f>
        <v>#DIV/0!</v>
      </c>
      <c r="L223" s="72" t="e">
        <f>_xlfn.T.TEST(L204:L208,L212:L219,2,3)</f>
        <v>#DIV/0!</v>
      </c>
      <c r="M223" s="129" t="e">
        <f>_xlfn.T.TEST(M204:M208,M212:M219,2,3)</f>
        <v>#DIV/0!</v>
      </c>
      <c r="N223" s="53" t="e">
        <f>_xlfn.T.TEST(N204:N208,N212:N219,2,3)</f>
        <v>#DIV/0!</v>
      </c>
      <c r="O223" s="81"/>
      <c r="P223" s="81"/>
      <c r="Q223" s="120">
        <f>_xlfn.T.TEST(Q212:Q219,Q238:Q245,2,2)</f>
        <v>7.0202510964909818E-4</v>
      </c>
      <c r="R223" s="120">
        <f t="shared" ref="R223:T223" si="15">_xlfn.T.TEST(R212:R219,R238:R245,2,2)</f>
        <v>0.77174371997274438</v>
      </c>
      <c r="S223" s="120">
        <f t="shared" si="15"/>
        <v>1.3624705571484522E-2</v>
      </c>
      <c r="T223" s="120">
        <f t="shared" si="15"/>
        <v>0.14509710762016528</v>
      </c>
      <c r="U223" s="81"/>
      <c r="V223" s="81"/>
      <c r="W223" s="27" t="e">
        <f>_xlfn.T.TEST(W204:W208,W212:W219,2,3)</f>
        <v>#DIV/0!</v>
      </c>
      <c r="X223" s="72" t="e">
        <f>_xlfn.T.TEST(X204:X208,X212:X219,2,3)</f>
        <v>#DIV/0!</v>
      </c>
      <c r="Y223" s="129" t="e">
        <f>_xlfn.T.TEST(Y204:Y208,Y212:Y219,2,3)</f>
        <v>#DIV/0!</v>
      </c>
      <c r="Z223" s="53" t="e">
        <f>_xlfn.T.TEST(Z204:Z208,Z212:Z219,2,3)</f>
        <v>#DIV/0!</v>
      </c>
      <c r="AA223" s="81"/>
      <c r="AB223" s="81"/>
      <c r="AC223" s="81"/>
      <c r="AD223" s="120">
        <f t="shared" ref="AD223:AG223" si="16">_xlfn.T.TEST(AD212:AD219,AD238:AD245,2,2)</f>
        <v>0.4612661161508651</v>
      </c>
      <c r="AE223" s="120">
        <f t="shared" si="16"/>
        <v>4.5320327297734857E-4</v>
      </c>
      <c r="AF223" s="120">
        <f t="shared" si="16"/>
        <v>6.6099060261963737E-3</v>
      </c>
      <c r="AG223" s="120">
        <f t="shared" si="16"/>
        <v>4.9483909569194816E-3</v>
      </c>
    </row>
    <row r="226" spans="1:34" ht="15" thickBot="1" x14ac:dyDescent="0.35"/>
    <row r="227" spans="1:34" ht="16.2" thickBot="1" x14ac:dyDescent="0.35">
      <c r="A227" s="1150" t="s">
        <v>643</v>
      </c>
      <c r="B227" s="1151"/>
      <c r="C227" s="1156" t="s">
        <v>0</v>
      </c>
      <c r="D227" s="1179" t="s">
        <v>1</v>
      </c>
      <c r="E227" s="1098" t="s">
        <v>161</v>
      </c>
      <c r="F227" s="1099"/>
      <c r="G227" s="1099"/>
      <c r="H227" s="1099"/>
      <c r="I227" s="1099"/>
      <c r="J227" s="1100"/>
      <c r="K227" s="1098" t="s">
        <v>162</v>
      </c>
      <c r="L227" s="1099"/>
      <c r="M227" s="1099"/>
      <c r="N227" s="1099"/>
      <c r="O227" s="1099"/>
      <c r="P227" s="1100"/>
      <c r="Q227" s="1098" t="s">
        <v>164</v>
      </c>
      <c r="R227" s="1099"/>
      <c r="S227" s="1099"/>
      <c r="T227" s="1099"/>
      <c r="U227" s="1099"/>
      <c r="V227" s="1100"/>
      <c r="W227" s="1098" t="s">
        <v>163</v>
      </c>
      <c r="X227" s="1099"/>
      <c r="Y227" s="1099"/>
      <c r="Z227" s="1099"/>
      <c r="AA227" s="1099"/>
      <c r="AB227" s="1100"/>
      <c r="AD227" s="1098" t="s">
        <v>336</v>
      </c>
      <c r="AE227" s="1099"/>
      <c r="AF227" s="1099"/>
      <c r="AG227" s="1099"/>
      <c r="AH227" s="1100"/>
    </row>
    <row r="228" spans="1:34" x14ac:dyDescent="0.3">
      <c r="A228" s="1152"/>
      <c r="B228" s="1153"/>
      <c r="C228" s="1157"/>
      <c r="D228" s="1180"/>
      <c r="E228" s="1178" t="s">
        <v>165</v>
      </c>
      <c r="F228" s="1087"/>
      <c r="G228" s="1196" t="s">
        <v>160</v>
      </c>
      <c r="H228" s="1198" t="s">
        <v>7</v>
      </c>
      <c r="I228" s="1156" t="s">
        <v>68</v>
      </c>
      <c r="J228" s="1179" t="s">
        <v>2</v>
      </c>
      <c r="K228" s="1178" t="s">
        <v>165</v>
      </c>
      <c r="L228" s="1087"/>
      <c r="M228" s="1196" t="s">
        <v>160</v>
      </c>
      <c r="N228" s="1198" t="s">
        <v>7</v>
      </c>
      <c r="O228" s="1156" t="s">
        <v>68</v>
      </c>
      <c r="P228" s="1179" t="s">
        <v>2</v>
      </c>
      <c r="Q228" s="1178" t="s">
        <v>165</v>
      </c>
      <c r="R228" s="1087"/>
      <c r="S228" s="1196" t="s">
        <v>160</v>
      </c>
      <c r="T228" s="1198" t="s">
        <v>7</v>
      </c>
      <c r="U228" s="1156" t="s">
        <v>68</v>
      </c>
      <c r="V228" s="1179" t="s">
        <v>2</v>
      </c>
      <c r="W228" s="1178" t="s">
        <v>165</v>
      </c>
      <c r="X228" s="1087"/>
      <c r="Y228" s="1196" t="s">
        <v>160</v>
      </c>
      <c r="Z228" s="1198" t="s">
        <v>7</v>
      </c>
      <c r="AA228" s="1156" t="s">
        <v>68</v>
      </c>
      <c r="AB228" s="1179" t="s">
        <v>2</v>
      </c>
      <c r="AD228" s="1200" t="s">
        <v>337</v>
      </c>
      <c r="AE228" s="1202" t="s">
        <v>338</v>
      </c>
      <c r="AF228" s="1204" t="s">
        <v>797</v>
      </c>
      <c r="AG228" s="1204" t="s">
        <v>788</v>
      </c>
      <c r="AH228" s="1206" t="s">
        <v>2</v>
      </c>
    </row>
    <row r="229" spans="1:34" ht="15" thickBot="1" x14ac:dyDescent="0.35">
      <c r="A229" s="1154"/>
      <c r="B229" s="1155"/>
      <c r="C229" s="1158"/>
      <c r="D229" s="1181"/>
      <c r="E229" s="92" t="s">
        <v>52</v>
      </c>
      <c r="F229" s="93" t="s">
        <v>53</v>
      </c>
      <c r="G229" s="1197"/>
      <c r="H229" s="1199"/>
      <c r="I229" s="1158"/>
      <c r="J229" s="1181"/>
      <c r="K229" s="92" t="s">
        <v>52</v>
      </c>
      <c r="L229" s="93" t="s">
        <v>53</v>
      </c>
      <c r="M229" s="1197"/>
      <c r="N229" s="1199"/>
      <c r="O229" s="1158"/>
      <c r="P229" s="1181"/>
      <c r="Q229" s="92" t="s">
        <v>52</v>
      </c>
      <c r="R229" s="93" t="s">
        <v>53</v>
      </c>
      <c r="S229" s="1197"/>
      <c r="T229" s="1199"/>
      <c r="U229" s="1158"/>
      <c r="V229" s="1181"/>
      <c r="W229" s="92" t="s">
        <v>52</v>
      </c>
      <c r="X229" s="93" t="s">
        <v>53</v>
      </c>
      <c r="Y229" s="1197"/>
      <c r="Z229" s="1199"/>
      <c r="AA229" s="1158"/>
      <c r="AB229" s="1181"/>
      <c r="AD229" s="1201"/>
      <c r="AE229" s="1203"/>
      <c r="AF229" s="1205"/>
      <c r="AG229" s="1205"/>
      <c r="AH229" s="1207"/>
    </row>
    <row r="230" spans="1:34" ht="14.4" customHeight="1" x14ac:dyDescent="0.3">
      <c r="A230" s="1170" t="s">
        <v>753</v>
      </c>
      <c r="B230" s="1173" t="s">
        <v>9</v>
      </c>
      <c r="C230" s="95"/>
      <c r="D230" s="96"/>
      <c r="E230" s="216"/>
      <c r="F230" s="145"/>
      <c r="G230" s="133"/>
      <c r="H230" s="210"/>
      <c r="I230" s="104"/>
      <c r="J230" s="98"/>
      <c r="K230" s="144"/>
      <c r="L230" s="177"/>
      <c r="M230" s="133"/>
      <c r="N230" s="210"/>
      <c r="O230" s="104"/>
      <c r="P230" s="98"/>
      <c r="Q230" s="144"/>
      <c r="R230" s="177"/>
      <c r="S230" s="133"/>
      <c r="T230" s="210"/>
      <c r="U230" s="104"/>
      <c r="V230" s="98"/>
      <c r="W230" s="144"/>
      <c r="X230" s="177"/>
      <c r="Y230" s="133"/>
      <c r="Z230" s="210"/>
      <c r="AA230" s="104"/>
      <c r="AB230" s="98"/>
      <c r="AC230" s="81"/>
      <c r="AD230" s="918">
        <v>455.72916666666652</v>
      </c>
      <c r="AE230" s="919">
        <f>0.0122*1000</f>
        <v>12.200000000000001</v>
      </c>
      <c r="AF230" s="919">
        <v>38.5351</v>
      </c>
      <c r="AG230" s="920">
        <f>AF230/AE230</f>
        <v>3.1586147540983602</v>
      </c>
      <c r="AH230" s="98" t="s">
        <v>792</v>
      </c>
    </row>
    <row r="231" spans="1:34" x14ac:dyDescent="0.3">
      <c r="A231" s="1171"/>
      <c r="B231" s="1174"/>
      <c r="C231" s="9"/>
      <c r="D231" s="24"/>
      <c r="E231" s="217"/>
      <c r="F231" s="147"/>
      <c r="G231" s="134"/>
      <c r="H231" s="211"/>
      <c r="I231" s="103"/>
      <c r="J231" s="86"/>
      <c r="K231" s="146"/>
      <c r="L231" s="171"/>
      <c r="M231" s="134"/>
      <c r="N231" s="211"/>
      <c r="O231" s="103"/>
      <c r="P231" s="86"/>
      <c r="Q231" s="146"/>
      <c r="R231" s="171"/>
      <c r="S231" s="134"/>
      <c r="T231" s="211"/>
      <c r="U231" s="103"/>
      <c r="V231" s="86"/>
      <c r="W231" s="146"/>
      <c r="X231" s="171"/>
      <c r="Y231" s="134"/>
      <c r="Z231" s="211"/>
      <c r="AA231" s="103"/>
      <c r="AB231" s="86"/>
      <c r="AD231" s="921">
        <v>440.16433566433602</v>
      </c>
      <c r="AE231" s="922">
        <f>0.0119*1000</f>
        <v>11.9</v>
      </c>
      <c r="AF231" s="922">
        <v>39.959299999999999</v>
      </c>
      <c r="AG231" s="920">
        <f>AF231/AE231</f>
        <v>3.3579243697478991</v>
      </c>
      <c r="AH231" s="86" t="s">
        <v>835</v>
      </c>
    </row>
    <row r="232" spans="1:34" x14ac:dyDescent="0.3">
      <c r="A232" s="1171"/>
      <c r="B232" s="1174"/>
      <c r="C232" s="9"/>
      <c r="D232" s="24"/>
      <c r="E232" s="217"/>
      <c r="F232" s="147"/>
      <c r="G232" s="134"/>
      <c r="H232" s="211"/>
      <c r="I232" s="103"/>
      <c r="J232" s="86"/>
      <c r="K232" s="146"/>
      <c r="L232" s="171"/>
      <c r="M232" s="134"/>
      <c r="N232" s="211"/>
      <c r="O232" s="103"/>
      <c r="P232" s="86"/>
      <c r="Q232" s="146"/>
      <c r="R232" s="171"/>
      <c r="S232" s="134"/>
      <c r="T232" s="211"/>
      <c r="U232" s="103"/>
      <c r="V232" s="86"/>
      <c r="W232" s="146"/>
      <c r="X232" s="171"/>
      <c r="Y232" s="134"/>
      <c r="Z232" s="211"/>
      <c r="AA232" s="103"/>
      <c r="AB232" s="86"/>
      <c r="AD232" s="921">
        <v>561.75809716599156</v>
      </c>
      <c r="AE232" s="922">
        <f>0.0178*1000</f>
        <v>17.8</v>
      </c>
      <c r="AF232" s="922">
        <v>42.5501</v>
      </c>
      <c r="AG232" s="920">
        <f>AF232/AE232</f>
        <v>2.3904550561797753</v>
      </c>
      <c r="AH232" s="86" t="s">
        <v>17</v>
      </c>
    </row>
    <row r="233" spans="1:34" x14ac:dyDescent="0.3">
      <c r="A233" s="1171"/>
      <c r="B233" s="1174"/>
      <c r="C233" s="9"/>
      <c r="D233" s="24"/>
      <c r="E233" s="217"/>
      <c r="F233" s="147"/>
      <c r="G233" s="134"/>
      <c r="H233" s="211"/>
      <c r="I233" s="103"/>
      <c r="J233" s="86"/>
      <c r="K233" s="146"/>
      <c r="L233" s="171"/>
      <c r="M233" s="134"/>
      <c r="N233" s="211"/>
      <c r="O233" s="103"/>
      <c r="P233" s="86"/>
      <c r="Q233" s="146"/>
      <c r="R233" s="171"/>
      <c r="S233" s="134"/>
      <c r="T233" s="211"/>
      <c r="U233" s="103"/>
      <c r="V233" s="86"/>
      <c r="W233" s="146"/>
      <c r="X233" s="171"/>
      <c r="Y233" s="134"/>
      <c r="Z233" s="211"/>
      <c r="AA233" s="103"/>
      <c r="AB233" s="86"/>
      <c r="AD233" s="921"/>
      <c r="AE233" s="923"/>
      <c r="AF233" s="923"/>
      <c r="AG233" s="920"/>
      <c r="AH233" s="86" t="s">
        <v>17</v>
      </c>
    </row>
    <row r="234" spans="1:34" ht="15" thickBot="1" x14ac:dyDescent="0.35">
      <c r="A234" s="1171"/>
      <c r="B234" s="1174"/>
      <c r="C234" s="39"/>
      <c r="D234" s="40"/>
      <c r="E234" s="218"/>
      <c r="F234" s="149"/>
      <c r="G234" s="135"/>
      <c r="H234" s="212"/>
      <c r="I234" s="106"/>
      <c r="J234" s="107"/>
      <c r="K234" s="148"/>
      <c r="L234" s="178"/>
      <c r="M234" s="135"/>
      <c r="N234" s="212"/>
      <c r="O234" s="106"/>
      <c r="P234" s="107"/>
      <c r="Q234" s="148"/>
      <c r="R234" s="178"/>
      <c r="S234" s="135"/>
      <c r="T234" s="212"/>
      <c r="U234" s="106"/>
      <c r="V234" s="107"/>
      <c r="W234" s="148"/>
      <c r="X234" s="178"/>
      <c r="Y234" s="135"/>
      <c r="Z234" s="212"/>
      <c r="AA234" s="106"/>
      <c r="AB234" s="107"/>
      <c r="AD234" s="924"/>
      <c r="AE234" s="925"/>
      <c r="AF234" s="925"/>
      <c r="AG234" s="926"/>
      <c r="AH234" s="107" t="s">
        <v>17</v>
      </c>
    </row>
    <row r="235" spans="1:34" x14ac:dyDescent="0.3">
      <c r="A235" s="1171"/>
      <c r="B235" s="1174"/>
      <c r="C235" s="1116" t="s">
        <v>13</v>
      </c>
      <c r="D235" s="1134"/>
      <c r="E235" s="219" t="e">
        <f>AVERAGE(E230:E234)</f>
        <v>#DIV/0!</v>
      </c>
      <c r="F235" s="151" t="e">
        <f>AVERAGE(F230:F234)</f>
        <v>#DIV/0!</v>
      </c>
      <c r="G235" s="225" t="e">
        <f>AVERAGE(G230:G234)</f>
        <v>#DIV/0!</v>
      </c>
      <c r="H235" s="213" t="e">
        <f>AVERAGE(H230:H234)</f>
        <v>#DIV/0!</v>
      </c>
      <c r="I235" s="1118">
        <f>COUNT(E230:E234)</f>
        <v>0</v>
      </c>
      <c r="J235" s="1119"/>
      <c r="K235" s="150" t="e">
        <f>AVERAGE(K230:K234)</f>
        <v>#DIV/0!</v>
      </c>
      <c r="L235" s="174" t="e">
        <f>AVERAGE(L230:L234)</f>
        <v>#DIV/0!</v>
      </c>
      <c r="M235" s="225" t="e">
        <f>AVERAGE(M230:M234)</f>
        <v>#DIV/0!</v>
      </c>
      <c r="N235" s="213" t="e">
        <f>AVERAGE(N230:N234)</f>
        <v>#DIV/0!</v>
      </c>
      <c r="O235" s="1118">
        <f>COUNT(K230:K234)</f>
        <v>0</v>
      </c>
      <c r="P235" s="1119"/>
      <c r="Q235" s="150" t="e">
        <f>AVERAGE(Q230:Q234)</f>
        <v>#DIV/0!</v>
      </c>
      <c r="R235" s="174" t="e">
        <f>AVERAGE(R230:R234)</f>
        <v>#DIV/0!</v>
      </c>
      <c r="S235" s="225" t="e">
        <f>AVERAGE(S230:S234)</f>
        <v>#DIV/0!</v>
      </c>
      <c r="T235" s="213" t="e">
        <f>AVERAGE(T230:T234)</f>
        <v>#DIV/0!</v>
      </c>
      <c r="U235" s="1118">
        <f>COUNT(Q230:Q234)</f>
        <v>0</v>
      </c>
      <c r="V235" s="1119"/>
      <c r="W235" s="150" t="e">
        <f>AVERAGE(W230:W234)</f>
        <v>#DIV/0!</v>
      </c>
      <c r="X235" s="174" t="e">
        <f>AVERAGE(X230:X234)</f>
        <v>#DIV/0!</v>
      </c>
      <c r="Y235" s="225" t="e">
        <f>AVERAGE(Y230:Y234)</f>
        <v>#DIV/0!</v>
      </c>
      <c r="Z235" s="213" t="e">
        <f>AVERAGE(Z230:Z234)</f>
        <v>#DIV/0!</v>
      </c>
      <c r="AA235" s="1118">
        <f>COUNT(W230:W234)</f>
        <v>0</v>
      </c>
      <c r="AB235" s="1119"/>
      <c r="AD235" s="14">
        <f>AVERAGE(AD230:AD234)</f>
        <v>485.88386649899803</v>
      </c>
      <c r="AE235" s="259">
        <f>AVERAGE(AE230:AE234)</f>
        <v>13.966666666666669</v>
      </c>
      <c r="AF235" s="259">
        <f>AVERAGE(AF230:AF234)</f>
        <v>40.348166666666664</v>
      </c>
      <c r="AG235" s="259">
        <f>AVERAGE(AG230:AG234)</f>
        <v>2.9689980600086781</v>
      </c>
      <c r="AH235" s="1208"/>
    </row>
    <row r="236" spans="1:34" x14ac:dyDescent="0.3">
      <c r="A236" s="1171"/>
      <c r="B236" s="1174"/>
      <c r="C236" s="1124" t="s">
        <v>14</v>
      </c>
      <c r="D236" s="1130"/>
      <c r="E236" s="220" t="e">
        <f>_xlfn.STDEV.S(E230:E234)</f>
        <v>#DIV/0!</v>
      </c>
      <c r="F236" s="153" t="e">
        <f>_xlfn.STDEV.S(F230:F234)</f>
        <v>#DIV/0!</v>
      </c>
      <c r="G236" s="226" t="e">
        <f>_xlfn.STDEV.S(G230:G234)</f>
        <v>#DIV/0!</v>
      </c>
      <c r="H236" s="214" t="e">
        <f>_xlfn.STDEV.S(H230:H234)</f>
        <v>#DIV/0!</v>
      </c>
      <c r="I236" s="1120"/>
      <c r="J236" s="1121"/>
      <c r="K236" s="152" t="e">
        <f>_xlfn.STDEV.S(K230:K234)</f>
        <v>#DIV/0!</v>
      </c>
      <c r="L236" s="175" t="e">
        <f>_xlfn.STDEV.S(L230:L234)</f>
        <v>#DIV/0!</v>
      </c>
      <c r="M236" s="226" t="e">
        <f>_xlfn.STDEV.S(M230:M234)</f>
        <v>#DIV/0!</v>
      </c>
      <c r="N236" s="214" t="e">
        <f>_xlfn.STDEV.S(N230:N234)</f>
        <v>#DIV/0!</v>
      </c>
      <c r="O236" s="1120"/>
      <c r="P236" s="1121"/>
      <c r="Q236" s="152" t="e">
        <f>_xlfn.STDEV.S(Q230:Q234)</f>
        <v>#DIV/0!</v>
      </c>
      <c r="R236" s="175" t="e">
        <f>_xlfn.STDEV.S(R230:R234)</f>
        <v>#DIV/0!</v>
      </c>
      <c r="S236" s="226" t="e">
        <f>_xlfn.STDEV.S(S230:S234)</f>
        <v>#DIV/0!</v>
      </c>
      <c r="T236" s="214" t="e">
        <f>_xlfn.STDEV.S(T230:T234)</f>
        <v>#DIV/0!</v>
      </c>
      <c r="U236" s="1120"/>
      <c r="V236" s="1121"/>
      <c r="W236" s="152" t="e">
        <f>_xlfn.STDEV.S(W230:W234)</f>
        <v>#DIV/0!</v>
      </c>
      <c r="X236" s="175" t="e">
        <f>_xlfn.STDEV.S(X230:X234)</f>
        <v>#DIV/0!</v>
      </c>
      <c r="Y236" s="226" t="e">
        <f>_xlfn.STDEV.S(Y230:Y234)</f>
        <v>#DIV/0!</v>
      </c>
      <c r="Z236" s="214" t="e">
        <f>_xlfn.STDEV.S(Z230:Z234)</f>
        <v>#DIV/0!</v>
      </c>
      <c r="AA236" s="1120"/>
      <c r="AB236" s="1121"/>
      <c r="AD236" s="17">
        <f>_xlfn.STDEV.S(AD230:AD234)</f>
        <v>66.168271478964471</v>
      </c>
      <c r="AE236" s="260">
        <f>_xlfn.STDEV.S(AE230:AE234)</f>
        <v>3.3231511150312278</v>
      </c>
      <c r="AF236" s="260">
        <f>_xlfn.STDEV.S(AF230:AF234)</f>
        <v>2.0355513290834342</v>
      </c>
      <c r="AG236" s="260">
        <f>_xlfn.STDEV.S(AG230:AG234)</f>
        <v>0.51084741966865188</v>
      </c>
      <c r="AH236" s="1209"/>
    </row>
    <row r="237" spans="1:34" ht="15" thickBot="1" x14ac:dyDescent="0.35">
      <c r="A237" s="1171"/>
      <c r="B237" s="1175"/>
      <c r="C237" s="1126" t="s">
        <v>15</v>
      </c>
      <c r="D237" s="1131"/>
      <c r="E237" s="221" t="e">
        <f>_xlfn.STDEV.S(E230:E234)/SQRT(COUNT(E230:E234))</f>
        <v>#DIV/0!</v>
      </c>
      <c r="F237" s="155" t="e">
        <f>_xlfn.STDEV.S(F230:F234)/SQRT(COUNT(F230:F234))</f>
        <v>#DIV/0!</v>
      </c>
      <c r="G237" s="227" t="e">
        <f>_xlfn.STDEV.S(G230:G234)/SQRT(COUNT(G230:G234))</f>
        <v>#DIV/0!</v>
      </c>
      <c r="H237" s="215" t="e">
        <f>_xlfn.STDEV.S(H230:H234)/SQRT(COUNT(H230:H234))</f>
        <v>#DIV/0!</v>
      </c>
      <c r="I237" s="1122"/>
      <c r="J237" s="1123"/>
      <c r="K237" s="154" t="e">
        <f>_xlfn.STDEV.S(K230:K234)/SQRT(COUNT(K230:K234))</f>
        <v>#DIV/0!</v>
      </c>
      <c r="L237" s="176" t="e">
        <f>_xlfn.STDEV.S(L230:L234)/SQRT(COUNT(L230:L234))</f>
        <v>#DIV/0!</v>
      </c>
      <c r="M237" s="227" t="e">
        <f>_xlfn.STDEV.S(M230:M234)/SQRT(COUNT(M230:M234))</f>
        <v>#DIV/0!</v>
      </c>
      <c r="N237" s="215" t="e">
        <f>_xlfn.STDEV.S(N230:N234)/SQRT(COUNT(N230:N234))</f>
        <v>#DIV/0!</v>
      </c>
      <c r="O237" s="1122"/>
      <c r="P237" s="1123"/>
      <c r="Q237" s="154" t="e">
        <f>_xlfn.STDEV.S(Q230:Q234)/SQRT(COUNT(Q230:Q234))</f>
        <v>#DIV/0!</v>
      </c>
      <c r="R237" s="176" t="e">
        <f>_xlfn.STDEV.S(R230:R234)/SQRT(COUNT(R230:R234))</f>
        <v>#DIV/0!</v>
      </c>
      <c r="S237" s="227" t="e">
        <f>_xlfn.STDEV.S(S230:S234)/SQRT(COUNT(S230:S234))</f>
        <v>#DIV/0!</v>
      </c>
      <c r="T237" s="215" t="e">
        <f>_xlfn.STDEV.S(T230:T234)/SQRT(COUNT(T230:T234))</f>
        <v>#DIV/0!</v>
      </c>
      <c r="U237" s="1122"/>
      <c r="V237" s="1123"/>
      <c r="W237" s="154" t="e">
        <f>_xlfn.STDEV.S(W230:W234)/SQRT(COUNT(W230:W234))</f>
        <v>#DIV/0!</v>
      </c>
      <c r="X237" s="176" t="e">
        <f>_xlfn.STDEV.S(X230:X234)/SQRT(COUNT(X230:X234))</f>
        <v>#DIV/0!</v>
      </c>
      <c r="Y237" s="227" t="e">
        <f>_xlfn.STDEV.S(Y230:Y234)/SQRT(COUNT(Y230:Y234))</f>
        <v>#DIV/0!</v>
      </c>
      <c r="Z237" s="215" t="e">
        <f>_xlfn.STDEV.S(Z230:Z234)/SQRT(COUNT(Z230:Z234))</f>
        <v>#DIV/0!</v>
      </c>
      <c r="AA237" s="1122"/>
      <c r="AB237" s="1123"/>
      <c r="AD237" s="20">
        <f>_xlfn.STDEV.S(AD230:AD234)/SQRT(COUNT(AD230:AD234))</f>
        <v>38.202269350192374</v>
      </c>
      <c r="AE237" s="261">
        <f>_xlfn.STDEV.S(AE230:AE234)/SQRT(COUNT(AE230:AE234))</f>
        <v>1.9186221908210845</v>
      </c>
      <c r="AF237" s="261">
        <f>_xlfn.STDEV.S(AF230:AF234)/SQRT(COUNT(AF230:AF234))</f>
        <v>1.1752261077956212</v>
      </c>
      <c r="AG237" s="261">
        <f>_xlfn.STDEV.S(AG230:AG234)/SQRT(COUNT(AG230:AG234))</f>
        <v>0.29493789526052189</v>
      </c>
      <c r="AH237" s="1210"/>
    </row>
    <row r="238" spans="1:34" x14ac:dyDescent="0.3">
      <c r="A238" s="1171"/>
      <c r="B238" s="1173" t="s">
        <v>16</v>
      </c>
      <c r="C238" s="12">
        <v>43077</v>
      </c>
      <c r="D238" s="25" t="s">
        <v>748</v>
      </c>
      <c r="E238" s="216">
        <v>-3.26952896209015</v>
      </c>
      <c r="F238" s="145">
        <v>45.731388675445203</v>
      </c>
      <c r="G238" s="133">
        <v>9.1630300876897994</v>
      </c>
      <c r="H238" s="210">
        <v>491</v>
      </c>
      <c r="I238" s="104"/>
      <c r="J238" s="98"/>
      <c r="K238" s="144"/>
      <c r="L238" s="177"/>
      <c r="M238" s="133"/>
      <c r="N238" s="210"/>
      <c r="O238" s="104"/>
      <c r="P238" s="98"/>
      <c r="Q238" s="144">
        <v>0.46824950090316297</v>
      </c>
      <c r="R238" s="177">
        <v>39.632850846179501</v>
      </c>
      <c r="S238" s="133">
        <v>11.849004256957601</v>
      </c>
      <c r="T238" s="210">
        <v>567</v>
      </c>
      <c r="U238" s="104"/>
      <c r="V238" s="98" t="s">
        <v>789</v>
      </c>
      <c r="W238" s="144"/>
      <c r="X238" s="177"/>
      <c r="Y238" s="133"/>
      <c r="Z238" s="210"/>
      <c r="AA238" s="104"/>
      <c r="AB238" s="98"/>
      <c r="AC238" s="81"/>
      <c r="AD238" s="231">
        <f>AVERAGE(H238,T238)</f>
        <v>529</v>
      </c>
      <c r="AE238" s="915">
        <f>S238*(T238/AD238)-G238*(H238/AD238)</f>
        <v>4.1953452564069345</v>
      </c>
      <c r="AF238" s="915">
        <f>3830.44/100</f>
        <v>38.304400000000001</v>
      </c>
      <c r="AG238" s="916">
        <f>AF238/AE238</f>
        <v>9.1302140012203576</v>
      </c>
      <c r="AH238" s="98" t="s">
        <v>17</v>
      </c>
    </row>
    <row r="239" spans="1:34" x14ac:dyDescent="0.3">
      <c r="A239" s="1171"/>
      <c r="B239" s="1174"/>
      <c r="C239" s="9">
        <v>43077</v>
      </c>
      <c r="D239" s="24" t="s">
        <v>749</v>
      </c>
      <c r="E239" s="217">
        <v>-3.0331811018578301</v>
      </c>
      <c r="F239" s="147">
        <v>50.429313651101701</v>
      </c>
      <c r="G239" s="134">
        <v>8.6362893356127799</v>
      </c>
      <c r="H239" s="211">
        <v>483</v>
      </c>
      <c r="I239" s="103"/>
      <c r="J239" s="86"/>
      <c r="K239" s="146"/>
      <c r="L239" s="171"/>
      <c r="M239" s="134"/>
      <c r="N239" s="211"/>
      <c r="O239" s="103"/>
      <c r="P239" s="86"/>
      <c r="Q239" s="146">
        <v>0.17116459550507601</v>
      </c>
      <c r="R239" s="171">
        <v>28.0250617644556</v>
      </c>
      <c r="S239" s="134">
        <v>14.5668352460601</v>
      </c>
      <c r="T239" s="211">
        <v>470</v>
      </c>
      <c r="U239" s="103"/>
      <c r="V239" s="86"/>
      <c r="W239" s="146"/>
      <c r="X239" s="171"/>
      <c r="Y239" s="134"/>
      <c r="Z239" s="211"/>
      <c r="AA239" s="103"/>
      <c r="AB239" s="86"/>
      <c r="AD239" s="263">
        <f>AVERAGE(H239,T239)</f>
        <v>476.5</v>
      </c>
      <c r="AE239" s="916">
        <f>S239*(T239/AD239)-G239*(H239/AD239)</f>
        <v>5.6140289959019398</v>
      </c>
      <c r="AF239" s="916">
        <f>3641.66/100</f>
        <v>36.416599999999995</v>
      </c>
      <c r="AG239" s="916">
        <f>AF239/AE239</f>
        <v>6.4867139137654863</v>
      </c>
      <c r="AH239" s="86" t="s">
        <v>17</v>
      </c>
    </row>
    <row r="240" spans="1:34" x14ac:dyDescent="0.3">
      <c r="A240" s="1171"/>
      <c r="B240" s="1174"/>
      <c r="C240" s="12">
        <v>43077</v>
      </c>
      <c r="D240" s="25" t="s">
        <v>750</v>
      </c>
      <c r="E240" s="217">
        <v>-3.3832379592481998</v>
      </c>
      <c r="F240" s="147">
        <v>74.393390977836503</v>
      </c>
      <c r="G240" s="134">
        <v>11.910155925627601</v>
      </c>
      <c r="H240" s="211">
        <v>468</v>
      </c>
      <c r="I240" s="103"/>
      <c r="J240" s="86" t="s">
        <v>791</v>
      </c>
      <c r="K240" s="146"/>
      <c r="L240" s="171"/>
      <c r="M240" s="134"/>
      <c r="N240" s="211"/>
      <c r="O240" s="103"/>
      <c r="P240" s="86"/>
      <c r="Q240" s="146">
        <v>-0.18586752097210499</v>
      </c>
      <c r="R240" s="171">
        <v>16.278638858584401</v>
      </c>
      <c r="S240" s="134">
        <v>20.854094449671202</v>
      </c>
      <c r="T240" s="211">
        <v>423</v>
      </c>
      <c r="U240" s="103"/>
      <c r="V240" s="86"/>
      <c r="W240" s="146"/>
      <c r="X240" s="171"/>
      <c r="Y240" s="134"/>
      <c r="Z240" s="211"/>
      <c r="AA240" s="103"/>
      <c r="AB240" s="86"/>
      <c r="AD240" s="263">
        <f>AVERAGE(H240,T240)</f>
        <v>445.5</v>
      </c>
      <c r="AE240" s="916">
        <f>S240*(T240/AD240)-G240*(H240/AD240)</f>
        <v>7.2891784040790117</v>
      </c>
      <c r="AF240" s="916">
        <f>3876.06/100</f>
        <v>38.760599999999997</v>
      </c>
      <c r="AG240" s="916">
        <f>AF240/AE240</f>
        <v>5.3175540302744722</v>
      </c>
      <c r="AH240" s="86" t="s">
        <v>17</v>
      </c>
    </row>
    <row r="241" spans="1:34" x14ac:dyDescent="0.3">
      <c r="A241" s="1171"/>
      <c r="B241" s="1174"/>
      <c r="C241" s="12">
        <v>43104</v>
      </c>
      <c r="D241" s="25" t="s">
        <v>751</v>
      </c>
      <c r="E241" s="217">
        <v>-3.1024483462790999</v>
      </c>
      <c r="F241" s="147">
        <v>56.8809320470803</v>
      </c>
      <c r="G241" s="134">
        <v>9.5738518823990795</v>
      </c>
      <c r="H241" s="211">
        <v>472</v>
      </c>
      <c r="I241" s="103"/>
      <c r="J241" s="86"/>
      <c r="K241" s="146"/>
      <c r="L241" s="171"/>
      <c r="M241" s="134"/>
      <c r="N241" s="211"/>
      <c r="O241" s="103"/>
      <c r="P241" s="86"/>
      <c r="Q241" s="146">
        <v>0.21403878196008899</v>
      </c>
      <c r="R241" s="171">
        <v>14.8972318457242</v>
      </c>
      <c r="S241" s="134">
        <v>17.0374961940011</v>
      </c>
      <c r="T241" s="211">
        <v>461</v>
      </c>
      <c r="U241" s="103"/>
      <c r="V241" s="86" t="s">
        <v>790</v>
      </c>
      <c r="W241" s="146"/>
      <c r="X241" s="171"/>
      <c r="Y241" s="134"/>
      <c r="Z241" s="211"/>
      <c r="AA241" s="103"/>
      <c r="AB241" s="86"/>
      <c r="AD241" s="263">
        <f>AVERAGE(H241,T241)</f>
        <v>466.5</v>
      </c>
      <c r="AE241" s="916">
        <f>S241*(T241/AD241)-G241*(H241/AD241)</f>
        <v>7.1498985143454252</v>
      </c>
      <c r="AF241" s="916">
        <f>3701.33/100</f>
        <v>37.013300000000001</v>
      </c>
      <c r="AG241" s="916">
        <f>AF241/AE241</f>
        <v>5.1767587925530965</v>
      </c>
      <c r="AH241" s="86" t="s">
        <v>17</v>
      </c>
    </row>
    <row r="242" spans="1:34" x14ac:dyDescent="0.3">
      <c r="A242" s="1171"/>
      <c r="B242" s="1174"/>
      <c r="C242" s="9">
        <v>43104</v>
      </c>
      <c r="D242" s="24" t="s">
        <v>752</v>
      </c>
      <c r="E242" s="217">
        <v>-4.7788539851052398</v>
      </c>
      <c r="F242" s="147">
        <v>45.517262381174604</v>
      </c>
      <c r="G242" s="134">
        <v>7.5584984743869503</v>
      </c>
      <c r="H242" s="211">
        <v>446</v>
      </c>
      <c r="I242" s="103"/>
      <c r="J242" s="86"/>
      <c r="K242" s="146"/>
      <c r="L242" s="171"/>
      <c r="M242" s="134"/>
      <c r="N242" s="211"/>
      <c r="O242" s="103"/>
      <c r="P242" s="86"/>
      <c r="Q242" s="146">
        <v>1.5996126957438701</v>
      </c>
      <c r="R242" s="171">
        <v>15.0428836975595</v>
      </c>
      <c r="S242" s="134">
        <v>16.0909622154145</v>
      </c>
      <c r="T242" s="211">
        <v>425</v>
      </c>
      <c r="U242" s="103"/>
      <c r="V242" s="86"/>
      <c r="W242" s="146"/>
      <c r="X242" s="171"/>
      <c r="Y242" s="134"/>
      <c r="Z242" s="211"/>
      <c r="AA242" s="103"/>
      <c r="AB242" s="86"/>
      <c r="AD242" s="263">
        <f>AVERAGE(H242,T242)</f>
        <v>435.5</v>
      </c>
      <c r="AE242" s="916">
        <f>S242*(T242/AD242)-G242*(H242/AD242)</f>
        <v>7.9622700849014514</v>
      </c>
      <c r="AF242" s="916">
        <f>3722.26/100</f>
        <v>37.2226</v>
      </c>
      <c r="AG242" s="916">
        <f>AF242/AE242</f>
        <v>4.6748728193211875</v>
      </c>
      <c r="AH242" s="86" t="s">
        <v>17</v>
      </c>
    </row>
    <row r="243" spans="1:34" x14ac:dyDescent="0.3">
      <c r="A243" s="1171"/>
      <c r="B243" s="1174"/>
      <c r="C243" s="12"/>
      <c r="D243" s="25"/>
      <c r="E243" s="217"/>
      <c r="F243" s="147"/>
      <c r="G243" s="134"/>
      <c r="H243" s="211"/>
      <c r="I243" s="103"/>
      <c r="J243" s="86"/>
      <c r="K243" s="146"/>
      <c r="L243" s="171"/>
      <c r="M243" s="134"/>
      <c r="N243" s="211"/>
      <c r="O243" s="103"/>
      <c r="P243" s="86"/>
      <c r="Q243" s="146"/>
      <c r="R243" s="171"/>
      <c r="S243" s="134"/>
      <c r="T243" s="211"/>
      <c r="U243" s="103"/>
      <c r="V243" s="86"/>
      <c r="W243" s="146"/>
      <c r="X243" s="171"/>
      <c r="Y243" s="134"/>
      <c r="Z243" s="211"/>
      <c r="AA243" s="103"/>
      <c r="AB243" s="86"/>
      <c r="AD243" s="263"/>
      <c r="AE243" s="916"/>
      <c r="AF243" s="163"/>
      <c r="AG243" s="163"/>
      <c r="AH243" s="86" t="s">
        <v>17</v>
      </c>
    </row>
    <row r="244" spans="1:34" x14ac:dyDescent="0.3">
      <c r="A244" s="1171"/>
      <c r="B244" s="1174"/>
      <c r="C244" s="9"/>
      <c r="D244" s="24"/>
      <c r="E244" s="217"/>
      <c r="F244" s="147"/>
      <c r="G244" s="134"/>
      <c r="H244" s="211"/>
      <c r="I244" s="103"/>
      <c r="J244" s="86"/>
      <c r="K244" s="146"/>
      <c r="L244" s="171"/>
      <c r="M244" s="134"/>
      <c r="N244" s="211"/>
      <c r="O244" s="103"/>
      <c r="P244" s="86"/>
      <c r="Q244" s="146"/>
      <c r="R244" s="171"/>
      <c r="S244" s="134"/>
      <c r="T244" s="211"/>
      <c r="U244" s="103"/>
      <c r="V244" s="86"/>
      <c r="W244" s="146"/>
      <c r="X244" s="171"/>
      <c r="Y244" s="134"/>
      <c r="Z244" s="211"/>
      <c r="AA244" s="103"/>
      <c r="AB244" s="86"/>
      <c r="AD244" s="263"/>
      <c r="AE244" s="916"/>
      <c r="AF244" s="163"/>
      <c r="AG244" s="163"/>
      <c r="AH244" s="86" t="s">
        <v>17</v>
      </c>
    </row>
    <row r="245" spans="1:34" ht="15" thickBot="1" x14ac:dyDescent="0.35">
      <c r="A245" s="1171"/>
      <c r="B245" s="1174"/>
      <c r="C245" s="39"/>
      <c r="D245" s="40"/>
      <c r="E245" s="218"/>
      <c r="F245" s="149"/>
      <c r="G245" s="135"/>
      <c r="H245" s="212"/>
      <c r="I245" s="106"/>
      <c r="J245" s="107"/>
      <c r="K245" s="148"/>
      <c r="L245" s="178"/>
      <c r="M245" s="135"/>
      <c r="N245" s="212"/>
      <c r="O245" s="106"/>
      <c r="P245" s="107"/>
      <c r="Q245" s="148"/>
      <c r="R245" s="178"/>
      <c r="S245" s="135"/>
      <c r="T245" s="212"/>
      <c r="U245" s="106"/>
      <c r="V245" s="107"/>
      <c r="W245" s="148"/>
      <c r="X245" s="178"/>
      <c r="Y245" s="135"/>
      <c r="Z245" s="212"/>
      <c r="AA245" s="106"/>
      <c r="AB245" s="107"/>
      <c r="AD245" s="264"/>
      <c r="AE245" s="917"/>
      <c r="AF245" s="164"/>
      <c r="AG245" s="164"/>
      <c r="AH245" s="107" t="s">
        <v>17</v>
      </c>
    </row>
    <row r="246" spans="1:34" x14ac:dyDescent="0.3">
      <c r="A246" s="1171"/>
      <c r="B246" s="1174"/>
      <c r="C246" s="1116" t="s">
        <v>13</v>
      </c>
      <c r="D246" s="1134"/>
      <c r="E246" s="219">
        <f>AVERAGE(E238:E245)</f>
        <v>-3.5134500709161047</v>
      </c>
      <c r="F246" s="151">
        <f>AVERAGE(F238:F245)</f>
        <v>54.590457546527659</v>
      </c>
      <c r="G246" s="225">
        <f>AVERAGE(G238:G245)</f>
        <v>9.36836514114324</v>
      </c>
      <c r="H246" s="213">
        <f>AVERAGE(H238:H245)</f>
        <v>472</v>
      </c>
      <c r="I246" s="1118">
        <f>COUNT(E238:E245)</f>
        <v>5</v>
      </c>
      <c r="J246" s="1119"/>
      <c r="K246" s="150" t="e">
        <f>AVERAGE(K238:K245)</f>
        <v>#DIV/0!</v>
      </c>
      <c r="L246" s="174" t="e">
        <f>AVERAGE(L238:L245)</f>
        <v>#DIV/0!</v>
      </c>
      <c r="M246" s="225" t="e">
        <f>AVERAGE(M238:M245)</f>
        <v>#DIV/0!</v>
      </c>
      <c r="N246" s="213" t="e">
        <f>AVERAGE(N238:N245)</f>
        <v>#DIV/0!</v>
      </c>
      <c r="O246" s="1118">
        <f>COUNT(K238:K245)</f>
        <v>0</v>
      </c>
      <c r="P246" s="1119"/>
      <c r="Q246" s="150">
        <f>AVERAGE(Q238:Q245)</f>
        <v>0.45343961062801857</v>
      </c>
      <c r="R246" s="174">
        <f>AVERAGE(R238:R245)</f>
        <v>22.775333402500642</v>
      </c>
      <c r="S246" s="225">
        <f>AVERAGE(S238:S245)</f>
        <v>16.079678472420898</v>
      </c>
      <c r="T246" s="213">
        <f>AVERAGE(T238:T245)</f>
        <v>469.2</v>
      </c>
      <c r="U246" s="1118">
        <f>COUNT(Q238:Q245)</f>
        <v>5</v>
      </c>
      <c r="V246" s="1119"/>
      <c r="W246" s="150" t="e">
        <f>AVERAGE(W238:W245)</f>
        <v>#DIV/0!</v>
      </c>
      <c r="X246" s="174" t="e">
        <f>AVERAGE(X238:X245)</f>
        <v>#DIV/0!</v>
      </c>
      <c r="Y246" s="225" t="e">
        <f>AVERAGE(Y238:Y245)</f>
        <v>#DIV/0!</v>
      </c>
      <c r="Z246" s="213" t="e">
        <f>AVERAGE(Z238:Z245)</f>
        <v>#DIV/0!</v>
      </c>
      <c r="AA246" s="1118">
        <f>COUNT(W238:W245)</f>
        <v>0</v>
      </c>
      <c r="AB246" s="1119"/>
      <c r="AD246" s="14">
        <f>AVERAGE(AD238:AD245)</f>
        <v>470.6</v>
      </c>
      <c r="AE246" s="259">
        <f>AVERAGE(AE238:AE245)</f>
        <v>6.4421442511269529</v>
      </c>
      <c r="AF246" s="259">
        <f>AVERAGE(AF238:AF245)</f>
        <v>37.543500000000002</v>
      </c>
      <c r="AG246" s="259">
        <f>AVERAGE(AG238:AG245)</f>
        <v>6.15722271142692</v>
      </c>
      <c r="AH246" s="1208"/>
    </row>
    <row r="247" spans="1:34" x14ac:dyDescent="0.3">
      <c r="A247" s="1171"/>
      <c r="B247" s="1174"/>
      <c r="C247" s="1124" t="s">
        <v>14</v>
      </c>
      <c r="D247" s="1130"/>
      <c r="E247" s="220">
        <f>_xlfn.STDEV.S(E238:E245)</f>
        <v>0.72063868680774235</v>
      </c>
      <c r="F247" s="153">
        <f>_xlfn.STDEV.S(F238:F245)</f>
        <v>11.995035808743381</v>
      </c>
      <c r="G247" s="226">
        <f>_xlfn.STDEV.S(G238:G245)</f>
        <v>1.6090866985325107</v>
      </c>
      <c r="H247" s="214">
        <f>_xlfn.STDEV.S(H238:H245)</f>
        <v>17.131841699011815</v>
      </c>
      <c r="I247" s="1120"/>
      <c r="J247" s="1121"/>
      <c r="K247" s="152" t="e">
        <f>_xlfn.STDEV.S(K238:K245)</f>
        <v>#DIV/0!</v>
      </c>
      <c r="L247" s="175" t="e">
        <f>_xlfn.STDEV.S(L238:L245)</f>
        <v>#DIV/0!</v>
      </c>
      <c r="M247" s="226" t="e">
        <f>_xlfn.STDEV.S(M238:M245)</f>
        <v>#DIV/0!</v>
      </c>
      <c r="N247" s="214" t="e">
        <f>_xlfn.STDEV.S(N238:N245)</f>
        <v>#DIV/0!</v>
      </c>
      <c r="O247" s="1120"/>
      <c r="P247" s="1121"/>
      <c r="Q247" s="152">
        <f>_xlfn.STDEV.S(Q238:Q245)</f>
        <v>0.68184265474856398</v>
      </c>
      <c r="R247" s="175">
        <f>_xlfn.STDEV.S(R238:R245)</f>
        <v>10.906395426692651</v>
      </c>
      <c r="S247" s="226">
        <f>_xlfn.STDEV.S(S238:S245)</f>
        <v>3.3128495656830044</v>
      </c>
      <c r="T247" s="214">
        <f>_xlfn.STDEV.S(T238:T245)</f>
        <v>58.567909301937796</v>
      </c>
      <c r="U247" s="1120"/>
      <c r="V247" s="1121"/>
      <c r="W247" s="152" t="e">
        <f>_xlfn.STDEV.S(W238:W245)</f>
        <v>#DIV/0!</v>
      </c>
      <c r="X247" s="175" t="e">
        <f>_xlfn.STDEV.S(X238:X245)</f>
        <v>#DIV/0!</v>
      </c>
      <c r="Y247" s="226" t="e">
        <f>_xlfn.STDEV.S(Y238:Y245)</f>
        <v>#DIV/0!</v>
      </c>
      <c r="Z247" s="214" t="e">
        <f>_xlfn.STDEV.S(Z238:Z245)</f>
        <v>#DIV/0!</v>
      </c>
      <c r="AA247" s="1120"/>
      <c r="AB247" s="1121"/>
      <c r="AD247" s="17">
        <f>_xlfn.STDEV.S(AD238:AD245)</f>
        <v>36.48355794052987</v>
      </c>
      <c r="AE247" s="260">
        <f>_xlfn.STDEV.S(AE238:AE245)</f>
        <v>1.5217626377404418</v>
      </c>
      <c r="AF247" s="260">
        <f>_xlfn.STDEV.S(AF238:AF245)</f>
        <v>0.96362514496042539</v>
      </c>
      <c r="AG247" s="260">
        <f>_xlfn.STDEV.S(AG238:AG245)</f>
        <v>1.7896197818638588</v>
      </c>
      <c r="AH247" s="1209"/>
    </row>
    <row r="248" spans="1:34" ht="15" thickBot="1" x14ac:dyDescent="0.35">
      <c r="A248" s="1171"/>
      <c r="B248" s="1175"/>
      <c r="C248" s="1126" t="s">
        <v>15</v>
      </c>
      <c r="D248" s="1131"/>
      <c r="E248" s="221">
        <f>_xlfn.STDEV.S(E238:E245)/SQRT(COUNT(E238:E245))</f>
        <v>0.32227941818365857</v>
      </c>
      <c r="F248" s="155">
        <f>_xlfn.STDEV.S(F238:F245)/SQRT(COUNT(F238:F245))</f>
        <v>5.3643430921788733</v>
      </c>
      <c r="G248" s="227">
        <f>_xlfn.STDEV.S(G238:G245)/SQRT(COUNT(G238:G245))</f>
        <v>0.71960544792188097</v>
      </c>
      <c r="H248" s="215">
        <f>_xlfn.STDEV.S(H238:H245)/SQRT(COUNT(H238:H245))</f>
        <v>7.6615925237511817</v>
      </c>
      <c r="I248" s="1122"/>
      <c r="J248" s="1123"/>
      <c r="K248" s="154" t="e">
        <f>_xlfn.STDEV.S(K238:K245)/SQRT(COUNT(K238:K245))</f>
        <v>#DIV/0!</v>
      </c>
      <c r="L248" s="176" t="e">
        <f>_xlfn.STDEV.S(L238:L245)/SQRT(COUNT(L238:L245))</f>
        <v>#DIV/0!</v>
      </c>
      <c r="M248" s="227" t="e">
        <f>_xlfn.STDEV.S(M238:M245)/SQRT(COUNT(M238:M245))</f>
        <v>#DIV/0!</v>
      </c>
      <c r="N248" s="215" t="e">
        <f>_xlfn.STDEV.S(N238:N245)/SQRT(COUNT(N238:N245))</f>
        <v>#DIV/0!</v>
      </c>
      <c r="O248" s="1122"/>
      <c r="P248" s="1123"/>
      <c r="Q248" s="154">
        <f>_xlfn.STDEV.S(Q238:Q245)/SQRT(COUNT(Q238:Q245))</f>
        <v>0.30492930519534173</v>
      </c>
      <c r="R248" s="176">
        <f>_xlfn.STDEV.S(R238:R245)/SQRT(COUNT(R238:R245))</f>
        <v>4.877488312715518</v>
      </c>
      <c r="S248" s="227">
        <f>_xlfn.STDEV.S(S238:S245)/SQRT(COUNT(S238:S245))</f>
        <v>1.4815513656195705</v>
      </c>
      <c r="T248" s="215">
        <f>_xlfn.STDEV.S(T238:T245)/SQRT(COUNT(T238:T245))</f>
        <v>26.192365299835032</v>
      </c>
      <c r="U248" s="1122"/>
      <c r="V248" s="1123"/>
      <c r="W248" s="154" t="e">
        <f>_xlfn.STDEV.S(W238:W245)/SQRT(COUNT(W238:W245))</f>
        <v>#DIV/0!</v>
      </c>
      <c r="X248" s="176" t="e">
        <f>_xlfn.STDEV.S(X238:X245)/SQRT(COUNT(X238:X245))</f>
        <v>#DIV/0!</v>
      </c>
      <c r="Y248" s="227" t="e">
        <f>_xlfn.STDEV.S(Y238:Y245)/SQRT(COUNT(Y238:Y245))</f>
        <v>#DIV/0!</v>
      </c>
      <c r="Z248" s="215" t="e">
        <f>_xlfn.STDEV.S(Z238:Z245)/SQRT(COUNT(Z238:Z245))</f>
        <v>#DIV/0!</v>
      </c>
      <c r="AA248" s="1122"/>
      <c r="AB248" s="1123"/>
      <c r="AD248" s="20">
        <f>_xlfn.STDEV.S(AD238:AD245)/SQRT(COUNT(AD238:AD245))</f>
        <v>16.315943123215405</v>
      </c>
      <c r="AE248" s="261">
        <f>_xlfn.STDEV.S(AE238:AE245)/SQRT(COUNT(AE238:AE245))</f>
        <v>0.68055294072140293</v>
      </c>
      <c r="AF248" s="261">
        <f>_xlfn.STDEV.S(AF238:AF245)/SQRT(COUNT(AF238:AF245))</f>
        <v>0.43094626579191997</v>
      </c>
      <c r="AG248" s="261">
        <f>_xlfn.STDEV.S(AG238:AG245)/SQRT(COUNT(AG238:AG245))</f>
        <v>0.80034229722518668</v>
      </c>
      <c r="AH248" s="1210"/>
    </row>
    <row r="249" spans="1:34" ht="15" thickBot="1" x14ac:dyDescent="0.35">
      <c r="A249" s="1172"/>
      <c r="B249" s="1109" t="s">
        <v>19</v>
      </c>
      <c r="C249" s="1110"/>
      <c r="D249" s="1182"/>
      <c r="E249" s="27">
        <f>_xlfn.T.TEST(E212:E219,E238:E245,2,2)</f>
        <v>3.2909106448627901E-6</v>
      </c>
      <c r="F249" s="27">
        <f t="shared" ref="F249:H249" si="17">_xlfn.T.TEST(F212:F219,F238:F245,2,2)</f>
        <v>4.5931550165187164E-2</v>
      </c>
      <c r="G249" s="27">
        <f t="shared" si="17"/>
        <v>0.20494141021111142</v>
      </c>
      <c r="H249" s="27">
        <f t="shared" si="17"/>
        <v>9.7431461178379558E-3</v>
      </c>
      <c r="I249" s="81"/>
      <c r="J249" s="81"/>
      <c r="K249" s="27" t="e">
        <f>_xlfn.T.TEST(K230:K234,K238:K245,2,3)</f>
        <v>#DIV/0!</v>
      </c>
      <c r="L249" s="72" t="e">
        <f>_xlfn.T.TEST(L230:L234,L238:L245,2,3)</f>
        <v>#DIV/0!</v>
      </c>
      <c r="M249" s="129" t="e">
        <f>_xlfn.T.TEST(M230:M234,M238:M245,2,3)</f>
        <v>#DIV/0!</v>
      </c>
      <c r="N249" s="53" t="e">
        <f>_xlfn.T.TEST(N230:N234,N238:N245,2,3)</f>
        <v>#DIV/0!</v>
      </c>
      <c r="O249" s="81"/>
      <c r="P249" s="81"/>
      <c r="Q249" s="27">
        <f>_xlfn.T.TEST(Q212:Q219,Q238:Q245,2,2)</f>
        <v>7.0202510964909818E-4</v>
      </c>
      <c r="R249" s="27">
        <f t="shared" ref="R249:T249" si="18">_xlfn.T.TEST(R212:R219,R238:R245,2,2)</f>
        <v>0.77174371997274438</v>
      </c>
      <c r="S249" s="27">
        <f t="shared" si="18"/>
        <v>1.3624705571484522E-2</v>
      </c>
      <c r="T249" s="27">
        <f t="shared" si="18"/>
        <v>0.14509710762016528</v>
      </c>
      <c r="U249" s="81"/>
      <c r="V249" s="81"/>
      <c r="W249" s="27" t="e">
        <f>_xlfn.T.TEST(W230:W234,W238:W245,2,3)</f>
        <v>#DIV/0!</v>
      </c>
      <c r="X249" s="72" t="e">
        <f>_xlfn.T.TEST(X230:X234,X238:X245,2,3)</f>
        <v>#DIV/0!</v>
      </c>
      <c r="Y249" s="129" t="e">
        <f>_xlfn.T.TEST(Y230:Y234,Y238:Y245,2,3)</f>
        <v>#DIV/0!</v>
      </c>
      <c r="Z249" s="53" t="e">
        <f>_xlfn.T.TEST(Z230:Z234,Z238:Z245,2,3)</f>
        <v>#DIV/0!</v>
      </c>
      <c r="AA249" s="81"/>
      <c r="AB249" s="81"/>
      <c r="AC249" s="81"/>
      <c r="AD249" s="27">
        <f>_xlfn.T.TEST(AD212:AD219,AD238:AD245,2,2)</f>
        <v>0.4612661161508651</v>
      </c>
      <c r="AE249" s="27">
        <f>_xlfn.T.TEST(AE212:AE219,AE238:AE245,2,2)</f>
        <v>4.5320327297734857E-4</v>
      </c>
      <c r="AF249" s="27">
        <f t="shared" ref="AF249:AG249" si="19">_xlfn.T.TEST(AF212:AF219,AF238:AF245,2,2)</f>
        <v>6.6099060261963737E-3</v>
      </c>
      <c r="AG249" s="27">
        <f t="shared" si="19"/>
        <v>4.9483909569194816E-3</v>
      </c>
    </row>
  </sheetData>
  <mergeCells count="406">
    <mergeCell ref="A204:A223"/>
    <mergeCell ref="B204:B211"/>
    <mergeCell ref="C209:D209"/>
    <mergeCell ref="I209:J211"/>
    <mergeCell ref="O209:P211"/>
    <mergeCell ref="U209:V211"/>
    <mergeCell ref="AA209:AB211"/>
    <mergeCell ref="AH209:AH211"/>
    <mergeCell ref="C210:D210"/>
    <mergeCell ref="C211:D211"/>
    <mergeCell ref="B212:B222"/>
    <mergeCell ref="C220:D220"/>
    <mergeCell ref="I220:J222"/>
    <mergeCell ref="O220:P222"/>
    <mergeCell ref="U220:V222"/>
    <mergeCell ref="AA220:AB222"/>
    <mergeCell ref="AH220:AH222"/>
    <mergeCell ref="C221:D221"/>
    <mergeCell ref="C222:D222"/>
    <mergeCell ref="B223:D223"/>
    <mergeCell ref="Y202:Y203"/>
    <mergeCell ref="Z202:Z203"/>
    <mergeCell ref="AA202:AA203"/>
    <mergeCell ref="AB202:AB203"/>
    <mergeCell ref="AD202:AD203"/>
    <mergeCell ref="AE202:AE203"/>
    <mergeCell ref="AF202:AF203"/>
    <mergeCell ref="AG202:AG203"/>
    <mergeCell ref="AH202:AH203"/>
    <mergeCell ref="A201:B203"/>
    <mergeCell ref="C201:C203"/>
    <mergeCell ref="D201:D203"/>
    <mergeCell ref="E201:J201"/>
    <mergeCell ref="K201:P201"/>
    <mergeCell ref="Q201:V201"/>
    <mergeCell ref="W201:AB201"/>
    <mergeCell ref="AD201:AH201"/>
    <mergeCell ref="E202:F202"/>
    <mergeCell ref="G202:G203"/>
    <mergeCell ref="H202:H203"/>
    <mergeCell ref="I202:I203"/>
    <mergeCell ref="J202:J203"/>
    <mergeCell ref="K202:L202"/>
    <mergeCell ref="M202:M203"/>
    <mergeCell ref="N202:N203"/>
    <mergeCell ref="O202:O203"/>
    <mergeCell ref="P202:P203"/>
    <mergeCell ref="Q202:R202"/>
    <mergeCell ref="S202:S203"/>
    <mergeCell ref="T202:T203"/>
    <mergeCell ref="U202:U203"/>
    <mergeCell ref="V202:V203"/>
    <mergeCell ref="W202:X202"/>
    <mergeCell ref="Q3:V3"/>
    <mergeCell ref="E4:F4"/>
    <mergeCell ref="G4:G5"/>
    <mergeCell ref="H4:H5"/>
    <mergeCell ref="I4:I5"/>
    <mergeCell ref="S4:S5"/>
    <mergeCell ref="T4:T5"/>
    <mergeCell ref="U4:U5"/>
    <mergeCell ref="V4:V5"/>
    <mergeCell ref="Q4:R4"/>
    <mergeCell ref="K4:L4"/>
    <mergeCell ref="M4:M5"/>
    <mergeCell ref="N4:N5"/>
    <mergeCell ref="O4:O5"/>
    <mergeCell ref="P4:P5"/>
    <mergeCell ref="A6:A25"/>
    <mergeCell ref="B6:B13"/>
    <mergeCell ref="C11:D11"/>
    <mergeCell ref="I11:J13"/>
    <mergeCell ref="O11:P13"/>
    <mergeCell ref="J4:J5"/>
    <mergeCell ref="C3:C5"/>
    <mergeCell ref="D3:D5"/>
    <mergeCell ref="C24:D24"/>
    <mergeCell ref="B25:D25"/>
    <mergeCell ref="B14:B24"/>
    <mergeCell ref="E3:J3"/>
    <mergeCell ref="K3:P3"/>
    <mergeCell ref="A3:B5"/>
    <mergeCell ref="U11:V13"/>
    <mergeCell ref="C12:D12"/>
    <mergeCell ref="C13:D13"/>
    <mergeCell ref="C22:D22"/>
    <mergeCell ref="I22:J24"/>
    <mergeCell ref="O22:P24"/>
    <mergeCell ref="U22:V24"/>
    <mergeCell ref="C23:D23"/>
    <mergeCell ref="Q81:V81"/>
    <mergeCell ref="Q28:V28"/>
    <mergeCell ref="J29:J30"/>
    <mergeCell ref="S29:S30"/>
    <mergeCell ref="T29:T30"/>
    <mergeCell ref="U29:U30"/>
    <mergeCell ref="V29:V30"/>
    <mergeCell ref="Q29:R29"/>
    <mergeCell ref="G82:G83"/>
    <mergeCell ref="A31:A50"/>
    <mergeCell ref="B31:B39"/>
    <mergeCell ref="C37:D37"/>
    <mergeCell ref="I37:J39"/>
    <mergeCell ref="O37:P39"/>
    <mergeCell ref="K29:L29"/>
    <mergeCell ref="M29:M30"/>
    <mergeCell ref="N29:N30"/>
    <mergeCell ref="O29:O30"/>
    <mergeCell ref="P29:P30"/>
    <mergeCell ref="C49:D49"/>
    <mergeCell ref="B50:D50"/>
    <mergeCell ref="B40:B49"/>
    <mergeCell ref="C28:C30"/>
    <mergeCell ref="D28:D30"/>
    <mergeCell ref="E28:J28"/>
    <mergeCell ref="K28:P28"/>
    <mergeCell ref="E29:F29"/>
    <mergeCell ref="G29:G30"/>
    <mergeCell ref="H29:H30"/>
    <mergeCell ref="I29:I30"/>
    <mergeCell ref="A28:B30"/>
    <mergeCell ref="A81:B83"/>
    <mergeCell ref="A84:A112"/>
    <mergeCell ref="B84:B98"/>
    <mergeCell ref="C96:D96"/>
    <mergeCell ref="I96:J98"/>
    <mergeCell ref="O96:P98"/>
    <mergeCell ref="C111:D111"/>
    <mergeCell ref="B112:D112"/>
    <mergeCell ref="B99:B111"/>
    <mergeCell ref="H82:H83"/>
    <mergeCell ref="I82:I83"/>
    <mergeCell ref="J82:J83"/>
    <mergeCell ref="C97:D97"/>
    <mergeCell ref="C98:D98"/>
    <mergeCell ref="C109:D109"/>
    <mergeCell ref="I109:J111"/>
    <mergeCell ref="C81:C83"/>
    <mergeCell ref="D81:D83"/>
    <mergeCell ref="E81:J81"/>
    <mergeCell ref="K82:L82"/>
    <mergeCell ref="M82:M83"/>
    <mergeCell ref="N82:N83"/>
    <mergeCell ref="O82:O83"/>
    <mergeCell ref="P82:P83"/>
    <mergeCell ref="E82:F82"/>
    <mergeCell ref="A56:A78"/>
    <mergeCell ref="B56:B64"/>
    <mergeCell ref="C62:D62"/>
    <mergeCell ref="I62:J64"/>
    <mergeCell ref="O62:P64"/>
    <mergeCell ref="K54:L54"/>
    <mergeCell ref="M54:M55"/>
    <mergeCell ref="N54:N55"/>
    <mergeCell ref="O54:O55"/>
    <mergeCell ref="P54:P55"/>
    <mergeCell ref="E54:F54"/>
    <mergeCell ref="G54:G55"/>
    <mergeCell ref="H54:H55"/>
    <mergeCell ref="I54:I55"/>
    <mergeCell ref="J54:J55"/>
    <mergeCell ref="I75:J77"/>
    <mergeCell ref="O75:P77"/>
    <mergeCell ref="C53:C55"/>
    <mergeCell ref="D53:D55"/>
    <mergeCell ref="C76:D76"/>
    <mergeCell ref="E53:J53"/>
    <mergeCell ref="A53:B55"/>
    <mergeCell ref="C147:D147"/>
    <mergeCell ref="I147:J150"/>
    <mergeCell ref="Q141:R141"/>
    <mergeCell ref="S141:S142"/>
    <mergeCell ref="T141:T142"/>
    <mergeCell ref="U141:V142"/>
    <mergeCell ref="B143:B146"/>
    <mergeCell ref="C143:D143"/>
    <mergeCell ref="I143:J146"/>
    <mergeCell ref="O143:P146"/>
    <mergeCell ref="U143:V146"/>
    <mergeCell ref="E141:F141"/>
    <mergeCell ref="G141:G142"/>
    <mergeCell ref="H141:H142"/>
    <mergeCell ref="I141:J142"/>
    <mergeCell ref="K141:L141"/>
    <mergeCell ref="C140:D142"/>
    <mergeCell ref="C149:D149"/>
    <mergeCell ref="C150:D150"/>
    <mergeCell ref="B147:B150"/>
    <mergeCell ref="O147:P150"/>
    <mergeCell ref="U147:V150"/>
    <mergeCell ref="C144:D144"/>
    <mergeCell ref="C148:D148"/>
    <mergeCell ref="W3:AB3"/>
    <mergeCell ref="W4:X4"/>
    <mergeCell ref="Y4:Y5"/>
    <mergeCell ref="Z4:Z5"/>
    <mergeCell ref="AA4:AA5"/>
    <mergeCell ref="AB4:AB5"/>
    <mergeCell ref="C145:D145"/>
    <mergeCell ref="C146:D146"/>
    <mergeCell ref="Q140:V140"/>
    <mergeCell ref="C77:D77"/>
    <mergeCell ref="B78:D78"/>
    <mergeCell ref="E140:J140"/>
    <mergeCell ref="K140:P140"/>
    <mergeCell ref="M141:M142"/>
    <mergeCell ref="N141:N142"/>
    <mergeCell ref="C63:D63"/>
    <mergeCell ref="C64:D64"/>
    <mergeCell ref="B65:B77"/>
    <mergeCell ref="C75:D75"/>
    <mergeCell ref="AA11:AB13"/>
    <mergeCell ref="AA22:AB24"/>
    <mergeCell ref="S54:S55"/>
    <mergeCell ref="K53:P53"/>
    <mergeCell ref="Q53:V53"/>
    <mergeCell ref="S82:S83"/>
    <mergeCell ref="T82:T83"/>
    <mergeCell ref="U82:U83"/>
    <mergeCell ref="V82:V83"/>
    <mergeCell ref="Q82:R82"/>
    <mergeCell ref="U75:V77"/>
    <mergeCell ref="O141:P142"/>
    <mergeCell ref="U62:V64"/>
    <mergeCell ref="T54:T55"/>
    <mergeCell ref="U54:U55"/>
    <mergeCell ref="V54:V55"/>
    <mergeCell ref="Q54:R54"/>
    <mergeCell ref="U96:V98"/>
    <mergeCell ref="O109:P111"/>
    <mergeCell ref="U109:V111"/>
    <mergeCell ref="O116:O117"/>
    <mergeCell ref="P116:P117"/>
    <mergeCell ref="Q116:R116"/>
    <mergeCell ref="S116:S117"/>
    <mergeCell ref="T116:T117"/>
    <mergeCell ref="U116:U117"/>
    <mergeCell ref="V116:V117"/>
    <mergeCell ref="C110:D110"/>
    <mergeCell ref="AD3:AF3"/>
    <mergeCell ref="AD4:AD5"/>
    <mergeCell ref="AE4:AE5"/>
    <mergeCell ref="AF4:AF5"/>
    <mergeCell ref="AF11:AF13"/>
    <mergeCell ref="AF22:AF24"/>
    <mergeCell ref="AD28:AF28"/>
    <mergeCell ref="AE29:AE30"/>
    <mergeCell ref="AF29:AF30"/>
    <mergeCell ref="AF37:AF39"/>
    <mergeCell ref="AF47:AF49"/>
    <mergeCell ref="AE82:AE83"/>
    <mergeCell ref="AF82:AF83"/>
    <mergeCell ref="W28:AB28"/>
    <mergeCell ref="U37:V39"/>
    <mergeCell ref="C38:D38"/>
    <mergeCell ref="C39:D39"/>
    <mergeCell ref="C47:D47"/>
    <mergeCell ref="I47:J49"/>
    <mergeCell ref="O47:P49"/>
    <mergeCell ref="U47:V49"/>
    <mergeCell ref="C48:D48"/>
    <mergeCell ref="K81:P81"/>
    <mergeCell ref="AA143:AB146"/>
    <mergeCell ref="AA147:AB150"/>
    <mergeCell ref="AA62:AB64"/>
    <mergeCell ref="AA75:AB77"/>
    <mergeCell ref="W140:AB140"/>
    <mergeCell ref="W141:X141"/>
    <mergeCell ref="Y141:Y142"/>
    <mergeCell ref="Z141:Z142"/>
    <mergeCell ref="AA141:AB142"/>
    <mergeCell ref="Y116:Y117"/>
    <mergeCell ref="Z116:Z117"/>
    <mergeCell ref="AA116:AA117"/>
    <mergeCell ref="AB116:AB117"/>
    <mergeCell ref="AA37:AB39"/>
    <mergeCell ref="AA47:AB49"/>
    <mergeCell ref="AD29:AD30"/>
    <mergeCell ref="W29:X29"/>
    <mergeCell ref="Y29:Y30"/>
    <mergeCell ref="Z29:Z30"/>
    <mergeCell ref="AA29:AA30"/>
    <mergeCell ref="AB29:AB30"/>
    <mergeCell ref="AA96:AB98"/>
    <mergeCell ref="W81:AB81"/>
    <mergeCell ref="W82:X82"/>
    <mergeCell ref="Y82:Y83"/>
    <mergeCell ref="Z82:Z83"/>
    <mergeCell ref="AA82:AA83"/>
    <mergeCell ref="AB82:AB83"/>
    <mergeCell ref="AD81:AF81"/>
    <mergeCell ref="AD82:AD83"/>
    <mergeCell ref="AD53:AF53"/>
    <mergeCell ref="AD54:AD55"/>
    <mergeCell ref="AE54:AE55"/>
    <mergeCell ref="AF54:AF55"/>
    <mergeCell ref="AF62:AF64"/>
    <mergeCell ref="AD116:AD117"/>
    <mergeCell ref="AE116:AE117"/>
    <mergeCell ref="AF116:AF117"/>
    <mergeCell ref="W53:AB53"/>
    <mergeCell ref="W54:X54"/>
    <mergeCell ref="Y54:Y55"/>
    <mergeCell ref="Z54:Z55"/>
    <mergeCell ref="AA54:AA55"/>
    <mergeCell ref="AB54:AB55"/>
    <mergeCell ref="AA109:AB111"/>
    <mergeCell ref="AF75:AF77"/>
    <mergeCell ref="W116:X116"/>
    <mergeCell ref="AD140:AF140"/>
    <mergeCell ref="AD141:AD142"/>
    <mergeCell ref="AE141:AE142"/>
    <mergeCell ref="AF141:AF142"/>
    <mergeCell ref="AF143:AF146"/>
    <mergeCell ref="AF147:AF150"/>
    <mergeCell ref="AF96:AF98"/>
    <mergeCell ref="AF109:AF111"/>
    <mergeCell ref="A115:B117"/>
    <mergeCell ref="C115:C117"/>
    <mergeCell ref="D115:D117"/>
    <mergeCell ref="E115:J115"/>
    <mergeCell ref="K115:P115"/>
    <mergeCell ref="Q115:V115"/>
    <mergeCell ref="W115:AB115"/>
    <mergeCell ref="AD115:AF115"/>
    <mergeCell ref="E116:F116"/>
    <mergeCell ref="G116:G117"/>
    <mergeCell ref="H116:H117"/>
    <mergeCell ref="I116:I117"/>
    <mergeCell ref="J116:J117"/>
    <mergeCell ref="K116:L116"/>
    <mergeCell ref="M116:M117"/>
    <mergeCell ref="N116:N117"/>
    <mergeCell ref="A118:A137"/>
    <mergeCell ref="B118:B125"/>
    <mergeCell ref="C123:D123"/>
    <mergeCell ref="I123:J125"/>
    <mergeCell ref="O123:P125"/>
    <mergeCell ref="U123:V125"/>
    <mergeCell ref="AA123:AB125"/>
    <mergeCell ref="AF123:AF125"/>
    <mergeCell ref="C124:D124"/>
    <mergeCell ref="C125:D125"/>
    <mergeCell ref="B126:B136"/>
    <mergeCell ref="C134:D134"/>
    <mergeCell ref="I134:J136"/>
    <mergeCell ref="O134:P136"/>
    <mergeCell ref="U134:V136"/>
    <mergeCell ref="AA134:AB136"/>
    <mergeCell ref="AF134:AF136"/>
    <mergeCell ref="C135:D135"/>
    <mergeCell ref="C136:D136"/>
    <mergeCell ref="B137:D137"/>
    <mergeCell ref="W227:AB227"/>
    <mergeCell ref="E228:F228"/>
    <mergeCell ref="G228:G229"/>
    <mergeCell ref="H228:H229"/>
    <mergeCell ref="I228:I229"/>
    <mergeCell ref="J228:J229"/>
    <mergeCell ref="K228:L228"/>
    <mergeCell ref="M228:M229"/>
    <mergeCell ref="N228:N229"/>
    <mergeCell ref="O228:O229"/>
    <mergeCell ref="P228:P229"/>
    <mergeCell ref="Q228:R228"/>
    <mergeCell ref="S228:S229"/>
    <mergeCell ref="T228:T229"/>
    <mergeCell ref="U228:U229"/>
    <mergeCell ref="V228:V229"/>
    <mergeCell ref="W228:X228"/>
    <mergeCell ref="E227:J227"/>
    <mergeCell ref="K227:P227"/>
    <mergeCell ref="Q227:V227"/>
    <mergeCell ref="AF228:AF229"/>
    <mergeCell ref="AG228:AG229"/>
    <mergeCell ref="AD227:AH227"/>
    <mergeCell ref="AH228:AH229"/>
    <mergeCell ref="A230:A249"/>
    <mergeCell ref="B230:B237"/>
    <mergeCell ref="C235:D235"/>
    <mergeCell ref="I235:J237"/>
    <mergeCell ref="O235:P237"/>
    <mergeCell ref="U235:V237"/>
    <mergeCell ref="AA235:AB237"/>
    <mergeCell ref="AH235:AH237"/>
    <mergeCell ref="C236:D236"/>
    <mergeCell ref="C237:D237"/>
    <mergeCell ref="B238:B248"/>
    <mergeCell ref="C246:D246"/>
    <mergeCell ref="I246:J248"/>
    <mergeCell ref="O246:P248"/>
    <mergeCell ref="U246:V248"/>
    <mergeCell ref="AA246:AB248"/>
    <mergeCell ref="AH246:AH248"/>
    <mergeCell ref="A227:B229"/>
    <mergeCell ref="C227:C229"/>
    <mergeCell ref="D227:D229"/>
    <mergeCell ref="C247:D247"/>
    <mergeCell ref="C248:D248"/>
    <mergeCell ref="B249:D249"/>
    <mergeCell ref="Y228:Y229"/>
    <mergeCell ref="Z228:Z229"/>
    <mergeCell ref="AA228:AA229"/>
    <mergeCell ref="AB228:AB229"/>
    <mergeCell ref="AD228:AD229"/>
    <mergeCell ref="AE228:AE229"/>
  </mergeCells>
  <conditionalFormatting sqref="E78:H78 E112:H112 K78:N78 K112:N112 Q78:T78 Q112:T112 W78:Z78 W112:Z112 AD78:AE78 AD112:AE112 E50:H50 E25:H25 K50:N50 K25:N25 Q50:T50 Q25:T25 W50:Z50 W25:Z25 AD50:AE50 AD25:AE25 E137:H137 K137:N137 Q137:T137 W137:Z137 AD137:AE137">
    <cfRule type="cellIs" dxfId="59" priority="172" operator="lessThan">
      <formula>0.05</formula>
    </cfRule>
  </conditionalFormatting>
  <conditionalFormatting sqref="E112:H112 K112:N112 Q112:T112 W112:Z112 AD112:AE112 E50:H50 E25:H25 K50:N50 K25:N25 Q50:T50 Q25:T25 W50:Z50 W25:Z25 AD50:AE50 AD25:AE25 E137:H137 K137:N137 Q137:T137 W137:Z137 AD137:AE137">
    <cfRule type="cellIs" dxfId="58" priority="171" operator="lessThan">
      <formula>0.1</formula>
    </cfRule>
  </conditionalFormatting>
  <conditionalFormatting sqref="E143:H150 Q143:T150 K143:N150 W143:Z150 AD143:AE150">
    <cfRule type="cellIs" dxfId="57" priority="161" operator="lessThan">
      <formula>0.05</formula>
    </cfRule>
    <cfRule type="cellIs" dxfId="56" priority="162" operator="lessThan">
      <formula>0.1</formula>
    </cfRule>
  </conditionalFormatting>
  <conditionalFormatting sqref="K249:N249 W249:Z249 AD249:AG249 E249:H249 Q249:T249">
    <cfRule type="cellIs" dxfId="55" priority="10" operator="lessThan">
      <formula>0.05</formula>
    </cfRule>
  </conditionalFormatting>
  <conditionalFormatting sqref="K249:N249 W249:Z249 AD249:AG249 E249:H249 Q249:T249">
    <cfRule type="cellIs" dxfId="54" priority="9" operator="lessThan">
      <formula>0.1</formula>
    </cfRule>
  </conditionalFormatting>
  <conditionalFormatting sqref="W223:Z223 K223:N223">
    <cfRule type="cellIs" dxfId="53" priority="8" operator="lessThan">
      <formula>0.05</formula>
    </cfRule>
  </conditionalFormatting>
  <conditionalFormatting sqref="W223:Z223 K223:N223">
    <cfRule type="cellIs" dxfId="52" priority="7" operator="lessThan">
      <formula>0.1</formula>
    </cfRule>
  </conditionalFormatting>
  <conditionalFormatting sqref="E223:H223">
    <cfRule type="cellIs" dxfId="51" priority="6" operator="lessThan">
      <formula>0.1</formula>
    </cfRule>
  </conditionalFormatting>
  <conditionalFormatting sqref="E223:H223">
    <cfRule type="cellIs" dxfId="50" priority="5" operator="lessThan">
      <formula>0.05</formula>
    </cfRule>
  </conditionalFormatting>
  <conditionalFormatting sqref="Q223:T223">
    <cfRule type="cellIs" dxfId="49" priority="4" operator="lessThan">
      <formula>0.1</formula>
    </cfRule>
  </conditionalFormatting>
  <conditionalFormatting sqref="Q223:T223">
    <cfRule type="cellIs" dxfId="48" priority="3" operator="lessThan">
      <formula>0.05</formula>
    </cfRule>
  </conditionalFormatting>
  <conditionalFormatting sqref="AD223:AG223">
    <cfRule type="cellIs" dxfId="47" priority="2" operator="lessThan">
      <formula>0.1</formula>
    </cfRule>
  </conditionalFormatting>
  <conditionalFormatting sqref="AD223:AG223">
    <cfRule type="cellIs" dxfId="46" priority="1" operator="lessThan">
      <formula>0.05</formula>
    </cfRule>
  </conditionalFormatting>
  <printOptions horizontalCentered="1" verticalCentered="1"/>
  <pageMargins left="0.15" right="0.15" top="1.5" bottom="1.5" header="0" footer="0"/>
  <pageSetup scale="2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189"/>
  <sheetViews>
    <sheetView topLeftCell="A98" zoomScale="85" zoomScaleNormal="85" workbookViewId="0">
      <selection activeCell="Q178" sqref="Q178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4" width="14.6640625" style="1" customWidth="1"/>
    <col min="5" max="5" width="14.6640625" style="81" customWidth="1"/>
    <col min="6" max="10" width="14.6640625" style="1" customWidth="1"/>
    <col min="11" max="20" width="12.6640625" style="1" customWidth="1"/>
    <col min="21" max="25" width="9.109375" style="1"/>
    <col min="26" max="26" width="9.109375" style="1" customWidth="1"/>
    <col min="27" max="30" width="9.109375" style="1"/>
    <col min="31" max="31" width="0.6640625" style="1" customWidth="1"/>
    <col min="32" max="16384" width="9.109375" style="1"/>
  </cols>
  <sheetData>
    <row r="2" spans="1:13" ht="15" thickBot="1" x14ac:dyDescent="0.35"/>
    <row r="3" spans="1:13" ht="16.5" customHeight="1" x14ac:dyDescent="0.3">
      <c r="A3" s="1150" t="s">
        <v>643</v>
      </c>
      <c r="B3" s="1151"/>
      <c r="C3" s="1156" t="s">
        <v>0</v>
      </c>
      <c r="D3" s="1179" t="s">
        <v>1</v>
      </c>
      <c r="E3" s="1246" t="s">
        <v>55</v>
      </c>
      <c r="F3" s="1248" t="s">
        <v>56</v>
      </c>
      <c r="G3" s="1250" t="s">
        <v>57</v>
      </c>
      <c r="H3" s="1251"/>
      <c r="I3" s="1251"/>
      <c r="J3" s="1251"/>
      <c r="K3" s="1252"/>
      <c r="L3" s="1101" t="s">
        <v>2</v>
      </c>
      <c r="M3" s="1102"/>
    </row>
    <row r="4" spans="1:13" ht="16.5" customHeight="1" thickBot="1" x14ac:dyDescent="0.35">
      <c r="A4" s="1154"/>
      <c r="B4" s="1155"/>
      <c r="C4" s="1158"/>
      <c r="D4" s="1181"/>
      <c r="E4" s="1247"/>
      <c r="F4" s="1249"/>
      <c r="G4" s="2" t="s">
        <v>3</v>
      </c>
      <c r="H4" s="3" t="s">
        <v>4</v>
      </c>
      <c r="I4" s="3" t="s">
        <v>5</v>
      </c>
      <c r="J4" s="3" t="s">
        <v>6</v>
      </c>
      <c r="K4" s="82" t="s">
        <v>7</v>
      </c>
      <c r="L4" s="1103"/>
      <c r="M4" s="1104"/>
    </row>
    <row r="5" spans="1:13" ht="15.9" customHeight="1" x14ac:dyDescent="0.3">
      <c r="A5" s="1170" t="s">
        <v>652</v>
      </c>
      <c r="B5" s="1253" t="s">
        <v>9</v>
      </c>
      <c r="C5" s="5" t="s">
        <v>22</v>
      </c>
      <c r="D5" s="23">
        <v>292</v>
      </c>
      <c r="E5" s="41">
        <v>20.86</v>
      </c>
      <c r="F5" s="78">
        <v>40</v>
      </c>
      <c r="G5" s="77">
        <v>76.142857142857096</v>
      </c>
      <c r="H5" s="33">
        <v>106.92307692307701</v>
      </c>
      <c r="I5" s="33">
        <v>86.642857142857096</v>
      </c>
      <c r="J5" s="26">
        <v>30.461538461538499</v>
      </c>
      <c r="K5" s="76">
        <v>693.21428571428601</v>
      </c>
      <c r="L5" s="1101" t="s">
        <v>17</v>
      </c>
      <c r="M5" s="1102"/>
    </row>
    <row r="6" spans="1:13" ht="15.9" customHeight="1" x14ac:dyDescent="0.3">
      <c r="A6" s="1112"/>
      <c r="B6" s="1254"/>
      <c r="C6" s="9" t="s">
        <v>23</v>
      </c>
      <c r="D6" s="24">
        <v>293</v>
      </c>
      <c r="E6" s="36">
        <v>21.86</v>
      </c>
      <c r="F6" s="74">
        <v>32</v>
      </c>
      <c r="G6" s="73">
        <v>81.454545454545496</v>
      </c>
      <c r="H6" s="11">
        <v>118.272727272727</v>
      </c>
      <c r="I6" s="11">
        <v>93.545454545454604</v>
      </c>
      <c r="J6" s="26">
        <v>36.818181818181799</v>
      </c>
      <c r="K6" s="76">
        <v>717.11111111111097</v>
      </c>
      <c r="L6" s="1183" t="s">
        <v>17</v>
      </c>
      <c r="M6" s="1184"/>
    </row>
    <row r="7" spans="1:13" ht="15.9" customHeight="1" x14ac:dyDescent="0.3">
      <c r="A7" s="1112"/>
      <c r="B7" s="1254"/>
      <c r="C7" s="12" t="s">
        <v>24</v>
      </c>
      <c r="D7" s="25">
        <v>299</v>
      </c>
      <c r="E7" s="43">
        <v>21.86</v>
      </c>
      <c r="F7" s="76">
        <v>24</v>
      </c>
      <c r="G7" s="75">
        <v>68.730769230769198</v>
      </c>
      <c r="H7" s="26">
        <v>103.769230769231</v>
      </c>
      <c r="I7" s="26">
        <v>80.096153846153797</v>
      </c>
      <c r="J7" s="26">
        <v>35.038461538461497</v>
      </c>
      <c r="K7" s="76">
        <v>695.45098039215702</v>
      </c>
      <c r="L7" s="1183" t="s">
        <v>17</v>
      </c>
      <c r="M7" s="1184"/>
    </row>
    <row r="8" spans="1:13" ht="15.9" customHeight="1" x14ac:dyDescent="0.3">
      <c r="A8" s="1112"/>
      <c r="B8" s="1254"/>
      <c r="C8" s="9" t="s">
        <v>25</v>
      </c>
      <c r="D8" s="24">
        <v>309</v>
      </c>
      <c r="E8" s="36">
        <v>21.86</v>
      </c>
      <c r="F8" s="74">
        <v>30</v>
      </c>
      <c r="G8" s="73">
        <v>93.142857142857096</v>
      </c>
      <c r="H8" s="11">
        <v>126.857142857143</v>
      </c>
      <c r="I8" s="11">
        <v>104</v>
      </c>
      <c r="J8" s="26">
        <v>33.714285714285701</v>
      </c>
      <c r="K8" s="76">
        <v>723.57142857142901</v>
      </c>
      <c r="L8" s="1183" t="s">
        <v>17</v>
      </c>
      <c r="M8" s="1184"/>
    </row>
    <row r="9" spans="1:13" ht="15.9" customHeight="1" x14ac:dyDescent="0.3">
      <c r="A9" s="1112"/>
      <c r="B9" s="1254"/>
      <c r="C9" s="12" t="s">
        <v>26</v>
      </c>
      <c r="D9" s="25">
        <v>322</v>
      </c>
      <c r="E9" s="43">
        <v>20</v>
      </c>
      <c r="F9" s="76">
        <v>40</v>
      </c>
      <c r="G9" s="75">
        <v>65.692307692307693</v>
      </c>
      <c r="H9" s="26">
        <v>108.92</v>
      </c>
      <c r="I9" s="26">
        <v>79.16</v>
      </c>
      <c r="J9" s="26">
        <v>44</v>
      </c>
      <c r="K9" s="76">
        <v>732.33333333333303</v>
      </c>
      <c r="L9" s="1183" t="s">
        <v>17</v>
      </c>
      <c r="M9" s="1184"/>
    </row>
    <row r="10" spans="1:13" ht="15.9" customHeight="1" x14ac:dyDescent="0.3">
      <c r="A10" s="1112"/>
      <c r="B10" s="1254"/>
      <c r="C10" s="12">
        <v>41793</v>
      </c>
      <c r="D10" s="25">
        <v>999</v>
      </c>
      <c r="E10" s="43">
        <v>21.86</v>
      </c>
      <c r="F10" s="76">
        <v>32</v>
      </c>
      <c r="G10" s="75">
        <v>86.565217391304301</v>
      </c>
      <c r="H10" s="26">
        <v>123.826086956522</v>
      </c>
      <c r="I10" s="26">
        <v>98.652173913043498</v>
      </c>
      <c r="J10" s="26">
        <v>37.260869565217398</v>
      </c>
      <c r="K10" s="76">
        <v>575.72727272727298</v>
      </c>
      <c r="L10" s="1183" t="s">
        <v>17</v>
      </c>
      <c r="M10" s="1184"/>
    </row>
    <row r="11" spans="1:13" ht="15.9" customHeight="1" x14ac:dyDescent="0.3">
      <c r="A11" s="1112"/>
      <c r="B11" s="1254"/>
      <c r="C11" s="12">
        <v>41432</v>
      </c>
      <c r="D11" s="25">
        <v>587</v>
      </c>
      <c r="E11" s="43">
        <v>21.29</v>
      </c>
      <c r="F11" s="76">
        <v>25.8</v>
      </c>
      <c r="G11" s="75">
        <v>94.580645161290306</v>
      </c>
      <c r="H11" s="26">
        <v>133.8125</v>
      </c>
      <c r="I11" s="26">
        <v>107.645161290323</v>
      </c>
      <c r="J11" s="8">
        <f>H11-G11</f>
        <v>39.231854838709694</v>
      </c>
      <c r="K11" s="26">
        <v>669.322580645161</v>
      </c>
      <c r="L11" s="1183" t="s">
        <v>17</v>
      </c>
      <c r="M11" s="1184"/>
    </row>
    <row r="12" spans="1:13" ht="15.9" customHeight="1" x14ac:dyDescent="0.3">
      <c r="A12" s="1112"/>
      <c r="B12" s="1254"/>
      <c r="C12" s="9">
        <v>41435</v>
      </c>
      <c r="D12" s="24">
        <v>592</v>
      </c>
      <c r="E12" s="36">
        <v>20.14</v>
      </c>
      <c r="F12" s="74">
        <v>29.4</v>
      </c>
      <c r="G12" s="73">
        <v>76.875</v>
      </c>
      <c r="H12" s="11">
        <v>107.173913043478</v>
      </c>
      <c r="I12" s="11">
        <v>87.25</v>
      </c>
      <c r="J12" s="83">
        <f>H12-G12</f>
        <v>30.298913043477995</v>
      </c>
      <c r="K12" s="11">
        <v>766.642857142857</v>
      </c>
      <c r="L12" s="1107" t="s">
        <v>17</v>
      </c>
      <c r="M12" s="1108"/>
    </row>
    <row r="13" spans="1:13" ht="15.9" customHeight="1" x14ac:dyDescent="0.3">
      <c r="A13" s="1112"/>
      <c r="B13" s="1254"/>
      <c r="C13" s="12">
        <v>41439</v>
      </c>
      <c r="D13" s="25">
        <v>593</v>
      </c>
      <c r="E13" s="43">
        <v>20.71</v>
      </c>
      <c r="F13" s="76">
        <v>19.5</v>
      </c>
      <c r="G13" s="75">
        <v>125.428571428571</v>
      </c>
      <c r="H13" s="26">
        <v>164.357142857143</v>
      </c>
      <c r="I13" s="26">
        <v>138</v>
      </c>
      <c r="J13" s="8">
        <f>H13-G13</f>
        <v>38.928571428571999</v>
      </c>
      <c r="K13" s="26">
        <v>604.5</v>
      </c>
      <c r="L13" s="1183" t="s">
        <v>17</v>
      </c>
      <c r="M13" s="1184"/>
    </row>
    <row r="14" spans="1:13" ht="15.9" customHeight="1" thickBot="1" x14ac:dyDescent="0.35">
      <c r="A14" s="1112"/>
      <c r="B14" s="1254"/>
      <c r="C14" s="12">
        <v>41442</v>
      </c>
      <c r="D14" s="25">
        <v>600</v>
      </c>
      <c r="E14" s="43">
        <v>20.14</v>
      </c>
      <c r="F14" s="76">
        <v>25</v>
      </c>
      <c r="G14" s="75">
        <v>72.513513513513502</v>
      </c>
      <c r="H14" s="26">
        <v>103.277777777778</v>
      </c>
      <c r="I14" s="26">
        <v>82.756756756756801</v>
      </c>
      <c r="J14" s="8">
        <f>H14-G14</f>
        <v>30.764264264264497</v>
      </c>
      <c r="K14" s="26">
        <v>746.53333333333296</v>
      </c>
      <c r="L14" s="1103" t="s">
        <v>17</v>
      </c>
      <c r="M14" s="1104"/>
    </row>
    <row r="15" spans="1:13" ht="15.9" customHeight="1" x14ac:dyDescent="0.3">
      <c r="A15" s="1112"/>
      <c r="B15" s="1254"/>
      <c r="C15" s="1116" t="s">
        <v>13</v>
      </c>
      <c r="D15" s="1134"/>
      <c r="E15" s="47">
        <f t="shared" ref="E15:F15" si="0">AVERAGE(E5:E14)</f>
        <v>21.058000000000003</v>
      </c>
      <c r="F15" s="16">
        <f t="shared" si="0"/>
        <v>29.770000000000003</v>
      </c>
      <c r="G15" s="14">
        <f>AVERAGE(G10:G14)</f>
        <v>91.192589498935817</v>
      </c>
      <c r="H15" s="14">
        <f t="shared" ref="H15:K15" si="1">AVERAGE(H10:H14)</f>
        <v>126.48948412698419</v>
      </c>
      <c r="I15" s="14">
        <f t="shared" si="1"/>
        <v>102.86081839202465</v>
      </c>
      <c r="J15" s="14">
        <f t="shared" si="1"/>
        <v>35.296894628048321</v>
      </c>
      <c r="K15" s="14">
        <f t="shared" si="1"/>
        <v>672.5452087697247</v>
      </c>
      <c r="L15" s="1118">
        <f>COUNT(G5:G14)</f>
        <v>10</v>
      </c>
      <c r="M15" s="1119"/>
    </row>
    <row r="16" spans="1:13" ht="15.9" customHeight="1" x14ac:dyDescent="0.3">
      <c r="A16" s="1112"/>
      <c r="B16" s="1254"/>
      <c r="C16" s="1124" t="s">
        <v>14</v>
      </c>
      <c r="D16" s="1130"/>
      <c r="E16" s="49">
        <f t="shared" ref="E16:F16" si="2">_xlfn.STDEV.S(E5:E14)</f>
        <v>0.78823008485255486</v>
      </c>
      <c r="F16" s="19">
        <f t="shared" si="2"/>
        <v>6.6392854367854124</v>
      </c>
      <c r="G16" s="17">
        <f>_xlfn.STDEV.S(G10:G14)</f>
        <v>20.969592277922452</v>
      </c>
      <c r="H16" s="17">
        <f t="shared" ref="H16:K16" si="3">_xlfn.STDEV.S(H10:H14)</f>
        <v>24.528322514960212</v>
      </c>
      <c r="I16" s="17">
        <f t="shared" si="3"/>
        <v>21.927355372346291</v>
      </c>
      <c r="J16" s="17">
        <f t="shared" si="3"/>
        <v>4.417429788100093</v>
      </c>
      <c r="K16" s="17">
        <f t="shared" si="3"/>
        <v>84.176686965363373</v>
      </c>
      <c r="L16" s="1120"/>
      <c r="M16" s="1121"/>
    </row>
    <row r="17" spans="1:13" ht="15.9" customHeight="1" thickBot="1" x14ac:dyDescent="0.35">
      <c r="A17" s="1112"/>
      <c r="B17" s="1255"/>
      <c r="C17" s="1126" t="s">
        <v>15</v>
      </c>
      <c r="D17" s="1131"/>
      <c r="E17" s="51">
        <f t="shared" ref="E17:F17" si="4">_xlfn.STDEV.S(E5:E14)/SQRT(COUNT(E5:E14))</f>
        <v>0.249260238840186</v>
      </c>
      <c r="F17" s="22">
        <f t="shared" si="4"/>
        <v>2.0995264016227768</v>
      </c>
      <c r="G17" s="20">
        <f>_xlfn.STDEV.S(G10:G14)/SQRT(COUNT(G5:G14))</f>
        <v>6.6311673203313521</v>
      </c>
      <c r="H17" s="20">
        <f t="shared" ref="H17:K17" si="5">_xlfn.STDEV.S(H10:H14)/SQRT(COUNT(H5:H14))</f>
        <v>7.756536633046375</v>
      </c>
      <c r="I17" s="20">
        <f t="shared" si="5"/>
        <v>6.9340386040543764</v>
      </c>
      <c r="J17" s="20">
        <f t="shared" si="5"/>
        <v>1.3969139534271262</v>
      </c>
      <c r="K17" s="20">
        <f t="shared" si="5"/>
        <v>26.619005669755538</v>
      </c>
      <c r="L17" s="1122"/>
      <c r="M17" s="1123"/>
    </row>
    <row r="18" spans="1:13" ht="15.9" customHeight="1" x14ac:dyDescent="0.3">
      <c r="A18" s="1112"/>
      <c r="B18" s="1253" t="s">
        <v>16</v>
      </c>
      <c r="C18" s="12" t="s">
        <v>27</v>
      </c>
      <c r="D18" s="25">
        <v>295</v>
      </c>
      <c r="E18" s="43">
        <v>22</v>
      </c>
      <c r="F18" s="76">
        <v>25</v>
      </c>
      <c r="G18" s="75">
        <v>71.095238095238102</v>
      </c>
      <c r="H18" s="26">
        <v>104.095238095238</v>
      </c>
      <c r="I18" s="26">
        <v>81.714285714285694</v>
      </c>
      <c r="J18" s="26">
        <v>33</v>
      </c>
      <c r="K18" s="76">
        <v>605.20000000000005</v>
      </c>
      <c r="L18" s="1101" t="s">
        <v>17</v>
      </c>
      <c r="M18" s="1102"/>
    </row>
    <row r="19" spans="1:13" ht="15.9" customHeight="1" x14ac:dyDescent="0.3">
      <c r="A19" s="1112"/>
      <c r="B19" s="1254"/>
      <c r="C19" s="9" t="s">
        <v>28</v>
      </c>
      <c r="D19" s="24">
        <v>320</v>
      </c>
      <c r="E19" s="36">
        <v>22.43</v>
      </c>
      <c r="F19" s="74">
        <v>20</v>
      </c>
      <c r="G19" s="73">
        <v>78.9166666666667</v>
      </c>
      <c r="H19" s="11">
        <v>125.25</v>
      </c>
      <c r="I19" s="11">
        <v>94.25</v>
      </c>
      <c r="J19" s="26">
        <v>46.3333333333333</v>
      </c>
      <c r="K19" s="76">
        <v>603.83333333333303</v>
      </c>
      <c r="L19" s="1183" t="s">
        <v>33</v>
      </c>
      <c r="M19" s="1184"/>
    </row>
    <row r="20" spans="1:13" ht="15.9" customHeight="1" x14ac:dyDescent="0.3">
      <c r="A20" s="1112"/>
      <c r="B20" s="1254"/>
      <c r="C20" s="12" t="s">
        <v>29</v>
      </c>
      <c r="D20" s="25">
        <v>324</v>
      </c>
      <c r="E20" s="43">
        <v>20.29</v>
      </c>
      <c r="F20" s="76">
        <v>24</v>
      </c>
      <c r="G20" s="75">
        <v>77.761194029850699</v>
      </c>
      <c r="H20" s="26">
        <v>113.92307692307701</v>
      </c>
      <c r="I20" s="26">
        <v>89.373134328358205</v>
      </c>
      <c r="J20" s="26">
        <v>35.796875</v>
      </c>
      <c r="K20" s="76">
        <v>699.96875</v>
      </c>
      <c r="L20" s="1183" t="s">
        <v>34</v>
      </c>
      <c r="M20" s="1184"/>
    </row>
    <row r="21" spans="1:13" ht="15.9" customHeight="1" x14ac:dyDescent="0.3">
      <c r="A21" s="1112"/>
      <c r="B21" s="1254"/>
      <c r="C21" s="12" t="s">
        <v>30</v>
      </c>
      <c r="D21" s="25">
        <v>328</v>
      </c>
      <c r="E21" s="43">
        <v>20</v>
      </c>
      <c r="F21" s="76">
        <v>20</v>
      </c>
      <c r="G21" s="75">
        <v>85.285714285714306</v>
      </c>
      <c r="H21" s="26">
        <v>123</v>
      </c>
      <c r="I21" s="26">
        <v>97.285714285714306</v>
      </c>
      <c r="J21" s="26">
        <v>37.714285714285701</v>
      </c>
      <c r="K21" s="76">
        <v>728</v>
      </c>
      <c r="L21" s="1183" t="s">
        <v>33</v>
      </c>
      <c r="M21" s="1184"/>
    </row>
    <row r="22" spans="1:13" ht="15.9" customHeight="1" x14ac:dyDescent="0.3">
      <c r="A22" s="1112"/>
      <c r="B22" s="1254"/>
      <c r="C22" s="12" t="s">
        <v>31</v>
      </c>
      <c r="D22" s="25">
        <v>331</v>
      </c>
      <c r="E22" s="43">
        <v>20.43</v>
      </c>
      <c r="F22" s="76">
        <v>25</v>
      </c>
      <c r="G22" s="75">
        <v>85.897435897435898</v>
      </c>
      <c r="H22" s="26">
        <v>114.51282051282099</v>
      </c>
      <c r="I22" s="26">
        <v>95.102564102564102</v>
      </c>
      <c r="J22" s="26">
        <v>28.615384615384599</v>
      </c>
      <c r="K22" s="76">
        <v>745.51282051282101</v>
      </c>
      <c r="L22" s="1183" t="s">
        <v>17</v>
      </c>
      <c r="M22" s="1184"/>
    </row>
    <row r="23" spans="1:13" ht="15.9" customHeight="1" x14ac:dyDescent="0.3">
      <c r="A23" s="1112"/>
      <c r="B23" s="1254"/>
      <c r="C23" s="9" t="s">
        <v>32</v>
      </c>
      <c r="D23" s="24">
        <v>995</v>
      </c>
      <c r="E23" s="36">
        <v>21.43</v>
      </c>
      <c r="F23" s="74">
        <v>21</v>
      </c>
      <c r="G23" s="73">
        <v>101.428571428571</v>
      </c>
      <c r="H23" s="11">
        <v>139.97959183673501</v>
      </c>
      <c r="I23" s="11">
        <v>113.959183673469</v>
      </c>
      <c r="J23" s="11">
        <v>38.551020408163303</v>
      </c>
      <c r="K23" s="74">
        <v>338.93023255814001</v>
      </c>
      <c r="L23" s="1107" t="s">
        <v>17</v>
      </c>
      <c r="M23" s="1108"/>
    </row>
    <row r="24" spans="1:13" ht="15.9" customHeight="1" x14ac:dyDescent="0.3">
      <c r="A24" s="1112"/>
      <c r="B24" s="1254"/>
      <c r="C24" s="12">
        <v>41428</v>
      </c>
      <c r="D24" s="25">
        <v>572</v>
      </c>
      <c r="E24" s="43">
        <v>22.29</v>
      </c>
      <c r="F24" s="76">
        <v>24.3</v>
      </c>
      <c r="G24" s="75">
        <v>91.25</v>
      </c>
      <c r="H24" s="26">
        <v>125.25</v>
      </c>
      <c r="I24" s="26">
        <v>102.5</v>
      </c>
      <c r="J24" s="26">
        <f>H24-G24</f>
        <v>34</v>
      </c>
      <c r="K24" s="26">
        <v>531.5</v>
      </c>
      <c r="L24" s="1183" t="s">
        <v>17</v>
      </c>
      <c r="M24" s="1184"/>
    </row>
    <row r="25" spans="1:13" ht="15.9" customHeight="1" x14ac:dyDescent="0.3">
      <c r="A25" s="1112"/>
      <c r="B25" s="1254"/>
      <c r="C25" s="9">
        <v>41431</v>
      </c>
      <c r="D25" s="24">
        <v>580</v>
      </c>
      <c r="E25" s="36">
        <v>21.57</v>
      </c>
      <c r="F25" s="74">
        <v>26</v>
      </c>
      <c r="G25" s="73">
        <v>100.19230769230801</v>
      </c>
      <c r="H25" s="11">
        <v>135.230769230769</v>
      </c>
      <c r="I25" s="11">
        <v>111.57692307692299</v>
      </c>
      <c r="J25" s="26">
        <f>H25-G25</f>
        <v>35.038461538460993</v>
      </c>
      <c r="K25" s="26">
        <v>550.11538461538498</v>
      </c>
      <c r="L25" s="1183" t="s">
        <v>17</v>
      </c>
      <c r="M25" s="1184"/>
    </row>
    <row r="26" spans="1:13" ht="15.9" customHeight="1" x14ac:dyDescent="0.3">
      <c r="A26" s="1112"/>
      <c r="B26" s="1254"/>
      <c r="C26" s="12">
        <v>41432</v>
      </c>
      <c r="D26" s="25">
        <v>588</v>
      </c>
      <c r="E26" s="43">
        <v>21.29</v>
      </c>
      <c r="F26" s="76">
        <v>23.6</v>
      </c>
      <c r="G26" s="75">
        <v>92.192307692307693</v>
      </c>
      <c r="H26" s="26">
        <v>122.04</v>
      </c>
      <c r="I26" s="26">
        <v>102.038461538462</v>
      </c>
      <c r="J26" s="26">
        <f>H26-G26</f>
        <v>29.847692307692313</v>
      </c>
      <c r="K26" s="26">
        <v>696.34782608695696</v>
      </c>
      <c r="L26" s="1183" t="s">
        <v>17</v>
      </c>
      <c r="M26" s="1184"/>
    </row>
    <row r="27" spans="1:13" ht="15.9" customHeight="1" thickBot="1" x14ac:dyDescent="0.35">
      <c r="A27" s="1112"/>
      <c r="B27" s="1254"/>
      <c r="C27" s="9">
        <v>41442</v>
      </c>
      <c r="D27" s="24">
        <v>604</v>
      </c>
      <c r="E27" s="36">
        <v>20.14</v>
      </c>
      <c r="F27" s="74">
        <v>29.4</v>
      </c>
      <c r="G27" s="73">
        <v>73.3125</v>
      </c>
      <c r="H27" s="11">
        <v>105.40625</v>
      </c>
      <c r="I27" s="11">
        <v>84.484848484848499</v>
      </c>
      <c r="J27" s="26">
        <f>H27-G27</f>
        <v>32.09375</v>
      </c>
      <c r="K27" s="26">
        <v>649.77272727272702</v>
      </c>
      <c r="L27" s="1183" t="s">
        <v>17</v>
      </c>
      <c r="M27" s="1184"/>
    </row>
    <row r="28" spans="1:13" ht="15.9" customHeight="1" x14ac:dyDescent="0.3">
      <c r="A28" s="1112"/>
      <c r="B28" s="1254"/>
      <c r="C28" s="1116" t="s">
        <v>13</v>
      </c>
      <c r="D28" s="1134"/>
      <c r="E28" s="47">
        <f t="shared" ref="E28:K28" si="6">AVERAGE(E18:E27)</f>
        <v>21.187000000000001</v>
      </c>
      <c r="F28" s="16">
        <f t="shared" si="6"/>
        <v>23.830000000000002</v>
      </c>
      <c r="G28" s="14">
        <f t="shared" si="6"/>
        <v>85.733193578809249</v>
      </c>
      <c r="H28" s="15">
        <f t="shared" si="6"/>
        <v>120.86877465986399</v>
      </c>
      <c r="I28" s="15">
        <f t="shared" si="6"/>
        <v>97.22851152046249</v>
      </c>
      <c r="J28" s="15">
        <f t="shared" si="6"/>
        <v>35.099080291732022</v>
      </c>
      <c r="K28" s="15">
        <f t="shared" si="6"/>
        <v>614.91810743793633</v>
      </c>
      <c r="L28" s="1118">
        <f>COUNT(G18:G27)</f>
        <v>10</v>
      </c>
      <c r="M28" s="1119"/>
    </row>
    <row r="29" spans="1:13" ht="15.9" customHeight="1" x14ac:dyDescent="0.3">
      <c r="A29" s="1112"/>
      <c r="B29" s="1254"/>
      <c r="C29" s="1124" t="s">
        <v>14</v>
      </c>
      <c r="D29" s="1130"/>
      <c r="E29" s="49">
        <f t="shared" ref="E29:K29" si="7">_xlfn.STDEV.S(E18:E27)</f>
        <v>0.91419727994928235</v>
      </c>
      <c r="F29" s="19">
        <f t="shared" si="7"/>
        <v>2.9082449843314091</v>
      </c>
      <c r="G29" s="17">
        <f t="shared" si="7"/>
        <v>10.574364041509281</v>
      </c>
      <c r="H29" s="18">
        <f t="shared" si="7"/>
        <v>11.66607832013767</v>
      </c>
      <c r="I29" s="18">
        <f t="shared" si="7"/>
        <v>10.61921775246601</v>
      </c>
      <c r="J29" s="18">
        <f t="shared" si="7"/>
        <v>5.0521253455469077</v>
      </c>
      <c r="K29" s="18">
        <f t="shared" si="7"/>
        <v>121.31975352365825</v>
      </c>
      <c r="L29" s="1120"/>
      <c r="M29" s="1121"/>
    </row>
    <row r="30" spans="1:13" ht="15.9" customHeight="1" thickBot="1" x14ac:dyDescent="0.35">
      <c r="A30" s="1112"/>
      <c r="B30" s="1255"/>
      <c r="C30" s="1126" t="s">
        <v>15</v>
      </c>
      <c r="D30" s="1131"/>
      <c r="E30" s="51">
        <f t="shared" ref="E30:K30" si="8">_xlfn.STDEV.S(E18:E27)/SQRT(COUNT(E18:E27))</f>
        <v>0.28909456353703133</v>
      </c>
      <c r="F30" s="22">
        <f t="shared" si="8"/>
        <v>0.91966781442479528</v>
      </c>
      <c r="G30" s="20">
        <f t="shared" si="8"/>
        <v>3.3439075178952611</v>
      </c>
      <c r="H30" s="21">
        <f t="shared" si="8"/>
        <v>3.6891378853546004</v>
      </c>
      <c r="I30" s="21">
        <f t="shared" si="8"/>
        <v>3.3580915067086727</v>
      </c>
      <c r="J30" s="21">
        <f t="shared" si="8"/>
        <v>1.597622311659344</v>
      </c>
      <c r="K30" s="21">
        <f t="shared" si="8"/>
        <v>38.364674630499849</v>
      </c>
      <c r="L30" s="1122"/>
      <c r="M30" s="1123"/>
    </row>
    <row r="31" spans="1:13" ht="15.9" customHeight="1" thickBot="1" x14ac:dyDescent="0.35">
      <c r="A31" s="1113"/>
      <c r="B31" s="1243" t="s">
        <v>19</v>
      </c>
      <c r="C31" s="1244"/>
      <c r="D31" s="1245"/>
      <c r="E31" s="27">
        <f t="shared" ref="E31:K31" si="9">_xlfn.T.TEST(E5:E14,E18:E27,2,3)</f>
        <v>0.73939547783540371</v>
      </c>
      <c r="F31" s="29">
        <f t="shared" si="9"/>
        <v>2.3161659968930954E-2</v>
      </c>
      <c r="G31" s="27">
        <f t="shared" si="9"/>
        <v>0.80506093854053207</v>
      </c>
      <c r="H31" s="28">
        <f t="shared" si="9"/>
        <v>0.87227329027521805</v>
      </c>
      <c r="I31" s="28">
        <f t="shared" si="9"/>
        <v>0.82755210840986382</v>
      </c>
      <c r="J31" s="28">
        <f t="shared" si="9"/>
        <v>0.79880775526053793</v>
      </c>
      <c r="K31" s="29">
        <f t="shared" si="9"/>
        <v>9.3749709804413439E-2</v>
      </c>
    </row>
    <row r="32" spans="1:13" ht="15.9" customHeight="1" x14ac:dyDescent="0.3">
      <c r="G32" s="8"/>
      <c r="H32" s="8"/>
      <c r="I32" s="8"/>
      <c r="J32" s="8"/>
      <c r="K32" s="8"/>
    </row>
    <row r="33" spans="1:13" ht="15.9" customHeight="1" x14ac:dyDescent="0.3">
      <c r="G33" s="8"/>
      <c r="H33" s="8"/>
      <c r="I33" s="8"/>
      <c r="J33" s="8"/>
      <c r="K33" s="8"/>
    </row>
    <row r="34" spans="1:13" ht="15.9" customHeight="1" thickBot="1" x14ac:dyDescent="0.35">
      <c r="G34" s="8"/>
      <c r="H34" s="8"/>
      <c r="I34" s="8"/>
      <c r="J34" s="8"/>
      <c r="K34" s="8"/>
    </row>
    <row r="35" spans="1:13" ht="16.5" customHeight="1" x14ac:dyDescent="0.3">
      <c r="A35" s="1150" t="s">
        <v>644</v>
      </c>
      <c r="B35" s="1151"/>
      <c r="C35" s="1156" t="s">
        <v>0</v>
      </c>
      <c r="D35" s="1179" t="s">
        <v>1</v>
      </c>
      <c r="E35" s="1246" t="s">
        <v>55</v>
      </c>
      <c r="F35" s="1248" t="s">
        <v>56</v>
      </c>
      <c r="G35" s="1250" t="s">
        <v>57</v>
      </c>
      <c r="H35" s="1251"/>
      <c r="I35" s="1251"/>
      <c r="J35" s="1251"/>
      <c r="K35" s="1252"/>
      <c r="L35" s="1101" t="s">
        <v>2</v>
      </c>
      <c r="M35" s="1102"/>
    </row>
    <row r="36" spans="1:13" ht="16.5" customHeight="1" thickBot="1" x14ac:dyDescent="0.35">
      <c r="A36" s="1154"/>
      <c r="B36" s="1155"/>
      <c r="C36" s="1158"/>
      <c r="D36" s="1181"/>
      <c r="E36" s="1247"/>
      <c r="F36" s="1249"/>
      <c r="G36" s="2" t="s">
        <v>3</v>
      </c>
      <c r="H36" s="3" t="s">
        <v>4</v>
      </c>
      <c r="I36" s="3" t="s">
        <v>5</v>
      </c>
      <c r="J36" s="3" t="s">
        <v>6</v>
      </c>
      <c r="K36" s="82" t="s">
        <v>7</v>
      </c>
      <c r="L36" s="1103"/>
      <c r="M36" s="1104"/>
    </row>
    <row r="37" spans="1:13" ht="15.9" customHeight="1" x14ac:dyDescent="0.3">
      <c r="A37" s="1170" t="s">
        <v>651</v>
      </c>
      <c r="B37" s="1173" t="s">
        <v>9</v>
      </c>
      <c r="C37" s="5" t="s">
        <v>35</v>
      </c>
      <c r="D37" s="23">
        <v>196</v>
      </c>
      <c r="E37" s="41">
        <v>23.43</v>
      </c>
      <c r="F37" s="78">
        <v>35</v>
      </c>
      <c r="G37" s="77">
        <v>81.8</v>
      </c>
      <c r="H37" s="33">
        <v>121</v>
      </c>
      <c r="I37" s="33">
        <v>94.4</v>
      </c>
      <c r="J37" s="26">
        <v>39.200000000000003</v>
      </c>
      <c r="K37" s="76" t="s">
        <v>17</v>
      </c>
      <c r="L37" s="1101" t="s">
        <v>17</v>
      </c>
      <c r="M37" s="1102"/>
    </row>
    <row r="38" spans="1:13" ht="15.9" customHeight="1" x14ac:dyDescent="0.3">
      <c r="A38" s="1112"/>
      <c r="B38" s="1174"/>
      <c r="C38" s="9" t="s">
        <v>36</v>
      </c>
      <c r="D38" s="24">
        <v>212</v>
      </c>
      <c r="E38" s="36">
        <v>21.14</v>
      </c>
      <c r="F38" s="74">
        <v>35</v>
      </c>
      <c r="G38" s="73">
        <v>86</v>
      </c>
      <c r="H38" s="11">
        <v>111.92307692307701</v>
      </c>
      <c r="I38" s="11">
        <v>94.807692307692307</v>
      </c>
      <c r="J38" s="26">
        <v>25.64</v>
      </c>
      <c r="K38" s="76">
        <v>787.4</v>
      </c>
      <c r="L38" s="1183" t="s">
        <v>17</v>
      </c>
      <c r="M38" s="1184"/>
    </row>
    <row r="39" spans="1:13" ht="15.9" customHeight="1" x14ac:dyDescent="0.3">
      <c r="A39" s="1112"/>
      <c r="B39" s="1174"/>
      <c r="C39" s="12">
        <v>41001</v>
      </c>
      <c r="D39" s="25">
        <v>213</v>
      </c>
      <c r="E39" s="43">
        <v>21.57</v>
      </c>
      <c r="F39" s="76">
        <v>35</v>
      </c>
      <c r="G39" s="75">
        <v>62</v>
      </c>
      <c r="H39" s="26">
        <v>98.652173913043498</v>
      </c>
      <c r="I39" s="26">
        <v>73.913043478260903</v>
      </c>
      <c r="J39" s="26">
        <v>36.652173913043498</v>
      </c>
      <c r="K39" s="76">
        <v>513.77272727272702</v>
      </c>
      <c r="L39" s="1183" t="s">
        <v>41</v>
      </c>
      <c r="M39" s="1184"/>
    </row>
    <row r="40" spans="1:13" ht="15.9" customHeight="1" x14ac:dyDescent="0.3">
      <c r="A40" s="1112"/>
      <c r="B40" s="1174"/>
      <c r="C40" s="9" t="s">
        <v>37</v>
      </c>
      <c r="D40" s="24">
        <v>221</v>
      </c>
      <c r="E40" s="36">
        <v>20</v>
      </c>
      <c r="F40" s="74">
        <v>25</v>
      </c>
      <c r="G40" s="73">
        <v>116.828571428571</v>
      </c>
      <c r="H40" s="11">
        <v>144.777777777778</v>
      </c>
      <c r="I40" s="11">
        <v>126.91176470588201</v>
      </c>
      <c r="J40" s="11">
        <v>27.529411764705898</v>
      </c>
      <c r="K40" s="74">
        <v>757.81818181818198</v>
      </c>
      <c r="L40" s="1107" t="s">
        <v>17</v>
      </c>
      <c r="M40" s="1108"/>
    </row>
    <row r="41" spans="1:13" ht="15.9" customHeight="1" x14ac:dyDescent="0.3">
      <c r="A41" s="1112"/>
      <c r="B41" s="1174"/>
      <c r="C41" s="9">
        <v>41435</v>
      </c>
      <c r="D41" s="24">
        <v>583</v>
      </c>
      <c r="E41" s="36">
        <v>21.71</v>
      </c>
      <c r="F41" s="74">
        <v>39</v>
      </c>
      <c r="G41" s="73">
        <v>39.6666666666667</v>
      </c>
      <c r="H41" s="11">
        <v>86.3333333333333</v>
      </c>
      <c r="I41" s="11">
        <v>55</v>
      </c>
      <c r="J41" s="11">
        <f t="shared" ref="J41:J46" si="10">H41-G41</f>
        <v>46.6666666666666</v>
      </c>
      <c r="K41" s="11">
        <v>627.66666666666697</v>
      </c>
      <c r="L41" s="1107" t="s">
        <v>42</v>
      </c>
      <c r="M41" s="1108"/>
    </row>
    <row r="42" spans="1:13" ht="15.9" customHeight="1" x14ac:dyDescent="0.3">
      <c r="A42" s="1112"/>
      <c r="B42" s="1174"/>
      <c r="C42" s="9">
        <v>41435</v>
      </c>
      <c r="D42" s="24">
        <v>591</v>
      </c>
      <c r="E42" s="36">
        <v>20.14</v>
      </c>
      <c r="F42" s="74">
        <v>27.8</v>
      </c>
      <c r="G42" s="73">
        <v>93.363636363636402</v>
      </c>
      <c r="H42" s="11">
        <v>130.31818181818201</v>
      </c>
      <c r="I42" s="11">
        <v>105.5</v>
      </c>
      <c r="J42" s="26">
        <f t="shared" si="10"/>
        <v>36.95454545454561</v>
      </c>
      <c r="K42" s="26">
        <v>468.18181818181802</v>
      </c>
      <c r="L42" s="1183" t="s">
        <v>17</v>
      </c>
      <c r="M42" s="1184"/>
    </row>
    <row r="43" spans="1:13" ht="15.9" customHeight="1" x14ac:dyDescent="0.3">
      <c r="A43" s="1112"/>
      <c r="B43" s="1174"/>
      <c r="C43" s="12">
        <v>41439</v>
      </c>
      <c r="D43" s="25">
        <v>594</v>
      </c>
      <c r="E43" s="43">
        <v>20.71</v>
      </c>
      <c r="F43" s="76">
        <v>26.2</v>
      </c>
      <c r="G43" s="75">
        <v>82.142857142857096</v>
      </c>
      <c r="H43" s="26">
        <v>111.857142857143</v>
      </c>
      <c r="I43" s="26">
        <v>91.571428571428598</v>
      </c>
      <c r="J43" s="26">
        <f t="shared" si="10"/>
        <v>29.714285714285907</v>
      </c>
      <c r="K43" s="26">
        <v>632.28571428571399</v>
      </c>
      <c r="L43" s="1183" t="s">
        <v>17</v>
      </c>
      <c r="M43" s="1184"/>
    </row>
    <row r="44" spans="1:13" ht="15.9" customHeight="1" x14ac:dyDescent="0.3">
      <c r="A44" s="1112"/>
      <c r="B44" s="1174"/>
      <c r="C44" s="9">
        <v>41445</v>
      </c>
      <c r="D44" s="24">
        <v>613</v>
      </c>
      <c r="E44" s="36">
        <v>20</v>
      </c>
      <c r="F44" s="74">
        <v>23.9</v>
      </c>
      <c r="G44" s="73">
        <v>105.51724137930999</v>
      </c>
      <c r="H44" s="11">
        <v>144.40350877193001</v>
      </c>
      <c r="I44" s="11">
        <v>117.203389830508</v>
      </c>
      <c r="J44" s="26">
        <f t="shared" si="10"/>
        <v>38.886267392620013</v>
      </c>
      <c r="K44" s="26">
        <v>669.80701754385996</v>
      </c>
      <c r="L44" s="1183" t="s">
        <v>17</v>
      </c>
      <c r="M44" s="1184"/>
    </row>
    <row r="45" spans="1:13" ht="15.9" customHeight="1" x14ac:dyDescent="0.3">
      <c r="A45" s="1112"/>
      <c r="B45" s="1174"/>
      <c r="C45" s="12">
        <v>41449</v>
      </c>
      <c r="D45" s="25">
        <v>615</v>
      </c>
      <c r="E45" s="43">
        <v>20.57</v>
      </c>
      <c r="F45" s="76">
        <v>29.1</v>
      </c>
      <c r="G45" s="75">
        <v>79.738095238095198</v>
      </c>
      <c r="H45" s="26">
        <v>108.1</v>
      </c>
      <c r="I45" s="26">
        <v>88.428571428571402</v>
      </c>
      <c r="J45" s="26">
        <f t="shared" si="10"/>
        <v>28.361904761904796</v>
      </c>
      <c r="K45" s="26">
        <v>496.36842105263202</v>
      </c>
      <c r="L45" s="1183" t="s">
        <v>17</v>
      </c>
      <c r="M45" s="1184"/>
    </row>
    <row r="46" spans="1:13" ht="15.9" customHeight="1" thickBot="1" x14ac:dyDescent="0.35">
      <c r="A46" s="1112"/>
      <c r="B46" s="1174"/>
      <c r="C46" s="30">
        <v>41449</v>
      </c>
      <c r="D46" s="31">
        <v>619</v>
      </c>
      <c r="E46" s="45">
        <v>20.57</v>
      </c>
      <c r="F46" s="80">
        <v>25.2</v>
      </c>
      <c r="G46" s="79">
        <v>103.88</v>
      </c>
      <c r="H46" s="32">
        <v>149.19999999999999</v>
      </c>
      <c r="I46" s="32">
        <v>118.6</v>
      </c>
      <c r="J46" s="32">
        <f t="shared" si="10"/>
        <v>45.319999999999993</v>
      </c>
      <c r="K46" s="32">
        <v>559.76</v>
      </c>
      <c r="L46" s="1103" t="s">
        <v>17</v>
      </c>
      <c r="M46" s="1104"/>
    </row>
    <row r="47" spans="1:13" ht="15.9" customHeight="1" x14ac:dyDescent="0.3">
      <c r="A47" s="1112"/>
      <c r="B47" s="1174"/>
      <c r="C47" s="1116" t="s">
        <v>13</v>
      </c>
      <c r="D47" s="1134"/>
      <c r="E47" s="47">
        <f t="shared" ref="E47:K47" si="11">AVERAGE(E37:E46)</f>
        <v>20.983999999999998</v>
      </c>
      <c r="F47" s="16">
        <f t="shared" si="11"/>
        <v>30.119999999999997</v>
      </c>
      <c r="G47" s="14">
        <f t="shared" si="11"/>
        <v>85.093706821913642</v>
      </c>
      <c r="H47" s="15">
        <f t="shared" si="11"/>
        <v>120.65651953944868</v>
      </c>
      <c r="I47" s="15">
        <f t="shared" si="11"/>
        <v>96.633589032234312</v>
      </c>
      <c r="J47" s="15">
        <f t="shared" si="11"/>
        <v>35.492525566777232</v>
      </c>
      <c r="K47" s="15">
        <f t="shared" si="11"/>
        <v>612.56228298017777</v>
      </c>
      <c r="L47" s="1118">
        <f>COUNT(G37:G46)</f>
        <v>10</v>
      </c>
      <c r="M47" s="1119"/>
    </row>
    <row r="48" spans="1:13" ht="15.9" customHeight="1" x14ac:dyDescent="0.3">
      <c r="A48" s="1112"/>
      <c r="B48" s="1174"/>
      <c r="C48" s="1124" t="s">
        <v>14</v>
      </c>
      <c r="D48" s="1130"/>
      <c r="E48" s="49">
        <f t="shared" ref="E48:K48" si="12">_xlfn.STDEV.S(E37:E46)</f>
        <v>1.0511602055718137</v>
      </c>
      <c r="F48" s="19">
        <f t="shared" si="12"/>
        <v>5.387186443569405</v>
      </c>
      <c r="G48" s="17">
        <f t="shared" si="12"/>
        <v>22.339636361010115</v>
      </c>
      <c r="H48" s="18">
        <f t="shared" si="12"/>
        <v>21.154435155897843</v>
      </c>
      <c r="I48" s="18">
        <f t="shared" si="12"/>
        <v>21.735456461876556</v>
      </c>
      <c r="J48" s="18">
        <f t="shared" si="12"/>
        <v>7.4154723388416102</v>
      </c>
      <c r="K48" s="18">
        <f t="shared" si="12"/>
        <v>113.16791108461472</v>
      </c>
      <c r="L48" s="1120"/>
      <c r="M48" s="1121"/>
    </row>
    <row r="49" spans="1:13" ht="15.9" customHeight="1" thickBot="1" x14ac:dyDescent="0.35">
      <c r="A49" s="1112"/>
      <c r="B49" s="1175"/>
      <c r="C49" s="1126" t="s">
        <v>15</v>
      </c>
      <c r="D49" s="1131"/>
      <c r="E49" s="51">
        <f t="shared" ref="E49:K49" si="13">_xlfn.STDEV.S(E37:E46)/SQRT(COUNT(E37:E46))</f>
        <v>0.33240604353377473</v>
      </c>
      <c r="F49" s="22">
        <f t="shared" si="13"/>
        <v>1.703577934166147</v>
      </c>
      <c r="G49" s="20">
        <f t="shared" si="13"/>
        <v>7.0644133000707505</v>
      </c>
      <c r="H49" s="21">
        <f t="shared" si="13"/>
        <v>6.6896197706976332</v>
      </c>
      <c r="I49" s="21">
        <f t="shared" si="13"/>
        <v>6.8733548402954669</v>
      </c>
      <c r="J49" s="21">
        <f t="shared" si="13"/>
        <v>2.3449782516715385</v>
      </c>
      <c r="K49" s="21">
        <f t="shared" si="13"/>
        <v>37.722637028204907</v>
      </c>
      <c r="L49" s="1122"/>
      <c r="M49" s="1123"/>
    </row>
    <row r="50" spans="1:13" ht="15.9" customHeight="1" x14ac:dyDescent="0.3">
      <c r="A50" s="1112"/>
      <c r="B50" s="1173" t="s">
        <v>16</v>
      </c>
      <c r="C50" s="12" t="s">
        <v>38</v>
      </c>
      <c r="D50" s="25">
        <v>225</v>
      </c>
      <c r="E50" s="43">
        <v>20.71</v>
      </c>
      <c r="F50" s="76">
        <v>26</v>
      </c>
      <c r="G50" s="75">
        <v>99.6</v>
      </c>
      <c r="H50" s="26">
        <v>131.19999999999999</v>
      </c>
      <c r="I50" s="26">
        <v>109.8</v>
      </c>
      <c r="J50" s="26">
        <v>31.6</v>
      </c>
      <c r="K50" s="76">
        <v>818</v>
      </c>
      <c r="L50" s="1101" t="s">
        <v>17</v>
      </c>
      <c r="M50" s="1102"/>
    </row>
    <row r="51" spans="1:13" ht="15.9" customHeight="1" x14ac:dyDescent="0.3">
      <c r="A51" s="1112"/>
      <c r="B51" s="1174"/>
      <c r="C51" s="9">
        <v>41024</v>
      </c>
      <c r="D51" s="24">
        <v>239</v>
      </c>
      <c r="E51" s="36">
        <v>19.43</v>
      </c>
      <c r="F51" s="74">
        <v>24</v>
      </c>
      <c r="G51" s="73">
        <v>120.5</v>
      </c>
      <c r="H51" s="11">
        <v>152.833333333333</v>
      </c>
      <c r="I51" s="11">
        <v>131</v>
      </c>
      <c r="J51" s="11">
        <v>32.3333333333333</v>
      </c>
      <c r="K51" s="74">
        <v>698.4</v>
      </c>
      <c r="L51" s="1107" t="s">
        <v>43</v>
      </c>
      <c r="M51" s="1108"/>
    </row>
    <row r="52" spans="1:13" ht="15.9" customHeight="1" x14ac:dyDescent="0.3">
      <c r="A52" s="1112"/>
      <c r="B52" s="1174"/>
      <c r="C52" s="12" t="s">
        <v>39</v>
      </c>
      <c r="D52" s="25">
        <v>254</v>
      </c>
      <c r="E52" s="43">
        <v>21.29</v>
      </c>
      <c r="F52" s="76">
        <v>35</v>
      </c>
      <c r="G52" s="75">
        <v>86.9</v>
      </c>
      <c r="H52" s="26">
        <v>126.7</v>
      </c>
      <c r="I52" s="26">
        <v>99.9</v>
      </c>
      <c r="J52" s="26">
        <v>39.799999999999997</v>
      </c>
      <c r="K52" s="76">
        <v>659.2</v>
      </c>
      <c r="L52" s="1183" t="s">
        <v>17</v>
      </c>
      <c r="M52" s="1184"/>
    </row>
    <row r="53" spans="1:13" ht="15.9" customHeight="1" x14ac:dyDescent="0.3">
      <c r="A53" s="1112"/>
      <c r="B53" s="1174"/>
      <c r="C53" s="12" t="s">
        <v>40</v>
      </c>
      <c r="D53" s="25">
        <v>314</v>
      </c>
      <c r="E53" s="43">
        <v>20.43</v>
      </c>
      <c r="F53" s="76">
        <v>31</v>
      </c>
      <c r="G53" s="75">
        <v>65</v>
      </c>
      <c r="H53" s="26">
        <v>98</v>
      </c>
      <c r="I53" s="26">
        <v>75.650000000000006</v>
      </c>
      <c r="J53" s="26">
        <v>33</v>
      </c>
      <c r="K53" s="76">
        <v>579.5</v>
      </c>
      <c r="L53" s="1183" t="s">
        <v>44</v>
      </c>
      <c r="M53" s="1184"/>
    </row>
    <row r="54" spans="1:13" ht="15.9" customHeight="1" x14ac:dyDescent="0.3">
      <c r="A54" s="1112"/>
      <c r="B54" s="1174"/>
      <c r="C54" s="12">
        <v>41800</v>
      </c>
      <c r="D54" s="25">
        <v>110</v>
      </c>
      <c r="E54" s="43">
        <v>20.29</v>
      </c>
      <c r="F54" s="76">
        <v>24</v>
      </c>
      <c r="G54" s="75">
        <v>84.882352941176507</v>
      </c>
      <c r="H54" s="26">
        <v>119.82352941176499</v>
      </c>
      <c r="I54" s="26">
        <v>96.176470588235304</v>
      </c>
      <c r="J54" s="26">
        <v>34.941176470588204</v>
      </c>
      <c r="K54" s="26">
        <v>451.35294117647101</v>
      </c>
      <c r="L54" s="1183" t="s">
        <v>44</v>
      </c>
      <c r="M54" s="1184"/>
    </row>
    <row r="55" spans="1:13" ht="15.9" customHeight="1" x14ac:dyDescent="0.3">
      <c r="A55" s="1112"/>
      <c r="B55" s="1174"/>
      <c r="C55" s="12">
        <v>41428</v>
      </c>
      <c r="D55" s="25">
        <v>573</v>
      </c>
      <c r="E55" s="43">
        <v>22.29</v>
      </c>
      <c r="F55" s="76">
        <v>28.8</v>
      </c>
      <c r="G55" s="75">
        <v>75.599999999999994</v>
      </c>
      <c r="H55" s="26">
        <v>104.6</v>
      </c>
      <c r="I55" s="26">
        <v>85</v>
      </c>
      <c r="J55" s="8">
        <f>H55-G55</f>
        <v>29</v>
      </c>
      <c r="K55" s="26">
        <v>693.8</v>
      </c>
      <c r="L55" s="1183" t="s">
        <v>17</v>
      </c>
      <c r="M55" s="1184"/>
    </row>
    <row r="56" spans="1:13" ht="15.9" customHeight="1" x14ac:dyDescent="0.3">
      <c r="A56" s="1112"/>
      <c r="B56" s="1174"/>
      <c r="C56" s="12">
        <v>41432</v>
      </c>
      <c r="D56" s="25">
        <v>589</v>
      </c>
      <c r="E56" s="43">
        <v>21.29</v>
      </c>
      <c r="F56" s="76">
        <v>26.9</v>
      </c>
      <c r="G56" s="73">
        <v>77.363636363636402</v>
      </c>
      <c r="H56" s="11">
        <v>121.863636363636</v>
      </c>
      <c r="I56" s="11">
        <v>91.545454545454604</v>
      </c>
      <c r="J56" s="8">
        <f>H56-G56</f>
        <v>44.499999999999602</v>
      </c>
      <c r="K56" s="11">
        <v>727.8</v>
      </c>
      <c r="L56" s="1183" t="s">
        <v>17</v>
      </c>
      <c r="M56" s="1184"/>
    </row>
    <row r="57" spans="1:13" ht="15.9" customHeight="1" x14ac:dyDescent="0.3">
      <c r="A57" s="1112"/>
      <c r="B57" s="1174"/>
      <c r="C57" s="12">
        <v>41432</v>
      </c>
      <c r="D57" s="25">
        <v>609</v>
      </c>
      <c r="E57" s="43">
        <v>18.57</v>
      </c>
      <c r="F57" s="76">
        <v>25.4</v>
      </c>
      <c r="G57" s="73">
        <v>72</v>
      </c>
      <c r="H57" s="11">
        <v>128.5</v>
      </c>
      <c r="I57" s="11">
        <v>90.5</v>
      </c>
      <c r="J57" s="8">
        <f>H57-G57</f>
        <v>56.5</v>
      </c>
      <c r="K57" s="74" t="s">
        <v>17</v>
      </c>
      <c r="L57" s="1183" t="s">
        <v>45</v>
      </c>
      <c r="M57" s="1184"/>
    </row>
    <row r="58" spans="1:13" ht="15.9" customHeight="1" x14ac:dyDescent="0.3">
      <c r="A58" s="1112"/>
      <c r="B58" s="1174"/>
      <c r="C58" s="12">
        <v>41449</v>
      </c>
      <c r="D58" s="25">
        <v>620</v>
      </c>
      <c r="E58" s="43">
        <v>20.57</v>
      </c>
      <c r="F58" s="76">
        <v>27.5</v>
      </c>
      <c r="G58" s="75">
        <v>77.813953488372107</v>
      </c>
      <c r="H58" s="26">
        <v>112.84444444444399</v>
      </c>
      <c r="I58" s="26">
        <v>89.232558139534902</v>
      </c>
      <c r="J58" s="8">
        <f>H58-G58</f>
        <v>35.030490956071887</v>
      </c>
      <c r="K58" s="26">
        <v>495.81395348837202</v>
      </c>
      <c r="L58" s="1183" t="s">
        <v>17</v>
      </c>
      <c r="M58" s="1184"/>
    </row>
    <row r="59" spans="1:13" ht="15.9" customHeight="1" thickBot="1" x14ac:dyDescent="0.35">
      <c r="A59" s="1112"/>
      <c r="B59" s="1174"/>
      <c r="C59" s="12">
        <v>41614</v>
      </c>
      <c r="D59" s="25">
        <v>773</v>
      </c>
      <c r="E59" s="43">
        <v>22.86</v>
      </c>
      <c r="F59" s="76">
        <v>25.9</v>
      </c>
      <c r="G59" s="75">
        <v>93.852941176470594</v>
      </c>
      <c r="H59" s="26">
        <v>130.941176470588</v>
      </c>
      <c r="I59" s="26">
        <v>105.88235294117599</v>
      </c>
      <c r="J59" s="8">
        <f>H59-G59</f>
        <v>37.08823529411741</v>
      </c>
      <c r="K59" s="26">
        <v>796.5</v>
      </c>
      <c r="L59" s="1183" t="s">
        <v>17</v>
      </c>
      <c r="M59" s="1184"/>
    </row>
    <row r="60" spans="1:13" ht="15.9" customHeight="1" x14ac:dyDescent="0.3">
      <c r="A60" s="1112"/>
      <c r="B60" s="1174"/>
      <c r="C60" s="1116" t="s">
        <v>13</v>
      </c>
      <c r="D60" s="1134"/>
      <c r="E60" s="47">
        <f t="shared" ref="E60:K60" si="14">AVERAGE(E50:E59)</f>
        <v>20.772999999999996</v>
      </c>
      <c r="F60" s="16">
        <f t="shared" si="14"/>
        <v>27.45</v>
      </c>
      <c r="G60" s="14">
        <f t="shared" si="14"/>
        <v>85.351288396965558</v>
      </c>
      <c r="H60" s="15">
        <f t="shared" si="14"/>
        <v>122.73061200237662</v>
      </c>
      <c r="I60" s="15">
        <f t="shared" si="14"/>
        <v>97.468683621440078</v>
      </c>
      <c r="J60" s="15">
        <f t="shared" si="14"/>
        <v>37.379323605411038</v>
      </c>
      <c r="K60" s="15">
        <f t="shared" si="14"/>
        <v>657.81854385164934</v>
      </c>
      <c r="L60" s="1118">
        <f>COUNT(G50:G59)</f>
        <v>10</v>
      </c>
      <c r="M60" s="1119"/>
    </row>
    <row r="61" spans="1:13" ht="15.9" customHeight="1" x14ac:dyDescent="0.3">
      <c r="A61" s="1112"/>
      <c r="B61" s="1174"/>
      <c r="C61" s="1124" t="s">
        <v>14</v>
      </c>
      <c r="D61" s="1130"/>
      <c r="E61" s="49">
        <f t="shared" ref="E61:K61" si="15">_xlfn.STDEV.S(E50:E59)</f>
        <v>1.2580589104736795</v>
      </c>
      <c r="F61" s="19">
        <f t="shared" si="15"/>
        <v>3.4033480247805787</v>
      </c>
      <c r="G61" s="17">
        <f t="shared" si="15"/>
        <v>16.060606350045592</v>
      </c>
      <c r="H61" s="18">
        <f t="shared" si="15"/>
        <v>15.425883583322907</v>
      </c>
      <c r="I61" s="18">
        <f t="shared" si="15"/>
        <v>15.412064070666608</v>
      </c>
      <c r="J61" s="18">
        <f t="shared" si="15"/>
        <v>8.0413129073695888</v>
      </c>
      <c r="K61" s="18">
        <f t="shared" si="15"/>
        <v>126.3619821517147</v>
      </c>
      <c r="L61" s="1120"/>
      <c r="M61" s="1121"/>
    </row>
    <row r="62" spans="1:13" ht="15.9" customHeight="1" thickBot="1" x14ac:dyDescent="0.35">
      <c r="A62" s="1112"/>
      <c r="B62" s="1175"/>
      <c r="C62" s="1126" t="s">
        <v>15</v>
      </c>
      <c r="D62" s="1131"/>
      <c r="E62" s="51">
        <f t="shared" ref="E62:K62" si="16">_xlfn.STDEV.S(E50:E59)/SQRT(COUNT(E50:E59))</f>
        <v>0.39783315877666875</v>
      </c>
      <c r="F62" s="22">
        <f t="shared" si="16"/>
        <v>1.0762331428541803</v>
      </c>
      <c r="G62" s="20">
        <f t="shared" si="16"/>
        <v>5.0788096669507592</v>
      </c>
      <c r="H62" s="21">
        <f t="shared" si="16"/>
        <v>4.8780927043900171</v>
      </c>
      <c r="I62" s="21">
        <f t="shared" si="16"/>
        <v>4.8737225907752748</v>
      </c>
      <c r="J62" s="21">
        <f t="shared" si="16"/>
        <v>2.542886416539849</v>
      </c>
      <c r="K62" s="21">
        <f t="shared" si="16"/>
        <v>42.120660717238231</v>
      </c>
      <c r="L62" s="1122"/>
      <c r="M62" s="1123"/>
    </row>
    <row r="63" spans="1:13" ht="15.9" customHeight="1" thickBot="1" x14ac:dyDescent="0.35">
      <c r="A63" s="1113"/>
      <c r="B63" s="1243" t="s">
        <v>19</v>
      </c>
      <c r="C63" s="1244"/>
      <c r="D63" s="1245"/>
      <c r="E63" s="27">
        <f t="shared" ref="E63:K63" si="17">_xlfn.T.TEST(E37:E46,E50:E59,2,3)</f>
        <v>0.68895609834474736</v>
      </c>
      <c r="F63" s="29">
        <f t="shared" si="17"/>
        <v>0.20474173205119101</v>
      </c>
      <c r="G63" s="27">
        <f t="shared" si="17"/>
        <v>0.97674056182610391</v>
      </c>
      <c r="H63" s="28">
        <f t="shared" si="17"/>
        <v>0.80528864583124227</v>
      </c>
      <c r="I63" s="28">
        <f t="shared" si="17"/>
        <v>0.92226508430370191</v>
      </c>
      <c r="J63" s="28">
        <f t="shared" si="17"/>
        <v>0.59217415021279451</v>
      </c>
      <c r="K63" s="29">
        <f t="shared" si="17"/>
        <v>0.43535282930724295</v>
      </c>
    </row>
    <row r="64" spans="1:13" ht="15.9" customHeight="1" x14ac:dyDescent="0.3">
      <c r="G64" s="8"/>
      <c r="H64" s="8"/>
      <c r="I64" s="8"/>
      <c r="J64" s="8"/>
      <c r="K64" s="8"/>
    </row>
    <row r="65" spans="1:13" ht="15.9" customHeight="1" x14ac:dyDescent="0.3">
      <c r="G65" s="8"/>
      <c r="H65" s="8"/>
      <c r="I65" s="8"/>
      <c r="J65" s="8"/>
      <c r="K65" s="8"/>
    </row>
    <row r="66" spans="1:13" ht="15.9" customHeight="1" thickBot="1" x14ac:dyDescent="0.35">
      <c r="G66" s="8"/>
      <c r="H66" s="8"/>
      <c r="I66" s="8"/>
      <c r="J66" s="8"/>
      <c r="K66" s="8"/>
    </row>
    <row r="67" spans="1:13" ht="16.5" customHeight="1" x14ac:dyDescent="0.3">
      <c r="A67" s="1150" t="s">
        <v>645</v>
      </c>
      <c r="B67" s="1151"/>
      <c r="C67" s="1156" t="s">
        <v>0</v>
      </c>
      <c r="D67" s="1179" t="s">
        <v>1</v>
      </c>
      <c r="E67" s="1246" t="s">
        <v>55</v>
      </c>
      <c r="F67" s="1248" t="s">
        <v>56</v>
      </c>
      <c r="G67" s="1250" t="s">
        <v>57</v>
      </c>
      <c r="H67" s="1251"/>
      <c r="I67" s="1251"/>
      <c r="J67" s="1251"/>
      <c r="K67" s="1252"/>
      <c r="L67" s="1101" t="s">
        <v>2</v>
      </c>
      <c r="M67" s="1102"/>
    </row>
    <row r="68" spans="1:13" ht="16.5" customHeight="1" thickBot="1" x14ac:dyDescent="0.35">
      <c r="A68" s="1154"/>
      <c r="B68" s="1155"/>
      <c r="C68" s="1158"/>
      <c r="D68" s="1181"/>
      <c r="E68" s="1247"/>
      <c r="F68" s="1249"/>
      <c r="G68" s="2" t="s">
        <v>3</v>
      </c>
      <c r="H68" s="3" t="s">
        <v>4</v>
      </c>
      <c r="I68" s="3" t="s">
        <v>5</v>
      </c>
      <c r="J68" s="3" t="s">
        <v>6</v>
      </c>
      <c r="K68" s="82" t="s">
        <v>7</v>
      </c>
      <c r="L68" s="1103"/>
      <c r="M68" s="1104"/>
    </row>
    <row r="69" spans="1:13" ht="15.9" customHeight="1" x14ac:dyDescent="0.3">
      <c r="A69" s="1170" t="s">
        <v>650</v>
      </c>
      <c r="B69" s="1173" t="s">
        <v>9</v>
      </c>
      <c r="C69" s="12">
        <v>42138</v>
      </c>
      <c r="D69" s="25">
        <v>722</v>
      </c>
      <c r="E69" s="43">
        <v>105.71</v>
      </c>
      <c r="F69" s="76">
        <v>32.9</v>
      </c>
      <c r="G69" s="75">
        <v>70.2</v>
      </c>
      <c r="H69" s="26">
        <v>115.12</v>
      </c>
      <c r="I69" s="26">
        <v>84.8</v>
      </c>
      <c r="J69" s="26">
        <v>44.92</v>
      </c>
      <c r="K69" s="26">
        <v>733.75</v>
      </c>
      <c r="L69" s="1183" t="s">
        <v>17</v>
      </c>
      <c r="M69" s="1184"/>
    </row>
    <row r="70" spans="1:13" ht="15.9" customHeight="1" x14ac:dyDescent="0.3">
      <c r="A70" s="1112"/>
      <c r="B70" s="1174"/>
      <c r="C70" s="12">
        <v>42145</v>
      </c>
      <c r="D70" s="25">
        <v>733</v>
      </c>
      <c r="E70" s="43">
        <v>106.71</v>
      </c>
      <c r="F70" s="76">
        <v>24.2</v>
      </c>
      <c r="G70" s="75">
        <v>81.3333333333333</v>
      </c>
      <c r="H70" s="26">
        <v>130.03333333333299</v>
      </c>
      <c r="I70" s="26">
        <v>97.2</v>
      </c>
      <c r="J70" s="26">
        <v>48.7</v>
      </c>
      <c r="K70" s="26">
        <v>702.53333333333296</v>
      </c>
      <c r="L70" s="1183" t="s">
        <v>17</v>
      </c>
      <c r="M70" s="1184"/>
    </row>
    <row r="71" spans="1:13" ht="15.9" customHeight="1" x14ac:dyDescent="0.3">
      <c r="A71" s="1112"/>
      <c r="B71" s="1174"/>
      <c r="C71" s="9">
        <v>42138</v>
      </c>
      <c r="D71" s="24">
        <v>736</v>
      </c>
      <c r="E71" s="36">
        <v>102.71</v>
      </c>
      <c r="F71" s="74">
        <v>29.5</v>
      </c>
      <c r="G71" s="73">
        <v>47.6111111111111</v>
      </c>
      <c r="H71" s="11">
        <v>96.3888888888889</v>
      </c>
      <c r="I71" s="11">
        <v>63.4444444444444</v>
      </c>
      <c r="J71" s="26">
        <v>48.7777777777778</v>
      </c>
      <c r="K71" s="26">
        <v>728.94117647058795</v>
      </c>
      <c r="L71" s="1183" t="s">
        <v>61</v>
      </c>
      <c r="M71" s="1184"/>
    </row>
    <row r="72" spans="1:13" ht="15.9" customHeight="1" x14ac:dyDescent="0.3">
      <c r="A72" s="1112"/>
      <c r="B72" s="1174"/>
      <c r="C72" s="9">
        <v>42124</v>
      </c>
      <c r="D72" s="24">
        <v>740</v>
      </c>
      <c r="E72" s="36">
        <v>100.71</v>
      </c>
      <c r="F72" s="74">
        <v>30.1</v>
      </c>
      <c r="G72" s="73">
        <v>54.6666666666667</v>
      </c>
      <c r="H72" s="11">
        <v>91.1111111111111</v>
      </c>
      <c r="I72" s="11">
        <v>66.511111111111106</v>
      </c>
      <c r="J72" s="26">
        <v>36.4444444444444</v>
      </c>
      <c r="K72" s="26">
        <v>788.87804878048803</v>
      </c>
      <c r="L72" s="1183" t="s">
        <v>17</v>
      </c>
      <c r="M72" s="1184"/>
    </row>
    <row r="73" spans="1:13" ht="15.9" customHeight="1" x14ac:dyDescent="0.3">
      <c r="A73" s="1112"/>
      <c r="B73" s="1174"/>
      <c r="C73" s="9">
        <v>42103</v>
      </c>
      <c r="D73" s="24">
        <v>742</v>
      </c>
      <c r="E73" s="36">
        <v>97.43</v>
      </c>
      <c r="F73" s="74">
        <v>31.2</v>
      </c>
      <c r="G73" s="73">
        <v>71.2</v>
      </c>
      <c r="H73" s="11">
        <v>104.32</v>
      </c>
      <c r="I73" s="11">
        <v>81.88</v>
      </c>
      <c r="J73" s="11">
        <v>33.119999999999997</v>
      </c>
      <c r="K73" s="11">
        <v>666.64</v>
      </c>
      <c r="L73" s="1107" t="s">
        <v>62</v>
      </c>
      <c r="M73" s="1108"/>
    </row>
    <row r="74" spans="1:13" ht="15.9" customHeight="1" thickBot="1" x14ac:dyDescent="0.35">
      <c r="A74" s="1112"/>
      <c r="B74" s="1174"/>
      <c r="C74" s="30">
        <v>42145</v>
      </c>
      <c r="D74" s="31">
        <v>747</v>
      </c>
      <c r="E74" s="45">
        <v>102.29</v>
      </c>
      <c r="F74" s="80">
        <v>30.2</v>
      </c>
      <c r="G74" s="79">
        <v>61.75</v>
      </c>
      <c r="H74" s="32">
        <v>103.71875</v>
      </c>
      <c r="I74" s="32">
        <v>75.375</v>
      </c>
      <c r="J74" s="32">
        <v>41.96875</v>
      </c>
      <c r="K74" s="32">
        <v>766.33333333333303</v>
      </c>
      <c r="L74" s="1103" t="s">
        <v>62</v>
      </c>
      <c r="M74" s="1104"/>
    </row>
    <row r="75" spans="1:13" ht="15.9" customHeight="1" x14ac:dyDescent="0.3">
      <c r="A75" s="1112"/>
      <c r="B75" s="1174"/>
      <c r="C75" s="1116" t="s">
        <v>13</v>
      </c>
      <c r="D75" s="1134"/>
      <c r="E75" s="47">
        <f t="shared" ref="E75:K75" si="18">AVERAGE(E69:E74)</f>
        <v>102.59333333333332</v>
      </c>
      <c r="F75" s="16">
        <f t="shared" si="18"/>
        <v>29.683333333333326</v>
      </c>
      <c r="G75" s="14">
        <f t="shared" si="18"/>
        <v>64.460185185185182</v>
      </c>
      <c r="H75" s="15">
        <f t="shared" si="18"/>
        <v>106.78201388888881</v>
      </c>
      <c r="I75" s="15">
        <f t="shared" si="18"/>
        <v>78.201759259259248</v>
      </c>
      <c r="J75" s="15">
        <f t="shared" si="18"/>
        <v>42.321828703703702</v>
      </c>
      <c r="K75" s="15">
        <f t="shared" si="18"/>
        <v>731.17931531962358</v>
      </c>
      <c r="L75" s="1118">
        <f>COUNT(G69:G74)</f>
        <v>6</v>
      </c>
      <c r="M75" s="1119"/>
    </row>
    <row r="76" spans="1:13" ht="15.9" customHeight="1" x14ac:dyDescent="0.3">
      <c r="A76" s="1112"/>
      <c r="B76" s="1174"/>
      <c r="C76" s="1124" t="s">
        <v>14</v>
      </c>
      <c r="D76" s="1130"/>
      <c r="E76" s="49">
        <f t="shared" ref="E76:K76" si="19">_xlfn.STDEV.S(E69:E74)</f>
        <v>3.3755927874473604</v>
      </c>
      <c r="F76" s="19">
        <f t="shared" si="19"/>
        <v>2.938990756478602</v>
      </c>
      <c r="G76" s="17">
        <f t="shared" si="19"/>
        <v>12.249270281448799</v>
      </c>
      <c r="H76" s="18">
        <f t="shared" si="19"/>
        <v>13.994178843182855</v>
      </c>
      <c r="I76" s="18">
        <f t="shared" si="19"/>
        <v>12.493514714762398</v>
      </c>
      <c r="J76" s="18">
        <f t="shared" si="19"/>
        <v>6.4568228009004125</v>
      </c>
      <c r="K76" s="18">
        <f t="shared" si="19"/>
        <v>43.732098089650947</v>
      </c>
      <c r="L76" s="1120"/>
      <c r="M76" s="1121"/>
    </row>
    <row r="77" spans="1:13" ht="15.9" customHeight="1" thickBot="1" x14ac:dyDescent="0.35">
      <c r="A77" s="1112"/>
      <c r="B77" s="1175"/>
      <c r="C77" s="1126" t="s">
        <v>15</v>
      </c>
      <c r="D77" s="1131"/>
      <c r="E77" s="51">
        <f t="shared" ref="E77:K77" si="20">_xlfn.STDEV.S(E69:E74)/SQRT(COUNT(E69:E74))</f>
        <v>1.3780799847775311</v>
      </c>
      <c r="F77" s="22">
        <f t="shared" si="20"/>
        <v>1.1998379520214848</v>
      </c>
      <c r="G77" s="20">
        <f t="shared" si="20"/>
        <v>5.0007436518312751</v>
      </c>
      <c r="H77" s="21">
        <f t="shared" si="20"/>
        <v>5.713099589174961</v>
      </c>
      <c r="I77" s="21">
        <f t="shared" si="20"/>
        <v>5.1004560241868662</v>
      </c>
      <c r="J77" s="21">
        <f t="shared" si="20"/>
        <v>2.6359868702956852</v>
      </c>
      <c r="K77" s="21">
        <f t="shared" si="20"/>
        <v>17.853554283497971</v>
      </c>
      <c r="L77" s="1122"/>
      <c r="M77" s="1123"/>
    </row>
    <row r="78" spans="1:13" ht="15.9" customHeight="1" x14ac:dyDescent="0.3">
      <c r="A78" s="1112"/>
      <c r="B78" s="1173" t="s">
        <v>16</v>
      </c>
      <c r="C78" s="12">
        <v>41898</v>
      </c>
      <c r="D78" s="25">
        <v>465</v>
      </c>
      <c r="E78" s="43">
        <v>102.29</v>
      </c>
      <c r="F78" s="76">
        <v>30.5</v>
      </c>
      <c r="G78" s="75">
        <v>83.3783783783784</v>
      </c>
      <c r="H78" s="26">
        <v>118.648648648649</v>
      </c>
      <c r="I78" s="26">
        <v>94.756756756756801</v>
      </c>
      <c r="J78" s="26">
        <v>35.270270270270302</v>
      </c>
      <c r="K78" s="76">
        <v>649.94444444444503</v>
      </c>
      <c r="L78" s="1101" t="s">
        <v>17</v>
      </c>
      <c r="M78" s="1102"/>
    </row>
    <row r="79" spans="1:13" ht="15.9" customHeight="1" x14ac:dyDescent="0.3">
      <c r="A79" s="1112"/>
      <c r="B79" s="1174"/>
      <c r="C79" s="9">
        <v>41961</v>
      </c>
      <c r="D79" s="24">
        <v>484</v>
      </c>
      <c r="E79" s="36">
        <v>109.57</v>
      </c>
      <c r="F79" s="74">
        <v>42.1</v>
      </c>
      <c r="G79" s="73">
        <v>75.5833333333333</v>
      </c>
      <c r="H79" s="11">
        <v>111.583333333333</v>
      </c>
      <c r="I79" s="11">
        <v>87.1666666666667</v>
      </c>
      <c r="J79" s="11">
        <v>36</v>
      </c>
      <c r="K79" s="74">
        <v>791.25925925925901</v>
      </c>
      <c r="L79" s="1107" t="s">
        <v>17</v>
      </c>
      <c r="M79" s="1108"/>
    </row>
    <row r="80" spans="1:13" ht="15.9" customHeight="1" x14ac:dyDescent="0.3">
      <c r="A80" s="1112"/>
      <c r="B80" s="1174"/>
      <c r="C80" s="12">
        <v>41961</v>
      </c>
      <c r="D80" s="25">
        <v>486</v>
      </c>
      <c r="E80" s="43">
        <v>109.57</v>
      </c>
      <c r="F80" s="76">
        <v>43.1</v>
      </c>
      <c r="G80" s="75">
        <v>99.136363636363598</v>
      </c>
      <c r="H80" s="26">
        <v>133.15909090909099</v>
      </c>
      <c r="I80" s="26">
        <v>110.15909090909101</v>
      </c>
      <c r="J80" s="26">
        <v>34.022727272727302</v>
      </c>
      <c r="K80" s="76">
        <v>631.9</v>
      </c>
      <c r="L80" s="1183" t="s">
        <v>17</v>
      </c>
      <c r="M80" s="1184"/>
    </row>
    <row r="81" spans="1:13" ht="15.9" customHeight="1" x14ac:dyDescent="0.3">
      <c r="A81" s="1112"/>
      <c r="B81" s="1174"/>
      <c r="C81" s="12">
        <v>41977</v>
      </c>
      <c r="D81" s="25">
        <v>492</v>
      </c>
      <c r="E81" s="43">
        <v>111.57</v>
      </c>
      <c r="F81" s="76">
        <v>42.8</v>
      </c>
      <c r="G81" s="75">
        <v>91</v>
      </c>
      <c r="H81" s="26">
        <v>129.32786885245901</v>
      </c>
      <c r="I81" s="26">
        <v>103.426229508197</v>
      </c>
      <c r="J81" s="26">
        <v>38.327868852458998</v>
      </c>
      <c r="K81" s="76">
        <v>661.63793103448302</v>
      </c>
      <c r="L81" s="1183" t="s">
        <v>17</v>
      </c>
      <c r="M81" s="1184"/>
    </row>
    <row r="82" spans="1:13" ht="15.9" customHeight="1" x14ac:dyDescent="0.3">
      <c r="A82" s="1112"/>
      <c r="B82" s="1174"/>
      <c r="C82" s="9">
        <v>41898</v>
      </c>
      <c r="D82" s="24">
        <v>495</v>
      </c>
      <c r="E82" s="36">
        <v>100.29</v>
      </c>
      <c r="F82" s="74">
        <v>29.1</v>
      </c>
      <c r="G82" s="73">
        <v>76.037037037036995</v>
      </c>
      <c r="H82" s="11">
        <v>114.07407407407401</v>
      </c>
      <c r="I82" s="11">
        <v>88.3333333333333</v>
      </c>
      <c r="J82" s="11">
        <v>38.037037037037003</v>
      </c>
      <c r="K82" s="74">
        <v>587.07142857142901</v>
      </c>
      <c r="L82" s="1183" t="s">
        <v>17</v>
      </c>
      <c r="M82" s="1184"/>
    </row>
    <row r="83" spans="1:13" ht="15.9" customHeight="1" x14ac:dyDescent="0.3">
      <c r="A83" s="1112"/>
      <c r="B83" s="1174"/>
      <c r="C83" s="12">
        <v>41984</v>
      </c>
      <c r="D83" s="25">
        <v>501</v>
      </c>
      <c r="E83" s="43">
        <v>111.57</v>
      </c>
      <c r="F83" s="76">
        <v>36.299999999999997</v>
      </c>
      <c r="G83" s="75">
        <v>54.457142857142898</v>
      </c>
      <c r="H83" s="26">
        <v>95.771428571428601</v>
      </c>
      <c r="I83" s="26">
        <v>67.8857142857143</v>
      </c>
      <c r="J83" s="8">
        <v>41.314285714285703</v>
      </c>
      <c r="K83" s="26">
        <v>770.2</v>
      </c>
      <c r="L83" s="1183" t="s">
        <v>63</v>
      </c>
      <c r="M83" s="1184"/>
    </row>
    <row r="84" spans="1:13" ht="15.9" customHeight="1" x14ac:dyDescent="0.3">
      <c r="A84" s="1112"/>
      <c r="B84" s="1174"/>
      <c r="C84" s="12">
        <v>41977</v>
      </c>
      <c r="D84" s="25">
        <v>507</v>
      </c>
      <c r="E84" s="43">
        <v>111.57</v>
      </c>
      <c r="F84" s="76">
        <v>24.9</v>
      </c>
      <c r="G84" s="73">
        <v>79.530612244897995</v>
      </c>
      <c r="H84" s="11">
        <v>114.28571428571399</v>
      </c>
      <c r="I84" s="11">
        <v>90.816326530612201</v>
      </c>
      <c r="J84" s="8">
        <v>34.755102040816297</v>
      </c>
      <c r="K84" s="11">
        <v>745.47222222222194</v>
      </c>
      <c r="L84" s="1183" t="s">
        <v>17</v>
      </c>
      <c r="M84" s="1184"/>
    </row>
    <row r="85" spans="1:13" ht="15.9" customHeight="1" x14ac:dyDescent="0.3">
      <c r="A85" s="1112"/>
      <c r="B85" s="1174"/>
      <c r="C85" s="12">
        <v>41984</v>
      </c>
      <c r="D85" s="25">
        <v>523</v>
      </c>
      <c r="E85" s="43">
        <v>109.71</v>
      </c>
      <c r="F85" s="76">
        <v>33.6</v>
      </c>
      <c r="G85" s="73">
        <v>79.386363636363598</v>
      </c>
      <c r="H85" s="11">
        <v>122.84090909090899</v>
      </c>
      <c r="I85" s="11">
        <v>93.5</v>
      </c>
      <c r="J85" s="8">
        <v>43.454545454545503</v>
      </c>
      <c r="K85" s="74">
        <v>651.95555555555597</v>
      </c>
      <c r="L85" s="1183" t="s">
        <v>17</v>
      </c>
      <c r="M85" s="1184"/>
    </row>
    <row r="86" spans="1:13" ht="15.9" customHeight="1" x14ac:dyDescent="0.3">
      <c r="A86" s="1112"/>
      <c r="B86" s="1174"/>
      <c r="C86" s="12">
        <v>41933</v>
      </c>
      <c r="D86" s="25">
        <v>524</v>
      </c>
      <c r="E86" s="43">
        <v>102.43</v>
      </c>
      <c r="F86" s="76">
        <v>20.6</v>
      </c>
      <c r="G86" s="75">
        <v>61.1</v>
      </c>
      <c r="H86" s="26">
        <v>105.1</v>
      </c>
      <c r="I86" s="26">
        <v>75.400000000000006</v>
      </c>
      <c r="J86" s="8">
        <v>44</v>
      </c>
      <c r="K86" s="26">
        <v>750.26666666666699</v>
      </c>
      <c r="L86" s="1183" t="s">
        <v>46</v>
      </c>
      <c r="M86" s="1184"/>
    </row>
    <row r="87" spans="1:13" ht="15.9" customHeight="1" thickBot="1" x14ac:dyDescent="0.35">
      <c r="A87" s="1112"/>
      <c r="B87" s="1174"/>
      <c r="C87" s="12">
        <v>42124</v>
      </c>
      <c r="D87" s="25">
        <v>732</v>
      </c>
      <c r="E87" s="43">
        <v>101.29</v>
      </c>
      <c r="F87" s="76">
        <v>31.1</v>
      </c>
      <c r="G87" s="75">
        <v>73.405405405405403</v>
      </c>
      <c r="H87" s="26">
        <v>105.05405405405401</v>
      </c>
      <c r="I87" s="26">
        <v>83.567567567567593</v>
      </c>
      <c r="J87" s="8">
        <v>31.648648648648699</v>
      </c>
      <c r="K87" s="26">
        <v>583.513513513514</v>
      </c>
      <c r="L87" s="1183" t="s">
        <v>17</v>
      </c>
      <c r="M87" s="1184"/>
    </row>
    <row r="88" spans="1:13" ht="15.9" customHeight="1" x14ac:dyDescent="0.3">
      <c r="A88" s="1112"/>
      <c r="B88" s="1174"/>
      <c r="C88" s="1116" t="s">
        <v>13</v>
      </c>
      <c r="D88" s="1134"/>
      <c r="E88" s="47">
        <f t="shared" ref="E88:K88" si="21">AVERAGE(E78:E87)</f>
        <v>106.98599999999999</v>
      </c>
      <c r="F88" s="16">
        <f t="shared" si="21"/>
        <v>33.410000000000004</v>
      </c>
      <c r="G88" s="14">
        <f t="shared" si="21"/>
        <v>77.301463652892238</v>
      </c>
      <c r="H88" s="15">
        <f t="shared" si="21"/>
        <v>114.98451218197116</v>
      </c>
      <c r="I88" s="15">
        <f t="shared" si="21"/>
        <v>89.501168555793896</v>
      </c>
      <c r="J88" s="15">
        <f t="shared" si="21"/>
        <v>37.683048529078981</v>
      </c>
      <c r="K88" s="15">
        <f t="shared" si="21"/>
        <v>682.3221021267575</v>
      </c>
      <c r="L88" s="1118">
        <f>COUNT(G78:G87)</f>
        <v>10</v>
      </c>
      <c r="M88" s="1119"/>
    </row>
    <row r="89" spans="1:13" ht="15.9" customHeight="1" x14ac:dyDescent="0.3">
      <c r="A89" s="1112"/>
      <c r="B89" s="1174"/>
      <c r="C89" s="1124" t="s">
        <v>14</v>
      </c>
      <c r="D89" s="1130"/>
      <c r="E89" s="49">
        <f t="shared" ref="E89:K89" si="22">_xlfn.STDEV.S(E78:E87)</f>
        <v>4.7598300623259817</v>
      </c>
      <c r="F89" s="19">
        <f t="shared" si="22"/>
        <v>7.7090783423758866</v>
      </c>
      <c r="G89" s="17">
        <f t="shared" si="22"/>
        <v>12.973211684737683</v>
      </c>
      <c r="H89" s="18">
        <f t="shared" si="22"/>
        <v>11.496576572868266</v>
      </c>
      <c r="I89" s="18">
        <f t="shared" si="22"/>
        <v>12.356243388328235</v>
      </c>
      <c r="J89" s="18">
        <f t="shared" si="22"/>
        <v>4.1362891687445442</v>
      </c>
      <c r="K89" s="18">
        <f t="shared" si="22"/>
        <v>75.990293121420578</v>
      </c>
      <c r="L89" s="1120"/>
      <c r="M89" s="1121"/>
    </row>
    <row r="90" spans="1:13" ht="15.9" customHeight="1" thickBot="1" x14ac:dyDescent="0.35">
      <c r="A90" s="1112"/>
      <c r="B90" s="1175"/>
      <c r="C90" s="1126" t="s">
        <v>15</v>
      </c>
      <c r="D90" s="1131"/>
      <c r="E90" s="51">
        <f t="shared" ref="E90:K90" si="23">_xlfn.STDEV.S(E78:E87)/SQRT(COUNT(E78:E87))</f>
        <v>1.5051904272291317</v>
      </c>
      <c r="F90" s="22">
        <f t="shared" si="23"/>
        <v>2.4378246222583146</v>
      </c>
      <c r="G90" s="20">
        <f t="shared" si="23"/>
        <v>4.1024897491281358</v>
      </c>
      <c r="H90" s="21">
        <f t="shared" si="23"/>
        <v>3.6355367264796463</v>
      </c>
      <c r="I90" s="21">
        <f t="shared" si="23"/>
        <v>3.9073872430513616</v>
      </c>
      <c r="J90" s="21">
        <f t="shared" si="23"/>
        <v>1.3080094834317306</v>
      </c>
      <c r="K90" s="21">
        <f t="shared" si="23"/>
        <v>24.030240632751514</v>
      </c>
      <c r="L90" s="1122"/>
      <c r="M90" s="1123"/>
    </row>
    <row r="91" spans="1:13" ht="15.9" customHeight="1" thickBot="1" x14ac:dyDescent="0.35">
      <c r="A91" s="1113"/>
      <c r="B91" s="1243" t="s">
        <v>19</v>
      </c>
      <c r="C91" s="1244"/>
      <c r="D91" s="1245"/>
      <c r="E91" s="27">
        <f t="shared" ref="E91:K91" si="24">_xlfn.T.TEST(E69:E74,E78:E87,2,3)</f>
        <v>5.0084620212276693E-2</v>
      </c>
      <c r="F91" s="29">
        <f t="shared" si="24"/>
        <v>0.19420164579874818</v>
      </c>
      <c r="G91" s="27">
        <f t="shared" si="24"/>
        <v>7.2188992294809171E-2</v>
      </c>
      <c r="H91" s="28">
        <f t="shared" si="24"/>
        <v>0.25648206840184617</v>
      </c>
      <c r="I91" s="28">
        <f t="shared" si="24"/>
        <v>0.10751612949223846</v>
      </c>
      <c r="J91" s="28">
        <f t="shared" si="24"/>
        <v>0.15602603638934393</v>
      </c>
      <c r="K91" s="29">
        <f t="shared" si="24"/>
        <v>0.12495683325784965</v>
      </c>
    </row>
    <row r="92" spans="1:13" ht="15.9" customHeight="1" x14ac:dyDescent="0.3">
      <c r="G92" s="8"/>
      <c r="H92" s="8"/>
      <c r="I92" s="8"/>
      <c r="J92" s="8"/>
      <c r="K92" s="8"/>
    </row>
    <row r="93" spans="1:13" ht="15.9" customHeight="1" x14ac:dyDescent="0.3">
      <c r="G93" s="8"/>
      <c r="H93" s="8"/>
      <c r="I93" s="8"/>
      <c r="J93" s="8"/>
      <c r="K93" s="8"/>
    </row>
    <row r="94" spans="1:13" ht="15.9" customHeight="1" thickBot="1" x14ac:dyDescent="0.35">
      <c r="G94" s="8"/>
      <c r="H94" s="8"/>
      <c r="I94" s="8"/>
      <c r="J94" s="8"/>
      <c r="K94" s="8"/>
    </row>
    <row r="95" spans="1:13" ht="16.5" customHeight="1" x14ac:dyDescent="0.3">
      <c r="A95" s="1150" t="s">
        <v>646</v>
      </c>
      <c r="B95" s="1151"/>
      <c r="C95" s="1156" t="s">
        <v>0</v>
      </c>
      <c r="D95" s="1179" t="s">
        <v>1</v>
      </c>
      <c r="E95" s="1246" t="s">
        <v>55</v>
      </c>
      <c r="F95" s="1248" t="s">
        <v>56</v>
      </c>
      <c r="G95" s="1250" t="s">
        <v>57</v>
      </c>
      <c r="H95" s="1251"/>
      <c r="I95" s="1251"/>
      <c r="J95" s="1251"/>
      <c r="K95" s="1252"/>
      <c r="L95" s="1101" t="s">
        <v>2</v>
      </c>
      <c r="M95" s="1102"/>
    </row>
    <row r="96" spans="1:13" ht="16.5" customHeight="1" thickBot="1" x14ac:dyDescent="0.35">
      <c r="A96" s="1154"/>
      <c r="B96" s="1155"/>
      <c r="C96" s="1158"/>
      <c r="D96" s="1181"/>
      <c r="E96" s="1247"/>
      <c r="F96" s="1249"/>
      <c r="G96" s="2" t="s">
        <v>3</v>
      </c>
      <c r="H96" s="3" t="s">
        <v>4</v>
      </c>
      <c r="I96" s="3" t="s">
        <v>5</v>
      </c>
      <c r="J96" s="3" t="s">
        <v>6</v>
      </c>
      <c r="K96" s="82" t="s">
        <v>7</v>
      </c>
      <c r="L96" s="1103"/>
      <c r="M96" s="1104"/>
    </row>
    <row r="97" spans="1:13" ht="15.9" customHeight="1" x14ac:dyDescent="0.3">
      <c r="A97" s="1170" t="s">
        <v>649</v>
      </c>
      <c r="B97" s="1173" t="s">
        <v>9</v>
      </c>
      <c r="C97" s="9">
        <v>41484</v>
      </c>
      <c r="D97" s="24">
        <v>653</v>
      </c>
      <c r="E97" s="36">
        <v>19.14</v>
      </c>
      <c r="F97" s="74">
        <v>24.7</v>
      </c>
      <c r="G97" s="73">
        <v>125.204545454545</v>
      </c>
      <c r="H97" s="11">
        <v>167.84090909090901</v>
      </c>
      <c r="I97" s="11">
        <v>139.15909090909099</v>
      </c>
      <c r="J97" s="26">
        <v>42.636363636363598</v>
      </c>
      <c r="K97" s="76">
        <v>594.322580645161</v>
      </c>
      <c r="L97" s="1183" t="s">
        <v>58</v>
      </c>
      <c r="M97" s="1184"/>
    </row>
    <row r="98" spans="1:13" ht="15.9" customHeight="1" x14ac:dyDescent="0.3">
      <c r="A98" s="1112"/>
      <c r="B98" s="1174"/>
      <c r="C98" s="12">
        <v>41484</v>
      </c>
      <c r="D98" s="25">
        <v>656</v>
      </c>
      <c r="E98" s="43">
        <v>19.14</v>
      </c>
      <c r="F98" s="76">
        <v>25.9</v>
      </c>
      <c r="G98" s="75">
        <v>109.235294117647</v>
      </c>
      <c r="H98" s="26">
        <v>148.76470588235301</v>
      </c>
      <c r="I98" s="26">
        <v>122.058823529412</v>
      </c>
      <c r="J98" s="26">
        <v>39.529411764705898</v>
      </c>
      <c r="K98" s="76">
        <v>566.11764705882399</v>
      </c>
      <c r="L98" s="1183" t="s">
        <v>59</v>
      </c>
      <c r="M98" s="1184"/>
    </row>
    <row r="99" spans="1:13" ht="15.9" customHeight="1" x14ac:dyDescent="0.3">
      <c r="A99" s="1112"/>
      <c r="B99" s="1174"/>
      <c r="C99" s="12">
        <v>41614</v>
      </c>
      <c r="D99" s="25">
        <v>779</v>
      </c>
      <c r="E99" s="43">
        <v>21.14</v>
      </c>
      <c r="F99" s="76">
        <v>25.6</v>
      </c>
      <c r="G99" s="75">
        <v>107.653846153846</v>
      </c>
      <c r="H99" s="26">
        <v>145.19230769230799</v>
      </c>
      <c r="I99" s="26">
        <v>119.730769230769</v>
      </c>
      <c r="J99" s="8">
        <v>37.538461538461497</v>
      </c>
      <c r="K99" s="26">
        <v>690</v>
      </c>
      <c r="L99" s="1183" t="s">
        <v>17</v>
      </c>
      <c r="M99" s="1184"/>
    </row>
    <row r="100" spans="1:13" ht="15.9" customHeight="1" x14ac:dyDescent="0.3">
      <c r="A100" s="1112"/>
      <c r="B100" s="1174"/>
      <c r="C100" s="9">
        <v>41872</v>
      </c>
      <c r="D100" s="24">
        <v>182</v>
      </c>
      <c r="E100" s="36">
        <v>21.86</v>
      </c>
      <c r="F100" s="74">
        <v>21.3</v>
      </c>
      <c r="G100" s="73">
        <v>115.944444444444</v>
      </c>
      <c r="H100" s="11">
        <v>156.944444444444</v>
      </c>
      <c r="I100" s="11">
        <v>129.277777777778</v>
      </c>
      <c r="J100" s="83">
        <v>41</v>
      </c>
      <c r="K100" s="11">
        <v>752.82352941176498</v>
      </c>
      <c r="L100" s="1183" t="s">
        <v>59</v>
      </c>
      <c r="M100" s="1184"/>
    </row>
    <row r="101" spans="1:13" ht="15.9" customHeight="1" x14ac:dyDescent="0.3">
      <c r="A101" s="1112"/>
      <c r="B101" s="1174"/>
      <c r="C101" s="9">
        <v>41863</v>
      </c>
      <c r="D101" s="24">
        <v>188</v>
      </c>
      <c r="E101" s="36">
        <v>21.14</v>
      </c>
      <c r="F101" s="74">
        <v>26.2</v>
      </c>
      <c r="G101" s="73">
        <v>136.05000000000001</v>
      </c>
      <c r="H101" s="11">
        <v>168.9</v>
      </c>
      <c r="I101" s="11">
        <v>146.69999999999999</v>
      </c>
      <c r="J101" s="83">
        <v>32.85</v>
      </c>
      <c r="K101" s="11">
        <v>792.10526315789502</v>
      </c>
      <c r="L101" s="1183" t="s">
        <v>58</v>
      </c>
      <c r="M101" s="1184"/>
    </row>
    <row r="102" spans="1:13" ht="15.9" customHeight="1" x14ac:dyDescent="0.3">
      <c r="A102" s="1112"/>
      <c r="B102" s="1174"/>
      <c r="C102" s="9">
        <v>41863</v>
      </c>
      <c r="D102" s="24">
        <v>190</v>
      </c>
      <c r="E102" s="36">
        <v>21.14</v>
      </c>
      <c r="F102" s="74">
        <v>23.4</v>
      </c>
      <c r="G102" s="73">
        <v>107.613636363636</v>
      </c>
      <c r="H102" s="11">
        <v>145.54545454545499</v>
      </c>
      <c r="I102" s="11">
        <v>119.931818181818</v>
      </c>
      <c r="J102" s="83">
        <v>37.931818181818201</v>
      </c>
      <c r="K102" s="11">
        <v>742.59090909090901</v>
      </c>
      <c r="L102" s="1107" t="s">
        <v>17</v>
      </c>
      <c r="M102" s="1108"/>
    </row>
    <row r="103" spans="1:13" ht="15.9" customHeight="1" x14ac:dyDescent="0.3">
      <c r="A103" s="1112"/>
      <c r="B103" s="1174"/>
      <c r="C103" s="12">
        <v>41947</v>
      </c>
      <c r="D103" s="25">
        <v>256</v>
      </c>
      <c r="E103" s="43">
        <v>21.57</v>
      </c>
      <c r="F103" s="76">
        <v>25.4</v>
      </c>
      <c r="G103" s="75">
        <v>117.28</v>
      </c>
      <c r="H103" s="26">
        <v>158.12</v>
      </c>
      <c r="I103" s="26">
        <v>130.6</v>
      </c>
      <c r="J103" s="8">
        <v>40.840000000000003</v>
      </c>
      <c r="K103" s="26">
        <v>725.46153846153902</v>
      </c>
      <c r="L103" s="1183" t="s">
        <v>60</v>
      </c>
      <c r="M103" s="1184"/>
    </row>
    <row r="104" spans="1:13" ht="15.9" customHeight="1" thickBot="1" x14ac:dyDescent="0.35">
      <c r="A104" s="1112"/>
      <c r="B104" s="1174"/>
      <c r="C104" s="12">
        <v>41954</v>
      </c>
      <c r="D104" s="25">
        <v>257</v>
      </c>
      <c r="E104" s="43">
        <v>22.29</v>
      </c>
      <c r="F104" s="76">
        <v>22.1</v>
      </c>
      <c r="G104" s="75">
        <v>125.75</v>
      </c>
      <c r="H104" s="26">
        <v>166.78125</v>
      </c>
      <c r="I104" s="26">
        <v>139.09375</v>
      </c>
      <c r="J104" s="8">
        <v>41.03125</v>
      </c>
      <c r="K104" s="26">
        <v>769.28571428571399</v>
      </c>
      <c r="L104" s="1103" t="s">
        <v>17</v>
      </c>
      <c r="M104" s="1104"/>
    </row>
    <row r="105" spans="1:13" ht="15.9" customHeight="1" x14ac:dyDescent="0.3">
      <c r="A105" s="1112"/>
      <c r="B105" s="1174"/>
      <c r="C105" s="1116" t="s">
        <v>13</v>
      </c>
      <c r="D105" s="1134"/>
      <c r="E105" s="47">
        <f t="shared" ref="E105:K105" si="25">AVERAGE(E97:E104)</f>
        <v>20.927499999999998</v>
      </c>
      <c r="F105" s="16">
        <f t="shared" si="25"/>
        <v>24.324999999999999</v>
      </c>
      <c r="G105" s="14">
        <f t="shared" si="25"/>
        <v>118.09147081676475</v>
      </c>
      <c r="H105" s="15">
        <f t="shared" si="25"/>
        <v>157.26113395693363</v>
      </c>
      <c r="I105" s="15">
        <f t="shared" si="25"/>
        <v>130.8190037036085</v>
      </c>
      <c r="J105" s="15">
        <f t="shared" si="25"/>
        <v>39.169663140168652</v>
      </c>
      <c r="K105" s="15">
        <f t="shared" si="25"/>
        <v>704.08839776397576</v>
      </c>
      <c r="L105" s="1118">
        <f>COUNT(G97:G104)</f>
        <v>8</v>
      </c>
      <c r="M105" s="1119"/>
    </row>
    <row r="106" spans="1:13" ht="15.9" customHeight="1" x14ac:dyDescent="0.3">
      <c r="A106" s="1112"/>
      <c r="B106" s="1174"/>
      <c r="C106" s="1124" t="s">
        <v>14</v>
      </c>
      <c r="D106" s="1130"/>
      <c r="E106" s="49">
        <f t="shared" ref="E106:K106" si="26">_xlfn.STDEV.S(E97:E104)</f>
        <v>1.1750106382497136</v>
      </c>
      <c r="F106" s="19">
        <f t="shared" si="26"/>
        <v>1.8468119248354131</v>
      </c>
      <c r="G106" s="17">
        <f t="shared" si="26"/>
        <v>10.241280380089552</v>
      </c>
      <c r="H106" s="18">
        <f t="shared" si="26"/>
        <v>9.9568239253245974</v>
      </c>
      <c r="I106" s="18">
        <f t="shared" si="26"/>
        <v>10.077403103707399</v>
      </c>
      <c r="J106" s="18">
        <f t="shared" si="26"/>
        <v>3.067905667602945</v>
      </c>
      <c r="K106" s="18">
        <f t="shared" si="26"/>
        <v>82.457757032100204</v>
      </c>
      <c r="L106" s="1120"/>
      <c r="M106" s="1121"/>
    </row>
    <row r="107" spans="1:13" ht="15.9" customHeight="1" thickBot="1" x14ac:dyDescent="0.35">
      <c r="A107" s="1112"/>
      <c r="B107" s="1175"/>
      <c r="C107" s="1126" t="s">
        <v>15</v>
      </c>
      <c r="D107" s="1131"/>
      <c r="E107" s="51">
        <f t="shared" ref="E107:K107" si="27">_xlfn.STDEV.S(E97:E104)/SQRT(COUNT(E97:E104))</f>
        <v>0.4154289951363529</v>
      </c>
      <c r="F107" s="22">
        <f t="shared" si="27"/>
        <v>0.65294661781365049</v>
      </c>
      <c r="G107" s="20">
        <f t="shared" si="27"/>
        <v>3.6208394023970323</v>
      </c>
      <c r="H107" s="21">
        <f t="shared" si="27"/>
        <v>3.5202688583387403</v>
      </c>
      <c r="I107" s="21">
        <f t="shared" si="27"/>
        <v>3.5629000356909311</v>
      </c>
      <c r="J107" s="21">
        <f t="shared" si="27"/>
        <v>1.0846684508013422</v>
      </c>
      <c r="K107" s="21">
        <f t="shared" si="27"/>
        <v>29.153219579415389</v>
      </c>
      <c r="L107" s="1122"/>
      <c r="M107" s="1123"/>
    </row>
    <row r="108" spans="1:13" ht="15.9" customHeight="1" x14ac:dyDescent="0.3">
      <c r="A108" s="1112"/>
      <c r="B108" s="1173" t="s">
        <v>16</v>
      </c>
      <c r="C108" s="12">
        <v>41480</v>
      </c>
      <c r="D108" s="25">
        <v>641</v>
      </c>
      <c r="E108" s="43">
        <v>20.43</v>
      </c>
      <c r="F108" s="76">
        <v>24.6</v>
      </c>
      <c r="G108" s="75">
        <v>174.08888888888899</v>
      </c>
      <c r="H108" s="26">
        <v>210.6</v>
      </c>
      <c r="I108" s="26">
        <v>185.933333333333</v>
      </c>
      <c r="J108" s="26">
        <v>36.511111111111099</v>
      </c>
      <c r="K108" s="76">
        <v>466.1875</v>
      </c>
      <c r="L108" s="1101" t="s">
        <v>17</v>
      </c>
      <c r="M108" s="1102"/>
    </row>
    <row r="109" spans="1:13" ht="15.9" customHeight="1" x14ac:dyDescent="0.3">
      <c r="A109" s="1112"/>
      <c r="B109" s="1174"/>
      <c r="C109" s="9">
        <v>41494</v>
      </c>
      <c r="D109" s="24">
        <v>663</v>
      </c>
      <c r="E109" s="36">
        <v>20.14</v>
      </c>
      <c r="F109" s="74">
        <v>22.7</v>
      </c>
      <c r="G109" s="73">
        <v>150.57777777777801</v>
      </c>
      <c r="H109" s="11">
        <v>190.15555555555599</v>
      </c>
      <c r="I109" s="11">
        <v>163.4</v>
      </c>
      <c r="J109" s="26">
        <v>39.577777777777797</v>
      </c>
      <c r="K109" s="76">
        <v>446.52083333333297</v>
      </c>
      <c r="L109" s="1183" t="s">
        <v>17</v>
      </c>
      <c r="M109" s="1184"/>
    </row>
    <row r="110" spans="1:13" ht="15.9" customHeight="1" x14ac:dyDescent="0.3">
      <c r="A110" s="1112"/>
      <c r="B110" s="1174"/>
      <c r="C110" s="12">
        <v>41495</v>
      </c>
      <c r="D110" s="25">
        <v>668</v>
      </c>
      <c r="E110" s="43">
        <v>20.29</v>
      </c>
      <c r="F110" s="76">
        <v>25.1</v>
      </c>
      <c r="G110" s="75">
        <v>121.895833333333</v>
      </c>
      <c r="H110" s="26">
        <v>166.229166666667</v>
      </c>
      <c r="I110" s="26">
        <v>136.354166666667</v>
      </c>
      <c r="J110" s="26">
        <v>44.3333333333333</v>
      </c>
      <c r="K110" s="76">
        <v>381.64</v>
      </c>
      <c r="L110" s="1183" t="s">
        <v>17</v>
      </c>
      <c r="M110" s="1184"/>
    </row>
    <row r="111" spans="1:13" ht="15.9" customHeight="1" x14ac:dyDescent="0.3">
      <c r="A111" s="1112"/>
      <c r="B111" s="1174"/>
      <c r="C111" s="12">
        <v>41512</v>
      </c>
      <c r="D111" s="25">
        <v>673</v>
      </c>
      <c r="E111" s="43">
        <v>23</v>
      </c>
      <c r="F111" s="76">
        <v>21</v>
      </c>
      <c r="G111" s="75">
        <v>154.224489795918</v>
      </c>
      <c r="H111" s="26">
        <v>192.02040816326499</v>
      </c>
      <c r="I111" s="26">
        <v>166.51020408163299</v>
      </c>
      <c r="J111" s="26">
        <v>37.7959183673469</v>
      </c>
      <c r="K111" s="76">
        <v>445.69387755102002</v>
      </c>
      <c r="L111" s="1183" t="s">
        <v>17</v>
      </c>
      <c r="M111" s="1184"/>
    </row>
    <row r="112" spans="1:13" ht="15.9" customHeight="1" x14ac:dyDescent="0.3">
      <c r="A112" s="1112"/>
      <c r="B112" s="1174"/>
      <c r="C112" s="12">
        <v>41512</v>
      </c>
      <c r="D112" s="25">
        <v>675</v>
      </c>
      <c r="E112" s="43">
        <v>23</v>
      </c>
      <c r="F112" s="76">
        <v>19.5</v>
      </c>
      <c r="G112" s="75">
        <v>101.611111111111</v>
      </c>
      <c r="H112" s="26">
        <v>141.74074074074099</v>
      </c>
      <c r="I112" s="26">
        <v>114.70370370370399</v>
      </c>
      <c r="J112" s="26">
        <v>40.129629629629598</v>
      </c>
      <c r="K112" s="76">
        <v>539.60344827586198</v>
      </c>
      <c r="L112" s="1183" t="s">
        <v>58</v>
      </c>
      <c r="M112" s="1184"/>
    </row>
    <row r="113" spans="1:13" ht="15.9" customHeight="1" x14ac:dyDescent="0.3">
      <c r="A113" s="1112"/>
      <c r="B113" s="1174"/>
      <c r="C113" s="9">
        <v>41620</v>
      </c>
      <c r="D113" s="24">
        <v>790</v>
      </c>
      <c r="E113" s="36">
        <v>20.86</v>
      </c>
      <c r="F113" s="74">
        <v>23.2</v>
      </c>
      <c r="G113" s="73">
        <v>119.60606060606101</v>
      </c>
      <c r="H113" s="11">
        <v>159.93939393939399</v>
      </c>
      <c r="I113" s="11">
        <v>132.69696969697</v>
      </c>
      <c r="J113" s="11">
        <v>40.3333333333333</v>
      </c>
      <c r="K113" s="74">
        <v>587.38461538461502</v>
      </c>
      <c r="L113" s="1183" t="s">
        <v>60</v>
      </c>
      <c r="M113" s="1184"/>
    </row>
    <row r="114" spans="1:13" ht="15.9" customHeight="1" x14ac:dyDescent="0.3">
      <c r="A114" s="1112"/>
      <c r="B114" s="1174"/>
      <c r="C114" s="12">
        <v>41870</v>
      </c>
      <c r="D114" s="25">
        <v>195</v>
      </c>
      <c r="E114" s="43">
        <v>22.14</v>
      </c>
      <c r="F114" s="76">
        <v>22.4</v>
      </c>
      <c r="G114" s="75">
        <v>119.969696969697</v>
      </c>
      <c r="H114" s="26">
        <v>162.272727272727</v>
      </c>
      <c r="I114" s="26">
        <v>133.78787878787901</v>
      </c>
      <c r="J114" s="26">
        <v>42.303030303030297</v>
      </c>
      <c r="K114" s="26">
        <v>739.23529411764696</v>
      </c>
      <c r="L114" s="1183" t="s">
        <v>17</v>
      </c>
      <c r="M114" s="1184"/>
    </row>
    <row r="115" spans="1:13" ht="15.9" customHeight="1" x14ac:dyDescent="0.3">
      <c r="A115" s="1112"/>
      <c r="B115" s="1174"/>
      <c r="C115" s="9">
        <v>41877</v>
      </c>
      <c r="D115" s="24">
        <v>199</v>
      </c>
      <c r="E115" s="36">
        <v>21.57</v>
      </c>
      <c r="F115" s="74">
        <v>22</v>
      </c>
      <c r="G115" s="73">
        <v>101.9375</v>
      </c>
      <c r="H115" s="11">
        <v>148.25</v>
      </c>
      <c r="I115" s="11">
        <v>117</v>
      </c>
      <c r="J115" s="26">
        <v>46.3125</v>
      </c>
      <c r="K115" s="26">
        <v>515.16129032258095</v>
      </c>
      <c r="L115" s="1107" t="s">
        <v>17</v>
      </c>
      <c r="M115" s="1108"/>
    </row>
    <row r="116" spans="1:13" ht="15.9" customHeight="1" x14ac:dyDescent="0.3">
      <c r="A116" s="1112"/>
      <c r="B116" s="1174"/>
      <c r="C116" s="12">
        <v>41947</v>
      </c>
      <c r="D116" s="25">
        <v>240</v>
      </c>
      <c r="E116" s="43">
        <v>22.14</v>
      </c>
      <c r="F116" s="76">
        <v>26.5</v>
      </c>
      <c r="G116" s="75">
        <v>144.62962962962999</v>
      </c>
      <c r="H116" s="26">
        <v>182.18518518518499</v>
      </c>
      <c r="I116" s="26">
        <v>156.777777777778</v>
      </c>
      <c r="J116" s="26">
        <v>37.5555555555556</v>
      </c>
      <c r="K116" s="26">
        <v>672.357142857143</v>
      </c>
      <c r="L116" s="1183" t="s">
        <v>17</v>
      </c>
      <c r="M116" s="1184"/>
    </row>
    <row r="117" spans="1:13" ht="15.9" customHeight="1" thickBot="1" x14ac:dyDescent="0.35">
      <c r="A117" s="1112"/>
      <c r="B117" s="1174"/>
      <c r="C117" s="9">
        <v>41954</v>
      </c>
      <c r="D117" s="24">
        <v>250</v>
      </c>
      <c r="E117" s="36">
        <v>22.14</v>
      </c>
      <c r="F117" s="74">
        <v>21.1</v>
      </c>
      <c r="G117" s="73">
        <v>119.366666666667</v>
      </c>
      <c r="H117" s="11">
        <v>152.76666666666699</v>
      </c>
      <c r="I117" s="11">
        <v>130.13333333333301</v>
      </c>
      <c r="J117" s="26">
        <v>33.4</v>
      </c>
      <c r="K117" s="26">
        <v>619.79999999999995</v>
      </c>
      <c r="L117" s="1103" t="s">
        <v>17</v>
      </c>
      <c r="M117" s="1104"/>
    </row>
    <row r="118" spans="1:13" ht="15.9" customHeight="1" x14ac:dyDescent="0.3">
      <c r="A118" s="1112"/>
      <c r="B118" s="1174"/>
      <c r="C118" s="1116" t="s">
        <v>13</v>
      </c>
      <c r="D118" s="1134"/>
      <c r="E118" s="47">
        <f t="shared" ref="E118:K118" si="28">AVERAGE(E108:E117)</f>
        <v>21.570999999999998</v>
      </c>
      <c r="F118" s="16">
        <f t="shared" si="28"/>
        <v>22.81</v>
      </c>
      <c r="G118" s="14">
        <f t="shared" si="28"/>
        <v>130.79076547790839</v>
      </c>
      <c r="H118" s="15">
        <f t="shared" si="28"/>
        <v>170.61598441902021</v>
      </c>
      <c r="I118" s="15">
        <f t="shared" si="28"/>
        <v>143.7297367381297</v>
      </c>
      <c r="J118" s="15">
        <f t="shared" si="28"/>
        <v>39.825218941111785</v>
      </c>
      <c r="K118" s="15">
        <f t="shared" si="28"/>
        <v>541.35840018422016</v>
      </c>
      <c r="L118" s="1118">
        <f>COUNT(G108:G117)</f>
        <v>10</v>
      </c>
      <c r="M118" s="1119"/>
    </row>
    <row r="119" spans="1:13" ht="15.9" customHeight="1" x14ac:dyDescent="0.3">
      <c r="A119" s="1112"/>
      <c r="B119" s="1174"/>
      <c r="C119" s="1124" t="s">
        <v>14</v>
      </c>
      <c r="D119" s="1130"/>
      <c r="E119" s="49">
        <f t="shared" ref="E119:K119" si="29">_xlfn.STDEV.S(E108:E117)</f>
        <v>1.0827685707378925</v>
      </c>
      <c r="F119" s="19">
        <f t="shared" si="29"/>
        <v>2.1136855647580761</v>
      </c>
      <c r="G119" s="17">
        <f t="shared" si="29"/>
        <v>23.904190936667106</v>
      </c>
      <c r="H119" s="18">
        <f t="shared" si="29"/>
        <v>22.181000125678878</v>
      </c>
      <c r="I119" s="18">
        <f t="shared" si="29"/>
        <v>23.271530095902488</v>
      </c>
      <c r="J119" s="18">
        <f t="shared" si="29"/>
        <v>3.8078240380141581</v>
      </c>
      <c r="K119" s="18">
        <f t="shared" si="29"/>
        <v>112.83384923171573</v>
      </c>
      <c r="L119" s="1120"/>
      <c r="M119" s="1121"/>
    </row>
    <row r="120" spans="1:13" ht="15.9" customHeight="1" thickBot="1" x14ac:dyDescent="0.35">
      <c r="A120" s="1112"/>
      <c r="B120" s="1175"/>
      <c r="C120" s="1126" t="s">
        <v>15</v>
      </c>
      <c r="D120" s="1131"/>
      <c r="E120" s="51">
        <f t="shared" ref="E120:K120" si="30">_xlfn.STDEV.S(E108:E117)/SQRT(COUNT(E108:E117))</f>
        <v>0.34240148623768829</v>
      </c>
      <c r="F120" s="22">
        <f t="shared" si="30"/>
        <v>0.66840606420548476</v>
      </c>
      <c r="G120" s="20">
        <f t="shared" si="30"/>
        <v>7.5591688983421834</v>
      </c>
      <c r="H120" s="21">
        <f t="shared" si="30"/>
        <v>7.0142481177626328</v>
      </c>
      <c r="I120" s="21">
        <f t="shared" si="30"/>
        <v>7.3591039740208535</v>
      </c>
      <c r="J120" s="21">
        <f t="shared" si="30"/>
        <v>1.2041396889264322</v>
      </c>
      <c r="K120" s="21">
        <f t="shared" si="30"/>
        <v>35.681196073626168</v>
      </c>
      <c r="L120" s="1122"/>
      <c r="M120" s="1123"/>
    </row>
    <row r="121" spans="1:13" ht="15.9" customHeight="1" thickBot="1" x14ac:dyDescent="0.35">
      <c r="A121" s="1113"/>
      <c r="B121" s="1243" t="s">
        <v>19</v>
      </c>
      <c r="C121" s="1244"/>
      <c r="D121" s="1245"/>
      <c r="E121" s="27">
        <f t="shared" ref="E121:K121" si="31">_xlfn.T.TEST(E97:E104,E108:E117,2,3)</f>
        <v>0.25111122555692811</v>
      </c>
      <c r="F121" s="29">
        <f t="shared" si="31"/>
        <v>0.12468105623475072</v>
      </c>
      <c r="G121" s="27">
        <f t="shared" si="31"/>
        <v>0.15414636383173849</v>
      </c>
      <c r="H121" s="28">
        <f t="shared" si="31"/>
        <v>0.11252007691072462</v>
      </c>
      <c r="I121" s="28">
        <f t="shared" si="31"/>
        <v>0.13869060914021014</v>
      </c>
      <c r="J121" s="28">
        <f t="shared" si="31"/>
        <v>0.69119938063647557</v>
      </c>
      <c r="K121" s="29">
        <f t="shared" si="31"/>
        <v>2.7919888346074604E-3</v>
      </c>
    </row>
    <row r="122" spans="1:13" ht="15.9" customHeight="1" x14ac:dyDescent="0.3">
      <c r="E122" s="1"/>
      <c r="F122" s="8"/>
      <c r="G122" s="8"/>
      <c r="H122" s="8"/>
      <c r="I122" s="8"/>
      <c r="J122" s="8"/>
      <c r="K122" s="8"/>
    </row>
    <row r="123" spans="1:13" ht="15.9" customHeight="1" x14ac:dyDescent="0.3">
      <c r="E123" s="1"/>
      <c r="F123" s="8"/>
      <c r="G123" s="8"/>
      <c r="H123" s="8"/>
      <c r="I123" s="8"/>
      <c r="J123" s="8"/>
      <c r="K123" s="8"/>
    </row>
    <row r="124" spans="1:13" ht="15.9" customHeight="1" thickBot="1" x14ac:dyDescent="0.35">
      <c r="E124" s="1"/>
      <c r="F124" s="8"/>
      <c r="G124" s="8"/>
      <c r="H124" s="8"/>
      <c r="I124" s="8"/>
      <c r="J124" s="8"/>
      <c r="K124" s="8"/>
    </row>
    <row r="125" spans="1:13" ht="16.5" customHeight="1" x14ac:dyDescent="0.3">
      <c r="A125" s="1150" t="s">
        <v>647</v>
      </c>
      <c r="B125" s="1151"/>
      <c r="C125" s="1156" t="s">
        <v>0</v>
      </c>
      <c r="D125" s="1179" t="s">
        <v>1</v>
      </c>
      <c r="E125" s="1266" t="s">
        <v>55</v>
      </c>
      <c r="F125" s="1194" t="s">
        <v>56</v>
      </c>
      <c r="G125" s="1178" t="s">
        <v>57</v>
      </c>
      <c r="H125" s="1135"/>
      <c r="I125" s="1135"/>
      <c r="J125" s="1135"/>
      <c r="K125" s="1169"/>
      <c r="L125" s="1101" t="s">
        <v>2</v>
      </c>
      <c r="M125" s="1102"/>
    </row>
    <row r="126" spans="1:13" ht="16.5" customHeight="1" thickBot="1" x14ac:dyDescent="0.35">
      <c r="A126" s="1154"/>
      <c r="B126" s="1155"/>
      <c r="C126" s="1157"/>
      <c r="D126" s="1180"/>
      <c r="E126" s="1267"/>
      <c r="F126" s="1195"/>
      <c r="G126" s="92" t="s">
        <v>3</v>
      </c>
      <c r="H126" s="93" t="s">
        <v>4</v>
      </c>
      <c r="I126" s="93" t="s">
        <v>5</v>
      </c>
      <c r="J126" s="93" t="s">
        <v>6</v>
      </c>
      <c r="K126" s="404" t="s">
        <v>7</v>
      </c>
      <c r="L126" s="1103"/>
      <c r="M126" s="1104"/>
    </row>
    <row r="127" spans="1:13" ht="15.9" customHeight="1" x14ac:dyDescent="0.3">
      <c r="A127" s="1170" t="s">
        <v>648</v>
      </c>
      <c r="B127" s="1173" t="s">
        <v>9</v>
      </c>
      <c r="C127" s="95">
        <v>41502</v>
      </c>
      <c r="D127" s="96">
        <v>678</v>
      </c>
      <c r="E127" s="398">
        <v>20.29</v>
      </c>
      <c r="F127" s="328">
        <v>28</v>
      </c>
      <c r="G127" s="327" t="s">
        <v>17</v>
      </c>
      <c r="H127" s="11" t="s">
        <v>17</v>
      </c>
      <c r="I127" s="11" t="s">
        <v>17</v>
      </c>
      <c r="J127" s="396" t="s">
        <v>17</v>
      </c>
      <c r="K127" s="330" t="s">
        <v>17</v>
      </c>
      <c r="L127" s="1183" t="s">
        <v>642</v>
      </c>
      <c r="M127" s="1184"/>
    </row>
    <row r="128" spans="1:13" ht="15.9" customHeight="1" x14ac:dyDescent="0.3">
      <c r="A128" s="1112"/>
      <c r="B128" s="1174"/>
      <c r="C128" s="9">
        <v>41502</v>
      </c>
      <c r="D128" s="24">
        <v>679</v>
      </c>
      <c r="E128" s="528">
        <v>20.29</v>
      </c>
      <c r="F128" s="328" t="s">
        <v>17</v>
      </c>
      <c r="G128" s="327">
        <v>77.677419354838705</v>
      </c>
      <c r="H128" s="11">
        <v>112.54838709677399</v>
      </c>
      <c r="I128" s="11">
        <v>88.870967741935502</v>
      </c>
      <c r="J128" s="525">
        <v>34.870967741935502</v>
      </c>
      <c r="K128" s="330">
        <v>391.6875</v>
      </c>
      <c r="L128" s="1183" t="s">
        <v>58</v>
      </c>
      <c r="M128" s="1184"/>
    </row>
    <row r="129" spans="1:13" ht="15.9" customHeight="1" x14ac:dyDescent="0.3">
      <c r="A129" s="1112"/>
      <c r="B129" s="1174"/>
      <c r="C129" s="12">
        <v>41614</v>
      </c>
      <c r="D129" s="25">
        <v>780</v>
      </c>
      <c r="E129" s="43">
        <v>21.14</v>
      </c>
      <c r="F129" s="330">
        <v>25.9</v>
      </c>
      <c r="G129" s="329">
        <v>114.142857142857</v>
      </c>
      <c r="H129" s="396">
        <v>159.32142857142901</v>
      </c>
      <c r="I129" s="396">
        <v>128.857142857143</v>
      </c>
      <c r="J129" s="396">
        <v>45.178571428571402</v>
      </c>
      <c r="K129" s="330">
        <v>650.44444444444503</v>
      </c>
      <c r="L129" s="1183" t="s">
        <v>17</v>
      </c>
      <c r="M129" s="1184"/>
    </row>
    <row r="130" spans="1:13" ht="15.9" customHeight="1" x14ac:dyDescent="0.3">
      <c r="A130" s="1112"/>
      <c r="B130" s="1174"/>
      <c r="C130" s="9">
        <v>41620</v>
      </c>
      <c r="D130" s="24">
        <v>787</v>
      </c>
      <c r="E130" s="398">
        <v>20.86</v>
      </c>
      <c r="F130" s="328">
        <v>25.4</v>
      </c>
      <c r="G130" s="327">
        <v>120.695652173913</v>
      </c>
      <c r="H130" s="11">
        <v>166.39130434782601</v>
      </c>
      <c r="I130" s="11">
        <v>135.565217391304</v>
      </c>
      <c r="J130" s="11">
        <v>45.695652173913103</v>
      </c>
      <c r="K130" s="328">
        <v>687.22727272727298</v>
      </c>
      <c r="L130" s="1183" t="s">
        <v>489</v>
      </c>
      <c r="M130" s="1184"/>
    </row>
    <row r="131" spans="1:13" ht="15.9" customHeight="1" thickBot="1" x14ac:dyDescent="0.35">
      <c r="A131" s="1112"/>
      <c r="B131" s="1175"/>
      <c r="C131" s="9">
        <v>41865</v>
      </c>
      <c r="D131" s="24">
        <v>181</v>
      </c>
      <c r="E131" s="398">
        <v>20.86</v>
      </c>
      <c r="F131" s="328">
        <v>25.8</v>
      </c>
      <c r="G131" s="327">
        <v>127.895833333333</v>
      </c>
      <c r="H131" s="11">
        <v>167.75</v>
      </c>
      <c r="I131" s="11">
        <v>140.8125</v>
      </c>
      <c r="J131" s="11">
        <v>39.8541666666667</v>
      </c>
      <c r="K131" s="11">
        <v>500.8</v>
      </c>
      <c r="L131" s="1183" t="s">
        <v>17</v>
      </c>
      <c r="M131" s="1184"/>
    </row>
    <row r="132" spans="1:13" ht="15.9" customHeight="1" x14ac:dyDescent="0.3">
      <c r="A132" s="1112"/>
      <c r="B132" s="1116" t="s">
        <v>13</v>
      </c>
      <c r="C132" s="1117"/>
      <c r="D132" s="1134"/>
      <c r="E132" s="47">
        <f t="shared" ref="E132:K132" si="32">AVERAGE(E127:E131)</f>
        <v>20.687999999999999</v>
      </c>
      <c r="F132" s="16">
        <f t="shared" si="32"/>
        <v>26.274999999999999</v>
      </c>
      <c r="G132" s="14">
        <f t="shared" si="32"/>
        <v>110.10294050123542</v>
      </c>
      <c r="H132" s="15">
        <f t="shared" si="32"/>
        <v>151.50278000400726</v>
      </c>
      <c r="I132" s="15">
        <f t="shared" si="32"/>
        <v>123.52645699759563</v>
      </c>
      <c r="J132" s="15">
        <f t="shared" si="32"/>
        <v>41.399839502771677</v>
      </c>
      <c r="K132" s="16">
        <f t="shared" si="32"/>
        <v>557.53980429292949</v>
      </c>
      <c r="L132" s="1118">
        <f>COUNT(G127:G131)</f>
        <v>4</v>
      </c>
      <c r="M132" s="1119"/>
    </row>
    <row r="133" spans="1:13" ht="15.9" customHeight="1" x14ac:dyDescent="0.3">
      <c r="A133" s="1112"/>
      <c r="B133" s="1124" t="s">
        <v>14</v>
      </c>
      <c r="C133" s="1125"/>
      <c r="D133" s="1130"/>
      <c r="E133" s="49">
        <f t="shared" ref="E133:K133" si="33">_xlfn.STDEV.S(E127:E131)</f>
        <v>0.38088055870574483</v>
      </c>
      <c r="F133" s="19">
        <f t="shared" si="33"/>
        <v>1.1701139545645405</v>
      </c>
      <c r="G133" s="17">
        <f t="shared" si="33"/>
        <v>22.33478545529119</v>
      </c>
      <c r="H133" s="18">
        <f t="shared" si="33"/>
        <v>26.23112849857722</v>
      </c>
      <c r="I133" s="18">
        <f t="shared" si="33"/>
        <v>23.616083373980871</v>
      </c>
      <c r="J133" s="18">
        <f t="shared" si="33"/>
        <v>5.0907789992729073</v>
      </c>
      <c r="K133" s="19">
        <f t="shared" si="33"/>
        <v>136.84115348469518</v>
      </c>
      <c r="L133" s="1120"/>
      <c r="M133" s="1121"/>
    </row>
    <row r="134" spans="1:13" ht="15.9" customHeight="1" thickBot="1" x14ac:dyDescent="0.35">
      <c r="A134" s="1112"/>
      <c r="B134" s="1272" t="s">
        <v>15</v>
      </c>
      <c r="C134" s="1273"/>
      <c r="D134" s="1274"/>
      <c r="E134" s="51">
        <f t="shared" ref="E134:K134" si="34">_xlfn.STDEV.S(E127:E131)/SQRT(COUNT(E127:E131))</f>
        <v>0.17033496411482896</v>
      </c>
      <c r="F134" s="22">
        <f t="shared" si="34"/>
        <v>0.58505697728227024</v>
      </c>
      <c r="G134" s="20">
        <f t="shared" si="34"/>
        <v>11.167392727645595</v>
      </c>
      <c r="H134" s="21">
        <f t="shared" si="34"/>
        <v>13.11556424928861</v>
      </c>
      <c r="I134" s="21">
        <f t="shared" si="34"/>
        <v>11.808041686990435</v>
      </c>
      <c r="J134" s="21">
        <f t="shared" si="34"/>
        <v>2.5453894996364537</v>
      </c>
      <c r="K134" s="22">
        <f t="shared" si="34"/>
        <v>68.420576742347592</v>
      </c>
      <c r="L134" s="1122"/>
      <c r="M134" s="1123"/>
    </row>
    <row r="135" spans="1:13" ht="15.9" customHeight="1" x14ac:dyDescent="0.3">
      <c r="A135" s="1112"/>
      <c r="B135" s="1173" t="s">
        <v>16</v>
      </c>
      <c r="C135" s="12">
        <v>41480</v>
      </c>
      <c r="D135" s="25">
        <v>639</v>
      </c>
      <c r="E135" s="43">
        <v>20.43</v>
      </c>
      <c r="F135" s="330">
        <v>24.4</v>
      </c>
      <c r="G135" s="329">
        <v>147.57499999999999</v>
      </c>
      <c r="H135" s="396">
        <v>190.5</v>
      </c>
      <c r="I135" s="396">
        <v>161.52500000000001</v>
      </c>
      <c r="J135" s="396">
        <v>42.924999999999997</v>
      </c>
      <c r="K135" s="330">
        <v>623.54999999999995</v>
      </c>
      <c r="L135" s="1101" t="s">
        <v>17</v>
      </c>
      <c r="M135" s="1102"/>
    </row>
    <row r="136" spans="1:13" ht="15.9" customHeight="1" x14ac:dyDescent="0.3">
      <c r="A136" s="1112"/>
      <c r="B136" s="1174"/>
      <c r="C136" s="9">
        <v>41480</v>
      </c>
      <c r="D136" s="24">
        <v>640</v>
      </c>
      <c r="E136" s="398">
        <v>20.43</v>
      </c>
      <c r="F136" s="328">
        <v>22.7</v>
      </c>
      <c r="G136" s="327">
        <v>169.2</v>
      </c>
      <c r="H136" s="11">
        <v>210.6</v>
      </c>
      <c r="I136" s="11">
        <v>182.6</v>
      </c>
      <c r="J136" s="11">
        <v>41.4</v>
      </c>
      <c r="K136" s="328">
        <v>528.54545454545496</v>
      </c>
      <c r="L136" s="1183" t="s">
        <v>59</v>
      </c>
      <c r="M136" s="1184"/>
    </row>
    <row r="137" spans="1:13" ht="15.9" customHeight="1" x14ac:dyDescent="0.3">
      <c r="A137" s="1112"/>
      <c r="B137" s="1174"/>
      <c r="C137" s="12">
        <v>41494</v>
      </c>
      <c r="D137" s="25">
        <v>662</v>
      </c>
      <c r="E137" s="43">
        <v>20.14</v>
      </c>
      <c r="F137" s="330">
        <v>24.4</v>
      </c>
      <c r="G137" s="329">
        <v>134.48979591836701</v>
      </c>
      <c r="H137" s="396">
        <v>180.51020408163299</v>
      </c>
      <c r="I137" s="396">
        <v>149.551020408163</v>
      </c>
      <c r="J137" s="396">
        <v>46.020408163265301</v>
      </c>
      <c r="K137" s="330">
        <v>431.84615384615398</v>
      </c>
      <c r="L137" s="1183" t="s">
        <v>17</v>
      </c>
      <c r="M137" s="1184"/>
    </row>
    <row r="138" spans="1:13" ht="15.9" customHeight="1" x14ac:dyDescent="0.3">
      <c r="A138" s="1112"/>
      <c r="B138" s="1174"/>
      <c r="C138" s="12">
        <v>41495</v>
      </c>
      <c r="D138" s="25">
        <v>667</v>
      </c>
      <c r="E138" s="43">
        <v>20.29</v>
      </c>
      <c r="F138" s="330">
        <v>24</v>
      </c>
      <c r="G138" s="329">
        <v>147.69811320754701</v>
      </c>
      <c r="H138" s="396">
        <v>192.452830188679</v>
      </c>
      <c r="I138" s="396">
        <v>162.24528301886801</v>
      </c>
      <c r="J138" s="396">
        <v>44.754716981132098</v>
      </c>
      <c r="K138" s="330">
        <v>415.69090909090897</v>
      </c>
      <c r="L138" s="1183" t="s">
        <v>17</v>
      </c>
      <c r="M138" s="1184"/>
    </row>
    <row r="139" spans="1:13" ht="15.9" customHeight="1" x14ac:dyDescent="0.3">
      <c r="A139" s="1112"/>
      <c r="B139" s="1174"/>
      <c r="C139" s="9">
        <v>41856</v>
      </c>
      <c r="D139" s="24">
        <v>193</v>
      </c>
      <c r="E139" s="398">
        <v>20.14</v>
      </c>
      <c r="F139" s="328">
        <v>25.7</v>
      </c>
      <c r="G139" s="327">
        <v>108.41176470588201</v>
      </c>
      <c r="H139" s="11">
        <v>141.58823529411799</v>
      </c>
      <c r="I139" s="11">
        <v>119.17647058823501</v>
      </c>
      <c r="J139" s="11">
        <v>33.176470588235297</v>
      </c>
      <c r="K139" s="11">
        <v>805.38461538461502</v>
      </c>
      <c r="L139" s="1107" t="s">
        <v>59</v>
      </c>
      <c r="M139" s="1108"/>
    </row>
    <row r="140" spans="1:13" ht="15.9" customHeight="1" x14ac:dyDescent="0.3">
      <c r="A140" s="1112"/>
      <c r="B140" s="1174"/>
      <c r="C140" s="12">
        <v>41877</v>
      </c>
      <c r="D140" s="25">
        <v>198</v>
      </c>
      <c r="E140" s="43">
        <v>21.57</v>
      </c>
      <c r="F140" s="330">
        <v>25.4</v>
      </c>
      <c r="G140" s="329">
        <v>127.444444444444</v>
      </c>
      <c r="H140" s="396">
        <v>171.555555555556</v>
      </c>
      <c r="I140" s="396">
        <v>141.888888888889</v>
      </c>
      <c r="J140" s="8">
        <v>44.1111111111111</v>
      </c>
      <c r="K140" s="396">
        <v>553.57142857142901</v>
      </c>
      <c r="L140" s="1183" t="s">
        <v>17</v>
      </c>
      <c r="M140" s="1184"/>
    </row>
    <row r="141" spans="1:13" ht="15.9" customHeight="1" x14ac:dyDescent="0.3">
      <c r="A141" s="1112"/>
      <c r="B141" s="1174"/>
      <c r="C141" s="12">
        <v>41947</v>
      </c>
      <c r="D141" s="25">
        <v>241</v>
      </c>
      <c r="E141" s="43">
        <v>22.14</v>
      </c>
      <c r="F141" s="330">
        <v>25.2</v>
      </c>
      <c r="G141" s="329">
        <v>110.24242424242399</v>
      </c>
      <c r="H141" s="396">
        <v>148.06060606060601</v>
      </c>
      <c r="I141" s="396">
        <v>122.484848484848</v>
      </c>
      <c r="J141" s="8">
        <v>37.818181818181799</v>
      </c>
      <c r="K141" s="396">
        <v>559.61764705882399</v>
      </c>
      <c r="L141" s="1183" t="s">
        <v>17</v>
      </c>
      <c r="M141" s="1184"/>
    </row>
    <row r="142" spans="1:13" ht="15.9" customHeight="1" thickBot="1" x14ac:dyDescent="0.35">
      <c r="A142" s="1112"/>
      <c r="B142" s="1175"/>
      <c r="C142" s="12">
        <v>41954</v>
      </c>
      <c r="D142" s="25">
        <v>251</v>
      </c>
      <c r="E142" s="43">
        <v>22.14</v>
      </c>
      <c r="F142" s="330">
        <v>21.4</v>
      </c>
      <c r="G142" s="329">
        <v>118.18518518518501</v>
      </c>
      <c r="H142" s="396">
        <v>158.444444444444</v>
      </c>
      <c r="I142" s="396">
        <v>131.25925925925901</v>
      </c>
      <c r="J142" s="8">
        <v>40.259259259259302</v>
      </c>
      <c r="K142" s="396">
        <v>513.80769230769204</v>
      </c>
      <c r="L142" s="1103" t="s">
        <v>17</v>
      </c>
      <c r="M142" s="1104"/>
    </row>
    <row r="143" spans="1:13" ht="15.9" customHeight="1" x14ac:dyDescent="0.3">
      <c r="A143" s="1112"/>
      <c r="B143" s="1116" t="s">
        <v>13</v>
      </c>
      <c r="C143" s="1117"/>
      <c r="D143" s="1134"/>
      <c r="E143" s="47">
        <f t="shared" ref="E143:K143" si="35">AVERAGE(E135:E142)</f>
        <v>20.909999999999997</v>
      </c>
      <c r="F143" s="16">
        <f t="shared" si="35"/>
        <v>24.15</v>
      </c>
      <c r="G143" s="14">
        <f t="shared" si="35"/>
        <v>132.90584096298113</v>
      </c>
      <c r="H143" s="15">
        <f t="shared" si="35"/>
        <v>174.21398445312951</v>
      </c>
      <c r="I143" s="15">
        <f t="shared" si="35"/>
        <v>146.34134633103275</v>
      </c>
      <c r="J143" s="15">
        <f t="shared" si="35"/>
        <v>41.308143490148112</v>
      </c>
      <c r="K143" s="16">
        <f t="shared" si="35"/>
        <v>554.00173760063478</v>
      </c>
      <c r="L143" s="1118">
        <f>COUNT(G135:G142)</f>
        <v>8</v>
      </c>
      <c r="M143" s="1119"/>
    </row>
    <row r="144" spans="1:13" ht="15.9" customHeight="1" x14ac:dyDescent="0.3">
      <c r="A144" s="1112"/>
      <c r="B144" s="1124" t="s">
        <v>14</v>
      </c>
      <c r="C144" s="1125"/>
      <c r="D144" s="1130"/>
      <c r="E144" s="49">
        <f t="shared" ref="E144:K144" si="36">_xlfn.STDEV.S(E135:E142)</f>
        <v>0.88579262326380426</v>
      </c>
      <c r="F144" s="19">
        <f t="shared" si="36"/>
        <v>1.4579829511054943</v>
      </c>
      <c r="G144" s="17">
        <f t="shared" si="36"/>
        <v>21.091248104080179</v>
      </c>
      <c r="H144" s="18">
        <f t="shared" si="36"/>
        <v>23.801736584194686</v>
      </c>
      <c r="I144" s="18">
        <f t="shared" si="36"/>
        <v>21.918117769157639</v>
      </c>
      <c r="J144" s="18">
        <f t="shared" si="36"/>
        <v>4.2082859089383851</v>
      </c>
      <c r="K144" s="19">
        <f t="shared" si="36"/>
        <v>122.11089292703862</v>
      </c>
      <c r="L144" s="1120"/>
      <c r="M144" s="1121"/>
    </row>
    <row r="145" spans="1:13" ht="15.9" customHeight="1" thickBot="1" x14ac:dyDescent="0.35">
      <c r="A145" s="1113"/>
      <c r="B145" s="1272" t="s">
        <v>15</v>
      </c>
      <c r="C145" s="1273"/>
      <c r="D145" s="1274"/>
      <c r="E145" s="51">
        <f t="shared" ref="E145:K145" si="37">_xlfn.STDEV.S(E135:E142)/SQRT(COUNT(E135:E142))</f>
        <v>0.31317498531742838</v>
      </c>
      <c r="F145" s="22">
        <f t="shared" si="37"/>
        <v>0.51547481579053478</v>
      </c>
      <c r="G145" s="20">
        <f t="shared" si="37"/>
        <v>7.4568822790415039</v>
      </c>
      <c r="H145" s="21">
        <f t="shared" si="37"/>
        <v>8.415184671349996</v>
      </c>
      <c r="I145" s="21">
        <f t="shared" si="37"/>
        <v>7.7492248527083643</v>
      </c>
      <c r="J145" s="21">
        <f t="shared" si="37"/>
        <v>1.4878537516910628</v>
      </c>
      <c r="K145" s="22">
        <f t="shared" si="37"/>
        <v>43.17272022272671</v>
      </c>
      <c r="L145" s="1122"/>
      <c r="M145" s="1123"/>
    </row>
    <row r="146" spans="1:13" ht="15.9" customHeight="1" x14ac:dyDescent="0.3"/>
    <row r="147" spans="1:13" ht="15.9" customHeight="1" thickBot="1" x14ac:dyDescent="0.35"/>
    <row r="148" spans="1:13" ht="15.9" customHeight="1" x14ac:dyDescent="0.3">
      <c r="B148" s="84"/>
      <c r="C148" s="1101" t="s">
        <v>21</v>
      </c>
      <c r="D148" s="1102"/>
      <c r="E148" s="1270" t="s">
        <v>55</v>
      </c>
      <c r="F148" s="1256" t="s">
        <v>56</v>
      </c>
      <c r="G148" s="1258" t="s">
        <v>64</v>
      </c>
      <c r="H148" s="1258" t="s">
        <v>65</v>
      </c>
      <c r="I148" s="1258" t="s">
        <v>66</v>
      </c>
      <c r="J148" s="1258" t="s">
        <v>67</v>
      </c>
      <c r="K148" s="1268" t="s">
        <v>7</v>
      </c>
      <c r="L148" s="1101" t="s">
        <v>2</v>
      </c>
      <c r="M148" s="1102"/>
    </row>
    <row r="149" spans="1:13" ht="16.5" customHeight="1" thickBot="1" x14ac:dyDescent="0.35">
      <c r="B149" s="85"/>
      <c r="C149" s="1103"/>
      <c r="D149" s="1104"/>
      <c r="E149" s="1271"/>
      <c r="F149" s="1257"/>
      <c r="G149" s="1259"/>
      <c r="H149" s="1259"/>
      <c r="I149" s="1259"/>
      <c r="J149" s="1259"/>
      <c r="K149" s="1269"/>
      <c r="L149" s="1103"/>
      <c r="M149" s="1104"/>
    </row>
    <row r="150" spans="1:13" ht="15.9" customHeight="1" x14ac:dyDescent="0.3">
      <c r="A150" s="34"/>
      <c r="B150" s="1236" t="s">
        <v>9</v>
      </c>
      <c r="C150" s="1188" t="s">
        <v>653</v>
      </c>
      <c r="D150" s="1189"/>
      <c r="E150" s="526">
        <f t="shared" ref="E150:K150" si="38">_xlfn.T.TEST(E5:E14,E37:E46,2,3)</f>
        <v>0.86078298275663523</v>
      </c>
      <c r="F150" s="527">
        <f t="shared" si="38"/>
        <v>0.89849716026089999</v>
      </c>
      <c r="G150" s="526">
        <f t="shared" si="38"/>
        <v>0.9141140073667674</v>
      </c>
      <c r="H150" s="35">
        <f t="shared" si="38"/>
        <v>0.9179797590936104</v>
      </c>
      <c r="I150" s="35">
        <f t="shared" si="38"/>
        <v>0.92410916674341315</v>
      </c>
      <c r="J150" s="35">
        <f t="shared" si="38"/>
        <v>0.95445422302709892</v>
      </c>
      <c r="K150" s="527">
        <f t="shared" si="38"/>
        <v>8.3828544749475903E-2</v>
      </c>
      <c r="L150" s="1260"/>
      <c r="M150" s="1261"/>
    </row>
    <row r="151" spans="1:13" ht="15.9" customHeight="1" x14ac:dyDescent="0.3">
      <c r="A151" s="34"/>
      <c r="B151" s="1237"/>
      <c r="C151" s="1190" t="s">
        <v>654</v>
      </c>
      <c r="D151" s="1191"/>
      <c r="E151" s="528">
        <f t="shared" ref="E151:K151" si="39">_xlfn.T.TEST(E5:E14,E69:E74,2,3)</f>
        <v>1.1127639007478291E-8</v>
      </c>
      <c r="F151" s="529">
        <f t="shared" si="39"/>
        <v>0.97194313802642573</v>
      </c>
      <c r="G151" s="528">
        <f t="shared" si="39"/>
        <v>1.9908069657691228E-2</v>
      </c>
      <c r="H151" s="37">
        <f t="shared" si="39"/>
        <v>0.14160088233467003</v>
      </c>
      <c r="I151" s="37">
        <f t="shared" si="39"/>
        <v>3.7059569368397847E-2</v>
      </c>
      <c r="J151" s="37">
        <f t="shared" si="39"/>
        <v>5.6659072520667361E-2</v>
      </c>
      <c r="K151" s="529">
        <f t="shared" si="39"/>
        <v>0.1637153835811179</v>
      </c>
      <c r="L151" s="1262"/>
      <c r="M151" s="1263"/>
    </row>
    <row r="152" spans="1:13" ht="15.9" customHeight="1" x14ac:dyDescent="0.3">
      <c r="A152" s="34"/>
      <c r="B152" s="1237"/>
      <c r="C152" s="1190" t="s">
        <v>655</v>
      </c>
      <c r="D152" s="1191"/>
      <c r="E152" s="528">
        <f t="shared" ref="E152:K152" si="40">_xlfn.T.TEST(E5:E14,E97:E104,2,3)</f>
        <v>0.79231522300118318</v>
      </c>
      <c r="F152" s="529">
        <f t="shared" si="40"/>
        <v>3.1324223623348135E-2</v>
      </c>
      <c r="G152" s="528">
        <f t="shared" si="40"/>
        <v>1.2166015648870411E-4</v>
      </c>
      <c r="H152" s="37">
        <f t="shared" si="40"/>
        <v>8.9509287562092925E-5</v>
      </c>
      <c r="I152" s="37">
        <f t="shared" si="40"/>
        <v>1.0417870606528343E-4</v>
      </c>
      <c r="J152" s="37">
        <f t="shared" si="40"/>
        <v>6.6601480134244134E-2</v>
      </c>
      <c r="K152" s="529">
        <f t="shared" si="40"/>
        <v>0.74447952787394878</v>
      </c>
      <c r="L152" s="1262"/>
      <c r="M152" s="1263"/>
    </row>
    <row r="153" spans="1:13" ht="15.9" customHeight="1" thickBot="1" x14ac:dyDescent="0.35">
      <c r="A153" s="34"/>
      <c r="B153" s="1238"/>
      <c r="C153" s="1192" t="s">
        <v>656</v>
      </c>
      <c r="D153" s="1193"/>
      <c r="E153" s="530">
        <f t="shared" ref="E153:K153" si="41">_xlfn.T.TEST(E37:E46,E127:E131,2,3)</f>
        <v>0.44295099403268634</v>
      </c>
      <c r="F153" s="531">
        <f t="shared" si="41"/>
        <v>5.6581320552848306E-2</v>
      </c>
      <c r="G153" s="530">
        <f t="shared" si="41"/>
        <v>0.11089468786087134</v>
      </c>
      <c r="H153" s="38">
        <f t="shared" si="41"/>
        <v>9.4395073841372024E-2</v>
      </c>
      <c r="I153" s="38">
        <f t="shared" si="41"/>
        <v>0.1041672296633189</v>
      </c>
      <c r="J153" s="38">
        <f t="shared" si="41"/>
        <v>0.12500916899333578</v>
      </c>
      <c r="K153" s="531">
        <f t="shared" si="41"/>
        <v>0.51314641193324051</v>
      </c>
      <c r="L153" s="1264"/>
      <c r="M153" s="1265"/>
    </row>
    <row r="154" spans="1:13" ht="15.9" customHeight="1" x14ac:dyDescent="0.3">
      <c r="A154" s="34"/>
      <c r="B154" s="1237" t="s">
        <v>16</v>
      </c>
      <c r="C154" s="1188" t="s">
        <v>653</v>
      </c>
      <c r="D154" s="1189"/>
      <c r="E154" s="526">
        <f t="shared" ref="E154:K154" si="42">_xlfn.T.TEST(E18:E27,E50:E59,2,3)</f>
        <v>0.41196157276655843</v>
      </c>
      <c r="F154" s="527">
        <f t="shared" si="42"/>
        <v>2.0052000268190533E-2</v>
      </c>
      <c r="G154" s="526">
        <f t="shared" si="42"/>
        <v>0.95072091557724869</v>
      </c>
      <c r="H154" s="35">
        <f t="shared" si="42"/>
        <v>0.76455557471908719</v>
      </c>
      <c r="I154" s="35">
        <f t="shared" si="42"/>
        <v>0.96813428862115702</v>
      </c>
      <c r="J154" s="35">
        <f t="shared" si="42"/>
        <v>0.45933082382364543</v>
      </c>
      <c r="K154" s="527">
        <f t="shared" si="42"/>
        <v>0.46199432501962345</v>
      </c>
      <c r="L154" s="1260"/>
      <c r="M154" s="1261"/>
    </row>
    <row r="155" spans="1:13" ht="15.9" customHeight="1" x14ac:dyDescent="0.3">
      <c r="A155" s="34"/>
      <c r="B155" s="1237"/>
      <c r="C155" s="1190" t="s">
        <v>654</v>
      </c>
      <c r="D155" s="1191"/>
      <c r="E155" s="528">
        <f t="shared" ref="E155:K155" si="43">_xlfn.T.TEST(E18:E27,E78:E87,2,3)</f>
        <v>1.8220564001971644E-13</v>
      </c>
      <c r="F155" s="529">
        <f t="shared" si="43"/>
        <v>3.386578337675738E-3</v>
      </c>
      <c r="G155" s="528">
        <f t="shared" si="43"/>
        <v>0.12924659365874816</v>
      </c>
      <c r="H155" s="37">
        <f t="shared" si="43"/>
        <v>0.27082849184413599</v>
      </c>
      <c r="I155" s="37">
        <f t="shared" si="43"/>
        <v>0.15138001517604824</v>
      </c>
      <c r="J155" s="37">
        <f t="shared" si="43"/>
        <v>0.22740354873703117</v>
      </c>
      <c r="K155" s="529">
        <f t="shared" si="43"/>
        <v>0.15705876048056294</v>
      </c>
      <c r="L155" s="1262"/>
      <c r="M155" s="1263"/>
    </row>
    <row r="156" spans="1:13" ht="15.9" customHeight="1" x14ac:dyDescent="0.3">
      <c r="A156" s="34"/>
      <c r="B156" s="1237"/>
      <c r="C156" s="1190" t="s">
        <v>655</v>
      </c>
      <c r="D156" s="1191"/>
      <c r="E156" s="528">
        <f t="shared" ref="E156:K156" si="44">_xlfn.T.TEST(E18:E27,E108:E117,2,3)</f>
        <v>0.40307335627717811</v>
      </c>
      <c r="F156" s="529">
        <f t="shared" si="44"/>
        <v>0.38258271439394964</v>
      </c>
      <c r="G156" s="528">
        <f t="shared" si="44"/>
        <v>1.3152262108172803E-4</v>
      </c>
      <c r="H156" s="37">
        <f t="shared" si="44"/>
        <v>2.2994935172596317E-5</v>
      </c>
      <c r="I156" s="37">
        <f t="shared" si="44"/>
        <v>7.6137573955673861E-5</v>
      </c>
      <c r="J156" s="37">
        <f t="shared" si="44"/>
        <v>3.0555183532330901E-2</v>
      </c>
      <c r="K156" s="529">
        <f t="shared" si="44"/>
        <v>0.17742368470793332</v>
      </c>
      <c r="L156" s="1262"/>
      <c r="M156" s="1263"/>
    </row>
    <row r="157" spans="1:13" ht="15.9" customHeight="1" thickBot="1" x14ac:dyDescent="0.35">
      <c r="A157" s="34"/>
      <c r="B157" s="1238"/>
      <c r="C157" s="1192" t="s">
        <v>656</v>
      </c>
      <c r="D157" s="1193"/>
      <c r="E157" s="530">
        <f t="shared" ref="E157:K157" si="45">_xlfn.T.TEST(E50:E59,E135:E142,2,3)</f>
        <v>0.79021146780539342</v>
      </c>
      <c r="F157" s="531">
        <f t="shared" si="45"/>
        <v>1.6311524992590032E-2</v>
      </c>
      <c r="G157" s="530">
        <f t="shared" si="45"/>
        <v>1.5725710612089517E-4</v>
      </c>
      <c r="H157" s="38">
        <f t="shared" si="45"/>
        <v>2.2070134012111222E-4</v>
      </c>
      <c r="I157" s="38">
        <f t="shared" si="45"/>
        <v>1.693082347312629E-4</v>
      </c>
      <c r="J157" s="38">
        <f t="shared" si="45"/>
        <v>0.20351125645913098</v>
      </c>
      <c r="K157" s="531">
        <f t="shared" si="45"/>
        <v>0.10593687224444497</v>
      </c>
      <c r="L157" s="1264"/>
      <c r="M157" s="1265"/>
    </row>
    <row r="158" spans="1:13" ht="15.9" customHeight="1" x14ac:dyDescent="0.3"/>
    <row r="159" spans="1:13" ht="15.9" customHeight="1" thickBot="1" x14ac:dyDescent="0.35"/>
    <row r="160" spans="1:13" ht="15.9" customHeight="1" x14ac:dyDescent="0.3">
      <c r="A160" s="1150" t="s">
        <v>754</v>
      </c>
      <c r="B160" s="1151"/>
      <c r="C160" s="1156" t="s">
        <v>0</v>
      </c>
      <c r="D160" s="1179" t="s">
        <v>1</v>
      </c>
      <c r="E160" s="1266" t="s">
        <v>55</v>
      </c>
      <c r="F160" s="1194" t="s">
        <v>56</v>
      </c>
      <c r="G160" s="1178" t="s">
        <v>57</v>
      </c>
      <c r="H160" s="1135"/>
      <c r="I160" s="1135"/>
      <c r="J160" s="1135"/>
      <c r="K160" s="1169"/>
      <c r="L160" s="1101" t="s">
        <v>2</v>
      </c>
      <c r="M160" s="1102"/>
    </row>
    <row r="161" spans="1:13" ht="15.9" customHeight="1" thickBot="1" x14ac:dyDescent="0.35">
      <c r="A161" s="1154"/>
      <c r="B161" s="1155"/>
      <c r="C161" s="1157"/>
      <c r="D161" s="1180"/>
      <c r="E161" s="1267"/>
      <c r="F161" s="1195"/>
      <c r="G161" s="92" t="s">
        <v>3</v>
      </c>
      <c r="H161" s="93" t="s">
        <v>4</v>
      </c>
      <c r="I161" s="93" t="s">
        <v>5</v>
      </c>
      <c r="J161" s="93" t="s">
        <v>6</v>
      </c>
      <c r="K161" s="404" t="s">
        <v>7</v>
      </c>
      <c r="L161" s="1103"/>
      <c r="M161" s="1104"/>
    </row>
    <row r="162" spans="1:13" ht="15.9" customHeight="1" x14ac:dyDescent="0.3">
      <c r="A162" s="1170" t="s">
        <v>753</v>
      </c>
      <c r="B162" s="1173" t="s">
        <v>811</v>
      </c>
      <c r="C162" s="95">
        <v>43439</v>
      </c>
      <c r="D162" s="96" t="s">
        <v>801</v>
      </c>
      <c r="E162" s="745">
        <v>20.14</v>
      </c>
      <c r="F162" s="892">
        <v>22.5</v>
      </c>
      <c r="G162" s="44">
        <v>106.25</v>
      </c>
      <c r="H162" s="44">
        <v>135.04166666666666</v>
      </c>
      <c r="I162" s="44">
        <v>115.45833333333333</v>
      </c>
      <c r="J162" s="44">
        <v>28.458333333333332</v>
      </c>
      <c r="K162" s="159"/>
      <c r="L162" s="1183"/>
      <c r="M162" s="1184"/>
    </row>
    <row r="163" spans="1:13" x14ac:dyDescent="0.3">
      <c r="A163" s="1112"/>
      <c r="B163" s="1174"/>
      <c r="C163" s="9">
        <v>43439</v>
      </c>
      <c r="D163" s="24" t="s">
        <v>802</v>
      </c>
      <c r="E163" s="745">
        <v>20.14</v>
      </c>
      <c r="F163" s="893">
        <v>23.6</v>
      </c>
      <c r="G163" s="44">
        <v>89.875</v>
      </c>
      <c r="H163" s="44">
        <v>115.25</v>
      </c>
      <c r="I163" s="44">
        <v>98</v>
      </c>
      <c r="J163" s="44">
        <v>25.375</v>
      </c>
      <c r="K163" s="750"/>
      <c r="L163" s="1183"/>
      <c r="M163" s="1184"/>
    </row>
    <row r="164" spans="1:13" x14ac:dyDescent="0.3">
      <c r="A164" s="1112"/>
      <c r="B164" s="1174"/>
      <c r="C164" s="12">
        <v>43532</v>
      </c>
      <c r="D164" s="25" t="s">
        <v>815</v>
      </c>
      <c r="E164" s="43">
        <v>20.428571428571427</v>
      </c>
      <c r="F164" s="892">
        <v>21.2</v>
      </c>
      <c r="G164" s="43">
        <v>98.347826086956516</v>
      </c>
      <c r="H164" s="44">
        <v>128.13043478260869</v>
      </c>
      <c r="I164" s="44">
        <v>107.95652173913044</v>
      </c>
      <c r="J164" s="44">
        <v>29.782608695652176</v>
      </c>
      <c r="K164" s="750"/>
      <c r="L164" s="1183"/>
      <c r="M164" s="1184"/>
    </row>
    <row r="165" spans="1:13" x14ac:dyDescent="0.3">
      <c r="A165" s="1112"/>
      <c r="B165" s="1174"/>
      <c r="C165" s="9"/>
      <c r="D165" s="24"/>
      <c r="E165" s="745"/>
      <c r="F165" s="328"/>
      <c r="G165" s="327"/>
      <c r="H165" s="11"/>
      <c r="I165" s="11"/>
      <c r="J165" s="11"/>
      <c r="K165" s="328"/>
      <c r="L165" s="1183"/>
      <c r="M165" s="1184"/>
    </row>
    <row r="166" spans="1:13" x14ac:dyDescent="0.3">
      <c r="A166" s="1112"/>
      <c r="B166" s="1174"/>
      <c r="C166" s="9" t="s">
        <v>32</v>
      </c>
      <c r="D166" s="24">
        <v>995</v>
      </c>
      <c r="E166" s="960">
        <v>21.43</v>
      </c>
      <c r="F166" s="328">
        <v>21</v>
      </c>
      <c r="G166" s="327">
        <v>101.428571428571</v>
      </c>
      <c r="H166" s="11">
        <v>139.97959183673501</v>
      </c>
      <c r="I166" s="11">
        <v>113.959183673469</v>
      </c>
      <c r="J166" s="11">
        <v>38.551020408163303</v>
      </c>
      <c r="K166" s="328">
        <v>338.93023255814001</v>
      </c>
      <c r="L166" s="958"/>
      <c r="M166" s="959"/>
    </row>
    <row r="167" spans="1:13" x14ac:dyDescent="0.3">
      <c r="A167" s="1112"/>
      <c r="B167" s="1174"/>
      <c r="C167" s="12">
        <v>41428</v>
      </c>
      <c r="D167" s="25">
        <v>572</v>
      </c>
      <c r="E167" s="43">
        <v>22.29</v>
      </c>
      <c r="F167" s="962">
        <v>24.3</v>
      </c>
      <c r="G167" s="329">
        <v>91.25</v>
      </c>
      <c r="H167" s="957">
        <v>125.25</v>
      </c>
      <c r="I167" s="957">
        <v>102.5</v>
      </c>
      <c r="J167" s="957">
        <f>H167-G167</f>
        <v>34</v>
      </c>
      <c r="K167" s="957">
        <v>531.5</v>
      </c>
      <c r="L167" s="958"/>
      <c r="M167" s="959"/>
    </row>
    <row r="168" spans="1:13" x14ac:dyDescent="0.3">
      <c r="A168" s="1112"/>
      <c r="B168" s="1174"/>
      <c r="C168" s="9">
        <v>41431</v>
      </c>
      <c r="D168" s="24">
        <v>580</v>
      </c>
      <c r="E168" s="960">
        <v>21.57</v>
      </c>
      <c r="F168" s="328">
        <v>26</v>
      </c>
      <c r="G168" s="327">
        <v>100.19230769230801</v>
      </c>
      <c r="H168" s="11">
        <v>135.230769230769</v>
      </c>
      <c r="I168" s="11">
        <v>111.57692307692299</v>
      </c>
      <c r="J168" s="957">
        <f>H168-G168</f>
        <v>35.038461538460993</v>
      </c>
      <c r="K168" s="957">
        <v>550.11538461538498</v>
      </c>
      <c r="L168" s="958"/>
      <c r="M168" s="959"/>
    </row>
    <row r="169" spans="1:13" x14ac:dyDescent="0.3">
      <c r="A169" s="1112"/>
      <c r="B169" s="1174"/>
      <c r="C169" s="12">
        <v>41432</v>
      </c>
      <c r="D169" s="25">
        <v>588</v>
      </c>
      <c r="E169" s="43">
        <v>21.29</v>
      </c>
      <c r="F169" s="962">
        <v>23.6</v>
      </c>
      <c r="G169" s="329">
        <v>92.192307692307693</v>
      </c>
      <c r="H169" s="957">
        <v>122.04</v>
      </c>
      <c r="I169" s="957">
        <v>102.038461538462</v>
      </c>
      <c r="J169" s="957">
        <f>H169-G169</f>
        <v>29.847692307692313</v>
      </c>
      <c r="K169" s="957">
        <v>696.34782608695696</v>
      </c>
      <c r="L169" s="958"/>
      <c r="M169" s="959"/>
    </row>
    <row r="170" spans="1:13" ht="15" thickBot="1" x14ac:dyDescent="0.35">
      <c r="A170" s="1112"/>
      <c r="B170" s="1175"/>
      <c r="C170" s="9">
        <v>41442</v>
      </c>
      <c r="D170" s="24">
        <v>604</v>
      </c>
      <c r="E170" s="960">
        <v>20.14</v>
      </c>
      <c r="F170" s="328">
        <v>29.4</v>
      </c>
      <c r="G170" s="327">
        <v>73.3125</v>
      </c>
      <c r="H170" s="11">
        <v>105.40625</v>
      </c>
      <c r="I170" s="11">
        <v>84.484848484848499</v>
      </c>
      <c r="J170" s="957">
        <f>H170-G170</f>
        <v>32.09375</v>
      </c>
      <c r="K170" s="957">
        <v>649.77272727272702</v>
      </c>
      <c r="L170" s="1183"/>
      <c r="M170" s="1184"/>
    </row>
    <row r="171" spans="1:13" x14ac:dyDescent="0.3">
      <c r="A171" s="1112"/>
      <c r="B171" s="1116" t="s">
        <v>13</v>
      </c>
      <c r="C171" s="1117"/>
      <c r="D171" s="1134"/>
      <c r="E171" s="47">
        <f t="shared" ref="E171:K171" si="46">AVERAGE(E162:E170)</f>
        <v>20.928571428571423</v>
      </c>
      <c r="F171" s="16">
        <f t="shared" si="46"/>
        <v>23.95</v>
      </c>
      <c r="G171" s="219">
        <f t="shared" si="46"/>
        <v>94.106064112517899</v>
      </c>
      <c r="H171" s="151">
        <f t="shared" si="46"/>
        <v>125.79108906459743</v>
      </c>
      <c r="I171" s="151">
        <f t="shared" si="46"/>
        <v>104.49678398077077</v>
      </c>
      <c r="J171" s="151">
        <f t="shared" si="46"/>
        <v>31.643358285412763</v>
      </c>
      <c r="K171" s="16">
        <f t="shared" si="46"/>
        <v>553.33323410664184</v>
      </c>
      <c r="L171" s="1118">
        <f>COUNT(G162:G170)</f>
        <v>8</v>
      </c>
      <c r="M171" s="1119"/>
    </row>
    <row r="172" spans="1:13" x14ac:dyDescent="0.3">
      <c r="A172" s="1112"/>
      <c r="B172" s="1124" t="s">
        <v>14</v>
      </c>
      <c r="C172" s="1125"/>
      <c r="D172" s="1130"/>
      <c r="E172" s="49">
        <f t="shared" ref="E172:K172" si="47">_xlfn.STDEV.S(E162:E170)</f>
        <v>0.82483888346359424</v>
      </c>
      <c r="F172" s="19">
        <f t="shared" si="47"/>
        <v>2.7422618401604262</v>
      </c>
      <c r="G172" s="220">
        <f t="shared" si="47"/>
        <v>10.129327827576455</v>
      </c>
      <c r="H172" s="153">
        <f t="shared" si="47"/>
        <v>11.479712327272551</v>
      </c>
      <c r="I172" s="153">
        <f t="shared" si="47"/>
        <v>10.173544030702507</v>
      </c>
      <c r="J172" s="153">
        <f t="shared" si="47"/>
        <v>4.1597156470030132</v>
      </c>
      <c r="K172" s="19">
        <f t="shared" si="47"/>
        <v>138.03028752898584</v>
      </c>
      <c r="L172" s="1120"/>
      <c r="M172" s="1121"/>
    </row>
    <row r="173" spans="1:13" ht="15" thickBot="1" x14ac:dyDescent="0.35">
      <c r="A173" s="1112"/>
      <c r="B173" s="1272" t="s">
        <v>15</v>
      </c>
      <c r="C173" s="1273"/>
      <c r="D173" s="1274"/>
      <c r="E173" s="51">
        <f t="shared" ref="E173:K173" si="48">_xlfn.STDEV.S(E162:E170)/SQRT(COUNT(E162:E170))</f>
        <v>0.29162458394172391</v>
      </c>
      <c r="F173" s="22">
        <f t="shared" si="48"/>
        <v>0.96953597148326875</v>
      </c>
      <c r="G173" s="221">
        <f t="shared" si="48"/>
        <v>3.5812581978704556</v>
      </c>
      <c r="H173" s="155">
        <f t="shared" si="48"/>
        <v>4.0586912163426119</v>
      </c>
      <c r="I173" s="155">
        <f t="shared" si="48"/>
        <v>3.5968909864048317</v>
      </c>
      <c r="J173" s="155">
        <f t="shared" si="48"/>
        <v>1.4706815709018086</v>
      </c>
      <c r="K173" s="22">
        <f t="shared" si="48"/>
        <v>61.729021173730757</v>
      </c>
      <c r="L173" s="1122"/>
      <c r="M173" s="1123"/>
    </row>
    <row r="174" spans="1:13" x14ac:dyDescent="0.3">
      <c r="A174" s="1112"/>
      <c r="B174" s="1173" t="s">
        <v>817</v>
      </c>
      <c r="C174" s="12">
        <v>43077</v>
      </c>
      <c r="D174" s="25" t="s">
        <v>748</v>
      </c>
      <c r="E174" s="43">
        <v>20.43</v>
      </c>
      <c r="F174" s="892">
        <v>12.7</v>
      </c>
      <c r="G174" s="43">
        <v>73.083299999999994</v>
      </c>
      <c r="H174" s="44">
        <v>94.333299999999994</v>
      </c>
      <c r="I174" s="44">
        <v>79.833299999999994</v>
      </c>
      <c r="J174" s="44">
        <v>21.25</v>
      </c>
      <c r="K174" s="750"/>
      <c r="L174" s="1101"/>
      <c r="M174" s="1102"/>
    </row>
    <row r="175" spans="1:13" x14ac:dyDescent="0.3">
      <c r="A175" s="1112"/>
      <c r="B175" s="1174"/>
      <c r="C175" s="9">
        <v>43077</v>
      </c>
      <c r="D175" s="24" t="s">
        <v>749</v>
      </c>
      <c r="E175" s="745">
        <v>20.43</v>
      </c>
      <c r="F175" s="893">
        <v>12</v>
      </c>
      <c r="G175" s="906">
        <v>87.087000000000003</v>
      </c>
      <c r="H175" s="44">
        <v>113.95650000000001</v>
      </c>
      <c r="I175" s="37">
        <v>95.695700000000002</v>
      </c>
      <c r="J175" s="37">
        <v>26.869599999999998</v>
      </c>
      <c r="K175" s="328"/>
      <c r="L175" s="1183"/>
      <c r="M175" s="1184"/>
    </row>
    <row r="176" spans="1:13" x14ac:dyDescent="0.3">
      <c r="A176" s="1112"/>
      <c r="B176" s="1174"/>
      <c r="C176" s="759">
        <v>43077</v>
      </c>
      <c r="D176" s="760" t="s">
        <v>812</v>
      </c>
      <c r="E176" s="43">
        <v>20.43</v>
      </c>
      <c r="F176" s="892">
        <v>11.9</v>
      </c>
      <c r="G176" s="43"/>
      <c r="H176" s="44"/>
      <c r="I176" s="44"/>
      <c r="J176" s="44"/>
      <c r="K176" s="750"/>
      <c r="L176" s="1183"/>
      <c r="M176" s="1184"/>
    </row>
    <row r="177" spans="1:13" x14ac:dyDescent="0.3">
      <c r="A177" s="1112"/>
      <c r="B177" s="1174"/>
      <c r="C177" s="12">
        <v>43104</v>
      </c>
      <c r="D177" s="25" t="s">
        <v>751</v>
      </c>
      <c r="E177" s="43">
        <v>20.86</v>
      </c>
      <c r="F177" s="892">
        <v>11.9</v>
      </c>
      <c r="G177" s="43">
        <v>75.948700000000002</v>
      </c>
      <c r="H177" s="44">
        <v>105.8205</v>
      </c>
      <c r="I177" s="44">
        <v>85.589699999999993</v>
      </c>
      <c r="J177" s="44">
        <v>29.8718</v>
      </c>
      <c r="K177" s="750"/>
      <c r="L177" s="1183"/>
      <c r="M177" s="1184"/>
    </row>
    <row r="178" spans="1:13" x14ac:dyDescent="0.3">
      <c r="A178" s="1112"/>
      <c r="B178" s="1174"/>
      <c r="C178" s="9">
        <v>43104</v>
      </c>
      <c r="D178" s="24" t="s">
        <v>752</v>
      </c>
      <c r="E178" s="745">
        <v>20.86</v>
      </c>
      <c r="F178" s="893">
        <v>11.6</v>
      </c>
      <c r="G178" s="906">
        <v>56.911799999999999</v>
      </c>
      <c r="H178" s="37">
        <v>89.441199999999995</v>
      </c>
      <c r="I178" s="37">
        <v>67.382400000000004</v>
      </c>
      <c r="J178" s="37">
        <v>32.529400000000003</v>
      </c>
      <c r="K178" s="11"/>
      <c r="L178" s="1107"/>
      <c r="M178" s="1108"/>
    </row>
    <row r="179" spans="1:13" x14ac:dyDescent="0.3">
      <c r="A179" s="1112"/>
      <c r="B179" s="1174"/>
      <c r="C179" s="12"/>
      <c r="D179" s="25"/>
      <c r="E179" s="43"/>
      <c r="F179" s="750"/>
      <c r="G179" s="329"/>
      <c r="H179" s="743"/>
      <c r="I179" s="743"/>
      <c r="J179" s="8"/>
      <c r="K179" s="743"/>
      <c r="L179" s="1183"/>
      <c r="M179" s="1184"/>
    </row>
    <row r="180" spans="1:13" x14ac:dyDescent="0.3">
      <c r="A180" s="1112"/>
      <c r="B180" s="1174"/>
      <c r="C180" s="12"/>
      <c r="D180" s="25"/>
      <c r="E180" s="43"/>
      <c r="F180" s="750"/>
      <c r="G180" s="329"/>
      <c r="H180" s="743"/>
      <c r="I180" s="743"/>
      <c r="J180" s="8"/>
      <c r="K180" s="743"/>
      <c r="L180" s="1183"/>
      <c r="M180" s="1184"/>
    </row>
    <row r="181" spans="1:13" ht="15" thickBot="1" x14ac:dyDescent="0.35">
      <c r="A181" s="1112"/>
      <c r="B181" s="1175"/>
      <c r="C181" s="12"/>
      <c r="D181" s="25"/>
      <c r="E181" s="43"/>
      <c r="F181" s="750"/>
      <c r="G181" s="329"/>
      <c r="H181" s="743"/>
      <c r="I181" s="743"/>
      <c r="J181" s="8"/>
      <c r="K181" s="743"/>
      <c r="L181" s="1103"/>
      <c r="M181" s="1104"/>
    </row>
    <row r="182" spans="1:13" x14ac:dyDescent="0.3">
      <c r="A182" s="1112"/>
      <c r="B182" s="1116" t="s">
        <v>13</v>
      </c>
      <c r="C182" s="1117"/>
      <c r="D182" s="1134"/>
      <c r="E182" s="47">
        <f t="shared" ref="E182:K182" si="49">AVERAGE(E174:E181)</f>
        <v>20.602</v>
      </c>
      <c r="F182" s="901">
        <f t="shared" si="49"/>
        <v>12.02</v>
      </c>
      <c r="G182" s="219">
        <f>AVERAGE(G174:G181)</f>
        <v>73.2577</v>
      </c>
      <c r="H182" s="219">
        <f>AVERAGE(H174:H181)</f>
        <v>100.88787499999999</v>
      </c>
      <c r="I182" s="219">
        <f>AVERAGE(I174:I181)</f>
        <v>82.125275000000002</v>
      </c>
      <c r="J182" s="219">
        <f>AVERAGE(J174:J181)</f>
        <v>27.630200000000002</v>
      </c>
      <c r="K182" s="16" t="e">
        <f t="shared" si="49"/>
        <v>#DIV/0!</v>
      </c>
      <c r="L182" s="1118">
        <f>COUNT(G174:G181)</f>
        <v>4</v>
      </c>
      <c r="M182" s="1119"/>
    </row>
    <row r="183" spans="1:13" x14ac:dyDescent="0.3">
      <c r="A183" s="1112"/>
      <c r="B183" s="1124" t="s">
        <v>14</v>
      </c>
      <c r="C183" s="1125"/>
      <c r="D183" s="1130"/>
      <c r="E183" s="49">
        <f t="shared" ref="E183:K183" si="50">_xlfn.STDEV.S(E174:E181)</f>
        <v>0.23552069972722126</v>
      </c>
      <c r="F183" s="902">
        <f t="shared" si="50"/>
        <v>0.40865633483405073</v>
      </c>
      <c r="G183" s="220">
        <f>_xlfn.STDEV.S(G174:G181)</f>
        <v>12.459399151644526</v>
      </c>
      <c r="H183" s="220">
        <f>_xlfn.STDEV.S(H174:H181)</f>
        <v>11.092167969149829</v>
      </c>
      <c r="I183" s="220">
        <f>_xlfn.STDEV.S(I174:I181)</f>
        <v>11.814739211785366</v>
      </c>
      <c r="J183" s="220">
        <f>_xlfn.STDEV.S(J174:J181)</f>
        <v>4.8412255886293742</v>
      </c>
      <c r="K183" s="19" t="e">
        <f t="shared" si="50"/>
        <v>#DIV/0!</v>
      </c>
      <c r="L183" s="1120"/>
      <c r="M183" s="1121"/>
    </row>
    <row r="184" spans="1:13" ht="15" thickBot="1" x14ac:dyDescent="0.35">
      <c r="A184" s="1113"/>
      <c r="B184" s="1272" t="s">
        <v>15</v>
      </c>
      <c r="C184" s="1273"/>
      <c r="D184" s="1274"/>
      <c r="E184" s="51">
        <f t="shared" ref="E184:K184" si="51">_xlfn.STDEV.S(E174:E181)/SQRT(COUNT(E174:E181))</f>
        <v>0.10532805893967657</v>
      </c>
      <c r="F184" s="903">
        <f t="shared" si="51"/>
        <v>0.18275666882497052</v>
      </c>
      <c r="G184" s="221">
        <f>_xlfn.STDEV.S(G174:G181)/SQRT(COUNT(G174:G181))</f>
        <v>6.2296995758222629</v>
      </c>
      <c r="H184" s="221">
        <f>_xlfn.STDEV.S(H174:H181)/SQRT(COUNT(H174:H181))</f>
        <v>5.5460839845749144</v>
      </c>
      <c r="I184" s="221">
        <f>_xlfn.STDEV.S(I174:I181)/SQRT(COUNT(I174:I181))</f>
        <v>5.9073696058926828</v>
      </c>
      <c r="J184" s="221">
        <f>_xlfn.STDEV.S(J174:J181)/SQRT(COUNT(J174:J181))</f>
        <v>2.4206127943146871</v>
      </c>
      <c r="K184" s="22" t="e">
        <f t="shared" si="51"/>
        <v>#DIV/0!</v>
      </c>
      <c r="L184" s="1122"/>
      <c r="M184" s="1123"/>
    </row>
    <row r="185" spans="1:13" ht="15" thickBot="1" x14ac:dyDescent="0.35">
      <c r="B185" s="1243" t="s">
        <v>19</v>
      </c>
      <c r="C185" s="1244"/>
      <c r="D185" s="1245"/>
      <c r="E185" s="27">
        <f>_xlfn.T.TEST(E162:E170,E174:E181,2,2)</f>
        <v>0.41291423772903912</v>
      </c>
      <c r="F185" s="27">
        <f t="shared" ref="F185:J185" si="52">_xlfn.T.TEST(F162:F170,F174:F181,2,2)</f>
        <v>1.2235708612311664E-6</v>
      </c>
      <c r="G185" s="27">
        <f>_xlfn.T.TEST(G162:G170,G174:G181,2,2)</f>
        <v>1.0710371647942335E-2</v>
      </c>
      <c r="H185" s="27">
        <f t="shared" si="52"/>
        <v>5.0258994707276603E-3</v>
      </c>
      <c r="I185" s="27">
        <f t="shared" si="52"/>
        <v>6.5839589407078675E-3</v>
      </c>
      <c r="J185" s="27">
        <f t="shared" si="52"/>
        <v>0.16506352115356776</v>
      </c>
      <c r="K185" s="27"/>
    </row>
    <row r="187" spans="1:13" x14ac:dyDescent="0.3">
      <c r="C187" s="1" t="s">
        <v>833</v>
      </c>
      <c r="D187" s="1" t="s">
        <v>758</v>
      </c>
      <c r="E187" s="81">
        <f>AVERAGE(E23:E27,'Tail-Cuff Pressure'!E162:E170)</f>
        <v>21.088351648351647</v>
      </c>
      <c r="F187" s="81">
        <f>AVERAGE(F23:F27,'Tail-Cuff Pressure'!F162:F170)</f>
        <v>24.299999999999997</v>
      </c>
      <c r="G187" s="81">
        <f>AVERAGE(G23:G27,'Tail-Cuff Pressure'!G162:G170)</f>
        <v>93.171092285640754</v>
      </c>
      <c r="H187" s="81">
        <f>AVERAGE(H23:H27,'Tail-Cuff Pressure'!H162:H170)</f>
        <v>125.71040950648333</v>
      </c>
      <c r="I187" s="81">
        <f>AVERAGE(I23:I27,'Tail-Cuff Pressure'!I162:I170)</f>
        <v>103.88720681691299</v>
      </c>
      <c r="J187" s="81">
        <f>AVERAGE(J23:J27,'Tail-Cuff Pressure'!J162:J170)</f>
        <v>32.513676195201441</v>
      </c>
    </row>
    <row r="188" spans="1:13" x14ac:dyDescent="0.3">
      <c r="C188" s="1" t="s">
        <v>761</v>
      </c>
      <c r="D188" s="1" t="s">
        <v>14</v>
      </c>
      <c r="E188" s="81">
        <f>_xlfn.STDEV.S(E23:E27,E162:E170)</f>
        <v>0.80101250683541125</v>
      </c>
      <c r="F188" s="81">
        <f t="shared" ref="F188:J188" si="53">_xlfn.STDEV.S(F23:F27,F162:F170)</f>
        <v>2.7973201461398673</v>
      </c>
      <c r="G188" s="81">
        <f t="shared" si="53"/>
        <v>10.172315715567526</v>
      </c>
      <c r="H188" s="81">
        <f t="shared" si="53"/>
        <v>11.70017175488157</v>
      </c>
      <c r="I188" s="81">
        <f t="shared" si="53"/>
        <v>10.286924654724935</v>
      </c>
      <c r="J188" s="81">
        <f t="shared" si="53"/>
        <v>3.8675929065133534</v>
      </c>
    </row>
    <row r="189" spans="1:13" x14ac:dyDescent="0.3">
      <c r="D189" s="1" t="s">
        <v>15</v>
      </c>
      <c r="E189" s="81">
        <f>E188/SQRT(COUNT(E23:E27,E162:E170))</f>
        <v>0.22216089736023267</v>
      </c>
      <c r="F189" s="81">
        <f t="shared" ref="F189:J189" si="54">F188/SQRT(COUNT(F23:F27,F162:F170))</f>
        <v>0.77583701698428553</v>
      </c>
      <c r="G189" s="81">
        <f t="shared" si="54"/>
        <v>2.8212927617451444</v>
      </c>
      <c r="H189" s="81">
        <f t="shared" si="54"/>
        <v>3.245043784150845</v>
      </c>
      <c r="I189" s="81">
        <f t="shared" si="54"/>
        <v>2.8530795622650342</v>
      </c>
      <c r="J189" s="81">
        <f t="shared" si="54"/>
        <v>1.0726772720811308</v>
      </c>
    </row>
  </sheetData>
  <mergeCells count="234">
    <mergeCell ref="L179:M179"/>
    <mergeCell ref="L180:M180"/>
    <mergeCell ref="L181:M181"/>
    <mergeCell ref="B182:D182"/>
    <mergeCell ref="L182:M184"/>
    <mergeCell ref="B183:D183"/>
    <mergeCell ref="B184:D184"/>
    <mergeCell ref="A160:B161"/>
    <mergeCell ref="C160:C161"/>
    <mergeCell ref="D160:D161"/>
    <mergeCell ref="E160:E161"/>
    <mergeCell ref="F160:F161"/>
    <mergeCell ref="G160:K160"/>
    <mergeCell ref="L160:M161"/>
    <mergeCell ref="A162:A184"/>
    <mergeCell ref="B162:B170"/>
    <mergeCell ref="L162:M162"/>
    <mergeCell ref="L163:M163"/>
    <mergeCell ref="L164:M164"/>
    <mergeCell ref="L165:M165"/>
    <mergeCell ref="L170:M170"/>
    <mergeCell ref="B171:D171"/>
    <mergeCell ref="L171:M173"/>
    <mergeCell ref="B172:D172"/>
    <mergeCell ref="B173:D173"/>
    <mergeCell ref="B174:B181"/>
    <mergeCell ref="L174:M174"/>
    <mergeCell ref="L175:M175"/>
    <mergeCell ref="L176:M176"/>
    <mergeCell ref="L177:M177"/>
    <mergeCell ref="L178:M178"/>
    <mergeCell ref="A3:B4"/>
    <mergeCell ref="A35:B36"/>
    <mergeCell ref="A67:B68"/>
    <mergeCell ref="A95:B96"/>
    <mergeCell ref="A125:B126"/>
    <mergeCell ref="C156:D156"/>
    <mergeCell ref="C152:D152"/>
    <mergeCell ref="A127:A145"/>
    <mergeCell ref="B127:B131"/>
    <mergeCell ref="B143:D143"/>
    <mergeCell ref="B144:D144"/>
    <mergeCell ref="B145:D145"/>
    <mergeCell ref="C105:D105"/>
    <mergeCell ref="C106:D106"/>
    <mergeCell ref="C107:D107"/>
    <mergeCell ref="A97:A121"/>
    <mergeCell ref="B97:B107"/>
    <mergeCell ref="C35:C36"/>
    <mergeCell ref="D35:D36"/>
    <mergeCell ref="A5:A31"/>
    <mergeCell ref="B5:B17"/>
    <mergeCell ref="C89:D89"/>
    <mergeCell ref="C90:D90"/>
    <mergeCell ref="C67:C68"/>
    <mergeCell ref="L127:M127"/>
    <mergeCell ref="L129:M129"/>
    <mergeCell ref="L105:M107"/>
    <mergeCell ref="L97:M97"/>
    <mergeCell ref="L98:M98"/>
    <mergeCell ref="L99:M99"/>
    <mergeCell ref="L100:M100"/>
    <mergeCell ref="L101:M101"/>
    <mergeCell ref="L102:M102"/>
    <mergeCell ref="L88:M90"/>
    <mergeCell ref="D67:D68"/>
    <mergeCell ref="E67:E68"/>
    <mergeCell ref="F67:F68"/>
    <mergeCell ref="G67:K67"/>
    <mergeCell ref="L67:M68"/>
    <mergeCell ref="L85:M85"/>
    <mergeCell ref="L86:M86"/>
    <mergeCell ref="L130:M130"/>
    <mergeCell ref="L131:M131"/>
    <mergeCell ref="B132:D132"/>
    <mergeCell ref="B133:D133"/>
    <mergeCell ref="B134:D134"/>
    <mergeCell ref="B135:B142"/>
    <mergeCell ref="L135:M135"/>
    <mergeCell ref="L136:M136"/>
    <mergeCell ref="L137:M137"/>
    <mergeCell ref="L138:M138"/>
    <mergeCell ref="L139:M139"/>
    <mergeCell ref="L140:M140"/>
    <mergeCell ref="L141:M141"/>
    <mergeCell ref="L142:M142"/>
    <mergeCell ref="L132:M134"/>
    <mergeCell ref="L143:M145"/>
    <mergeCell ref="L128:M128"/>
    <mergeCell ref="B154:B157"/>
    <mergeCell ref="C154:D154"/>
    <mergeCell ref="L154:M157"/>
    <mergeCell ref="C155:D155"/>
    <mergeCell ref="C157:D157"/>
    <mergeCell ref="C125:C126"/>
    <mergeCell ref="D125:D126"/>
    <mergeCell ref="E125:E126"/>
    <mergeCell ref="F125:F126"/>
    <mergeCell ref="G125:K125"/>
    <mergeCell ref="L125:M126"/>
    <mergeCell ref="I148:I149"/>
    <mergeCell ref="J148:J149"/>
    <mergeCell ref="K148:K149"/>
    <mergeCell ref="L148:M149"/>
    <mergeCell ref="B150:B153"/>
    <mergeCell ref="C150:D150"/>
    <mergeCell ref="L150:M153"/>
    <mergeCell ref="C151:D151"/>
    <mergeCell ref="C153:D153"/>
    <mergeCell ref="C148:D149"/>
    <mergeCell ref="E148:E149"/>
    <mergeCell ref="F148:F149"/>
    <mergeCell ref="G148:G149"/>
    <mergeCell ref="H148:H149"/>
    <mergeCell ref="A69:A91"/>
    <mergeCell ref="B69:B77"/>
    <mergeCell ref="L69:M69"/>
    <mergeCell ref="L70:M70"/>
    <mergeCell ref="L71:M71"/>
    <mergeCell ref="L72:M72"/>
    <mergeCell ref="L73:M73"/>
    <mergeCell ref="L74:M74"/>
    <mergeCell ref="C75:D75"/>
    <mergeCell ref="L75:M77"/>
    <mergeCell ref="C76:D76"/>
    <mergeCell ref="C77:D77"/>
    <mergeCell ref="B78:B90"/>
    <mergeCell ref="L78:M78"/>
    <mergeCell ref="L79:M79"/>
    <mergeCell ref="L80:M80"/>
    <mergeCell ref="L81:M81"/>
    <mergeCell ref="L83:M83"/>
    <mergeCell ref="L84:M84"/>
    <mergeCell ref="B91:D91"/>
    <mergeCell ref="C88:D88"/>
    <mergeCell ref="B121:D121"/>
    <mergeCell ref="B108:B120"/>
    <mergeCell ref="L108:M108"/>
    <mergeCell ref="C95:C96"/>
    <mergeCell ref="D95:D96"/>
    <mergeCell ref="E95:E96"/>
    <mergeCell ref="F95:F96"/>
    <mergeCell ref="G95:K95"/>
    <mergeCell ref="L95:M96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04:M104"/>
    <mergeCell ref="L57:M57"/>
    <mergeCell ref="L58:M58"/>
    <mergeCell ref="L117:M117"/>
    <mergeCell ref="C118:D118"/>
    <mergeCell ref="L118:M120"/>
    <mergeCell ref="C119:D119"/>
    <mergeCell ref="C120:D120"/>
    <mergeCell ref="L87:M87"/>
    <mergeCell ref="L82:M82"/>
    <mergeCell ref="A37:A63"/>
    <mergeCell ref="B37:B49"/>
    <mergeCell ref="L37:M37"/>
    <mergeCell ref="L38:M38"/>
    <mergeCell ref="L39:M39"/>
    <mergeCell ref="L40:M40"/>
    <mergeCell ref="L41:M41"/>
    <mergeCell ref="L42:M42"/>
    <mergeCell ref="L43:M43"/>
    <mergeCell ref="L44:M44"/>
    <mergeCell ref="L59:M59"/>
    <mergeCell ref="C60:D60"/>
    <mergeCell ref="L60:M62"/>
    <mergeCell ref="C61:D61"/>
    <mergeCell ref="C62:D62"/>
    <mergeCell ref="B63:D63"/>
    <mergeCell ref="B50:B62"/>
    <mergeCell ref="L50:M50"/>
    <mergeCell ref="L51:M51"/>
    <mergeCell ref="L52:M52"/>
    <mergeCell ref="L53:M53"/>
    <mergeCell ref="L54:M54"/>
    <mergeCell ref="L55:M55"/>
    <mergeCell ref="L56:M56"/>
    <mergeCell ref="C3:C4"/>
    <mergeCell ref="D3:D4"/>
    <mergeCell ref="E3:E4"/>
    <mergeCell ref="F3:F4"/>
    <mergeCell ref="G3:K3"/>
    <mergeCell ref="L3:M4"/>
    <mergeCell ref="E35:E36"/>
    <mergeCell ref="F35:F36"/>
    <mergeCell ref="G35:K35"/>
    <mergeCell ref="L35:M36"/>
    <mergeCell ref="L27:M27"/>
    <mergeCell ref="C28:D28"/>
    <mergeCell ref="L28:M30"/>
    <mergeCell ref="C29:D29"/>
    <mergeCell ref="C30:D30"/>
    <mergeCell ref="B31:D31"/>
    <mergeCell ref="B18:B30"/>
    <mergeCell ref="L18:M18"/>
    <mergeCell ref="L19:M19"/>
    <mergeCell ref="L20:M20"/>
    <mergeCell ref="L21:M21"/>
    <mergeCell ref="L22:M22"/>
    <mergeCell ref="L23:M23"/>
    <mergeCell ref="L24:M24"/>
    <mergeCell ref="B185:D185"/>
    <mergeCell ref="L13:M13"/>
    <mergeCell ref="L14:M14"/>
    <mergeCell ref="C15:D15"/>
    <mergeCell ref="L15:M17"/>
    <mergeCell ref="C16:D16"/>
    <mergeCell ref="C17:D17"/>
    <mergeCell ref="L5:M5"/>
    <mergeCell ref="L6:M6"/>
    <mergeCell ref="L7:M7"/>
    <mergeCell ref="L8:M8"/>
    <mergeCell ref="L9:M9"/>
    <mergeCell ref="L10:M10"/>
    <mergeCell ref="L11:M11"/>
    <mergeCell ref="L12:M12"/>
    <mergeCell ref="L25:M25"/>
    <mergeCell ref="L26:M26"/>
    <mergeCell ref="L45:M45"/>
    <mergeCell ref="L46:M46"/>
    <mergeCell ref="C47:D47"/>
    <mergeCell ref="L47:M49"/>
    <mergeCell ref="C48:D48"/>
    <mergeCell ref="C49:D49"/>
    <mergeCell ref="L103:M103"/>
  </mergeCells>
  <conditionalFormatting sqref="E31:K31 E63:K63 E121:K121 E91:K91 E150:K157">
    <cfRule type="cellIs" dxfId="45" priority="10" operator="lessThan">
      <formula>0.05</formula>
    </cfRule>
    <cfRule type="cellIs" dxfId="44" priority="11" operator="lessThan">
      <formula>0.1</formula>
    </cfRule>
  </conditionalFormatting>
  <conditionalFormatting sqref="E185:K185">
    <cfRule type="cellIs" dxfId="43" priority="1" operator="lessThan">
      <formula>0.05</formula>
    </cfRule>
    <cfRule type="cellIs" dxfId="42" priority="2" operator="lessThan">
      <formula>0.1</formula>
    </cfRule>
  </conditionalFormatting>
  <printOptions horizontalCentered="1" verticalCentered="1"/>
  <pageMargins left="0" right="0" top="0.1" bottom="0.1" header="0" footer="0"/>
  <pageSetup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Q250"/>
  <sheetViews>
    <sheetView topLeftCell="A220" zoomScale="85" zoomScaleNormal="85" workbookViewId="0">
      <selection activeCell="AI243" sqref="AI243"/>
    </sheetView>
  </sheetViews>
  <sheetFormatPr defaultColWidth="9.109375" defaultRowHeight="14.4" x14ac:dyDescent="0.3"/>
  <cols>
    <col min="1" max="2" width="9.109375" style="1"/>
    <col min="3" max="3" width="20.6640625" style="723" customWidth="1"/>
    <col min="4" max="4" width="14.6640625" style="1" customWidth="1"/>
    <col min="5" max="6" width="14.6640625" style="8" customWidth="1"/>
    <col min="7" max="7" width="12.6640625" style="8" customWidth="1"/>
    <col min="8" max="9" width="18.6640625" style="1" customWidth="1"/>
    <col min="10" max="11" width="14.6640625" style="1" customWidth="1"/>
    <col min="12" max="12" width="12.6640625" style="8" customWidth="1"/>
    <col min="13" max="14" width="18.6640625" style="1" customWidth="1"/>
    <col min="15" max="16" width="14.6640625" style="1" customWidth="1"/>
    <col min="17" max="17" width="12.6640625" style="8" customWidth="1"/>
    <col min="18" max="19" width="18.6640625" style="1" customWidth="1"/>
    <col min="20" max="21" width="14.6640625" style="1" customWidth="1"/>
    <col min="22" max="22" width="12.6640625" style="8" customWidth="1"/>
    <col min="23" max="24" width="18.6640625" style="1" customWidth="1"/>
    <col min="25" max="35" width="14.6640625" style="1" customWidth="1"/>
    <col min="36" max="43" width="14.6640625" style="81" customWidth="1"/>
    <col min="44" max="16384" width="9.109375" style="1"/>
  </cols>
  <sheetData>
    <row r="2" spans="1:43" ht="15" thickBot="1" x14ac:dyDescent="0.35"/>
    <row r="3" spans="1:43" ht="16.5" customHeight="1" thickBot="1" x14ac:dyDescent="0.35">
      <c r="A3" s="1150" t="s">
        <v>643</v>
      </c>
      <c r="B3" s="1151"/>
      <c r="C3" s="1295" t="s">
        <v>0</v>
      </c>
      <c r="D3" s="1179" t="s">
        <v>1</v>
      </c>
      <c r="E3" s="1098" t="s">
        <v>161</v>
      </c>
      <c r="F3" s="1099"/>
      <c r="G3" s="1099"/>
      <c r="H3" s="1099"/>
      <c r="I3" s="1099"/>
      <c r="J3" s="1098" t="s">
        <v>162</v>
      </c>
      <c r="K3" s="1099"/>
      <c r="L3" s="1099"/>
      <c r="M3" s="1099"/>
      <c r="N3" s="1100"/>
      <c r="O3" s="1098" t="s">
        <v>164</v>
      </c>
      <c r="P3" s="1099"/>
      <c r="Q3" s="1099"/>
      <c r="R3" s="1099"/>
      <c r="S3" s="1100"/>
      <c r="T3" s="1098" t="s">
        <v>163</v>
      </c>
      <c r="U3" s="1099"/>
      <c r="V3" s="1099"/>
      <c r="W3" s="1099"/>
      <c r="X3" s="1100"/>
      <c r="Y3" s="270"/>
      <c r="AA3" s="1098" t="s">
        <v>339</v>
      </c>
      <c r="AB3" s="1099"/>
      <c r="AC3" s="1099"/>
      <c r="AD3" s="1099"/>
      <c r="AE3" s="1099"/>
      <c r="AF3" s="1099"/>
      <c r="AG3" s="1099"/>
      <c r="AH3" s="1100"/>
      <c r="AJ3" s="1275" t="s">
        <v>341</v>
      </c>
      <c r="AK3" s="1276"/>
      <c r="AL3" s="1276"/>
      <c r="AM3" s="1276"/>
      <c r="AN3" s="1276"/>
      <c r="AO3" s="1276"/>
      <c r="AP3" s="1276"/>
      <c r="AQ3" s="1277"/>
    </row>
    <row r="4" spans="1:43" ht="16.5" customHeight="1" x14ac:dyDescent="0.3">
      <c r="A4" s="1152"/>
      <c r="B4" s="1153"/>
      <c r="C4" s="1296"/>
      <c r="D4" s="1180"/>
      <c r="E4" s="1225" t="s">
        <v>51</v>
      </c>
      <c r="F4" s="1226"/>
      <c r="G4" s="1198" t="s">
        <v>7</v>
      </c>
      <c r="H4" s="1157" t="s">
        <v>68</v>
      </c>
      <c r="I4" s="1179" t="s">
        <v>2</v>
      </c>
      <c r="J4" s="1225" t="s">
        <v>51</v>
      </c>
      <c r="K4" s="1226"/>
      <c r="L4" s="1198" t="s">
        <v>7</v>
      </c>
      <c r="M4" s="1157" t="s">
        <v>68</v>
      </c>
      <c r="N4" s="1180" t="s">
        <v>2</v>
      </c>
      <c r="O4" s="1225" t="s">
        <v>51</v>
      </c>
      <c r="P4" s="1226"/>
      <c r="Q4" s="1198" t="s">
        <v>7</v>
      </c>
      <c r="R4" s="1157" t="s">
        <v>68</v>
      </c>
      <c r="S4" s="1180" t="s">
        <v>2</v>
      </c>
      <c r="T4" s="1225" t="s">
        <v>51</v>
      </c>
      <c r="U4" s="1226"/>
      <c r="V4" s="1198" t="s">
        <v>7</v>
      </c>
      <c r="W4" s="1157" t="s">
        <v>68</v>
      </c>
      <c r="X4" s="1180" t="s">
        <v>2</v>
      </c>
      <c r="Y4" s="240"/>
      <c r="AA4" s="1178" t="s">
        <v>161</v>
      </c>
      <c r="AB4" s="1135"/>
      <c r="AC4" s="1086" t="s">
        <v>162</v>
      </c>
      <c r="AD4" s="1087"/>
      <c r="AE4" s="1086" t="s">
        <v>164</v>
      </c>
      <c r="AF4" s="1087"/>
      <c r="AG4" s="1251" t="s">
        <v>163</v>
      </c>
      <c r="AH4" s="1252"/>
      <c r="AJ4" s="1281" t="s">
        <v>161</v>
      </c>
      <c r="AK4" s="1280"/>
      <c r="AL4" s="1278" t="s">
        <v>162</v>
      </c>
      <c r="AM4" s="1280"/>
      <c r="AN4" s="1278" t="s">
        <v>164</v>
      </c>
      <c r="AO4" s="1280"/>
      <c r="AP4" s="1298" t="s">
        <v>163</v>
      </c>
      <c r="AQ4" s="1279"/>
    </row>
    <row r="5" spans="1:43" ht="16.5" customHeight="1" thickBot="1" x14ac:dyDescent="0.45">
      <c r="A5" s="1154"/>
      <c r="B5" s="1155"/>
      <c r="C5" s="1297"/>
      <c r="D5" s="1181"/>
      <c r="E5" s="92" t="s">
        <v>52</v>
      </c>
      <c r="F5" s="93" t="s">
        <v>53</v>
      </c>
      <c r="G5" s="1199"/>
      <c r="H5" s="1158"/>
      <c r="I5" s="1181"/>
      <c r="J5" s="92" t="s">
        <v>52</v>
      </c>
      <c r="K5" s="93" t="s">
        <v>53</v>
      </c>
      <c r="L5" s="1199"/>
      <c r="M5" s="1158"/>
      <c r="N5" s="1181"/>
      <c r="O5" s="92" t="s">
        <v>52</v>
      </c>
      <c r="P5" s="93" t="s">
        <v>53</v>
      </c>
      <c r="Q5" s="1199"/>
      <c r="R5" s="1158"/>
      <c r="S5" s="1181"/>
      <c r="T5" s="92" t="s">
        <v>52</v>
      </c>
      <c r="U5" s="93" t="s">
        <v>53</v>
      </c>
      <c r="V5" s="1199"/>
      <c r="W5" s="1158"/>
      <c r="X5" s="1181"/>
      <c r="Y5" s="240"/>
      <c r="AA5" s="110" t="s">
        <v>92</v>
      </c>
      <c r="AB5" s="271" t="s">
        <v>340</v>
      </c>
      <c r="AC5" s="108" t="s">
        <v>92</v>
      </c>
      <c r="AD5" s="109" t="s">
        <v>340</v>
      </c>
      <c r="AE5" s="108" t="s">
        <v>92</v>
      </c>
      <c r="AF5" s="109" t="s">
        <v>340</v>
      </c>
      <c r="AG5" s="118" t="s">
        <v>92</v>
      </c>
      <c r="AH5" s="111" t="s">
        <v>340</v>
      </c>
      <c r="AJ5" s="274" t="s">
        <v>342</v>
      </c>
      <c r="AK5" s="275" t="s">
        <v>343</v>
      </c>
      <c r="AL5" s="276" t="s">
        <v>342</v>
      </c>
      <c r="AM5" s="275" t="s">
        <v>343</v>
      </c>
      <c r="AN5" s="276" t="s">
        <v>342</v>
      </c>
      <c r="AO5" s="275" t="s">
        <v>343</v>
      </c>
      <c r="AP5" s="277" t="s">
        <v>342</v>
      </c>
      <c r="AQ5" s="278" t="s">
        <v>343</v>
      </c>
    </row>
    <row r="6" spans="1:43" ht="15.9" customHeight="1" x14ac:dyDescent="0.3">
      <c r="A6" s="1170" t="s">
        <v>652</v>
      </c>
      <c r="B6" s="1253" t="s">
        <v>9</v>
      </c>
      <c r="C6" s="95">
        <v>41439</v>
      </c>
      <c r="D6" s="717">
        <v>577</v>
      </c>
      <c r="E6" s="308">
        <v>1255.8882029732899</v>
      </c>
      <c r="F6" s="7">
        <v>1547.4508737373999</v>
      </c>
      <c r="G6" s="210">
        <v>330.75</v>
      </c>
      <c r="H6" s="231" t="s">
        <v>215</v>
      </c>
      <c r="I6" s="210" t="s">
        <v>166</v>
      </c>
      <c r="J6" s="97">
        <v>1026.7990559372199</v>
      </c>
      <c r="K6" s="123">
        <v>1165.3354365001801</v>
      </c>
      <c r="L6" s="210">
        <v>395.222222222222</v>
      </c>
      <c r="M6" s="231" t="s">
        <v>203</v>
      </c>
      <c r="N6" s="210" t="s">
        <v>166</v>
      </c>
      <c r="O6" s="97">
        <v>595.83818592252305</v>
      </c>
      <c r="P6" s="123">
        <v>680.00537126001302</v>
      </c>
      <c r="Q6" s="210">
        <v>345</v>
      </c>
      <c r="R6" s="231" t="s">
        <v>252</v>
      </c>
      <c r="S6" s="210" t="s">
        <v>166</v>
      </c>
      <c r="T6" s="97">
        <v>381.48452428943602</v>
      </c>
      <c r="U6" s="123">
        <v>431.28222958890802</v>
      </c>
      <c r="V6" s="210">
        <v>366.125</v>
      </c>
      <c r="W6" s="231" t="s">
        <v>251</v>
      </c>
      <c r="X6" s="210" t="s">
        <v>166</v>
      </c>
      <c r="Y6" s="272"/>
      <c r="Z6" s="81"/>
      <c r="AA6" s="253">
        <f>F6-E6</f>
        <v>291.56267076410995</v>
      </c>
      <c r="AB6" s="35">
        <f>AA6/E6</f>
        <v>0.23215654870699576</v>
      </c>
      <c r="AC6" s="97">
        <f>K6-J6</f>
        <v>138.53638056296018</v>
      </c>
      <c r="AD6" s="100">
        <f>AC6/J6</f>
        <v>0.1349206349206368</v>
      </c>
      <c r="AE6" s="97">
        <f>P6-O6</f>
        <v>84.167185337489968</v>
      </c>
      <c r="AF6" s="100">
        <f>AE6/O6</f>
        <v>0.14125846131727154</v>
      </c>
      <c r="AG6" s="7">
        <f>U6-T6</f>
        <v>49.797705299472</v>
      </c>
      <c r="AH6" s="242">
        <f>AG6/T6</f>
        <v>0.13053663288760306</v>
      </c>
      <c r="AI6" s="81"/>
      <c r="AJ6" s="674">
        <f>F6/E6</f>
        <v>1.2321565487069956</v>
      </c>
      <c r="AK6" s="35">
        <f>0.5*(AJ6^2-1)</f>
        <v>0.2591048802607675</v>
      </c>
      <c r="AL6" s="99">
        <f>K6/J6</f>
        <v>1.1349206349206369</v>
      </c>
      <c r="AM6" s="100">
        <f>0.5*(AL6^2-1)</f>
        <v>0.14402242378433072</v>
      </c>
      <c r="AN6" s="99">
        <f>P6/O6</f>
        <v>1.1412584613172716</v>
      </c>
      <c r="AO6" s="100">
        <f>0.5*(AN6^2-1)</f>
        <v>0.15123543776413317</v>
      </c>
      <c r="AP6" s="35">
        <f>U6/T6</f>
        <v>1.130536632887603</v>
      </c>
      <c r="AQ6" s="675">
        <f>0.5*(AP6^2-1)</f>
        <v>0.13905653915041938</v>
      </c>
    </row>
    <row r="7" spans="1:43" ht="15.9" customHeight="1" x14ac:dyDescent="0.3">
      <c r="A7" s="1171"/>
      <c r="B7" s="1254"/>
      <c r="C7" s="9">
        <v>41432</v>
      </c>
      <c r="D7" s="10">
        <v>587</v>
      </c>
      <c r="E7" s="327">
        <v>1191.07693021094</v>
      </c>
      <c r="F7" s="11">
        <v>1448.88001616166</v>
      </c>
      <c r="G7" s="211">
        <v>363.69230769230802</v>
      </c>
      <c r="H7" s="263" t="s">
        <v>208</v>
      </c>
      <c r="I7" s="211" t="s">
        <v>166</v>
      </c>
      <c r="J7" s="88">
        <v>839.28212936199202</v>
      </c>
      <c r="K7" s="124">
        <v>1017.90902082088</v>
      </c>
      <c r="L7" s="211">
        <v>412.18181818181802</v>
      </c>
      <c r="M7" s="263" t="s">
        <v>203</v>
      </c>
      <c r="N7" s="211" t="s">
        <v>166</v>
      </c>
      <c r="O7" s="88">
        <v>635.63751081828104</v>
      </c>
      <c r="P7" s="124">
        <v>730.71149747913501</v>
      </c>
      <c r="Q7" s="211">
        <v>321.33333333333297</v>
      </c>
      <c r="R7" s="263" t="s">
        <v>210</v>
      </c>
      <c r="S7" s="211" t="s">
        <v>72</v>
      </c>
      <c r="T7" s="88">
        <v>331.61191669984402</v>
      </c>
      <c r="U7" s="124">
        <v>379.82202916225702</v>
      </c>
      <c r="V7" s="211">
        <v>365</v>
      </c>
      <c r="W7" s="263" t="s">
        <v>209</v>
      </c>
      <c r="X7" s="211" t="s">
        <v>166</v>
      </c>
      <c r="Y7" s="272"/>
      <c r="AA7" s="247">
        <f>F7-E7</f>
        <v>257.80308595072006</v>
      </c>
      <c r="AB7" s="37">
        <f>AA7/E7</f>
        <v>0.21644536923829352</v>
      </c>
      <c r="AC7" s="88">
        <f>K7-J7</f>
        <v>178.62689145888794</v>
      </c>
      <c r="AD7" s="59">
        <f>AC7/J7</f>
        <v>0.21283294998152416</v>
      </c>
      <c r="AE7" s="88">
        <f>P7-O7</f>
        <v>95.073986660853961</v>
      </c>
      <c r="AF7" s="59">
        <f>AE7/O7</f>
        <v>0.14957264957264951</v>
      </c>
      <c r="AG7" s="11">
        <f>U7-T7</f>
        <v>48.210112462413008</v>
      </c>
      <c r="AH7" s="244">
        <f>AG7/T7</f>
        <v>0.14538112183118565</v>
      </c>
      <c r="AJ7" s="676">
        <f>F7/E7</f>
        <v>1.2164453692382935</v>
      </c>
      <c r="AK7" s="37">
        <f>0.5*(AJ7^2-1)</f>
        <v>0.23986966817064415</v>
      </c>
      <c r="AL7" s="58">
        <f>K7/J7</f>
        <v>1.2128329499815242</v>
      </c>
      <c r="AM7" s="59">
        <f>0.5*(AL7^2-1)</f>
        <v>0.2354818822804432</v>
      </c>
      <c r="AN7" s="58">
        <f>P7/O7</f>
        <v>1.1495726495726495</v>
      </c>
      <c r="AO7" s="59">
        <f>0.5*(AN7^2-1)</f>
        <v>0.16075863832274073</v>
      </c>
      <c r="AP7" s="37">
        <f>U7/T7</f>
        <v>1.1453811218311856</v>
      </c>
      <c r="AQ7" s="677">
        <f>0.5*(AP7^2-1)</f>
        <v>0.15594895712363255</v>
      </c>
    </row>
    <row r="8" spans="1:43" ht="15.9" customHeight="1" x14ac:dyDescent="0.3">
      <c r="A8" s="1171"/>
      <c r="B8" s="1254"/>
      <c r="C8" s="9">
        <v>41435</v>
      </c>
      <c r="D8" s="10">
        <v>592</v>
      </c>
      <c r="E8" s="327">
        <v>1139.20411271896</v>
      </c>
      <c r="F8" s="11">
        <v>1429.0685318531901</v>
      </c>
      <c r="G8" s="211">
        <v>421.65384615384602</v>
      </c>
      <c r="H8" s="263" t="s">
        <v>235</v>
      </c>
      <c r="I8" s="211" t="s">
        <v>166</v>
      </c>
      <c r="J8" s="88">
        <v>882.15077623178104</v>
      </c>
      <c r="K8" s="124">
        <v>1099.3745218422901</v>
      </c>
      <c r="L8" s="211">
        <v>428.58333333333297</v>
      </c>
      <c r="M8" s="263" t="s">
        <v>231</v>
      </c>
      <c r="N8" s="211" t="s">
        <v>166</v>
      </c>
      <c r="O8" s="88">
        <v>619.43306053746403</v>
      </c>
      <c r="P8" s="124">
        <v>740.755945012947</v>
      </c>
      <c r="Q8" s="211">
        <v>436.63636363636402</v>
      </c>
      <c r="R8" s="263" t="s">
        <v>239</v>
      </c>
      <c r="S8" s="211" t="s">
        <v>166</v>
      </c>
      <c r="T8" s="88" t="s">
        <v>17</v>
      </c>
      <c r="U8" s="124" t="s">
        <v>17</v>
      </c>
      <c r="V8" s="211" t="s">
        <v>17</v>
      </c>
      <c r="W8" s="263" t="s">
        <v>230</v>
      </c>
      <c r="X8" s="211" t="s">
        <v>237</v>
      </c>
      <c r="Y8" s="272"/>
      <c r="AA8" s="247">
        <f>F8-E8</f>
        <v>289.86441913423005</v>
      </c>
      <c r="AB8" s="37">
        <f>AA8/E8</f>
        <v>0.25444467404739712</v>
      </c>
      <c r="AC8" s="88">
        <f>K8-J8</f>
        <v>217.22374561050901</v>
      </c>
      <c r="AD8" s="59">
        <f>AC8/J8</f>
        <v>0.24624333103056123</v>
      </c>
      <c r="AE8" s="88">
        <f>P8-O8</f>
        <v>121.32288447548297</v>
      </c>
      <c r="AF8" s="59">
        <f>AE8/O8</f>
        <v>0.19586117081031262</v>
      </c>
      <c r="AG8" s="11" t="s">
        <v>17</v>
      </c>
      <c r="AH8" s="244" t="s">
        <v>17</v>
      </c>
      <c r="AJ8" s="676">
        <f>F8/E8</f>
        <v>1.2544446740473971</v>
      </c>
      <c r="AK8" s="37">
        <f>0.5*(AJ8^2-1)</f>
        <v>0.28681572012294021</v>
      </c>
      <c r="AL8" s="58">
        <f>K8/J8</f>
        <v>1.2462433310305612</v>
      </c>
      <c r="AM8" s="59">
        <f>0.5*(AL8^2-1)</f>
        <v>0.27656122006907446</v>
      </c>
      <c r="AN8" s="58">
        <f>P8/O8</f>
        <v>1.1958611708103126</v>
      </c>
      <c r="AO8" s="59">
        <f>0.5*(AN8^2-1)</f>
        <v>0.21504196992590585</v>
      </c>
      <c r="AP8" s="37" t="s">
        <v>17</v>
      </c>
      <c r="AQ8" s="677" t="s">
        <v>17</v>
      </c>
    </row>
    <row r="9" spans="1:43" ht="15.9" customHeight="1" x14ac:dyDescent="0.3">
      <c r="A9" s="1171"/>
      <c r="B9" s="1254"/>
      <c r="C9" s="9">
        <v>41439</v>
      </c>
      <c r="D9" s="10">
        <v>593</v>
      </c>
      <c r="E9" s="327" t="s">
        <v>17</v>
      </c>
      <c r="F9" s="11" t="s">
        <v>17</v>
      </c>
      <c r="G9" s="211" t="s">
        <v>17</v>
      </c>
      <c r="H9" s="263" t="s">
        <v>17</v>
      </c>
      <c r="I9" s="211" t="s">
        <v>223</v>
      </c>
      <c r="J9" s="88" t="s">
        <v>17</v>
      </c>
      <c r="K9" s="124" t="s">
        <v>17</v>
      </c>
      <c r="L9" s="211" t="s">
        <v>17</v>
      </c>
      <c r="M9" s="263" t="s">
        <v>17</v>
      </c>
      <c r="N9" s="211" t="s">
        <v>172</v>
      </c>
      <c r="O9" s="88">
        <v>469.02907434065202</v>
      </c>
      <c r="P9" s="124">
        <v>565.258066147259</v>
      </c>
      <c r="Q9" s="211">
        <v>383.45454545454498</v>
      </c>
      <c r="R9" s="263" t="s">
        <v>247</v>
      </c>
      <c r="S9" s="211" t="s">
        <v>172</v>
      </c>
      <c r="T9" s="88">
        <v>370.08273214039201</v>
      </c>
      <c r="U9" s="124">
        <v>458.197668364295</v>
      </c>
      <c r="V9" s="211">
        <v>422.18181818181802</v>
      </c>
      <c r="W9" s="263" t="s">
        <v>245</v>
      </c>
      <c r="X9" s="211" t="s">
        <v>166</v>
      </c>
      <c r="Y9" s="272"/>
      <c r="AA9" s="247" t="s">
        <v>17</v>
      </c>
      <c r="AB9" s="37" t="s">
        <v>17</v>
      </c>
      <c r="AC9" s="88" t="s">
        <v>17</v>
      </c>
      <c r="AD9" s="59" t="s">
        <v>17</v>
      </c>
      <c r="AE9" s="88">
        <f>P9-O9</f>
        <v>96.228991806606984</v>
      </c>
      <c r="AF9" s="59">
        <f>AE9/O9</f>
        <v>0.20516636829365645</v>
      </c>
      <c r="AG9" s="11">
        <f>U9-T9</f>
        <v>88.114936223902987</v>
      </c>
      <c r="AH9" s="244">
        <f>AG9/T9</f>
        <v>0.23809523809523844</v>
      </c>
      <c r="AJ9" s="676" t="s">
        <v>17</v>
      </c>
      <c r="AK9" s="37" t="s">
        <v>17</v>
      </c>
      <c r="AL9" s="58" t="s">
        <v>17</v>
      </c>
      <c r="AM9" s="59" t="s">
        <v>17</v>
      </c>
      <c r="AN9" s="58">
        <f>P9/O9</f>
        <v>1.2051663682936564</v>
      </c>
      <c r="AO9" s="59">
        <f>0.5*(AN9^2-1)</f>
        <v>0.22621298763306052</v>
      </c>
      <c r="AP9" s="37">
        <f>U9/T9</f>
        <v>1.2380952380952384</v>
      </c>
      <c r="AQ9" s="677">
        <f>0.5*(AP9^2-1)</f>
        <v>0.26643990929705252</v>
      </c>
    </row>
    <row r="10" spans="1:43" ht="15.9" customHeight="1" thickBot="1" x14ac:dyDescent="0.35">
      <c r="A10" s="1171"/>
      <c r="B10" s="1254"/>
      <c r="C10" s="39">
        <v>41442</v>
      </c>
      <c r="D10" s="715">
        <v>600</v>
      </c>
      <c r="E10" s="310">
        <v>1258.2254437565</v>
      </c>
      <c r="F10" s="94">
        <v>1473.6738825397699</v>
      </c>
      <c r="G10" s="212">
        <v>697.81818181818198</v>
      </c>
      <c r="H10" s="264" t="s">
        <v>255</v>
      </c>
      <c r="I10" s="212" t="s">
        <v>166</v>
      </c>
      <c r="J10" s="105">
        <v>972.07464688553796</v>
      </c>
      <c r="K10" s="125">
        <v>1062.6555309064599</v>
      </c>
      <c r="L10" s="212">
        <v>544.73333333333301</v>
      </c>
      <c r="M10" s="264" t="s">
        <v>260</v>
      </c>
      <c r="N10" s="212" t="s">
        <v>166</v>
      </c>
      <c r="O10" s="105">
        <v>558.09893097408803</v>
      </c>
      <c r="P10" s="125">
        <v>638.48672306299295</v>
      </c>
      <c r="Q10" s="212">
        <v>536.76</v>
      </c>
      <c r="R10" s="264" t="s">
        <v>261</v>
      </c>
      <c r="S10" s="212" t="s">
        <v>166</v>
      </c>
      <c r="T10" s="105">
        <v>464.70774596839499</v>
      </c>
      <c r="U10" s="125">
        <v>541.83139534883696</v>
      </c>
      <c r="V10" s="212">
        <v>505.2</v>
      </c>
      <c r="W10" s="264" t="s">
        <v>257</v>
      </c>
      <c r="X10" s="212" t="s">
        <v>172</v>
      </c>
      <c r="Y10" s="272"/>
      <c r="AA10" s="254">
        <f>F10-E10</f>
        <v>215.44843878326992</v>
      </c>
      <c r="AB10" s="38">
        <f>AA10/E10</f>
        <v>0.17123198378506554</v>
      </c>
      <c r="AC10" s="105">
        <f>K10-J10</f>
        <v>90.580884020921985</v>
      </c>
      <c r="AD10" s="71">
        <f>AC10/J10</f>
        <v>9.3183053699771992E-2</v>
      </c>
      <c r="AE10" s="105">
        <f>P10-O10</f>
        <v>80.387792088904916</v>
      </c>
      <c r="AF10" s="71">
        <f>AE10/O10</f>
        <v>0.14403860610984981</v>
      </c>
      <c r="AG10" s="94">
        <f>U10-T10</f>
        <v>77.123649380441975</v>
      </c>
      <c r="AH10" s="246">
        <f>AG10/T10</f>
        <v>0.16596161791907638</v>
      </c>
      <c r="AJ10" s="678">
        <f>F10/E10</f>
        <v>1.1712319837850655</v>
      </c>
      <c r="AK10" s="38">
        <f>0.5*(AJ10^2-1)</f>
        <v>0.18589217992055007</v>
      </c>
      <c r="AL10" s="70">
        <f>K10/J10</f>
        <v>1.093183053699772</v>
      </c>
      <c r="AM10" s="71">
        <f>0.5*(AL10^2-1)</f>
        <v>9.7524594448179291E-2</v>
      </c>
      <c r="AN10" s="70">
        <f>P10/O10</f>
        <v>1.1440386061098498</v>
      </c>
      <c r="AO10" s="71">
        <f>0.5*(AN10^2-1)</f>
        <v>0.15441216613488395</v>
      </c>
      <c r="AP10" s="38">
        <f>U10/T10</f>
        <v>1.1659616179190764</v>
      </c>
      <c r="AQ10" s="679">
        <f>0.5*(AP10^2-1)</f>
        <v>0.17973324723023509</v>
      </c>
    </row>
    <row r="11" spans="1:43" ht="15.9" customHeight="1" x14ac:dyDescent="0.3">
      <c r="A11" s="1171"/>
      <c r="B11" s="1254"/>
      <c r="C11" s="1283" t="s">
        <v>13</v>
      </c>
      <c r="D11" s="1284"/>
      <c r="E11" s="14">
        <f>AVERAGE(E6:E10)</f>
        <v>1211.0986724149225</v>
      </c>
      <c r="F11" s="15">
        <f>AVERAGE(F6:F10)</f>
        <v>1474.768326073005</v>
      </c>
      <c r="G11" s="213">
        <f>AVERAGE(G6:G10)</f>
        <v>453.47858391608401</v>
      </c>
      <c r="H11" s="1302">
        <f>COUNT(E6:E10)</f>
        <v>4</v>
      </c>
      <c r="I11" s="1303"/>
      <c r="J11" s="89">
        <f>AVERAGE(J6:J10)</f>
        <v>930.07665210413279</v>
      </c>
      <c r="K11" s="126">
        <f>AVERAGE(K6:K10)</f>
        <v>1086.3186275174526</v>
      </c>
      <c r="L11" s="213">
        <f>AVERAGE(L6:L10)</f>
        <v>445.18017676767647</v>
      </c>
      <c r="M11" s="1302">
        <f>COUNT(J6:J10)</f>
        <v>4</v>
      </c>
      <c r="N11" s="1303"/>
      <c r="O11" s="89">
        <f>AVERAGE(O6:O10)</f>
        <v>575.60735251860172</v>
      </c>
      <c r="P11" s="126">
        <f>AVERAGE(P6:P10)</f>
        <v>671.04352059246935</v>
      </c>
      <c r="Q11" s="213">
        <f>AVERAGE(Q6:Q10)</f>
        <v>404.63684848484843</v>
      </c>
      <c r="R11" s="1302">
        <f>COUNT(O6:O10)</f>
        <v>5</v>
      </c>
      <c r="S11" s="1303"/>
      <c r="T11" s="89">
        <f>AVERAGE(T6:T10)</f>
        <v>386.9717297745168</v>
      </c>
      <c r="U11" s="126">
        <f>AVERAGE(U6:U10)</f>
        <v>452.78333061607429</v>
      </c>
      <c r="V11" s="213">
        <f>AVERAGE(V6:V10)</f>
        <v>414.62670454545452</v>
      </c>
      <c r="W11" s="1302">
        <f>COUNT(T6:T10)</f>
        <v>4</v>
      </c>
      <c r="X11" s="1303"/>
      <c r="Y11" s="273"/>
      <c r="AA11" s="14">
        <f t="shared" ref="AA11:AH11" si="0">AVERAGE(AA6:AA10)</f>
        <v>263.6696536580825</v>
      </c>
      <c r="AB11" s="48">
        <f t="shared" si="0"/>
        <v>0.21856964394443798</v>
      </c>
      <c r="AC11" s="89">
        <f t="shared" si="0"/>
        <v>156.24197541331978</v>
      </c>
      <c r="AD11" s="65">
        <f t="shared" si="0"/>
        <v>0.17179499240812354</v>
      </c>
      <c r="AE11" s="89">
        <f t="shared" si="0"/>
        <v>95.436168073867762</v>
      </c>
      <c r="AF11" s="65">
        <f t="shared" si="0"/>
        <v>0.16717945122074798</v>
      </c>
      <c r="AG11" s="15">
        <f t="shared" si="0"/>
        <v>65.811600841557492</v>
      </c>
      <c r="AH11" s="112">
        <f t="shared" si="0"/>
        <v>0.16999365268327588</v>
      </c>
      <c r="AJ11" s="47">
        <f t="shared" ref="AJ11:AQ11" si="1">AVERAGE(AJ6:AJ10)</f>
        <v>1.218569643944438</v>
      </c>
      <c r="AK11" s="48">
        <f t="shared" si="1"/>
        <v>0.24292061211872548</v>
      </c>
      <c r="AL11" s="64">
        <f t="shared" si="1"/>
        <v>1.1717949924081235</v>
      </c>
      <c r="AM11" s="65">
        <f t="shared" si="1"/>
        <v>0.18839753014550692</v>
      </c>
      <c r="AN11" s="64">
        <f t="shared" si="1"/>
        <v>1.1671794512207478</v>
      </c>
      <c r="AO11" s="65">
        <f t="shared" si="1"/>
        <v>0.18153223995614484</v>
      </c>
      <c r="AP11" s="48">
        <f t="shared" si="1"/>
        <v>1.1699936526832757</v>
      </c>
      <c r="AQ11" s="112">
        <f t="shared" si="1"/>
        <v>0.18529466320033489</v>
      </c>
    </row>
    <row r="12" spans="1:43" ht="15.9" customHeight="1" x14ac:dyDescent="0.3">
      <c r="A12" s="1171"/>
      <c r="B12" s="1254"/>
      <c r="C12" s="1285" t="s">
        <v>14</v>
      </c>
      <c r="D12" s="1286"/>
      <c r="E12" s="17">
        <f>_xlfn.STDEV.S(E6:E10)</f>
        <v>57.145231645575095</v>
      </c>
      <c r="F12" s="18">
        <f>_xlfn.STDEV.S(F6:F10)</f>
        <v>51.77717104230959</v>
      </c>
      <c r="G12" s="214">
        <f>_xlfn.STDEV.S(G6:G10)</f>
        <v>167.17110370792128</v>
      </c>
      <c r="H12" s="1304"/>
      <c r="I12" s="1305"/>
      <c r="J12" s="90">
        <f>_xlfn.STDEV.S(J6:J10)</f>
        <v>84.969778758911119</v>
      </c>
      <c r="K12" s="127">
        <f>_xlfn.STDEV.S(K6:K10)</f>
        <v>62.326904057116714</v>
      </c>
      <c r="L12" s="214">
        <f>_xlfn.STDEV.S(L6:L10)</f>
        <v>67.751937452978439</v>
      </c>
      <c r="M12" s="1304"/>
      <c r="N12" s="1305"/>
      <c r="O12" s="90">
        <f>_xlfn.STDEV.S(O6:O10)</f>
        <v>66.33074968182747</v>
      </c>
      <c r="P12" s="127">
        <f>_xlfn.STDEV.S(P6:P10)</f>
        <v>72.025883870437198</v>
      </c>
      <c r="Q12" s="214">
        <f>_xlfn.STDEV.S(Q6:Q10)</f>
        <v>85.76889796379983</v>
      </c>
      <c r="R12" s="1304"/>
      <c r="S12" s="1305"/>
      <c r="T12" s="90">
        <f>_xlfn.STDEV.S(T6:T10)</f>
        <v>56.044460869558392</v>
      </c>
      <c r="U12" s="127">
        <f>_xlfn.STDEV.S(U6:U10)</f>
        <v>67.686832153965071</v>
      </c>
      <c r="V12" s="214">
        <f>_xlfn.STDEV.S(V6:V10)</f>
        <v>66.019761534990678</v>
      </c>
      <c r="W12" s="1304"/>
      <c r="X12" s="1305"/>
      <c r="Y12" s="273"/>
      <c r="AA12" s="17">
        <f t="shared" ref="AA12:AH12" si="2">_xlfn.STDEV.S(AA6:AA10)</f>
        <v>35.701952898478098</v>
      </c>
      <c r="AB12" s="50">
        <f t="shared" si="2"/>
        <v>3.5199376785706712E-2</v>
      </c>
      <c r="AC12" s="90">
        <f t="shared" si="2"/>
        <v>54.297721789518413</v>
      </c>
      <c r="AD12" s="67">
        <f t="shared" si="2"/>
        <v>7.0157499558821154E-2</v>
      </c>
      <c r="AE12" s="90">
        <f t="shared" si="2"/>
        <v>16.002542162125138</v>
      </c>
      <c r="AF12" s="67">
        <f t="shared" si="2"/>
        <v>3.075322260193494E-2</v>
      </c>
      <c r="AG12" s="18">
        <f t="shared" si="2"/>
        <v>19.930365901620636</v>
      </c>
      <c r="AH12" s="113">
        <f t="shared" si="2"/>
        <v>4.7668005783277602E-2</v>
      </c>
      <c r="AJ12" s="49">
        <f t="shared" ref="AJ12:AQ12" si="3">_xlfn.STDEV.S(AJ6:AJ10)</f>
        <v>3.5199376785706678E-2</v>
      </c>
      <c r="AK12" s="50">
        <f t="shared" si="3"/>
        <v>4.2623394906050577E-2</v>
      </c>
      <c r="AL12" s="66">
        <f t="shared" si="3"/>
        <v>7.0157499558821126E-2</v>
      </c>
      <c r="AM12" s="67">
        <f t="shared" si="3"/>
        <v>8.2091032688761625E-2</v>
      </c>
      <c r="AN12" s="66">
        <f t="shared" si="3"/>
        <v>3.0753222601934867E-2</v>
      </c>
      <c r="AO12" s="67">
        <f t="shared" si="3"/>
        <v>3.6070099693410809E-2</v>
      </c>
      <c r="AP12" s="50">
        <f t="shared" si="3"/>
        <v>4.7668005783277581E-2</v>
      </c>
      <c r="AQ12" s="113">
        <f t="shared" si="3"/>
        <v>5.6611585659017749E-2</v>
      </c>
    </row>
    <row r="13" spans="1:43" ht="15.9" customHeight="1" thickBot="1" x14ac:dyDescent="0.35">
      <c r="A13" s="1171"/>
      <c r="B13" s="1255"/>
      <c r="C13" s="1287" t="s">
        <v>15</v>
      </c>
      <c r="D13" s="1288"/>
      <c r="E13" s="20">
        <f>_xlfn.STDEV.S(E6:E10)/SQRT(COUNT(E6:E10))</f>
        <v>28.572615822787547</v>
      </c>
      <c r="F13" s="21">
        <f>_xlfn.STDEV.S(F6:F10)/SQRT(COUNT(F6:F10))</f>
        <v>25.888585521154795</v>
      </c>
      <c r="G13" s="215">
        <f>_xlfn.STDEV.S(G6:G10)/SQRT(COUNT(G6:G10))</f>
        <v>83.585551853960638</v>
      </c>
      <c r="H13" s="1306"/>
      <c r="I13" s="1307"/>
      <c r="J13" s="91">
        <f>_xlfn.STDEV.S(J6:J10)/SQRT(COUNT(J6:J10))</f>
        <v>42.484889379455559</v>
      </c>
      <c r="K13" s="128">
        <f>_xlfn.STDEV.S(K6:K10)/SQRT(COUNT(K6:K10))</f>
        <v>31.163452028558357</v>
      </c>
      <c r="L13" s="215">
        <f>_xlfn.STDEV.S(L6:L10)/SQRT(COUNT(L6:L10))</f>
        <v>33.875968726489219</v>
      </c>
      <c r="M13" s="1306"/>
      <c r="N13" s="1307"/>
      <c r="O13" s="91">
        <f>_xlfn.STDEV.S(O6:O10)/SQRT(COUNT(O6:O10))</f>
        <v>29.664013057417751</v>
      </c>
      <c r="P13" s="128">
        <f>_xlfn.STDEV.S(P6:P10)/SQRT(COUNT(P6:P10))</f>
        <v>32.210954494760642</v>
      </c>
      <c r="Q13" s="215">
        <f>_xlfn.STDEV.S(Q6:Q10)/SQRT(COUNT(Q6:Q10))</f>
        <v>38.357017240459939</v>
      </c>
      <c r="R13" s="1306"/>
      <c r="S13" s="1307"/>
      <c r="T13" s="91">
        <f>_xlfn.STDEV.S(T6:T10)/SQRT(COUNT(T6:T10))</f>
        <v>28.022230434779196</v>
      </c>
      <c r="U13" s="128">
        <f>_xlfn.STDEV.S(U6:U10)/SQRT(COUNT(U6:U10))</f>
        <v>33.843416076982535</v>
      </c>
      <c r="V13" s="215">
        <f>_xlfn.STDEV.S(V6:V10)/SQRT(COUNT(V6:V10))</f>
        <v>33.009880767495339</v>
      </c>
      <c r="W13" s="1306"/>
      <c r="X13" s="1307"/>
      <c r="Y13" s="273"/>
      <c r="AA13" s="20">
        <f t="shared" ref="AA13:AH13" si="4">_xlfn.STDEV.S(AA6:AA10)/SQRT(COUNT(AA6:AA10))</f>
        <v>17.850976449239049</v>
      </c>
      <c r="AB13" s="52">
        <f t="shared" si="4"/>
        <v>1.7599688392853356E-2</v>
      </c>
      <c r="AC13" s="91">
        <f t="shared" si="4"/>
        <v>27.148860894759206</v>
      </c>
      <c r="AD13" s="69">
        <f t="shared" si="4"/>
        <v>3.5078749779410577E-2</v>
      </c>
      <c r="AE13" s="91">
        <f t="shared" si="4"/>
        <v>7.1565544174636537</v>
      </c>
      <c r="AF13" s="69">
        <f t="shared" si="4"/>
        <v>1.3753259253021895E-2</v>
      </c>
      <c r="AG13" s="21">
        <f t="shared" si="4"/>
        <v>9.965182950810318</v>
      </c>
      <c r="AH13" s="114">
        <f t="shared" si="4"/>
        <v>2.3834002891638801E-2</v>
      </c>
      <c r="AJ13" s="51">
        <f t="shared" ref="AJ13:AQ13" si="5">_xlfn.STDEV.S(AJ6:AJ10)/SQRT(COUNT(AJ6:AJ10))</f>
        <v>1.7599688392853339E-2</v>
      </c>
      <c r="AK13" s="52">
        <f t="shared" si="5"/>
        <v>2.1311697453025288E-2</v>
      </c>
      <c r="AL13" s="68">
        <f t="shared" si="5"/>
        <v>3.5078749779410563E-2</v>
      </c>
      <c r="AM13" s="69">
        <f t="shared" si="5"/>
        <v>4.1045516344380813E-2</v>
      </c>
      <c r="AN13" s="68">
        <f t="shared" si="5"/>
        <v>1.3753259253021862E-2</v>
      </c>
      <c r="AO13" s="69">
        <f t="shared" si="5"/>
        <v>1.6131038973932178E-2</v>
      </c>
      <c r="AP13" s="52">
        <f t="shared" si="5"/>
        <v>2.3834002891638791E-2</v>
      </c>
      <c r="AQ13" s="114">
        <f t="shared" si="5"/>
        <v>2.8305792829508875E-2</v>
      </c>
    </row>
    <row r="14" spans="1:43" ht="15.9" customHeight="1" x14ac:dyDescent="0.3">
      <c r="A14" s="1171"/>
      <c r="B14" s="1253" t="s">
        <v>16</v>
      </c>
      <c r="C14" s="95">
        <v>41428</v>
      </c>
      <c r="D14" s="717">
        <v>572</v>
      </c>
      <c r="E14" s="308" t="s">
        <v>17</v>
      </c>
      <c r="F14" s="7" t="s">
        <v>17</v>
      </c>
      <c r="G14" s="210" t="s">
        <v>17</v>
      </c>
      <c r="H14" s="231" t="s">
        <v>17</v>
      </c>
      <c r="I14" s="210" t="s">
        <v>17</v>
      </c>
      <c r="J14" s="97" t="s">
        <v>17</v>
      </c>
      <c r="K14" s="123" t="s">
        <v>17</v>
      </c>
      <c r="L14" s="210" t="s">
        <v>17</v>
      </c>
      <c r="M14" s="231" t="s">
        <v>17</v>
      </c>
      <c r="N14" s="210" t="s">
        <v>17</v>
      </c>
      <c r="O14" s="97">
        <v>554.88489150903399</v>
      </c>
      <c r="P14" s="123">
        <v>655.728435980266</v>
      </c>
      <c r="Q14" s="210">
        <v>466.86666666666702</v>
      </c>
      <c r="R14" s="231" t="s">
        <v>177</v>
      </c>
      <c r="S14" s="718" t="s">
        <v>166</v>
      </c>
      <c r="T14" s="97">
        <v>329.57171774792897</v>
      </c>
      <c r="U14" s="123">
        <v>409.325908219447</v>
      </c>
      <c r="V14" s="210">
        <v>681.56</v>
      </c>
      <c r="W14" s="231" t="s">
        <v>176</v>
      </c>
      <c r="X14" s="210" t="s">
        <v>166</v>
      </c>
      <c r="Y14" s="272"/>
      <c r="Z14" s="81"/>
      <c r="AA14" s="253" t="s">
        <v>17</v>
      </c>
      <c r="AB14" s="35" t="s">
        <v>17</v>
      </c>
      <c r="AC14" s="97" t="s">
        <v>17</v>
      </c>
      <c r="AD14" s="100" t="s">
        <v>17</v>
      </c>
      <c r="AE14" s="97">
        <f>P14-O14</f>
        <v>100.84354447123201</v>
      </c>
      <c r="AF14" s="100">
        <f>AE14/O14</f>
        <v>0.18173777303069746</v>
      </c>
      <c r="AG14" s="7">
        <f>U14-T14</f>
        <v>79.754190471518029</v>
      </c>
      <c r="AH14" s="242">
        <f>AG14/T14</f>
        <v>0.24199343019026154</v>
      </c>
      <c r="AI14" s="81"/>
      <c r="AJ14" s="674" t="s">
        <v>17</v>
      </c>
      <c r="AK14" s="35" t="s">
        <v>17</v>
      </c>
      <c r="AL14" s="99" t="s">
        <v>17</v>
      </c>
      <c r="AM14" s="100" t="s">
        <v>17</v>
      </c>
      <c r="AN14" s="99">
        <f>P14/O14</f>
        <v>1.1817377730306975</v>
      </c>
      <c r="AO14" s="100">
        <f>0.5*(AN14^2-1)</f>
        <v>0.19825208210377609</v>
      </c>
      <c r="AP14" s="35">
        <f>U14/T14</f>
        <v>1.2419934301902615</v>
      </c>
      <c r="AQ14" s="675">
        <f>0.5*(AP14^2-1)</f>
        <v>0.27127384031788604</v>
      </c>
    </row>
    <row r="15" spans="1:43" ht="15.9" customHeight="1" x14ac:dyDescent="0.3">
      <c r="A15" s="1171"/>
      <c r="B15" s="1254"/>
      <c r="C15" s="9">
        <v>41431</v>
      </c>
      <c r="D15" s="10">
        <v>580</v>
      </c>
      <c r="E15" s="327">
        <v>1179.52010095268</v>
      </c>
      <c r="F15" s="11">
        <v>1453.6589657565601</v>
      </c>
      <c r="G15" s="211">
        <v>373.13333333333298</v>
      </c>
      <c r="H15" s="263" t="s">
        <v>183</v>
      </c>
      <c r="I15" s="211" t="s">
        <v>166</v>
      </c>
      <c r="J15" s="88">
        <v>783.22855677751102</v>
      </c>
      <c r="K15" s="124">
        <v>1003.2569259069199</v>
      </c>
      <c r="L15" s="211">
        <v>349.222222222222</v>
      </c>
      <c r="M15" s="263" t="s">
        <v>344</v>
      </c>
      <c r="N15" s="211" t="s">
        <v>166</v>
      </c>
      <c r="O15" s="88">
        <v>590.81691710673601</v>
      </c>
      <c r="P15" s="124">
        <v>688.60730338647102</v>
      </c>
      <c r="Q15" s="211">
        <v>396.33333333333297</v>
      </c>
      <c r="R15" s="263" t="s">
        <v>185</v>
      </c>
      <c r="S15" s="211" t="s">
        <v>213</v>
      </c>
      <c r="T15" s="88">
        <v>400.564466876609</v>
      </c>
      <c r="U15" s="124">
        <v>478.89575468408202</v>
      </c>
      <c r="V15" s="211">
        <v>366.07692307692298</v>
      </c>
      <c r="W15" s="263" t="s">
        <v>186</v>
      </c>
      <c r="X15" s="211" t="s">
        <v>166</v>
      </c>
      <c r="Y15" s="272"/>
      <c r="AA15" s="247">
        <f>F15-E15</f>
        <v>274.1388648038801</v>
      </c>
      <c r="AB15" s="37">
        <f>AA15/E15</f>
        <v>0.2324155939203261</v>
      </c>
      <c r="AC15" s="88">
        <f t="shared" ref="AC15:AC21" si="6">K15-J15</f>
        <v>220.02836912940893</v>
      </c>
      <c r="AD15" s="59">
        <f t="shared" ref="AD15:AD21" si="7">AC15/J15</f>
        <v>0.28092485549133472</v>
      </c>
      <c r="AE15" s="88">
        <f>P15-O15</f>
        <v>97.790386279735003</v>
      </c>
      <c r="AF15" s="59">
        <f>AE15/O15</f>
        <v>0.16551724137930932</v>
      </c>
      <c r="AG15" s="11">
        <f>U15-T15</f>
        <v>78.331287807473018</v>
      </c>
      <c r="AH15" s="244">
        <f>AG15/T15</f>
        <v>0.19555226258149955</v>
      </c>
      <c r="AJ15" s="676">
        <f t="shared" ref="AJ15:AJ21" si="8">F15/E15</f>
        <v>1.2324155939203261</v>
      </c>
      <c r="AK15" s="37">
        <f t="shared" ref="AK15:AK21" si="9">0.5*(AJ15^2-1)</f>
        <v>0.25942409806899502</v>
      </c>
      <c r="AL15" s="58">
        <f t="shared" ref="AL15:AL21" si="10">K15/J15</f>
        <v>1.2809248554913346</v>
      </c>
      <c r="AM15" s="59">
        <f t="shared" ref="AM15:AM21" si="11">0.5*(AL15^2-1)</f>
        <v>0.32038424270774823</v>
      </c>
      <c r="AN15" s="58">
        <f t="shared" ref="AN15:AN21" si="12">P15/O15</f>
        <v>1.1655172413793093</v>
      </c>
      <c r="AO15" s="59">
        <f t="shared" ref="AO15:AO21" si="13">0.5*(AN15^2-1)</f>
        <v>0.17921521997621759</v>
      </c>
      <c r="AP15" s="37">
        <f t="shared" ref="AP15:AP21" si="14">U15/T15</f>
        <v>1.1955522625814996</v>
      </c>
      <c r="AQ15" s="677">
        <f t="shared" ref="AQ15:AQ21" si="15">0.5*(AP15^2-1)</f>
        <v>0.21467260628187146</v>
      </c>
    </row>
    <row r="16" spans="1:43" ht="15.9" customHeight="1" x14ac:dyDescent="0.3">
      <c r="A16" s="1171"/>
      <c r="B16" s="1254"/>
      <c r="C16" s="9">
        <v>41432</v>
      </c>
      <c r="D16" s="10">
        <v>588</v>
      </c>
      <c r="E16" s="327">
        <v>1077.92592662177</v>
      </c>
      <c r="F16" s="11">
        <v>1309.82479093539</v>
      </c>
      <c r="G16" s="211">
        <v>362.25</v>
      </c>
      <c r="H16" s="263" t="s">
        <v>215</v>
      </c>
      <c r="I16" s="211" t="s">
        <v>166</v>
      </c>
      <c r="J16" s="88">
        <v>826.83025322417495</v>
      </c>
      <c r="K16" s="124">
        <v>990.30787042720704</v>
      </c>
      <c r="L16" s="211">
        <v>358.769230769231</v>
      </c>
      <c r="M16" s="263" t="s">
        <v>218</v>
      </c>
      <c r="N16" s="211" t="s">
        <v>166</v>
      </c>
      <c r="O16" s="88">
        <v>477.89073259055903</v>
      </c>
      <c r="P16" s="124">
        <v>590.81691710673499</v>
      </c>
      <c r="Q16" s="211">
        <v>403.142857142857</v>
      </c>
      <c r="R16" s="263" t="s">
        <v>220</v>
      </c>
      <c r="S16" s="211" t="s">
        <v>166</v>
      </c>
      <c r="T16" s="88" t="s">
        <v>17</v>
      </c>
      <c r="U16" s="124" t="s">
        <v>17</v>
      </c>
      <c r="V16" s="211" t="s">
        <v>17</v>
      </c>
      <c r="W16" s="263" t="s">
        <v>17</v>
      </c>
      <c r="X16" s="211" t="s">
        <v>17</v>
      </c>
      <c r="Y16" s="272"/>
      <c r="AA16" s="247">
        <f>F16-E16</f>
        <v>231.89886431361992</v>
      </c>
      <c r="AB16" s="37">
        <f>AA16/E16</f>
        <v>0.21513432285685263</v>
      </c>
      <c r="AC16" s="88">
        <f t="shared" si="6"/>
        <v>163.47761720303208</v>
      </c>
      <c r="AD16" s="59">
        <f t="shared" si="7"/>
        <v>0.19771605667010964</v>
      </c>
      <c r="AE16" s="88">
        <f>P16-O16</f>
        <v>112.92618451617597</v>
      </c>
      <c r="AF16" s="59">
        <f>AE16/O16</f>
        <v>0.23630126473477231</v>
      </c>
      <c r="AG16" s="11" t="s">
        <v>17</v>
      </c>
      <c r="AH16" s="244" t="s">
        <v>17</v>
      </c>
      <c r="AJ16" s="676">
        <f t="shared" si="8"/>
        <v>1.2151343228568527</v>
      </c>
      <c r="AK16" s="37">
        <f t="shared" si="9"/>
        <v>0.238275711292391</v>
      </c>
      <c r="AL16" s="58">
        <f t="shared" si="10"/>
        <v>1.1977160566701097</v>
      </c>
      <c r="AM16" s="59">
        <f t="shared" si="11"/>
        <v>0.21726187620269877</v>
      </c>
      <c r="AN16" s="58">
        <f t="shared" si="12"/>
        <v>1.2363012647347722</v>
      </c>
      <c r="AO16" s="59">
        <f t="shared" si="13"/>
        <v>0.26422040859239859</v>
      </c>
      <c r="AP16" s="37" t="s">
        <v>17</v>
      </c>
      <c r="AQ16" s="677" t="s">
        <v>17</v>
      </c>
    </row>
    <row r="17" spans="1:43" ht="15.9" customHeight="1" x14ac:dyDescent="0.3">
      <c r="A17" s="1171"/>
      <c r="B17" s="1254"/>
      <c r="C17" s="9">
        <v>41442</v>
      </c>
      <c r="D17" s="10">
        <v>602</v>
      </c>
      <c r="E17" s="327" t="s">
        <v>17</v>
      </c>
      <c r="F17" s="11" t="s">
        <v>17</v>
      </c>
      <c r="G17" s="211" t="s">
        <v>17</v>
      </c>
      <c r="H17" s="263" t="s">
        <v>17</v>
      </c>
      <c r="I17" s="211" t="s">
        <v>72</v>
      </c>
      <c r="J17" s="88">
        <v>761.95009309627301</v>
      </c>
      <c r="K17" s="124">
        <v>874.68067727985704</v>
      </c>
      <c r="L17" s="211">
        <v>447.33333333333297</v>
      </c>
      <c r="M17" s="263" t="s">
        <v>266</v>
      </c>
      <c r="N17" s="211" t="s">
        <v>213</v>
      </c>
      <c r="O17" s="88">
        <v>519.15190363212605</v>
      </c>
      <c r="P17" s="124">
        <v>606.87563250071196</v>
      </c>
      <c r="Q17" s="211">
        <v>368.47058823529397</v>
      </c>
      <c r="R17" s="263" t="s">
        <v>268</v>
      </c>
      <c r="S17" s="211" t="s">
        <v>166</v>
      </c>
      <c r="T17" s="88" t="s">
        <v>17</v>
      </c>
      <c r="U17" s="124" t="s">
        <v>17</v>
      </c>
      <c r="V17" s="211" t="s">
        <v>17</v>
      </c>
      <c r="W17" s="263" t="s">
        <v>17</v>
      </c>
      <c r="X17" s="211" t="s">
        <v>17</v>
      </c>
      <c r="Y17" s="272"/>
      <c r="AA17" s="247" t="s">
        <v>17</v>
      </c>
      <c r="AB17" s="37" t="s">
        <v>17</v>
      </c>
      <c r="AC17" s="88">
        <f t="shared" si="6"/>
        <v>112.73058418358403</v>
      </c>
      <c r="AD17" s="59">
        <f t="shared" si="7"/>
        <v>0.14795008912655966</v>
      </c>
      <c r="AE17" s="88">
        <f>P17-O17</f>
        <v>87.723728868585908</v>
      </c>
      <c r="AF17" s="59">
        <f>AE17/O17</f>
        <v>0.16897506925207662</v>
      </c>
      <c r="AG17" s="11" t="s">
        <v>17</v>
      </c>
      <c r="AH17" s="244" t="s">
        <v>17</v>
      </c>
      <c r="AJ17" s="676" t="s">
        <v>17</v>
      </c>
      <c r="AK17" s="37" t="s">
        <v>17</v>
      </c>
      <c r="AL17" s="58">
        <f t="shared" si="10"/>
        <v>1.1479500891265597</v>
      </c>
      <c r="AM17" s="59">
        <f t="shared" si="11"/>
        <v>0.15889470356283819</v>
      </c>
      <c r="AN17" s="58">
        <f t="shared" si="12"/>
        <v>1.1689750692520766</v>
      </c>
      <c r="AO17" s="59">
        <f t="shared" si="13"/>
        <v>0.18325135626644862</v>
      </c>
      <c r="AP17" s="37" t="s">
        <v>17</v>
      </c>
      <c r="AQ17" s="677" t="s">
        <v>17</v>
      </c>
    </row>
    <row r="18" spans="1:43" ht="15.9" customHeight="1" x14ac:dyDescent="0.3">
      <c r="A18" s="1171"/>
      <c r="B18" s="1254"/>
      <c r="C18" s="9">
        <v>41442</v>
      </c>
      <c r="D18" s="10">
        <v>603</v>
      </c>
      <c r="E18" s="327" t="s">
        <v>17</v>
      </c>
      <c r="F18" s="11" t="s">
        <v>17</v>
      </c>
      <c r="G18" s="211" t="s">
        <v>17</v>
      </c>
      <c r="H18" s="263" t="s">
        <v>17</v>
      </c>
      <c r="I18" s="211" t="s">
        <v>72</v>
      </c>
      <c r="J18" s="88">
        <v>741.49043414063703</v>
      </c>
      <c r="K18" s="124">
        <v>908.16899366679399</v>
      </c>
      <c r="L18" s="211">
        <v>366.444444444444</v>
      </c>
      <c r="M18" s="263" t="s">
        <v>184</v>
      </c>
      <c r="N18" s="211" t="s">
        <v>166</v>
      </c>
      <c r="O18" s="88">
        <v>458.39243568626</v>
      </c>
      <c r="P18" s="124">
        <v>552.92314242333805</v>
      </c>
      <c r="Q18" s="211">
        <v>359.85</v>
      </c>
      <c r="R18" s="263" t="s">
        <v>275</v>
      </c>
      <c r="S18" s="211" t="s">
        <v>166</v>
      </c>
      <c r="T18" s="88">
        <v>402.31308039645597</v>
      </c>
      <c r="U18" s="124">
        <v>478.22930132414501</v>
      </c>
      <c r="V18" s="211">
        <v>383.21052631578999</v>
      </c>
      <c r="W18" s="263" t="s">
        <v>272</v>
      </c>
      <c r="X18" s="211" t="s">
        <v>166</v>
      </c>
      <c r="Y18" s="272"/>
      <c r="AA18" s="247" t="s">
        <v>17</v>
      </c>
      <c r="AB18" s="37" t="s">
        <v>17</v>
      </c>
      <c r="AC18" s="88">
        <f t="shared" si="6"/>
        <v>166.67855952615696</v>
      </c>
      <c r="AD18" s="59">
        <f t="shared" si="7"/>
        <v>0.22478854999570144</v>
      </c>
      <c r="AE18" s="88">
        <f>P18-O18</f>
        <v>94.530706737078049</v>
      </c>
      <c r="AF18" s="59">
        <f>AE18/O18</f>
        <v>0.20622222222222317</v>
      </c>
      <c r="AG18" s="11">
        <f>U18-T18</f>
        <v>75.916220927689039</v>
      </c>
      <c r="AH18" s="244">
        <f>AG18/T18</f>
        <v>0.18869936034115037</v>
      </c>
      <c r="AJ18" s="676" t="s">
        <v>17</v>
      </c>
      <c r="AK18" s="37" t="s">
        <v>17</v>
      </c>
      <c r="AL18" s="58">
        <f t="shared" si="10"/>
        <v>1.2247885499957014</v>
      </c>
      <c r="AM18" s="59">
        <f t="shared" si="11"/>
        <v>0.25005349610028638</v>
      </c>
      <c r="AN18" s="58">
        <f t="shared" si="12"/>
        <v>1.2062222222222232</v>
      </c>
      <c r="AO18" s="59">
        <f t="shared" si="13"/>
        <v>0.22748602469135915</v>
      </c>
      <c r="AP18" s="37">
        <f t="shared" si="14"/>
        <v>1.1886993603411504</v>
      </c>
      <c r="AQ18" s="677">
        <f t="shared" si="15"/>
        <v>0.20650308463773004</v>
      </c>
    </row>
    <row r="19" spans="1:43" ht="15.9" customHeight="1" x14ac:dyDescent="0.3">
      <c r="A19" s="1171"/>
      <c r="B19" s="1254"/>
      <c r="C19" s="9">
        <v>41442</v>
      </c>
      <c r="D19" s="10">
        <v>604</v>
      </c>
      <c r="E19" s="327">
        <v>1105.8514488148801</v>
      </c>
      <c r="F19" s="11">
        <v>1302.7331616351501</v>
      </c>
      <c r="G19" s="211">
        <v>598.08333333333303</v>
      </c>
      <c r="H19" s="263" t="s">
        <v>215</v>
      </c>
      <c r="I19" s="211" t="s">
        <v>166</v>
      </c>
      <c r="J19" s="88">
        <v>923.36691660288704</v>
      </c>
      <c r="K19" s="124">
        <v>1065.6644658689099</v>
      </c>
      <c r="L19" s="211">
        <v>463.84615384615398</v>
      </c>
      <c r="M19" s="263" t="s">
        <v>218</v>
      </c>
      <c r="N19" s="211" t="s">
        <v>166</v>
      </c>
      <c r="O19" s="88" t="s">
        <v>17</v>
      </c>
      <c r="P19" s="124" t="s">
        <v>17</v>
      </c>
      <c r="Q19" s="211" t="s">
        <v>17</v>
      </c>
      <c r="R19" s="263" t="s">
        <v>17</v>
      </c>
      <c r="S19" s="211" t="s">
        <v>17</v>
      </c>
      <c r="T19" s="88" t="s">
        <v>17</v>
      </c>
      <c r="U19" s="124" t="s">
        <v>17</v>
      </c>
      <c r="V19" s="211" t="s">
        <v>17</v>
      </c>
      <c r="W19" s="263" t="s">
        <v>17</v>
      </c>
      <c r="X19" s="211" t="s">
        <v>335</v>
      </c>
      <c r="Y19" s="272"/>
      <c r="AA19" s="247">
        <f>F19-E19</f>
        <v>196.88171282026997</v>
      </c>
      <c r="AB19" s="37">
        <f>AA19/E19</f>
        <v>0.17803631132487491</v>
      </c>
      <c r="AC19" s="88">
        <f t="shared" si="6"/>
        <v>142.29754926602288</v>
      </c>
      <c r="AD19" s="59">
        <f t="shared" si="7"/>
        <v>0.15410726408689479</v>
      </c>
      <c r="AE19" s="88" t="s">
        <v>17</v>
      </c>
      <c r="AF19" s="59" t="s">
        <v>17</v>
      </c>
      <c r="AG19" s="11" t="s">
        <v>17</v>
      </c>
      <c r="AH19" s="244" t="s">
        <v>17</v>
      </c>
      <c r="AJ19" s="676">
        <f t="shared" si="8"/>
        <v>1.1780363113248749</v>
      </c>
      <c r="AK19" s="37">
        <f t="shared" si="9"/>
        <v>0.19388477539995874</v>
      </c>
      <c r="AL19" s="58">
        <f t="shared" si="10"/>
        <v>1.1541072640868948</v>
      </c>
      <c r="AM19" s="59">
        <f t="shared" si="11"/>
        <v>0.16598178850906875</v>
      </c>
      <c r="AN19" s="58" t="s">
        <v>17</v>
      </c>
      <c r="AO19" s="59" t="s">
        <v>17</v>
      </c>
      <c r="AP19" s="37" t="s">
        <v>17</v>
      </c>
      <c r="AQ19" s="677" t="s">
        <v>17</v>
      </c>
    </row>
    <row r="20" spans="1:43" s="101" customFormat="1" ht="15.9" customHeight="1" x14ac:dyDescent="0.3">
      <c r="A20" s="1171"/>
      <c r="B20" s="1254"/>
      <c r="C20" s="9">
        <v>41449</v>
      </c>
      <c r="D20" s="10">
        <v>606</v>
      </c>
      <c r="E20" s="327">
        <v>1373.4541903788499</v>
      </c>
      <c r="F20" s="11">
        <v>1511.5818477468299</v>
      </c>
      <c r="G20" s="211">
        <v>416.1</v>
      </c>
      <c r="H20" s="263" t="s">
        <v>295</v>
      </c>
      <c r="I20" s="211" t="s">
        <v>223</v>
      </c>
      <c r="J20" s="88">
        <v>1062.1122509826801</v>
      </c>
      <c r="K20" s="124">
        <v>1168.05183611906</v>
      </c>
      <c r="L20" s="211">
        <v>447.555555555556</v>
      </c>
      <c r="M20" s="263" t="s">
        <v>184</v>
      </c>
      <c r="N20" s="211" t="s">
        <v>172</v>
      </c>
      <c r="O20" s="88">
        <v>623.41371253331397</v>
      </c>
      <c r="P20" s="124">
        <v>684.532703958149</v>
      </c>
      <c r="Q20" s="211">
        <v>474.92857142857099</v>
      </c>
      <c r="R20" s="263" t="s">
        <v>220</v>
      </c>
      <c r="S20" s="211" t="s">
        <v>293</v>
      </c>
      <c r="T20" s="88" t="s">
        <v>17</v>
      </c>
      <c r="U20" s="124" t="s">
        <v>17</v>
      </c>
      <c r="V20" s="211" t="s">
        <v>17</v>
      </c>
      <c r="W20" s="263" t="s">
        <v>245</v>
      </c>
      <c r="X20" s="211" t="s">
        <v>293</v>
      </c>
      <c r="Y20" s="272"/>
      <c r="AA20" s="247">
        <f>F20-E20</f>
        <v>138.12765736797996</v>
      </c>
      <c r="AB20" s="37">
        <f>AA20/E20</f>
        <v>0.10056954089592111</v>
      </c>
      <c r="AC20" s="88">
        <f t="shared" si="6"/>
        <v>105.93958513637995</v>
      </c>
      <c r="AD20" s="59">
        <f t="shared" si="7"/>
        <v>9.9744245524296768E-2</v>
      </c>
      <c r="AE20" s="88">
        <f>P20-O20</f>
        <v>61.118991424835031</v>
      </c>
      <c r="AF20" s="59">
        <f>AE20/O20</f>
        <v>9.8039215686275036E-2</v>
      </c>
      <c r="AG20" s="11" t="s">
        <v>17</v>
      </c>
      <c r="AH20" s="244" t="s">
        <v>17</v>
      </c>
      <c r="AJ20" s="676">
        <f t="shared" si="8"/>
        <v>1.1005695408959211</v>
      </c>
      <c r="AK20" s="37">
        <f t="shared" si="9"/>
        <v>0.10562665717392927</v>
      </c>
      <c r="AL20" s="58">
        <f t="shared" si="10"/>
        <v>1.0997442455242967</v>
      </c>
      <c r="AM20" s="59">
        <f t="shared" si="11"/>
        <v>0.10471870278190232</v>
      </c>
      <c r="AN20" s="58">
        <f t="shared" si="12"/>
        <v>1.098039215686275</v>
      </c>
      <c r="AO20" s="59">
        <f t="shared" si="13"/>
        <v>0.10284505959246504</v>
      </c>
      <c r="AP20" s="37" t="s">
        <v>17</v>
      </c>
      <c r="AQ20" s="677" t="s">
        <v>17</v>
      </c>
    </row>
    <row r="21" spans="1:43" ht="15.9" customHeight="1" thickBot="1" x14ac:dyDescent="0.35">
      <c r="A21" s="1171"/>
      <c r="B21" s="1254"/>
      <c r="C21" s="39">
        <v>41445</v>
      </c>
      <c r="D21" s="715">
        <v>612</v>
      </c>
      <c r="E21" s="310">
        <v>1159.9622181532</v>
      </c>
      <c r="F21" s="94">
        <v>1398.0291845338299</v>
      </c>
      <c r="G21" s="212">
        <v>600.73684210526301</v>
      </c>
      <c r="H21" s="264" t="s">
        <v>286</v>
      </c>
      <c r="I21" s="212" t="s">
        <v>166</v>
      </c>
      <c r="J21" s="105">
        <v>937.74466951191005</v>
      </c>
      <c r="K21" s="125">
        <v>1070.4554783835299</v>
      </c>
      <c r="L21" s="212">
        <v>531.857142857143</v>
      </c>
      <c r="M21" s="264" t="s">
        <v>287</v>
      </c>
      <c r="N21" s="212" t="s">
        <v>166</v>
      </c>
      <c r="O21" s="105">
        <v>538.58796079824106</v>
      </c>
      <c r="P21" s="125">
        <v>643.04587341523097</v>
      </c>
      <c r="Q21" s="212">
        <v>532.72727272727298</v>
      </c>
      <c r="R21" s="264" t="s">
        <v>247</v>
      </c>
      <c r="S21" s="212" t="s">
        <v>166</v>
      </c>
      <c r="T21" s="105">
        <v>350.41555083571899</v>
      </c>
      <c r="U21" s="125">
        <v>452.18314387817401</v>
      </c>
      <c r="V21" s="212">
        <v>557</v>
      </c>
      <c r="W21" s="264" t="s">
        <v>290</v>
      </c>
      <c r="X21" s="212" t="s">
        <v>166</v>
      </c>
      <c r="Y21" s="272"/>
      <c r="AA21" s="254">
        <f>F21-E21</f>
        <v>238.06696638062999</v>
      </c>
      <c r="AB21" s="38">
        <f>AA21/E21</f>
        <v>0.20523682810950633</v>
      </c>
      <c r="AC21" s="105">
        <f t="shared" si="6"/>
        <v>132.71080887161986</v>
      </c>
      <c r="AD21" s="71">
        <f t="shared" si="7"/>
        <v>0.14152126179580948</v>
      </c>
      <c r="AE21" s="105">
        <f>P21-O21</f>
        <v>104.45791261698992</v>
      </c>
      <c r="AF21" s="71">
        <f>AE21/O21</f>
        <v>0.19394773039889876</v>
      </c>
      <c r="AG21" s="94">
        <f>U21-T21</f>
        <v>101.76759304245502</v>
      </c>
      <c r="AH21" s="246">
        <f>AG21/T21</f>
        <v>0.29041973964838524</v>
      </c>
      <c r="AJ21" s="678">
        <f t="shared" si="8"/>
        <v>1.2052368281095063</v>
      </c>
      <c r="AK21" s="38">
        <f t="shared" si="9"/>
        <v>0.22629790591573173</v>
      </c>
      <c r="AL21" s="70">
        <f t="shared" si="10"/>
        <v>1.1415212617958095</v>
      </c>
      <c r="AM21" s="71">
        <f t="shared" si="11"/>
        <v>0.15153539556594853</v>
      </c>
      <c r="AN21" s="70">
        <f t="shared" si="12"/>
        <v>1.1939477303988988</v>
      </c>
      <c r="AO21" s="71">
        <f t="shared" si="13"/>
        <v>0.2127555914623408</v>
      </c>
      <c r="AP21" s="38">
        <f t="shared" si="14"/>
        <v>1.2904197396483852</v>
      </c>
      <c r="AQ21" s="679">
        <f t="shared" si="15"/>
        <v>0.33259155223710313</v>
      </c>
    </row>
    <row r="22" spans="1:43" ht="15.9" customHeight="1" x14ac:dyDescent="0.3">
      <c r="A22" s="1171"/>
      <c r="B22" s="1254"/>
      <c r="C22" s="1289" t="s">
        <v>13</v>
      </c>
      <c r="D22" s="1290"/>
      <c r="E22" s="14">
        <f>AVERAGE(E14:E21)</f>
        <v>1179.3427769842758</v>
      </c>
      <c r="F22" s="15">
        <f>AVERAGE(F14:F21)</f>
        <v>1395.165590121552</v>
      </c>
      <c r="G22" s="213">
        <f>AVERAGE(G14:G21)</f>
        <v>470.06070175438583</v>
      </c>
      <c r="H22" s="1118">
        <f>COUNT(E14:E21)</f>
        <v>5</v>
      </c>
      <c r="I22" s="1119"/>
      <c r="J22" s="89">
        <f>AVERAGE(J14:J21)</f>
        <v>862.38902490515318</v>
      </c>
      <c r="K22" s="126">
        <f>AVERAGE(K14:K21)</f>
        <v>1011.5123210931825</v>
      </c>
      <c r="L22" s="213">
        <f>AVERAGE(L14:L21)</f>
        <v>423.57544043258332</v>
      </c>
      <c r="M22" s="1302">
        <f>COUNT(J14:J21)</f>
        <v>7</v>
      </c>
      <c r="N22" s="1303"/>
      <c r="O22" s="89">
        <f>AVERAGE(O14:O21)</f>
        <v>537.59122197946715</v>
      </c>
      <c r="P22" s="126">
        <f>AVERAGE(P14:P21)</f>
        <v>631.79000125298603</v>
      </c>
      <c r="Q22" s="213">
        <f>AVERAGE(Q14:Q21)</f>
        <v>428.9027556477136</v>
      </c>
      <c r="R22" s="1302">
        <f>COUNT(O14:O21)</f>
        <v>7</v>
      </c>
      <c r="S22" s="1303"/>
      <c r="T22" s="89">
        <f>AVERAGE(T14:T21)</f>
        <v>370.71620396417819</v>
      </c>
      <c r="U22" s="126">
        <f>AVERAGE(U14:U21)</f>
        <v>454.65852702646197</v>
      </c>
      <c r="V22" s="213">
        <f>AVERAGE(V14:V21)</f>
        <v>496.96186234817822</v>
      </c>
      <c r="W22" s="1302">
        <f>COUNT(T14:T21)</f>
        <v>4</v>
      </c>
      <c r="X22" s="1303"/>
      <c r="Y22" s="273"/>
      <c r="AA22" s="14">
        <f t="shared" ref="AA22:AG22" si="16">AVERAGE(AA14:AA21)</f>
        <v>215.822813137276</v>
      </c>
      <c r="AB22" s="48">
        <f t="shared" si="16"/>
        <v>0.1862785194214962</v>
      </c>
      <c r="AC22" s="89">
        <f t="shared" si="16"/>
        <v>149.12329618802923</v>
      </c>
      <c r="AD22" s="65">
        <f t="shared" si="16"/>
        <v>0.17810747467010093</v>
      </c>
      <c r="AE22" s="89">
        <f t="shared" si="16"/>
        <v>94.198779273518838</v>
      </c>
      <c r="AF22" s="65">
        <f t="shared" si="16"/>
        <v>0.17867721667203609</v>
      </c>
      <c r="AG22" s="15">
        <f t="shared" si="16"/>
        <v>83.942323062283776</v>
      </c>
      <c r="AH22" s="112">
        <f>AVERAGE(AH14:AH21)</f>
        <v>0.22916619819032419</v>
      </c>
      <c r="AJ22" s="47">
        <f t="shared" ref="AJ22:AP22" si="17">AVERAGE(AJ14:AJ21)</f>
        <v>1.1862785194214962</v>
      </c>
      <c r="AK22" s="48">
        <f t="shared" si="17"/>
        <v>0.20470182957020117</v>
      </c>
      <c r="AL22" s="64">
        <f t="shared" si="17"/>
        <v>1.178107474670101</v>
      </c>
      <c r="AM22" s="65">
        <f t="shared" si="17"/>
        <v>0.19554717220435588</v>
      </c>
      <c r="AN22" s="64">
        <f t="shared" si="17"/>
        <v>1.1786772166720361</v>
      </c>
      <c r="AO22" s="65">
        <f t="shared" si="17"/>
        <v>0.19543224895500083</v>
      </c>
      <c r="AP22" s="48">
        <f t="shared" si="17"/>
        <v>1.2291661981903241</v>
      </c>
      <c r="AQ22" s="112">
        <f>AVERAGE(AQ14:AQ21)</f>
        <v>0.25626027086864767</v>
      </c>
    </row>
    <row r="23" spans="1:43" ht="15.9" customHeight="1" x14ac:dyDescent="0.3">
      <c r="A23" s="1171"/>
      <c r="B23" s="1254"/>
      <c r="C23" s="1291" t="s">
        <v>14</v>
      </c>
      <c r="D23" s="1292"/>
      <c r="E23" s="17">
        <f>_xlfn.STDEV.S(E14:E21)</f>
        <v>115.91077513327494</v>
      </c>
      <c r="F23" s="18">
        <f>_xlfn.STDEV.S(F14:F21)</f>
        <v>90.56658606687941</v>
      </c>
      <c r="G23" s="214">
        <f>_xlfn.STDEV.S(G14:G21)</f>
        <v>119.78717309151934</v>
      </c>
      <c r="H23" s="1120"/>
      <c r="I23" s="1121"/>
      <c r="J23" s="90">
        <f>_xlfn.STDEV.S(J14:J21)</f>
        <v>116.56285694438219</v>
      </c>
      <c r="K23" s="127">
        <f>_xlfn.STDEV.S(K14:K21)</f>
        <v>100.69085748769561</v>
      </c>
      <c r="L23" s="214">
        <f>_xlfn.STDEV.S(L14:L21)</f>
        <v>67.673649976631708</v>
      </c>
      <c r="M23" s="1304"/>
      <c r="N23" s="1305"/>
      <c r="O23" s="90">
        <f>_xlfn.STDEV.S(O14:O21)</f>
        <v>58.701424805853918</v>
      </c>
      <c r="P23" s="127">
        <f>_xlfn.STDEV.S(P14:P21)</f>
        <v>50.380622336591628</v>
      </c>
      <c r="Q23" s="214">
        <f>_xlfn.STDEV.S(Q14:Q21)</f>
        <v>63.87987967862032</v>
      </c>
      <c r="R23" s="1304"/>
      <c r="S23" s="1305"/>
      <c r="T23" s="90">
        <f>_xlfn.STDEV.S(T14:T21)</f>
        <v>36.488658797893926</v>
      </c>
      <c r="U23" s="127">
        <f>_xlfn.STDEV.S(U14:U21)</f>
        <v>32.681281365906145</v>
      </c>
      <c r="V23" s="214">
        <f>_xlfn.STDEV.S(V14:V21)</f>
        <v>150.27894527002516</v>
      </c>
      <c r="W23" s="1304"/>
      <c r="X23" s="1305"/>
      <c r="Y23" s="273"/>
      <c r="AA23" s="17">
        <f t="shared" ref="AA23:AG23" si="18">_xlfn.STDEV.S(AA14:AA21)</f>
        <v>51.354907672379149</v>
      </c>
      <c r="AB23" s="50">
        <f t="shared" si="18"/>
        <v>5.1804120245705167E-2</v>
      </c>
      <c r="AC23" s="90">
        <f t="shared" si="18"/>
        <v>38.830799888062529</v>
      </c>
      <c r="AD23" s="67">
        <f t="shared" si="18"/>
        <v>6.0690276192655532E-2</v>
      </c>
      <c r="AE23" s="90">
        <f t="shared" si="18"/>
        <v>16.579741087660214</v>
      </c>
      <c r="AF23" s="67">
        <f t="shared" si="18"/>
        <v>4.2995382809953325E-2</v>
      </c>
      <c r="AG23" s="18">
        <f t="shared" si="18"/>
        <v>11.988643745499408</v>
      </c>
      <c r="AH23" s="113">
        <f>_xlfn.STDEV.S(AH14:AH21)</f>
        <v>4.7201680247494521E-2</v>
      </c>
      <c r="AJ23" s="49">
        <f t="shared" ref="AJ23:AP23" si="19">_xlfn.STDEV.S(AJ14:AJ21)</f>
        <v>5.1804120245705118E-2</v>
      </c>
      <c r="AK23" s="50">
        <f t="shared" si="19"/>
        <v>6.0251599902709188E-2</v>
      </c>
      <c r="AL23" s="66">
        <f t="shared" si="19"/>
        <v>6.0690276192655532E-2</v>
      </c>
      <c r="AM23" s="67">
        <f t="shared" si="19"/>
        <v>7.237762614385089E-2</v>
      </c>
      <c r="AN23" s="66">
        <f t="shared" si="19"/>
        <v>4.2995382809953381E-2</v>
      </c>
      <c r="AO23" s="67">
        <f t="shared" si="19"/>
        <v>5.0085025888504831E-2</v>
      </c>
      <c r="AP23" s="50">
        <f t="shared" si="19"/>
        <v>4.7201680247494521E-2</v>
      </c>
      <c r="AQ23" s="113">
        <f>_xlfn.STDEV.S(AQ14:AQ21)</f>
        <v>5.8472737836698423E-2</v>
      </c>
    </row>
    <row r="24" spans="1:43" ht="15.9" customHeight="1" thickBot="1" x14ac:dyDescent="0.35">
      <c r="A24" s="1171"/>
      <c r="B24" s="1255"/>
      <c r="C24" s="1293" t="s">
        <v>15</v>
      </c>
      <c r="D24" s="1294"/>
      <c r="E24" s="20">
        <f>_xlfn.STDEV.S(E14:E21)/SQRT(COUNT(E14:E21))</f>
        <v>51.836874504538997</v>
      </c>
      <c r="F24" s="21">
        <f>_xlfn.STDEV.S(F14:F21)/SQRT(COUNT(F14:F21))</f>
        <v>40.502608587125536</v>
      </c>
      <c r="G24" s="215">
        <f>_xlfn.STDEV.S(G14:G21)/SQRT(COUNT(G14:G21))</f>
        <v>53.570452373034172</v>
      </c>
      <c r="H24" s="1122"/>
      <c r="I24" s="1123"/>
      <c r="J24" s="91">
        <f>_xlfn.STDEV.S(J14:J21)/SQRT(COUNT(J14:J21))</f>
        <v>44.056618797433352</v>
      </c>
      <c r="K24" s="128">
        <f>_xlfn.STDEV.S(K14:K21)/SQRT(COUNT(K14:K21))</f>
        <v>38.057566887184073</v>
      </c>
      <c r="L24" s="215">
        <f>_xlfn.STDEV.S(L14:L21)/SQRT(COUNT(L14:L21))</f>
        <v>25.578235450028505</v>
      </c>
      <c r="M24" s="1306"/>
      <c r="N24" s="1307"/>
      <c r="O24" s="91">
        <f>_xlfn.STDEV.S(O14:O21)/SQRT(COUNT(O14:O21))</f>
        <v>22.187053091635352</v>
      </c>
      <c r="P24" s="128">
        <f>_xlfn.STDEV.S(P14:P21)/SQRT(COUNT(P14:P21))</f>
        <v>19.042085371326756</v>
      </c>
      <c r="Q24" s="215">
        <f>_xlfn.STDEV.S(Q14:Q21)/SQRT(COUNT(Q14:Q21))</f>
        <v>24.14432505862257</v>
      </c>
      <c r="R24" s="1306"/>
      <c r="S24" s="1307"/>
      <c r="T24" s="91">
        <f>_xlfn.STDEV.S(T14:T21)/SQRT(COUNT(T14:T21))</f>
        <v>18.244329398946963</v>
      </c>
      <c r="U24" s="128">
        <f>_xlfn.STDEV.S(U14:U21)/SQRT(COUNT(U14:U21))</f>
        <v>16.340640682953072</v>
      </c>
      <c r="V24" s="215">
        <f>_xlfn.STDEV.S(V14:V21)/SQRT(COUNT(V14:V21))</f>
        <v>75.139472635012581</v>
      </c>
      <c r="W24" s="1306"/>
      <c r="X24" s="1307"/>
      <c r="Y24" s="273"/>
      <c r="AA24" s="20">
        <f t="shared" ref="AA24:AG24" si="20">_xlfn.STDEV.S(AA14:AA21)/SQRT(COUNT(AA14:AA21))</f>
        <v>22.966612906733054</v>
      </c>
      <c r="AB24" s="52">
        <f t="shared" si="20"/>
        <v>2.3167506876793972E-2</v>
      </c>
      <c r="AC24" s="91">
        <f t="shared" si="20"/>
        <v>14.676662816218313</v>
      </c>
      <c r="AD24" s="69">
        <f t="shared" si="20"/>
        <v>2.2938768257941496E-2</v>
      </c>
      <c r="AE24" s="91">
        <f t="shared" si="20"/>
        <v>6.2665531028269239</v>
      </c>
      <c r="AF24" s="69">
        <f t="shared" si="20"/>
        <v>1.6250727205593996E-2</v>
      </c>
      <c r="AG24" s="21">
        <f t="shared" si="20"/>
        <v>5.9943218727497039</v>
      </c>
      <c r="AH24" s="114">
        <f>_xlfn.STDEV.S(AH14:AH21)/SQRT(COUNT(AH14:AH21))</f>
        <v>2.360084012374726E-2</v>
      </c>
      <c r="AJ24" s="51">
        <f t="shared" ref="AJ24:AP24" si="21">_xlfn.STDEV.S(AJ14:AJ21)/SQRT(COUNT(AJ14:AJ21))</f>
        <v>2.3167506876793951E-2</v>
      </c>
      <c r="AK24" s="52">
        <f t="shared" si="21"/>
        <v>2.6945334627115489E-2</v>
      </c>
      <c r="AL24" s="68">
        <f t="shared" si="21"/>
        <v>2.2938768257941496E-2</v>
      </c>
      <c r="AM24" s="69">
        <f t="shared" si="21"/>
        <v>2.7356171323119467E-2</v>
      </c>
      <c r="AN24" s="68">
        <f t="shared" si="21"/>
        <v>1.6250727205594017E-2</v>
      </c>
      <c r="AO24" s="69">
        <f t="shared" si="21"/>
        <v>1.893036041560223E-2</v>
      </c>
      <c r="AP24" s="52">
        <f t="shared" si="21"/>
        <v>2.360084012374726E-2</v>
      </c>
      <c r="AQ24" s="114">
        <f>_xlfn.STDEV.S(AQ14:AQ21)/SQRT(COUNT(AQ14:AQ21))</f>
        <v>2.9236368918349211E-2</v>
      </c>
    </row>
    <row r="25" spans="1:43" s="81" customFormat="1" ht="15.9" customHeight="1" thickBot="1" x14ac:dyDescent="0.35">
      <c r="A25" s="1172"/>
      <c r="B25" s="1109" t="s">
        <v>19</v>
      </c>
      <c r="C25" s="1110"/>
      <c r="D25" s="1110"/>
      <c r="E25" s="27">
        <f>_xlfn.T.TEST(E6:E10,E14:E21,2,3)</f>
        <v>0.61073820469134676</v>
      </c>
      <c r="F25" s="28">
        <f>_xlfn.T.TEST(F6:F10,F14:F21,2,3)</f>
        <v>0.14504522060097572</v>
      </c>
      <c r="G25" s="53">
        <f>_xlfn.T.TEST(G6:G10,G14:G21,2,3)</f>
        <v>0.87353729367432309</v>
      </c>
      <c r="J25" s="27">
        <f>_xlfn.T.TEST(J6:J10,J14:J21,2,3)</f>
        <v>0.30019094205324182</v>
      </c>
      <c r="K25" s="72">
        <f>_xlfn.T.TEST(K6:K10,K14:K21,2,3)</f>
        <v>0.16333095260951438</v>
      </c>
      <c r="L25" s="53">
        <f>_xlfn.T.TEST(L6:L10,L14:L21,2,3)</f>
        <v>0.62794132641784195</v>
      </c>
      <c r="O25" s="27">
        <f>_xlfn.T.TEST(O6:O10,O14:O21,2,3)</f>
        <v>0.33462412706968009</v>
      </c>
      <c r="P25" s="72">
        <f>_xlfn.T.TEST(P6:P10,P14:P21,2,3)</f>
        <v>0.33033382955581514</v>
      </c>
      <c r="Q25" s="53">
        <f>_xlfn.T.TEST(Q6:Q10,Q14:Q21,2,3)</f>
        <v>0.60882288879758151</v>
      </c>
      <c r="T25" s="27">
        <f>_xlfn.T.TEST(T6:T10,T14:T21,2,3)</f>
        <v>0.6468277634520071</v>
      </c>
      <c r="U25" s="72">
        <f>_xlfn.T.TEST(U6:U10,U14:U21,2,3)</f>
        <v>0.96242456591602221</v>
      </c>
      <c r="V25" s="53">
        <f>_xlfn.T.TEST(V6:V10,V14:V21,2,3)</f>
        <v>0.371023904690162</v>
      </c>
      <c r="AA25" s="27">
        <f t="shared" ref="AA25:AG25" si="22">_xlfn.T.TEST(AA6:AA10,AA14:AA21,2,3)</f>
        <v>0.14446263007277674</v>
      </c>
      <c r="AB25" s="28">
        <f t="shared" si="22"/>
        <v>0.30428266573945717</v>
      </c>
      <c r="AC25" s="119">
        <f t="shared" si="22"/>
        <v>0.82707616302544662</v>
      </c>
      <c r="AD25" s="72">
        <f t="shared" si="22"/>
        <v>0.88555946338686287</v>
      </c>
      <c r="AE25" s="119">
        <f t="shared" si="22"/>
        <v>0.89937235281501782</v>
      </c>
      <c r="AF25" s="72">
        <f t="shared" si="22"/>
        <v>0.60098274546043218</v>
      </c>
      <c r="AG25" s="28">
        <f t="shared" si="22"/>
        <v>0.18066402696289866</v>
      </c>
      <c r="AH25" s="29">
        <f>_xlfn.T.TEST(AH6:AH10,AH14:AH21,2,3)</f>
        <v>0.12816416276987513</v>
      </c>
      <c r="AJ25" s="27">
        <f t="shared" ref="AJ25:AP25" si="23">_xlfn.T.TEST(AJ6:AJ10,AJ14:AJ21,2,3)</f>
        <v>0.30428266573945717</v>
      </c>
      <c r="AK25" s="28">
        <f t="shared" si="23"/>
        <v>0.30294776942887541</v>
      </c>
      <c r="AL25" s="119">
        <f t="shared" si="23"/>
        <v>0.8855594633868582</v>
      </c>
      <c r="AM25" s="72">
        <f t="shared" si="23"/>
        <v>0.88974637850664162</v>
      </c>
      <c r="AN25" s="119">
        <f t="shared" si="23"/>
        <v>0.60098274546042851</v>
      </c>
      <c r="AO25" s="72">
        <f t="shared" si="23"/>
        <v>0.58855874682154385</v>
      </c>
      <c r="AP25" s="28">
        <f t="shared" si="23"/>
        <v>0.12816416276987433</v>
      </c>
      <c r="AQ25" s="29">
        <f>_xlfn.T.TEST(AQ6:AQ10,AQ14:AQ21,2,3)</f>
        <v>0.13185065609113794</v>
      </c>
    </row>
    <row r="26" spans="1:43" ht="15.9" customHeight="1" x14ac:dyDescent="0.3">
      <c r="J26" s="8"/>
      <c r="K26" s="8"/>
      <c r="O26" s="8"/>
      <c r="P26" s="8"/>
      <c r="T26" s="8"/>
      <c r="U26" s="8"/>
      <c r="AA26" s="101"/>
      <c r="AB26" s="101"/>
      <c r="AC26" s="101"/>
      <c r="AD26" s="101"/>
      <c r="AE26" s="101"/>
      <c r="AF26" s="8"/>
      <c r="AG26" s="8"/>
      <c r="AH26" s="81"/>
      <c r="AJ26" s="279"/>
      <c r="AK26" s="279"/>
      <c r="AL26" s="279"/>
      <c r="AM26" s="279"/>
      <c r="AN26" s="279"/>
    </row>
    <row r="27" spans="1:43" ht="15.9" customHeight="1" thickBot="1" x14ac:dyDescent="0.35">
      <c r="J27" s="8"/>
      <c r="K27" s="8"/>
      <c r="O27" s="8"/>
      <c r="P27" s="8"/>
      <c r="T27" s="8"/>
      <c r="U27" s="8"/>
      <c r="AF27" s="8"/>
      <c r="AG27" s="8"/>
      <c r="AH27" s="81"/>
    </row>
    <row r="28" spans="1:43" ht="16.5" customHeight="1" thickBot="1" x14ac:dyDescent="0.35">
      <c r="A28" s="1150" t="s">
        <v>644</v>
      </c>
      <c r="B28" s="1151"/>
      <c r="C28" s="1295" t="s">
        <v>0</v>
      </c>
      <c r="D28" s="1179" t="s">
        <v>1</v>
      </c>
      <c r="E28" s="1098" t="s">
        <v>161</v>
      </c>
      <c r="F28" s="1099"/>
      <c r="G28" s="1099"/>
      <c r="H28" s="1099"/>
      <c r="I28" s="1099"/>
      <c r="J28" s="1098" t="s">
        <v>162</v>
      </c>
      <c r="K28" s="1099"/>
      <c r="L28" s="1099"/>
      <c r="M28" s="1099"/>
      <c r="N28" s="1100"/>
      <c r="O28" s="1098" t="s">
        <v>164</v>
      </c>
      <c r="P28" s="1099"/>
      <c r="Q28" s="1099"/>
      <c r="R28" s="1099"/>
      <c r="S28" s="1100"/>
      <c r="T28" s="1098" t="s">
        <v>163</v>
      </c>
      <c r="U28" s="1099"/>
      <c r="V28" s="1099"/>
      <c r="W28" s="1099"/>
      <c r="X28" s="1100"/>
      <c r="Y28" s="270"/>
      <c r="AA28" s="1098" t="s">
        <v>339</v>
      </c>
      <c r="AB28" s="1099"/>
      <c r="AC28" s="1099"/>
      <c r="AD28" s="1099"/>
      <c r="AE28" s="1099"/>
      <c r="AF28" s="1099"/>
      <c r="AG28" s="1099"/>
      <c r="AH28" s="1100"/>
      <c r="AJ28" s="1275" t="s">
        <v>341</v>
      </c>
      <c r="AK28" s="1276"/>
      <c r="AL28" s="1276"/>
      <c r="AM28" s="1276"/>
      <c r="AN28" s="1276"/>
      <c r="AO28" s="1276"/>
      <c r="AP28" s="1276"/>
      <c r="AQ28" s="1277"/>
    </row>
    <row r="29" spans="1:43" ht="16.5" customHeight="1" x14ac:dyDescent="0.3">
      <c r="A29" s="1152"/>
      <c r="B29" s="1153"/>
      <c r="C29" s="1296"/>
      <c r="D29" s="1180"/>
      <c r="E29" s="1225" t="s">
        <v>51</v>
      </c>
      <c r="F29" s="1226"/>
      <c r="G29" s="1198" t="s">
        <v>7</v>
      </c>
      <c r="H29" s="1157" t="s">
        <v>68</v>
      </c>
      <c r="I29" s="1179" t="s">
        <v>2</v>
      </c>
      <c r="J29" s="1225" t="s">
        <v>51</v>
      </c>
      <c r="K29" s="1226"/>
      <c r="L29" s="1198" t="s">
        <v>7</v>
      </c>
      <c r="M29" s="1157" t="s">
        <v>68</v>
      </c>
      <c r="N29" s="1180" t="s">
        <v>2</v>
      </c>
      <c r="O29" s="1225" t="s">
        <v>51</v>
      </c>
      <c r="P29" s="1226"/>
      <c r="Q29" s="1198" t="s">
        <v>7</v>
      </c>
      <c r="R29" s="1157" t="s">
        <v>68</v>
      </c>
      <c r="S29" s="1180" t="s">
        <v>2</v>
      </c>
      <c r="T29" s="1225" t="s">
        <v>51</v>
      </c>
      <c r="U29" s="1226"/>
      <c r="V29" s="1198" t="s">
        <v>7</v>
      </c>
      <c r="W29" s="1157" t="s">
        <v>68</v>
      </c>
      <c r="X29" s="1180" t="s">
        <v>2</v>
      </c>
      <c r="Y29" s="240"/>
      <c r="AA29" s="1178" t="s">
        <v>161</v>
      </c>
      <c r="AB29" s="1135"/>
      <c r="AC29" s="1086" t="s">
        <v>162</v>
      </c>
      <c r="AD29" s="1087"/>
      <c r="AE29" s="1086" t="s">
        <v>164</v>
      </c>
      <c r="AF29" s="1087"/>
      <c r="AG29" s="1251" t="s">
        <v>163</v>
      </c>
      <c r="AH29" s="1252"/>
      <c r="AJ29" s="1281" t="s">
        <v>161</v>
      </c>
      <c r="AK29" s="1280"/>
      <c r="AL29" s="1278" t="s">
        <v>162</v>
      </c>
      <c r="AM29" s="1280"/>
      <c r="AN29" s="1278" t="s">
        <v>164</v>
      </c>
      <c r="AO29" s="1280"/>
      <c r="AP29" s="1298" t="s">
        <v>163</v>
      </c>
      <c r="AQ29" s="1279"/>
    </row>
    <row r="30" spans="1:43" ht="16.5" customHeight="1" thickBot="1" x14ac:dyDescent="0.45">
      <c r="A30" s="1154"/>
      <c r="B30" s="1155"/>
      <c r="C30" s="1297"/>
      <c r="D30" s="1181"/>
      <c r="E30" s="92" t="s">
        <v>52</v>
      </c>
      <c r="F30" s="93" t="s">
        <v>53</v>
      </c>
      <c r="G30" s="1199"/>
      <c r="H30" s="1158"/>
      <c r="I30" s="1181"/>
      <c r="J30" s="92" t="s">
        <v>52</v>
      </c>
      <c r="K30" s="93" t="s">
        <v>53</v>
      </c>
      <c r="L30" s="1199"/>
      <c r="M30" s="1158"/>
      <c r="N30" s="1181"/>
      <c r="O30" s="92" t="s">
        <v>52</v>
      </c>
      <c r="P30" s="93" t="s">
        <v>53</v>
      </c>
      <c r="Q30" s="1199"/>
      <c r="R30" s="1158"/>
      <c r="S30" s="1181"/>
      <c r="T30" s="92" t="s">
        <v>52</v>
      </c>
      <c r="U30" s="93" t="s">
        <v>53</v>
      </c>
      <c r="V30" s="1199"/>
      <c r="W30" s="1158"/>
      <c r="X30" s="1181"/>
      <c r="Y30" s="240"/>
      <c r="AA30" s="110" t="s">
        <v>92</v>
      </c>
      <c r="AB30" s="271" t="s">
        <v>340</v>
      </c>
      <c r="AC30" s="108" t="s">
        <v>92</v>
      </c>
      <c r="AD30" s="109" t="s">
        <v>340</v>
      </c>
      <c r="AE30" s="108" t="s">
        <v>92</v>
      </c>
      <c r="AF30" s="109" t="s">
        <v>340</v>
      </c>
      <c r="AG30" s="118" t="s">
        <v>92</v>
      </c>
      <c r="AH30" s="111" t="s">
        <v>340</v>
      </c>
      <c r="AJ30" s="274" t="s">
        <v>342</v>
      </c>
      <c r="AK30" s="275" t="s">
        <v>343</v>
      </c>
      <c r="AL30" s="276" t="s">
        <v>342</v>
      </c>
      <c r="AM30" s="275" t="s">
        <v>343</v>
      </c>
      <c r="AN30" s="276" t="s">
        <v>342</v>
      </c>
      <c r="AO30" s="275" t="s">
        <v>343</v>
      </c>
      <c r="AP30" s="277" t="s">
        <v>342</v>
      </c>
      <c r="AQ30" s="278" t="s">
        <v>343</v>
      </c>
    </row>
    <row r="31" spans="1:43" ht="15.9" customHeight="1" x14ac:dyDescent="0.3">
      <c r="A31" s="1170" t="s">
        <v>651</v>
      </c>
      <c r="B31" s="1173" t="s">
        <v>9</v>
      </c>
      <c r="C31" s="95">
        <v>41435</v>
      </c>
      <c r="D31" s="717">
        <v>583</v>
      </c>
      <c r="E31" s="308" t="s">
        <v>17</v>
      </c>
      <c r="F31" s="7" t="s">
        <v>17</v>
      </c>
      <c r="G31" s="210" t="s">
        <v>17</v>
      </c>
      <c r="H31" s="231" t="s">
        <v>17</v>
      </c>
      <c r="I31" s="210" t="s">
        <v>223</v>
      </c>
      <c r="J31" s="97" t="s">
        <v>17</v>
      </c>
      <c r="K31" s="123" t="s">
        <v>17</v>
      </c>
      <c r="L31" s="210" t="s">
        <v>17</v>
      </c>
      <c r="M31" s="231" t="s">
        <v>17</v>
      </c>
      <c r="N31" s="210" t="s">
        <v>172</v>
      </c>
      <c r="O31" s="97" t="s">
        <v>17</v>
      </c>
      <c r="P31" s="123" t="s">
        <v>17</v>
      </c>
      <c r="Q31" s="210" t="s">
        <v>17</v>
      </c>
      <c r="R31" s="231" t="s">
        <v>17</v>
      </c>
      <c r="S31" s="210" t="s">
        <v>72</v>
      </c>
      <c r="T31" s="97">
        <v>346.649708364942</v>
      </c>
      <c r="U31" s="123">
        <v>412.31321239506099</v>
      </c>
      <c r="V31" s="210">
        <v>496.769230769231</v>
      </c>
      <c r="W31" s="231" t="s">
        <v>186</v>
      </c>
      <c r="X31" s="210" t="s">
        <v>166</v>
      </c>
      <c r="Y31" s="272"/>
      <c r="Z31" s="81"/>
      <c r="AA31" s="253" t="s">
        <v>17</v>
      </c>
      <c r="AB31" s="100" t="s">
        <v>17</v>
      </c>
      <c r="AC31" s="97" t="s">
        <v>17</v>
      </c>
      <c r="AD31" s="100" t="s">
        <v>17</v>
      </c>
      <c r="AE31" s="97" t="s">
        <v>17</v>
      </c>
      <c r="AF31" s="100" t="s">
        <v>17</v>
      </c>
      <c r="AG31" s="97">
        <f>U31-T31</f>
        <v>65.663504030118986</v>
      </c>
      <c r="AH31" s="242">
        <f>AG31/T31</f>
        <v>0.18942322017184707</v>
      </c>
      <c r="AI31" s="81"/>
      <c r="AJ31" s="674" t="s">
        <v>17</v>
      </c>
      <c r="AK31" s="100" t="s">
        <v>17</v>
      </c>
      <c r="AL31" s="99" t="s">
        <v>17</v>
      </c>
      <c r="AM31" s="100" t="s">
        <v>17</v>
      </c>
      <c r="AN31" s="99" t="s">
        <v>17</v>
      </c>
      <c r="AO31" s="100" t="s">
        <v>17</v>
      </c>
      <c r="AP31" s="99">
        <f>U31/T31</f>
        <v>1.1894232201718471</v>
      </c>
      <c r="AQ31" s="675">
        <f>0.5*(AP31^2-1)</f>
        <v>0.20736379834198315</v>
      </c>
    </row>
    <row r="32" spans="1:43" ht="15.9" customHeight="1" x14ac:dyDescent="0.3">
      <c r="A32" s="1171"/>
      <c r="B32" s="1174"/>
      <c r="C32" s="9">
        <v>41435</v>
      </c>
      <c r="D32" s="10">
        <v>591</v>
      </c>
      <c r="E32" s="327">
        <v>1159.82841339689</v>
      </c>
      <c r="F32" s="11">
        <v>1320.73304552677</v>
      </c>
      <c r="G32" s="211">
        <v>338.5</v>
      </c>
      <c r="H32" s="263" t="s">
        <v>227</v>
      </c>
      <c r="I32" s="211" t="s">
        <v>223</v>
      </c>
      <c r="J32" s="88">
        <v>768.08970228587395</v>
      </c>
      <c r="K32" s="124">
        <v>975.82146633984701</v>
      </c>
      <c r="L32" s="211">
        <v>325.25</v>
      </c>
      <c r="M32" s="263" t="s">
        <v>231</v>
      </c>
      <c r="N32" s="211" t="s">
        <v>166</v>
      </c>
      <c r="O32" s="88">
        <v>593.78870323129695</v>
      </c>
      <c r="P32" s="124">
        <v>722.95035571090204</v>
      </c>
      <c r="Q32" s="211">
        <v>322.42857142857099</v>
      </c>
      <c r="R32" s="263" t="s">
        <v>220</v>
      </c>
      <c r="S32" s="211" t="s">
        <v>166</v>
      </c>
      <c r="T32" s="88">
        <v>314.91805559255403</v>
      </c>
      <c r="U32" s="124">
        <v>369.88016906861299</v>
      </c>
      <c r="V32" s="211">
        <v>337.11111111111097</v>
      </c>
      <c r="W32" s="263" t="s">
        <v>230</v>
      </c>
      <c r="X32" s="211" t="s">
        <v>166</v>
      </c>
      <c r="Y32" s="272"/>
      <c r="AA32" s="247">
        <f>F32-E32</f>
        <v>160.90463212987993</v>
      </c>
      <c r="AB32" s="59">
        <f>AA32/E32</f>
        <v>0.13873141084604454</v>
      </c>
      <c r="AC32" s="88">
        <f>K32-J32</f>
        <v>207.73176405397305</v>
      </c>
      <c r="AD32" s="59">
        <f>AC32/J32</f>
        <v>0.27045247896925684</v>
      </c>
      <c r="AE32" s="88">
        <f>P32-O32</f>
        <v>129.1616524796051</v>
      </c>
      <c r="AF32" s="59">
        <f>AE32/O32</f>
        <v>0.21752123571352805</v>
      </c>
      <c r="AG32" s="88">
        <f>U32-T32</f>
        <v>54.96211347605896</v>
      </c>
      <c r="AH32" s="244">
        <f>AG32/T32</f>
        <v>0.17452830188679247</v>
      </c>
      <c r="AJ32" s="676">
        <f>F32/E32</f>
        <v>1.1387314108460445</v>
      </c>
      <c r="AK32" s="59">
        <f>0.5*(AJ32^2-1)</f>
        <v>0.14835461302371145</v>
      </c>
      <c r="AL32" s="58">
        <f>K32/J32</f>
        <v>1.2704524789692568</v>
      </c>
      <c r="AM32" s="59">
        <f>0.5*(AL32^2-1)</f>
        <v>0.30702475065956503</v>
      </c>
      <c r="AN32" s="58">
        <f>P32/O32</f>
        <v>1.2175212357135281</v>
      </c>
      <c r="AO32" s="59">
        <f>0.5*(AN32^2-1)</f>
        <v>0.24117897970669822</v>
      </c>
      <c r="AP32" s="58">
        <f>U32/T32</f>
        <v>1.1745283018867925</v>
      </c>
      <c r="AQ32" s="677">
        <f>0.5*(AP32^2-1)</f>
        <v>0.18975836596653617</v>
      </c>
    </row>
    <row r="33" spans="1:43" ht="15.9" customHeight="1" x14ac:dyDescent="0.3">
      <c r="A33" s="1171"/>
      <c r="B33" s="1174"/>
      <c r="C33" s="9">
        <v>41439</v>
      </c>
      <c r="D33" s="10">
        <v>594</v>
      </c>
      <c r="E33" s="327">
        <v>1109.1716082231801</v>
      </c>
      <c r="F33" s="11">
        <v>1370.5971577430601</v>
      </c>
      <c r="G33" s="211">
        <v>348.777777777778</v>
      </c>
      <c r="H33" s="263" t="s">
        <v>241</v>
      </c>
      <c r="I33" s="211" t="s">
        <v>166</v>
      </c>
      <c r="J33" s="88">
        <v>732.40140285259804</v>
      </c>
      <c r="K33" s="124">
        <v>913.38937184891904</v>
      </c>
      <c r="L33" s="211">
        <v>281.58333333333297</v>
      </c>
      <c r="M33" s="263" t="s">
        <v>243</v>
      </c>
      <c r="N33" s="211" t="s">
        <v>166</v>
      </c>
      <c r="O33" s="88">
        <v>460.31642876039001</v>
      </c>
      <c r="P33" s="124">
        <v>558.35466125102903</v>
      </c>
      <c r="Q33" s="211">
        <v>359.36842105263202</v>
      </c>
      <c r="R33" s="263" t="s">
        <v>244</v>
      </c>
      <c r="S33" s="211" t="s">
        <v>172</v>
      </c>
      <c r="T33" s="88">
        <v>306.69408700222903</v>
      </c>
      <c r="U33" s="124">
        <v>373.35775033519502</v>
      </c>
      <c r="V33" s="211">
        <v>357.52173913043498</v>
      </c>
      <c r="W33" s="263" t="s">
        <v>202</v>
      </c>
      <c r="X33" s="211" t="s">
        <v>166</v>
      </c>
      <c r="Y33" s="272"/>
      <c r="AA33" s="247">
        <f>F33-E33</f>
        <v>261.42554951987995</v>
      </c>
      <c r="AB33" s="59">
        <f>AA33/E33</f>
        <v>0.23569441156059384</v>
      </c>
      <c r="AC33" s="88">
        <f>K33-J33</f>
        <v>180.987968996321</v>
      </c>
      <c r="AD33" s="59">
        <f>AC33/J33</f>
        <v>0.24711581421253279</v>
      </c>
      <c r="AE33" s="88">
        <f>P33-O33</f>
        <v>98.038232490639018</v>
      </c>
      <c r="AF33" s="59">
        <f>AE33/O33</f>
        <v>0.2129800857958758</v>
      </c>
      <c r="AG33" s="88">
        <f>U33-T33</f>
        <v>66.663663332965996</v>
      </c>
      <c r="AH33" s="244">
        <f>AG33/T33</f>
        <v>0.2173620756258059</v>
      </c>
      <c r="AJ33" s="676">
        <f>F33/E33</f>
        <v>1.2356944115605939</v>
      </c>
      <c r="AK33" s="59">
        <f>0.5*(AJ33^2-1)</f>
        <v>0.26347033938104125</v>
      </c>
      <c r="AL33" s="58">
        <f>K33/J33</f>
        <v>1.2471158142125327</v>
      </c>
      <c r="AM33" s="59">
        <f>0.5*(AL33^2-1)</f>
        <v>0.27764892702949417</v>
      </c>
      <c r="AN33" s="58">
        <f>P33/O33</f>
        <v>1.2129800857958759</v>
      </c>
      <c r="AO33" s="59">
        <f>0.5*(AN33^2-1)</f>
        <v>0.23566034426868521</v>
      </c>
      <c r="AP33" s="58">
        <f>U33/T33</f>
        <v>1.2173620756258059</v>
      </c>
      <c r="AQ33" s="677">
        <f>0.5*(AP33^2-1)</f>
        <v>0.24098521158598518</v>
      </c>
    </row>
    <row r="34" spans="1:43" ht="15.9" customHeight="1" x14ac:dyDescent="0.3">
      <c r="A34" s="1171"/>
      <c r="B34" s="1174"/>
      <c r="C34" s="9">
        <v>41445</v>
      </c>
      <c r="D34" s="10">
        <v>613</v>
      </c>
      <c r="E34" s="327">
        <v>1211.51749002671</v>
      </c>
      <c r="F34" s="11">
        <v>1387.6449945084501</v>
      </c>
      <c r="G34" s="211">
        <v>505.33333333333297</v>
      </c>
      <c r="H34" s="263" t="s">
        <v>281</v>
      </c>
      <c r="I34" s="211" t="s">
        <v>213</v>
      </c>
      <c r="J34" s="88">
        <v>801.00722339669301</v>
      </c>
      <c r="K34" s="124">
        <v>899.58100711960503</v>
      </c>
      <c r="L34" s="211">
        <v>463.38888888888903</v>
      </c>
      <c r="M34" s="263" t="s">
        <v>282</v>
      </c>
      <c r="N34" s="211" t="s">
        <v>166</v>
      </c>
      <c r="O34" s="88">
        <v>505.65778905479903</v>
      </c>
      <c r="P34" s="124">
        <v>590.35798982639005</v>
      </c>
      <c r="Q34" s="211">
        <v>477.1</v>
      </c>
      <c r="R34" s="263" t="s">
        <v>275</v>
      </c>
      <c r="S34" s="211" t="s">
        <v>166</v>
      </c>
      <c r="T34" s="88">
        <v>347.08178766709199</v>
      </c>
      <c r="U34" s="124">
        <v>393.37971957247498</v>
      </c>
      <c r="V34" s="211">
        <v>490.13636363636402</v>
      </c>
      <c r="W34" s="263" t="s">
        <v>284</v>
      </c>
      <c r="X34" s="211" t="s">
        <v>172</v>
      </c>
      <c r="Y34" s="272"/>
      <c r="AA34" s="247">
        <f>F34-E34</f>
        <v>176.12750448174006</v>
      </c>
      <c r="AB34" s="59">
        <f>AA34/E34</f>
        <v>0.1453775995242603</v>
      </c>
      <c r="AC34" s="88">
        <f>K34-J34</f>
        <v>98.573783722912026</v>
      </c>
      <c r="AD34" s="59">
        <f>AC34/J34</f>
        <v>0.12306229063067273</v>
      </c>
      <c r="AE34" s="88">
        <f>P34-O34</f>
        <v>84.700200771591028</v>
      </c>
      <c r="AF34" s="59">
        <f>AE34/O34</f>
        <v>0.16750498579269768</v>
      </c>
      <c r="AG34" s="88">
        <f>U34-T34</f>
        <v>46.297931905382995</v>
      </c>
      <c r="AH34" s="244">
        <f>AG34/T34</f>
        <v>0.13339199448226383</v>
      </c>
      <c r="AJ34" s="676">
        <f>F34/E34</f>
        <v>1.1453775995242603</v>
      </c>
      <c r="AK34" s="59">
        <f>0.5*(AJ34^2-1)</f>
        <v>0.15594492274597849</v>
      </c>
      <c r="AL34" s="58">
        <f>K34/J34</f>
        <v>1.1230622906306726</v>
      </c>
      <c r="AM34" s="59">
        <f>0.5*(AL34^2-1)</f>
        <v>0.13063445431830667</v>
      </c>
      <c r="AN34" s="58">
        <f>P34/O34</f>
        <v>1.1675049857926976</v>
      </c>
      <c r="AO34" s="59">
        <f>0.5*(AN34^2-1)</f>
        <v>0.18153394592540351</v>
      </c>
      <c r="AP34" s="58">
        <f>U34/T34</f>
        <v>1.1333919944822639</v>
      </c>
      <c r="AQ34" s="677">
        <f>0.5*(AP34^2-1)</f>
        <v>0.14228870657824211</v>
      </c>
    </row>
    <row r="35" spans="1:43" ht="15.9" customHeight="1" x14ac:dyDescent="0.3">
      <c r="A35" s="1171"/>
      <c r="B35" s="1174"/>
      <c r="C35" s="9">
        <v>41449</v>
      </c>
      <c r="D35" s="10">
        <v>615</v>
      </c>
      <c r="E35" s="327">
        <v>1051.3852027427399</v>
      </c>
      <c r="F35" s="11">
        <v>1326.6279597569801</v>
      </c>
      <c r="G35" s="211">
        <v>533.79999999999995</v>
      </c>
      <c r="H35" s="263" t="s">
        <v>295</v>
      </c>
      <c r="I35" s="211" t="s">
        <v>166</v>
      </c>
      <c r="J35" s="88">
        <v>833.78122302981296</v>
      </c>
      <c r="K35" s="124">
        <v>933.80231604374899</v>
      </c>
      <c r="L35" s="211">
        <v>645.82352941176498</v>
      </c>
      <c r="M35" s="263" t="s">
        <v>300</v>
      </c>
      <c r="N35" s="211" t="s">
        <v>166</v>
      </c>
      <c r="O35" s="88">
        <v>615.26451367666903</v>
      </c>
      <c r="P35" s="124">
        <v>701.732696954483</v>
      </c>
      <c r="Q35" s="211">
        <v>618.25</v>
      </c>
      <c r="R35" s="263" t="s">
        <v>302</v>
      </c>
      <c r="S35" s="211" t="s">
        <v>166</v>
      </c>
      <c r="T35" s="88">
        <v>386.19628500950103</v>
      </c>
      <c r="U35" s="124">
        <v>435.36599778282101</v>
      </c>
      <c r="V35" s="211">
        <v>603.33333333333303</v>
      </c>
      <c r="W35" s="263" t="s">
        <v>299</v>
      </c>
      <c r="X35" s="211" t="s">
        <v>166</v>
      </c>
      <c r="Y35" s="272"/>
      <c r="AA35" s="247">
        <f>F35-E35</f>
        <v>275.24275701424017</v>
      </c>
      <c r="AB35" s="59">
        <f>AA35/E35</f>
        <v>0.26179059425243634</v>
      </c>
      <c r="AC35" s="88">
        <f>K35-J35</f>
        <v>100.02109301393602</v>
      </c>
      <c r="AD35" s="59">
        <f>AC35/J35</f>
        <v>0.11996083654951731</v>
      </c>
      <c r="AE35" s="88">
        <f>P35-O35</f>
        <v>86.468183277813978</v>
      </c>
      <c r="AF35" s="59">
        <f>AE35/O35</f>
        <v>0.14053822600803259</v>
      </c>
      <c r="AG35" s="88">
        <f>U35-T35</f>
        <v>49.169712773319986</v>
      </c>
      <c r="AH35" s="244">
        <f>AG35/T35</f>
        <v>0.12731793308708378</v>
      </c>
      <c r="AJ35" s="676">
        <f>F35/E35</f>
        <v>1.2617905942524363</v>
      </c>
      <c r="AK35" s="59">
        <f>0.5*(AJ35^2-1)</f>
        <v>0.29605775187195826</v>
      </c>
      <c r="AL35" s="58">
        <f>K35/J35</f>
        <v>1.1199608365495173</v>
      </c>
      <c r="AM35" s="59">
        <f>0.5*(AL35^2-1)</f>
        <v>0.12715613770234724</v>
      </c>
      <c r="AN35" s="58">
        <f>P35/O35</f>
        <v>1.1405382260080326</v>
      </c>
      <c r="AO35" s="59">
        <f>0.5*(AN35^2-1)</f>
        <v>0.15041372249277496</v>
      </c>
      <c r="AP35" s="58">
        <f>U35/T35</f>
        <v>1.1273179330870837</v>
      </c>
      <c r="AQ35" s="677">
        <f>0.5*(AP35^2-1)</f>
        <v>0.13542286112986723</v>
      </c>
    </row>
    <row r="36" spans="1:43" ht="15.9" customHeight="1" thickBot="1" x14ac:dyDescent="0.35">
      <c r="A36" s="1171"/>
      <c r="B36" s="1174"/>
      <c r="C36" s="39">
        <v>41449</v>
      </c>
      <c r="D36" s="715">
        <v>619</v>
      </c>
      <c r="E36" s="310">
        <v>1194.09799969287</v>
      </c>
      <c r="F36" s="94">
        <v>1287.1623093651001</v>
      </c>
      <c r="G36" s="212">
        <v>500.42857142857099</v>
      </c>
      <c r="H36" s="264" t="s">
        <v>305</v>
      </c>
      <c r="I36" s="212" t="s">
        <v>166</v>
      </c>
      <c r="J36" s="105">
        <v>795.30343619815005</v>
      </c>
      <c r="K36" s="125">
        <v>989.67492781250803</v>
      </c>
      <c r="L36" s="212">
        <v>453.555555555556</v>
      </c>
      <c r="M36" s="264" t="s">
        <v>184</v>
      </c>
      <c r="N36" s="212" t="s">
        <v>166</v>
      </c>
      <c r="O36" s="105">
        <v>566.36932053680198</v>
      </c>
      <c r="P36" s="125">
        <v>631.56291138995903</v>
      </c>
      <c r="Q36" s="212">
        <v>408.25</v>
      </c>
      <c r="R36" s="264" t="s">
        <v>306</v>
      </c>
      <c r="S36" s="212" t="s">
        <v>166</v>
      </c>
      <c r="T36" s="105" t="s">
        <v>17</v>
      </c>
      <c r="U36" s="125" t="s">
        <v>17</v>
      </c>
      <c r="V36" s="212" t="s">
        <v>17</v>
      </c>
      <c r="W36" s="264" t="s">
        <v>17</v>
      </c>
      <c r="X36" s="212" t="s">
        <v>17</v>
      </c>
      <c r="Y36" s="272"/>
      <c r="AA36" s="254">
        <f>F36-E36</f>
        <v>93.064309672230138</v>
      </c>
      <c r="AB36" s="71">
        <f>AA36/E36</f>
        <v>7.7936911121337535E-2</v>
      </c>
      <c r="AC36" s="88">
        <f>K36-J36</f>
        <v>194.37149161435798</v>
      </c>
      <c r="AD36" s="59">
        <f>AC36/J36</f>
        <v>0.24439915982700502</v>
      </c>
      <c r="AE36" s="88">
        <f>P36-O36</f>
        <v>65.193590853157048</v>
      </c>
      <c r="AF36" s="59">
        <f>AE36/O36</f>
        <v>0.11510791366906473</v>
      </c>
      <c r="AG36" s="88" t="s">
        <v>17</v>
      </c>
      <c r="AH36" s="244" t="s">
        <v>17</v>
      </c>
      <c r="AJ36" s="678">
        <f>F36/E36</f>
        <v>1.0779369111213375</v>
      </c>
      <c r="AK36" s="71">
        <f>0.5*(AJ36^2-1)</f>
        <v>8.0973992178905108E-2</v>
      </c>
      <c r="AL36" s="70">
        <f>K36/J36</f>
        <v>1.244399159827005</v>
      </c>
      <c r="AM36" s="71">
        <f>0.5*(AL36^2-1)</f>
        <v>0.27426463448907801</v>
      </c>
      <c r="AN36" s="70">
        <f>P36/O36</f>
        <v>1.1151079136690647</v>
      </c>
      <c r="AO36" s="71">
        <f>0.5*(AN36^2-1)</f>
        <v>0.12173282956368714</v>
      </c>
      <c r="AP36" s="70" t="s">
        <v>17</v>
      </c>
      <c r="AQ36" s="679" t="s">
        <v>17</v>
      </c>
    </row>
    <row r="37" spans="1:43" ht="15.9" customHeight="1" x14ac:dyDescent="0.3">
      <c r="A37" s="1171"/>
      <c r="B37" s="1174"/>
      <c r="C37" s="1283" t="s">
        <v>13</v>
      </c>
      <c r="D37" s="1284"/>
      <c r="E37" s="14">
        <f>AVERAGE(E31:E36)</f>
        <v>1145.2001428164781</v>
      </c>
      <c r="F37" s="15">
        <f>AVERAGE(F31:F36)</f>
        <v>1338.5530933800721</v>
      </c>
      <c r="G37" s="213">
        <f>AVERAGE(G31:G36)</f>
        <v>445.36793650793641</v>
      </c>
      <c r="H37" s="1118">
        <f>COUNT(E31:E36)</f>
        <v>5</v>
      </c>
      <c r="I37" s="1119"/>
      <c r="J37" s="89">
        <f>AVERAGE(J31:J36)</f>
        <v>786.11659755262554</v>
      </c>
      <c r="K37" s="126">
        <f>AVERAGE(K31:K36)</f>
        <v>942.45381783292555</v>
      </c>
      <c r="L37" s="213">
        <f>AVERAGE(L31:L36)</f>
        <v>433.92026143790861</v>
      </c>
      <c r="M37" s="1118">
        <f>COUNT(J31:J36)</f>
        <v>5</v>
      </c>
      <c r="N37" s="1119"/>
      <c r="O37" s="89">
        <f>AVERAGE(O31:O36)</f>
        <v>548.2793510519914</v>
      </c>
      <c r="P37" s="126">
        <f>AVERAGE(P31:P36)</f>
        <v>640.99172302655256</v>
      </c>
      <c r="Q37" s="213">
        <f>AVERAGE(Q31:Q36)</f>
        <v>437.07939849624063</v>
      </c>
      <c r="R37" s="1118">
        <f>COUNT(O31:O36)</f>
        <v>5</v>
      </c>
      <c r="S37" s="1119"/>
      <c r="T37" s="89">
        <f>AVERAGE(T31:T36)</f>
        <v>340.3079847272636</v>
      </c>
      <c r="U37" s="126">
        <f>AVERAGE(U31:U36)</f>
        <v>396.85936983083303</v>
      </c>
      <c r="V37" s="213">
        <f>AVERAGE(V31:V36)</f>
        <v>456.97435559609477</v>
      </c>
      <c r="W37" s="1118">
        <f>COUNT(T31:T36)</f>
        <v>5</v>
      </c>
      <c r="X37" s="1119"/>
      <c r="Y37" s="273"/>
      <c r="AA37" s="14">
        <f t="shared" ref="AA37:AH37" si="24">AVERAGE(AA31:AA36)</f>
        <v>193.35295056359405</v>
      </c>
      <c r="AB37" s="48">
        <f t="shared" si="24"/>
        <v>0.1719061854609345</v>
      </c>
      <c r="AC37" s="89">
        <f t="shared" si="24"/>
        <v>156.33722028030002</v>
      </c>
      <c r="AD37" s="65">
        <f t="shared" si="24"/>
        <v>0.20099811603779694</v>
      </c>
      <c r="AE37" s="89">
        <f t="shared" si="24"/>
        <v>92.712371974561236</v>
      </c>
      <c r="AF37" s="65">
        <f t="shared" si="24"/>
        <v>0.17073048939583976</v>
      </c>
      <c r="AG37" s="89">
        <f t="shared" si="24"/>
        <v>56.551385103569388</v>
      </c>
      <c r="AH37" s="112">
        <f t="shared" si="24"/>
        <v>0.16840470505075861</v>
      </c>
      <c r="AJ37" s="47">
        <f t="shared" ref="AJ37:AQ37" si="25">AVERAGE(AJ31:AJ36)</f>
        <v>1.1719061854609345</v>
      </c>
      <c r="AK37" s="48">
        <f t="shared" si="25"/>
        <v>0.18896032384031891</v>
      </c>
      <c r="AL37" s="64">
        <f t="shared" si="25"/>
        <v>1.2009981160377969</v>
      </c>
      <c r="AM37" s="65">
        <f t="shared" si="25"/>
        <v>0.22334578083975823</v>
      </c>
      <c r="AN37" s="64">
        <f t="shared" si="25"/>
        <v>1.1707304893958399</v>
      </c>
      <c r="AO37" s="65">
        <f t="shared" si="25"/>
        <v>0.1861039643914498</v>
      </c>
      <c r="AP37" s="64">
        <f t="shared" si="25"/>
        <v>1.1684047050507587</v>
      </c>
      <c r="AQ37" s="112">
        <f t="shared" si="25"/>
        <v>0.18316378872052277</v>
      </c>
    </row>
    <row r="38" spans="1:43" ht="15.9" customHeight="1" x14ac:dyDescent="0.3">
      <c r="A38" s="1171"/>
      <c r="B38" s="1174"/>
      <c r="C38" s="1285" t="s">
        <v>14</v>
      </c>
      <c r="D38" s="1286"/>
      <c r="E38" s="17">
        <f>_xlfn.STDEV.S(E31:E36)</f>
        <v>65.38783436974316</v>
      </c>
      <c r="F38" s="18">
        <f>_xlfn.STDEV.S(F31:F36)</f>
        <v>40.427751657722169</v>
      </c>
      <c r="G38" s="214">
        <f>_xlfn.STDEV.S(G31:G36)</f>
        <v>93.805872423767212</v>
      </c>
      <c r="H38" s="1120"/>
      <c r="I38" s="1121"/>
      <c r="J38" s="90">
        <f>_xlfn.STDEV.S(J31:J36)</f>
        <v>38.040558483110331</v>
      </c>
      <c r="K38" s="127">
        <f>_xlfn.STDEV.S(K31:K36)</f>
        <v>39.054134213328972</v>
      </c>
      <c r="L38" s="214">
        <f>_xlfn.STDEV.S(L31:L36)</f>
        <v>142.45411993186875</v>
      </c>
      <c r="M38" s="1120"/>
      <c r="N38" s="1121"/>
      <c r="O38" s="90">
        <f>_xlfn.STDEV.S(O31:O36)</f>
        <v>64.10817691362486</v>
      </c>
      <c r="P38" s="127">
        <f>_xlfn.STDEV.S(P31:P36)</f>
        <v>70.51284420365721</v>
      </c>
      <c r="Q38" s="214">
        <f>_xlfn.STDEV.S(Q31:Q36)</f>
        <v>116.66123796505124</v>
      </c>
      <c r="R38" s="1120"/>
      <c r="S38" s="1121"/>
      <c r="T38" s="90">
        <f>_xlfn.STDEV.S(T31:T36)</f>
        <v>31.48960379828463</v>
      </c>
      <c r="U38" s="127">
        <f>_xlfn.STDEV.S(U31:U36)</f>
        <v>27.449467229980915</v>
      </c>
      <c r="V38" s="214">
        <f>_xlfn.STDEV.S(V31:V36)</f>
        <v>109.95717522282308</v>
      </c>
      <c r="W38" s="1120"/>
      <c r="X38" s="1121"/>
      <c r="Y38" s="273"/>
      <c r="AA38" s="17">
        <f t="shared" ref="AA38:AH38" si="26">_xlfn.STDEV.S(AA31:AA36)</f>
        <v>75.41094082246812</v>
      </c>
      <c r="AB38" s="50">
        <f t="shared" si="26"/>
        <v>7.5469697222126444E-2</v>
      </c>
      <c r="AC38" s="90">
        <f t="shared" si="26"/>
        <v>52.923966997660578</v>
      </c>
      <c r="AD38" s="67">
        <f t="shared" si="26"/>
        <v>7.3272496146055716E-2</v>
      </c>
      <c r="AE38" s="90">
        <f t="shared" si="26"/>
        <v>23.544547850012584</v>
      </c>
      <c r="AF38" s="67">
        <f t="shared" si="26"/>
        <v>4.469409890965928E-2</v>
      </c>
      <c r="AG38" s="90">
        <f t="shared" si="26"/>
        <v>9.3198317514975582</v>
      </c>
      <c r="AH38" s="113">
        <f t="shared" si="26"/>
        <v>3.8046396943325601E-2</v>
      </c>
      <c r="AJ38" s="49">
        <f t="shared" ref="AJ38:AQ38" si="27">_xlfn.STDEV.S(AJ31:AJ36)</f>
        <v>7.5469697222126486E-2</v>
      </c>
      <c r="AK38" s="50">
        <f t="shared" si="27"/>
        <v>8.8630539027050162E-2</v>
      </c>
      <c r="AL38" s="66">
        <f t="shared" si="27"/>
        <v>7.3272496146055785E-2</v>
      </c>
      <c r="AM38" s="67">
        <f t="shared" si="27"/>
        <v>8.7165889035560343E-2</v>
      </c>
      <c r="AN38" s="66">
        <f t="shared" si="27"/>
        <v>4.4694098909659329E-2</v>
      </c>
      <c r="AO38" s="67">
        <f t="shared" si="27"/>
        <v>5.2267134829383041E-2</v>
      </c>
      <c r="AP38" s="66">
        <f t="shared" si="27"/>
        <v>3.8046396943325712E-2</v>
      </c>
      <c r="AQ38" s="113">
        <f t="shared" si="27"/>
        <v>4.4503972756017619E-2</v>
      </c>
    </row>
    <row r="39" spans="1:43" ht="15.9" customHeight="1" thickBot="1" x14ac:dyDescent="0.35">
      <c r="A39" s="1171"/>
      <c r="B39" s="1175"/>
      <c r="C39" s="1287" t="s">
        <v>15</v>
      </c>
      <c r="D39" s="1288"/>
      <c r="E39" s="20">
        <f>_xlfn.STDEV.S(E31:E36)/SQRT(COUNT(E31:E36))</f>
        <v>29.242328510448562</v>
      </c>
      <c r="F39" s="21">
        <f>_xlfn.STDEV.S(F31:F36)/SQRT(COUNT(F31:F36))</f>
        <v>18.079840176829315</v>
      </c>
      <c r="G39" s="215">
        <f>_xlfn.STDEV.S(G31:G36)/SQRT(COUNT(G31:G36))</f>
        <v>41.951261485643286</v>
      </c>
      <c r="H39" s="1122"/>
      <c r="I39" s="1123"/>
      <c r="J39" s="91">
        <f>_xlfn.STDEV.S(J31:J36)/SQRT(COUNT(J31:J36))</f>
        <v>17.012254934058195</v>
      </c>
      <c r="K39" s="128">
        <f>_xlfn.STDEV.S(K31:K36)/SQRT(COUNT(K31:K36))</f>
        <v>17.465539780680771</v>
      </c>
      <c r="L39" s="215">
        <f>_xlfn.STDEV.S(L31:L36)/SQRT(COUNT(L31:L36))</f>
        <v>63.70741916851324</v>
      </c>
      <c r="M39" s="1122"/>
      <c r="N39" s="1123"/>
      <c r="O39" s="91">
        <f>_xlfn.STDEV.S(O31:O36)/SQRT(COUNT(O31:O36))</f>
        <v>28.670048298489569</v>
      </c>
      <c r="P39" s="128">
        <f>_xlfn.STDEV.S(P31:P36)/SQRT(COUNT(P31:P36))</f>
        <v>31.534302585245907</v>
      </c>
      <c r="Q39" s="215">
        <f>_xlfn.STDEV.S(Q31:Q36)/SQRT(COUNT(Q31:Q36))</f>
        <v>52.172491685826763</v>
      </c>
      <c r="R39" s="1122"/>
      <c r="S39" s="1123"/>
      <c r="T39" s="91">
        <f>_xlfn.STDEV.S(T31:T36)/SQRT(COUNT(T31:T36))</f>
        <v>14.082578935500001</v>
      </c>
      <c r="U39" s="128">
        <f>_xlfn.STDEV.S(U31:U36)/SQRT(COUNT(U31:U36))</f>
        <v>12.275774934478035</v>
      </c>
      <c r="V39" s="215">
        <f>_xlfn.STDEV.S(V31:V36)/SQRT(COUNT(V31:V36))</f>
        <v>49.1743436824176</v>
      </c>
      <c r="W39" s="1122"/>
      <c r="X39" s="1123"/>
      <c r="Y39" s="273"/>
      <c r="AA39" s="20">
        <f t="shared" ref="AA39:AH39" si="28">_xlfn.STDEV.S(AA31:AA36)/SQRT(COUNT(AA31:AA36))</f>
        <v>33.724797985250525</v>
      </c>
      <c r="AB39" s="52">
        <f t="shared" si="28"/>
        <v>3.3751074646000356E-2</v>
      </c>
      <c r="AC39" s="91">
        <f t="shared" si="28"/>
        <v>23.6683175691449</v>
      </c>
      <c r="AD39" s="69">
        <f t="shared" si="28"/>
        <v>3.2768456452734386E-2</v>
      </c>
      <c r="AE39" s="91">
        <f t="shared" si="28"/>
        <v>10.529441898424931</v>
      </c>
      <c r="AF39" s="69">
        <f t="shared" si="28"/>
        <v>1.9987808671019475E-2</v>
      </c>
      <c r="AG39" s="91">
        <f t="shared" si="28"/>
        <v>4.1679554670418932</v>
      </c>
      <c r="AH39" s="114">
        <f t="shared" si="28"/>
        <v>1.7014865972843251E-2</v>
      </c>
      <c r="AJ39" s="51">
        <f t="shared" ref="AJ39:AQ39" si="29">_xlfn.STDEV.S(AJ31:AJ36)/SQRT(COUNT(AJ31:AJ36))</f>
        <v>3.375107464600037E-2</v>
      </c>
      <c r="AK39" s="52">
        <f t="shared" si="29"/>
        <v>3.9636782029386447E-2</v>
      </c>
      <c r="AL39" s="68">
        <f t="shared" si="29"/>
        <v>3.2768456452734414E-2</v>
      </c>
      <c r="AM39" s="69">
        <f t="shared" si="29"/>
        <v>3.8981770640543298E-2</v>
      </c>
      <c r="AN39" s="68">
        <f t="shared" si="29"/>
        <v>1.9987808671019496E-2</v>
      </c>
      <c r="AO39" s="69">
        <f t="shared" si="29"/>
        <v>2.3374573293529471E-2</v>
      </c>
      <c r="AP39" s="68">
        <f t="shared" si="29"/>
        <v>1.70148659728433E-2</v>
      </c>
      <c r="AQ39" s="114">
        <f t="shared" si="29"/>
        <v>1.9902781670250811E-2</v>
      </c>
    </row>
    <row r="40" spans="1:43" ht="15.9" customHeight="1" x14ac:dyDescent="0.3">
      <c r="A40" s="1171"/>
      <c r="B40" s="1173" t="s">
        <v>16</v>
      </c>
      <c r="C40" s="95">
        <v>41428</v>
      </c>
      <c r="D40" s="717">
        <v>573</v>
      </c>
      <c r="E40" s="308" t="s">
        <v>17</v>
      </c>
      <c r="F40" s="7" t="s">
        <v>17</v>
      </c>
      <c r="G40" s="210" t="s">
        <v>17</v>
      </c>
      <c r="H40" s="231" t="s">
        <v>17</v>
      </c>
      <c r="I40" s="210" t="s">
        <v>17</v>
      </c>
      <c r="J40" s="97" t="s">
        <v>17</v>
      </c>
      <c r="K40" s="123" t="s">
        <v>17</v>
      </c>
      <c r="L40" s="210" t="s">
        <v>17</v>
      </c>
      <c r="M40" s="231" t="s">
        <v>17</v>
      </c>
      <c r="N40" s="210" t="s">
        <v>17</v>
      </c>
      <c r="O40" s="97">
        <v>407.44891764924103</v>
      </c>
      <c r="P40" s="123">
        <v>464.78405315614702</v>
      </c>
      <c r="Q40" s="210">
        <v>451</v>
      </c>
      <c r="R40" s="231" t="s">
        <v>174</v>
      </c>
      <c r="S40" s="210" t="s">
        <v>166</v>
      </c>
      <c r="T40" s="97" t="s">
        <v>17</v>
      </c>
      <c r="U40" s="123" t="s">
        <v>17</v>
      </c>
      <c r="V40" s="210" t="s">
        <v>17</v>
      </c>
      <c r="W40" s="231" t="s">
        <v>17</v>
      </c>
      <c r="X40" s="210" t="s">
        <v>17</v>
      </c>
      <c r="Y40" s="272"/>
      <c r="Z40" s="81"/>
      <c r="AA40" s="253" t="s">
        <v>17</v>
      </c>
      <c r="AB40" s="100" t="s">
        <v>17</v>
      </c>
      <c r="AC40" s="88" t="s">
        <v>17</v>
      </c>
      <c r="AD40" s="59" t="s">
        <v>17</v>
      </c>
      <c r="AE40" s="88">
        <f>P40-O40</f>
        <v>57.335135506905999</v>
      </c>
      <c r="AF40" s="59">
        <f>AE40/O40</f>
        <v>0.14071735872486443</v>
      </c>
      <c r="AG40" s="88" t="s">
        <v>17</v>
      </c>
      <c r="AH40" s="244" t="s">
        <v>17</v>
      </c>
      <c r="AI40" s="81"/>
      <c r="AJ40" s="674" t="s">
        <v>17</v>
      </c>
      <c r="AK40" s="100" t="s">
        <v>17</v>
      </c>
      <c r="AL40" s="99" t="s">
        <v>17</v>
      </c>
      <c r="AM40" s="100" t="s">
        <v>17</v>
      </c>
      <c r="AN40" s="99">
        <f>P40/O40</f>
        <v>1.1407173587248645</v>
      </c>
      <c r="AO40" s="100">
        <f>0.5*(AN40^2-1)</f>
        <v>0.15061804624811559</v>
      </c>
      <c r="AP40" s="99" t="s">
        <v>17</v>
      </c>
      <c r="AQ40" s="675" t="s">
        <v>17</v>
      </c>
    </row>
    <row r="41" spans="1:43" ht="15.9" customHeight="1" x14ac:dyDescent="0.3">
      <c r="A41" s="1171"/>
      <c r="B41" s="1174"/>
      <c r="C41" s="9">
        <v>41432</v>
      </c>
      <c r="D41" s="10">
        <v>589</v>
      </c>
      <c r="E41" s="327">
        <v>1052.2464335234499</v>
      </c>
      <c r="F41" s="11">
        <v>1264.7227949599101</v>
      </c>
      <c r="G41" s="211">
        <v>489.6</v>
      </c>
      <c r="H41" s="263" t="s">
        <v>193</v>
      </c>
      <c r="I41" s="211" t="s">
        <v>172</v>
      </c>
      <c r="J41" s="88">
        <v>851.59128051936295</v>
      </c>
      <c r="K41" s="124">
        <v>937.15786851413202</v>
      </c>
      <c r="L41" s="211">
        <v>483</v>
      </c>
      <c r="M41" s="263" t="s">
        <v>196</v>
      </c>
      <c r="N41" s="211" t="s">
        <v>172</v>
      </c>
      <c r="O41" s="88">
        <v>581.72908115406096</v>
      </c>
      <c r="P41" s="124">
        <v>643.63626041910595</v>
      </c>
      <c r="Q41" s="211">
        <v>458.33333333333297</v>
      </c>
      <c r="R41" s="263" t="s">
        <v>177</v>
      </c>
      <c r="S41" s="211" t="s">
        <v>192</v>
      </c>
      <c r="T41" s="88">
        <v>395.72721702762499</v>
      </c>
      <c r="U41" s="124">
        <v>473.46747438749298</v>
      </c>
      <c r="V41" s="211">
        <v>491.24</v>
      </c>
      <c r="W41" s="263" t="s">
        <v>194</v>
      </c>
      <c r="X41" s="211" t="s">
        <v>192</v>
      </c>
      <c r="Y41" s="272"/>
      <c r="AA41" s="247">
        <f>F41-E41</f>
        <v>212.47636143646014</v>
      </c>
      <c r="AB41" s="59">
        <f>AA41/E41</f>
        <v>0.20192642585157783</v>
      </c>
      <c r="AC41" s="88">
        <f>K41-J41</f>
        <v>85.566587994769066</v>
      </c>
      <c r="AD41" s="59">
        <f>AC41/J41</f>
        <v>0.10047846889952217</v>
      </c>
      <c r="AE41" s="88">
        <f>P41-O41</f>
        <v>61.907179265044988</v>
      </c>
      <c r="AF41" s="59">
        <f>AE41/O41</f>
        <v>0.10641926159550194</v>
      </c>
      <c r="AG41" s="88">
        <f>U41-T41</f>
        <v>77.740257359867996</v>
      </c>
      <c r="AH41" s="244">
        <f>AG41/T41</f>
        <v>0.19644910436989502</v>
      </c>
      <c r="AJ41" s="676">
        <f t="shared" ref="AJ41:AJ46" si="30">F41/E41</f>
        <v>1.2019264258515778</v>
      </c>
      <c r="AK41" s="59">
        <f t="shared" ref="AK41:AK46" si="31">0.5*(AJ41^2-1)</f>
        <v>0.2223135665801742</v>
      </c>
      <c r="AL41" s="58">
        <f t="shared" ref="AL41:AL46" si="32">K41/J41</f>
        <v>1.1004784688995222</v>
      </c>
      <c r="AM41" s="59">
        <f t="shared" ref="AM41:AM46" si="33">0.5*(AL41^2-1)</f>
        <v>0.10552643025571828</v>
      </c>
      <c r="AN41" s="58">
        <f t="shared" ref="AN41:AN46" si="34">P41/O41</f>
        <v>1.106419261595502</v>
      </c>
      <c r="AO41" s="59">
        <f t="shared" ref="AO41:AO46" si="35">0.5*(AN41^2-1)</f>
        <v>0.11208179121476791</v>
      </c>
      <c r="AP41" s="58">
        <f t="shared" ref="AP41:AP46" si="36">U41/T41</f>
        <v>1.196449104369895</v>
      </c>
      <c r="AQ41" s="677">
        <f t="shared" ref="AQ41:AQ46" si="37">0.5*(AP41^2-1)</f>
        <v>0.21574522967376197</v>
      </c>
    </row>
    <row r="42" spans="1:43" ht="15.9" customHeight="1" x14ac:dyDescent="0.3">
      <c r="A42" s="1171"/>
      <c r="B42" s="1174"/>
      <c r="C42" s="9">
        <v>41432</v>
      </c>
      <c r="D42" s="10">
        <v>609</v>
      </c>
      <c r="E42" s="327">
        <v>992.75178747196196</v>
      </c>
      <c r="F42" s="11">
        <v>1066.8591864461</v>
      </c>
      <c r="G42" s="211">
        <v>400.3</v>
      </c>
      <c r="H42" s="263" t="s">
        <v>199</v>
      </c>
      <c r="I42" s="211" t="s">
        <v>172</v>
      </c>
      <c r="J42" s="88">
        <v>827.51410207927802</v>
      </c>
      <c r="K42" s="124">
        <v>927.52699713809795</v>
      </c>
      <c r="L42" s="211">
        <v>413.36363636363598</v>
      </c>
      <c r="M42" s="263" t="s">
        <v>203</v>
      </c>
      <c r="N42" s="211" t="s">
        <v>166</v>
      </c>
      <c r="O42" s="88">
        <v>504.672070536121</v>
      </c>
      <c r="P42" s="124">
        <v>600.32431577282102</v>
      </c>
      <c r="Q42" s="211">
        <v>417.555555555556</v>
      </c>
      <c r="R42" s="263" t="s">
        <v>204</v>
      </c>
      <c r="S42" s="211" t="s">
        <v>166</v>
      </c>
      <c r="T42" s="88">
        <v>295.57475008599801</v>
      </c>
      <c r="U42" s="124">
        <v>364.979677432404</v>
      </c>
      <c r="V42" s="211">
        <v>398.78260869565202</v>
      </c>
      <c r="W42" s="263" t="s">
        <v>202</v>
      </c>
      <c r="X42" s="211" t="s">
        <v>166</v>
      </c>
      <c r="Y42" s="272"/>
      <c r="AA42" s="247">
        <f>F42-E42</f>
        <v>74.10739897413805</v>
      </c>
      <c r="AB42" s="59">
        <f>AA42/E42</f>
        <v>7.4648466927319482E-2</v>
      </c>
      <c r="AC42" s="88">
        <f>K42-J42</f>
        <v>100.01289505881994</v>
      </c>
      <c r="AD42" s="59">
        <f>AC42/J42</f>
        <v>0.1208594449418077</v>
      </c>
      <c r="AE42" s="88">
        <f>P42-O42</f>
        <v>95.652245236700026</v>
      </c>
      <c r="AF42" s="59">
        <f>AE42/O42</f>
        <v>0.18953346305668781</v>
      </c>
      <c r="AG42" s="88">
        <f>U42-T42</f>
        <v>69.404927346405998</v>
      </c>
      <c r="AH42" s="244">
        <f>AG42/T42</f>
        <v>0.23481345184665642</v>
      </c>
      <c r="AJ42" s="676">
        <f t="shared" si="30"/>
        <v>1.0746484669273195</v>
      </c>
      <c r="AK42" s="59">
        <f t="shared" si="31"/>
        <v>7.7434663734619047E-2</v>
      </c>
      <c r="AL42" s="58">
        <f t="shared" si="32"/>
        <v>1.1208594449418077</v>
      </c>
      <c r="AM42" s="59">
        <f t="shared" si="33"/>
        <v>0.12816294765762859</v>
      </c>
      <c r="AN42" s="58">
        <f t="shared" si="34"/>
        <v>1.1895334630566878</v>
      </c>
      <c r="AO42" s="59">
        <f t="shared" si="35"/>
        <v>0.2074949298658183</v>
      </c>
      <c r="AP42" s="58">
        <f t="shared" si="36"/>
        <v>1.2348134518466565</v>
      </c>
      <c r="AQ42" s="677">
        <f t="shared" si="37"/>
        <v>0.26238213043072756</v>
      </c>
    </row>
    <row r="43" spans="1:43" ht="15.9" customHeight="1" x14ac:dyDescent="0.3">
      <c r="A43" s="1171"/>
      <c r="B43" s="1174"/>
      <c r="C43" s="9">
        <v>41449</v>
      </c>
      <c r="D43" s="10">
        <v>620</v>
      </c>
      <c r="E43" s="88" t="s">
        <v>17</v>
      </c>
      <c r="F43" s="124" t="s">
        <v>17</v>
      </c>
      <c r="G43" s="211" t="s">
        <v>17</v>
      </c>
      <c r="H43" s="263" t="s">
        <v>17</v>
      </c>
      <c r="I43" s="211" t="s">
        <v>309</v>
      </c>
      <c r="J43" s="88" t="s">
        <v>17</v>
      </c>
      <c r="K43" s="124" t="s">
        <v>17</v>
      </c>
      <c r="L43" s="211" t="s">
        <v>17</v>
      </c>
      <c r="M43" s="263" t="s">
        <v>17</v>
      </c>
      <c r="N43" s="211" t="s">
        <v>309</v>
      </c>
      <c r="O43" s="88" t="s">
        <v>17</v>
      </c>
      <c r="P43" s="124" t="s">
        <v>17</v>
      </c>
      <c r="Q43" s="211" t="s">
        <v>17</v>
      </c>
      <c r="R43" s="263" t="s">
        <v>17</v>
      </c>
      <c r="S43" s="211" t="s">
        <v>309</v>
      </c>
      <c r="T43" s="88" t="s">
        <v>17</v>
      </c>
      <c r="U43" s="124" t="s">
        <v>17</v>
      </c>
      <c r="V43" s="211" t="s">
        <v>17</v>
      </c>
      <c r="W43" s="263" t="s">
        <v>17</v>
      </c>
      <c r="X43" s="211" t="s">
        <v>309</v>
      </c>
      <c r="Y43" s="272"/>
      <c r="AA43" s="247" t="s">
        <v>17</v>
      </c>
      <c r="AB43" s="59" t="s">
        <v>17</v>
      </c>
      <c r="AC43" s="88" t="s">
        <v>17</v>
      </c>
      <c r="AD43" s="59" t="s">
        <v>17</v>
      </c>
      <c r="AE43" s="88" t="s">
        <v>17</v>
      </c>
      <c r="AF43" s="59" t="s">
        <v>17</v>
      </c>
      <c r="AG43" s="88" t="s">
        <v>17</v>
      </c>
      <c r="AH43" s="244" t="s">
        <v>17</v>
      </c>
      <c r="AJ43" s="676" t="s">
        <v>17</v>
      </c>
      <c r="AK43" s="59" t="s">
        <v>17</v>
      </c>
      <c r="AL43" s="58" t="s">
        <v>17</v>
      </c>
      <c r="AM43" s="59" t="s">
        <v>17</v>
      </c>
      <c r="AN43" s="58" t="s">
        <v>17</v>
      </c>
      <c r="AO43" s="59" t="s">
        <v>17</v>
      </c>
      <c r="AP43" s="58" t="s">
        <v>17</v>
      </c>
      <c r="AQ43" s="677" t="s">
        <v>17</v>
      </c>
    </row>
    <row r="44" spans="1:43" ht="15.9" customHeight="1" x14ac:dyDescent="0.3">
      <c r="A44" s="1171"/>
      <c r="B44" s="1174"/>
      <c r="C44" s="9">
        <v>41614</v>
      </c>
      <c r="D44" s="10">
        <v>773</v>
      </c>
      <c r="E44" s="327">
        <v>903.62060942959499</v>
      </c>
      <c r="F44" s="11">
        <v>1042.59176926125</v>
      </c>
      <c r="G44" s="211">
        <v>320</v>
      </c>
      <c r="H44" s="263" t="s">
        <v>312</v>
      </c>
      <c r="I44" s="211" t="s">
        <v>166</v>
      </c>
      <c r="J44" s="88">
        <v>917.06471568169195</v>
      </c>
      <c r="K44" s="124">
        <v>1055.5705065259699</v>
      </c>
      <c r="L44" s="211">
        <v>503.8</v>
      </c>
      <c r="M44" s="263" t="s">
        <v>313</v>
      </c>
      <c r="N44" s="211" t="s">
        <v>166</v>
      </c>
      <c r="O44" s="88">
        <v>527.74211795630595</v>
      </c>
      <c r="P44" s="124">
        <v>615.10152969953697</v>
      </c>
      <c r="Q44" s="211">
        <v>509.04</v>
      </c>
      <c r="R44" s="263" t="s">
        <v>261</v>
      </c>
      <c r="S44" s="211" t="s">
        <v>166</v>
      </c>
      <c r="T44" s="88">
        <v>347.39732903696199</v>
      </c>
      <c r="U44" s="124">
        <v>433.416650301544</v>
      </c>
      <c r="V44" s="211">
        <v>521.96296296296305</v>
      </c>
      <c r="W44" s="263" t="s">
        <v>316</v>
      </c>
      <c r="X44" s="211" t="s">
        <v>166</v>
      </c>
      <c r="Y44" s="272"/>
      <c r="AA44" s="247">
        <f>F44-E44</f>
        <v>138.97115983165497</v>
      </c>
      <c r="AB44" s="59">
        <f>AA44/E44</f>
        <v>0.15379370322173117</v>
      </c>
      <c r="AC44" s="88">
        <f>K44-J44</f>
        <v>138.50579084427795</v>
      </c>
      <c r="AD44" s="59">
        <f>AC44/J44</f>
        <v>0.1510316431063656</v>
      </c>
      <c r="AE44" s="88">
        <f>P44-O44</f>
        <v>87.359411743231021</v>
      </c>
      <c r="AF44" s="59">
        <f>AE44/O44</f>
        <v>0.16553428042001356</v>
      </c>
      <c r="AG44" s="88">
        <f>U44-T44</f>
        <v>86.019321264582004</v>
      </c>
      <c r="AH44" s="244">
        <f>AG44/T44</f>
        <v>0.24761077324065958</v>
      </c>
      <c r="AJ44" s="676">
        <f t="shared" si="30"/>
        <v>1.1537937032217311</v>
      </c>
      <c r="AK44" s="59">
        <f t="shared" si="31"/>
        <v>0.16561995479705804</v>
      </c>
      <c r="AL44" s="58">
        <f t="shared" si="32"/>
        <v>1.1510316431063656</v>
      </c>
      <c r="AM44" s="59">
        <f t="shared" si="33"/>
        <v>0.16243692171606994</v>
      </c>
      <c r="AN44" s="58">
        <f t="shared" si="34"/>
        <v>1.1655342804200135</v>
      </c>
      <c r="AO44" s="59">
        <f t="shared" si="35"/>
        <v>0.17923507941709937</v>
      </c>
      <c r="AP44" s="58">
        <f t="shared" si="36"/>
        <v>1.2476107732406596</v>
      </c>
      <c r="AQ44" s="677">
        <f t="shared" si="37"/>
        <v>0.27826632075307833</v>
      </c>
    </row>
    <row r="45" spans="1:43" ht="15.9" customHeight="1" x14ac:dyDescent="0.3">
      <c r="A45" s="1171"/>
      <c r="B45" s="1174"/>
      <c r="C45" s="9">
        <v>42124</v>
      </c>
      <c r="D45" s="10">
        <v>416</v>
      </c>
      <c r="E45" s="327" t="s">
        <v>17</v>
      </c>
      <c r="F45" s="11" t="s">
        <v>17</v>
      </c>
      <c r="G45" s="211" t="s">
        <v>17</v>
      </c>
      <c r="H45" s="263" t="s">
        <v>17</v>
      </c>
      <c r="I45" s="211" t="s">
        <v>72</v>
      </c>
      <c r="J45" s="88">
        <v>839.957950738411</v>
      </c>
      <c r="K45" s="124">
        <v>1020.68715679474</v>
      </c>
      <c r="L45" s="211">
        <v>449</v>
      </c>
      <c r="M45" s="263" t="s">
        <v>321</v>
      </c>
      <c r="N45" s="211" t="s">
        <v>213</v>
      </c>
      <c r="O45" s="88">
        <v>540.17546706901499</v>
      </c>
      <c r="P45" s="124">
        <v>665.28574765979295</v>
      </c>
      <c r="Q45" s="211">
        <v>472.07142857142901</v>
      </c>
      <c r="R45" s="263" t="s">
        <v>220</v>
      </c>
      <c r="S45" s="211" t="s">
        <v>166</v>
      </c>
      <c r="T45" s="88">
        <v>337.63678975928502</v>
      </c>
      <c r="U45" s="124">
        <v>399.30021982725702</v>
      </c>
      <c r="V45" s="211">
        <v>432.56521739130397</v>
      </c>
      <c r="W45" s="263" t="s">
        <v>202</v>
      </c>
      <c r="X45" s="211" t="s">
        <v>172</v>
      </c>
      <c r="Y45" s="272"/>
      <c r="AA45" s="247" t="s">
        <v>17</v>
      </c>
      <c r="AB45" s="59" t="s">
        <v>17</v>
      </c>
      <c r="AC45" s="88">
        <f>K45-J45</f>
        <v>180.72920605632896</v>
      </c>
      <c r="AD45" s="59">
        <f>AC45/J45</f>
        <v>0.21516458758137721</v>
      </c>
      <c r="AE45" s="88">
        <f>P45-O45</f>
        <v>125.11028059077796</v>
      </c>
      <c r="AF45" s="59">
        <f>AE45/O45</f>
        <v>0.23161044552731117</v>
      </c>
      <c r="AG45" s="88">
        <f>U45-T45</f>
        <v>61.663430067972001</v>
      </c>
      <c r="AH45" s="244">
        <f>AG45/T45</f>
        <v>0.18263243798738391</v>
      </c>
      <c r="AJ45" s="676" t="s">
        <v>17</v>
      </c>
      <c r="AK45" s="59" t="s">
        <v>17</v>
      </c>
      <c r="AL45" s="58">
        <f t="shared" si="32"/>
        <v>1.2151645875813772</v>
      </c>
      <c r="AM45" s="59">
        <f t="shared" si="33"/>
        <v>0.23831248745590927</v>
      </c>
      <c r="AN45" s="58">
        <f t="shared" si="34"/>
        <v>1.2316104455273111</v>
      </c>
      <c r="AO45" s="59">
        <f t="shared" si="35"/>
        <v>0.25843214476599097</v>
      </c>
      <c r="AP45" s="58">
        <f t="shared" si="36"/>
        <v>1.1826324379873838</v>
      </c>
      <c r="AQ45" s="677">
        <f t="shared" si="37"/>
        <v>0.1993097416899916</v>
      </c>
    </row>
    <row r="46" spans="1:43" ht="15.9" customHeight="1" thickBot="1" x14ac:dyDescent="0.35">
      <c r="A46" s="1171"/>
      <c r="B46" s="1174"/>
      <c r="C46" s="39">
        <v>42138</v>
      </c>
      <c r="D46" s="715">
        <v>451</v>
      </c>
      <c r="E46" s="310">
        <v>1063.4587019328001</v>
      </c>
      <c r="F46" s="94">
        <v>1138.3615485604601</v>
      </c>
      <c r="G46" s="212">
        <v>413.3125</v>
      </c>
      <c r="H46" s="264" t="s">
        <v>323</v>
      </c>
      <c r="I46" s="212" t="s">
        <v>223</v>
      </c>
      <c r="J46" s="105">
        <v>780.74973006259199</v>
      </c>
      <c r="K46" s="125">
        <v>882.55823617461397</v>
      </c>
      <c r="L46" s="212">
        <v>432.5</v>
      </c>
      <c r="M46" s="264" t="s">
        <v>324</v>
      </c>
      <c r="N46" s="212" t="s">
        <v>166</v>
      </c>
      <c r="O46" s="105">
        <v>560.48378802922502</v>
      </c>
      <c r="P46" s="125">
        <v>641.07031005604404</v>
      </c>
      <c r="Q46" s="212">
        <v>437.66666666666703</v>
      </c>
      <c r="R46" s="264" t="s">
        <v>252</v>
      </c>
      <c r="S46" s="212" t="s">
        <v>166</v>
      </c>
      <c r="T46" s="105">
        <v>321.27780440443001</v>
      </c>
      <c r="U46" s="125">
        <v>418.93728168584897</v>
      </c>
      <c r="V46" s="212">
        <v>424.25</v>
      </c>
      <c r="W46" s="264" t="s">
        <v>290</v>
      </c>
      <c r="X46" s="212" t="s">
        <v>172</v>
      </c>
      <c r="Y46" s="272"/>
      <c r="AA46" s="254">
        <f>F46-E46</f>
        <v>74.902846627659983</v>
      </c>
      <c r="AB46" s="71">
        <f>AA46/E46</f>
        <v>7.0433244367201664E-2</v>
      </c>
      <c r="AC46" s="105">
        <f>K46-J46</f>
        <v>101.80850611202197</v>
      </c>
      <c r="AD46" s="71">
        <f>AC46/J46</f>
        <v>0.13039838784684571</v>
      </c>
      <c r="AE46" s="105">
        <f>P46-O46</f>
        <v>80.586522026819011</v>
      </c>
      <c r="AF46" s="71">
        <f>AE46/O46</f>
        <v>0.14378029079159918</v>
      </c>
      <c r="AG46" s="105">
        <f>U46-T46</f>
        <v>97.659477281418958</v>
      </c>
      <c r="AH46" s="246">
        <f>AG46/T46</f>
        <v>0.30397206387305714</v>
      </c>
      <c r="AJ46" s="678">
        <f t="shared" si="30"/>
        <v>1.0704332443672016</v>
      </c>
      <c r="AK46" s="71">
        <f t="shared" si="31"/>
        <v>7.2913665323246502E-2</v>
      </c>
      <c r="AL46" s="70">
        <f t="shared" si="32"/>
        <v>1.1303983878468458</v>
      </c>
      <c r="AM46" s="71">
        <f t="shared" si="33"/>
        <v>0.13890025762337399</v>
      </c>
      <c r="AN46" s="70">
        <f t="shared" si="34"/>
        <v>1.1437802907915993</v>
      </c>
      <c r="AO46" s="71">
        <f t="shared" si="35"/>
        <v>0.15411667680165764</v>
      </c>
      <c r="AP46" s="70">
        <f t="shared" si="36"/>
        <v>1.3039720638730572</v>
      </c>
      <c r="AQ46" s="679">
        <f t="shared" si="37"/>
        <v>0.35017157168068014</v>
      </c>
    </row>
    <row r="47" spans="1:43" ht="15.9" customHeight="1" x14ac:dyDescent="0.3">
      <c r="A47" s="1171"/>
      <c r="B47" s="1174"/>
      <c r="C47" s="1289" t="s">
        <v>13</v>
      </c>
      <c r="D47" s="1290"/>
      <c r="E47" s="14">
        <f>AVERAGE(E40:E46)</f>
        <v>1003.0193830894517</v>
      </c>
      <c r="F47" s="15">
        <f>AVERAGE(F40:F46)</f>
        <v>1128.1338248069301</v>
      </c>
      <c r="G47" s="213">
        <f>AVERAGE(G40:G46)</f>
        <v>405.80312500000002</v>
      </c>
      <c r="H47" s="1118">
        <f>COUNT(E40:E46)</f>
        <v>4</v>
      </c>
      <c r="I47" s="1119"/>
      <c r="J47" s="89">
        <f>AVERAGE(J40:J46)</f>
        <v>843.37555581626725</v>
      </c>
      <c r="K47" s="126">
        <f>AVERAGE(K40:K46)</f>
        <v>964.70015302951072</v>
      </c>
      <c r="L47" s="213">
        <f>AVERAGE(L40:L46)</f>
        <v>456.33272727272725</v>
      </c>
      <c r="M47" s="1118">
        <f>COUNT(J40:J46)</f>
        <v>5</v>
      </c>
      <c r="N47" s="1119"/>
      <c r="O47" s="89">
        <f>AVERAGE(O40:O46)</f>
        <v>520.37524039899483</v>
      </c>
      <c r="P47" s="126">
        <f>AVERAGE(P40:P46)</f>
        <v>605.03370279390799</v>
      </c>
      <c r="Q47" s="213">
        <f>AVERAGE(Q40:Q46)</f>
        <v>457.61116402116414</v>
      </c>
      <c r="R47" s="1118">
        <f>COUNT(O40:O46)</f>
        <v>6</v>
      </c>
      <c r="S47" s="1119"/>
      <c r="T47" s="89">
        <f>AVERAGE(T40:T46)</f>
        <v>339.52277806286003</v>
      </c>
      <c r="U47" s="126">
        <f>AVERAGE(U40:U46)</f>
        <v>418.02026072690944</v>
      </c>
      <c r="V47" s="213">
        <f>AVERAGE(V40:V46)</f>
        <v>453.76015780998387</v>
      </c>
      <c r="W47" s="1118">
        <f>COUNT(T40:T46)</f>
        <v>5</v>
      </c>
      <c r="X47" s="1119"/>
      <c r="Y47" s="273"/>
      <c r="AA47" s="14">
        <f t="shared" ref="AA47:AG47" si="38">AVERAGE(AA40:AA46)</f>
        <v>125.11444171747829</v>
      </c>
      <c r="AB47" s="65">
        <f t="shared" si="38"/>
        <v>0.12520046009195754</v>
      </c>
      <c r="AC47" s="89">
        <f t="shared" si="38"/>
        <v>121.32459721324358</v>
      </c>
      <c r="AD47" s="65">
        <f t="shared" si="38"/>
        <v>0.1435865064751837</v>
      </c>
      <c r="AE47" s="89">
        <f t="shared" si="38"/>
        <v>84.658462394913172</v>
      </c>
      <c r="AF47" s="65">
        <f t="shared" si="38"/>
        <v>0.16293251668599634</v>
      </c>
      <c r="AG47" s="89">
        <f t="shared" si="38"/>
        <v>78.497482664049386</v>
      </c>
      <c r="AH47" s="112">
        <f>AVERAGE(AH40:AH46)</f>
        <v>0.23309556626353042</v>
      </c>
      <c r="AJ47" s="47">
        <f t="shared" ref="AJ47:AP47" si="39">AVERAGE(AJ40:AJ46)</f>
        <v>1.1252004600919574</v>
      </c>
      <c r="AK47" s="65">
        <f t="shared" si="39"/>
        <v>0.13457046260877445</v>
      </c>
      <c r="AL47" s="64">
        <f t="shared" si="39"/>
        <v>1.1435865064751838</v>
      </c>
      <c r="AM47" s="65">
        <f t="shared" si="39"/>
        <v>0.15466780894174001</v>
      </c>
      <c r="AN47" s="64">
        <f t="shared" si="39"/>
        <v>1.1629325166859963</v>
      </c>
      <c r="AO47" s="65">
        <f t="shared" si="39"/>
        <v>0.1769964447189083</v>
      </c>
      <c r="AP47" s="64">
        <f t="shared" si="39"/>
        <v>1.2330955662635303</v>
      </c>
      <c r="AQ47" s="112">
        <f>AVERAGE(AQ40:AQ46)</f>
        <v>0.26117499884564788</v>
      </c>
    </row>
    <row r="48" spans="1:43" ht="15.9" customHeight="1" x14ac:dyDescent="0.3">
      <c r="A48" s="1171"/>
      <c r="B48" s="1174"/>
      <c r="C48" s="1291" t="s">
        <v>14</v>
      </c>
      <c r="D48" s="1292"/>
      <c r="E48" s="17">
        <f>_xlfn.STDEV.S(E40:E46)</f>
        <v>73.170471005561268</v>
      </c>
      <c r="F48" s="18">
        <f>_xlfn.STDEV.S(F40:F46)</f>
        <v>99.721575187888178</v>
      </c>
      <c r="G48" s="214">
        <f>_xlfn.STDEV.S(G40:G46)</f>
        <v>69.452064085447844</v>
      </c>
      <c r="H48" s="1120"/>
      <c r="I48" s="1121"/>
      <c r="J48" s="90">
        <f>_xlfn.STDEV.S(J40:J46)</f>
        <v>49.200737302701341</v>
      </c>
      <c r="K48" s="127">
        <f>_xlfn.STDEV.S(K40:K46)</f>
        <v>71.203372804645568</v>
      </c>
      <c r="L48" s="214">
        <f>_xlfn.STDEV.S(L40:L46)</f>
        <v>36.852394654018696</v>
      </c>
      <c r="M48" s="1120"/>
      <c r="N48" s="1121"/>
      <c r="O48" s="90">
        <f>_xlfn.STDEV.S(O40:O46)</f>
        <v>61.348599239194577</v>
      </c>
      <c r="P48" s="127">
        <f>_xlfn.STDEV.S(P40:P46)</f>
        <v>72.405258257841567</v>
      </c>
      <c r="Q48" s="214">
        <f>_xlfn.STDEV.S(Q40:Q46)</f>
        <v>31.306511091162701</v>
      </c>
      <c r="R48" s="1120"/>
      <c r="S48" s="1121"/>
      <c r="T48" s="90">
        <f>_xlfn.STDEV.S(T40:T46)</f>
        <v>37.043260828120928</v>
      </c>
      <c r="U48" s="127">
        <f>_xlfn.STDEV.S(U40:U46)</f>
        <v>40.236881867266632</v>
      </c>
      <c r="V48" s="214">
        <f>_xlfn.STDEV.S(V40:V46)</f>
        <v>50.987662775577149</v>
      </c>
      <c r="W48" s="1120"/>
      <c r="X48" s="1121"/>
      <c r="Y48" s="273"/>
      <c r="AA48" s="17">
        <f t="shared" ref="AA48:AG48" si="40">_xlfn.STDEV.S(AA40:AA46)</f>
        <v>65.69382605381422</v>
      </c>
      <c r="AB48" s="67">
        <f t="shared" si="40"/>
        <v>6.3925475635264351E-2</v>
      </c>
      <c r="AC48" s="90">
        <f t="shared" si="40"/>
        <v>38.528569433102561</v>
      </c>
      <c r="AD48" s="67">
        <f t="shared" si="40"/>
        <v>4.3953385696733793E-2</v>
      </c>
      <c r="AE48" s="90">
        <f t="shared" si="40"/>
        <v>24.679034659206089</v>
      </c>
      <c r="AF48" s="67">
        <f t="shared" si="40"/>
        <v>4.3554807847465293E-2</v>
      </c>
      <c r="AG48" s="90">
        <f t="shared" si="40"/>
        <v>14.056967781333244</v>
      </c>
      <c r="AH48" s="113">
        <f>_xlfn.STDEV.S(AH40:AH46)</f>
        <v>4.7766648308718761E-2</v>
      </c>
      <c r="AJ48" s="49">
        <f t="shared" ref="AJ48:AP48" si="41">_xlfn.STDEV.S(AJ40:AJ46)</f>
        <v>6.3925475635264378E-2</v>
      </c>
      <c r="AK48" s="67">
        <f t="shared" si="41"/>
        <v>7.2408524876064057E-2</v>
      </c>
      <c r="AL48" s="66">
        <f t="shared" si="41"/>
        <v>4.3953385696733904E-2</v>
      </c>
      <c r="AM48" s="67">
        <f t="shared" si="41"/>
        <v>5.1046032662855539E-2</v>
      </c>
      <c r="AN48" s="66">
        <f t="shared" si="41"/>
        <v>4.3554807847465238E-2</v>
      </c>
      <c r="AO48" s="67">
        <f t="shared" si="41"/>
        <v>5.0990505487042197E-2</v>
      </c>
      <c r="AP48" s="66">
        <f t="shared" si="41"/>
        <v>4.7766648308718927E-2</v>
      </c>
      <c r="AQ48" s="113">
        <f>_xlfn.STDEV.S(AQ40:AQ46)</f>
        <v>5.9382519308157286E-2</v>
      </c>
    </row>
    <row r="49" spans="1:43" ht="15.9" customHeight="1" thickBot="1" x14ac:dyDescent="0.35">
      <c r="A49" s="1171"/>
      <c r="B49" s="1175"/>
      <c r="C49" s="1293" t="s">
        <v>15</v>
      </c>
      <c r="D49" s="1294"/>
      <c r="E49" s="20">
        <f>_xlfn.STDEV.S(E40:E46)/SQRT(COUNT(E40:E46))</f>
        <v>36.585235502780634</v>
      </c>
      <c r="F49" s="21">
        <f>_xlfn.STDEV.S(F40:F46)/SQRT(COUNT(F40:F46))</f>
        <v>49.860787593944089</v>
      </c>
      <c r="G49" s="215">
        <f>_xlfn.STDEV.S(G40:G46)/SQRT(COUNT(G40:G46))</f>
        <v>34.726032042723922</v>
      </c>
      <c r="H49" s="1122"/>
      <c r="I49" s="1123"/>
      <c r="J49" s="91">
        <f>_xlfn.STDEV.S(J40:J46)/SQRT(COUNT(J40:J46))</f>
        <v>22.003238630389969</v>
      </c>
      <c r="K49" s="128">
        <f>_xlfn.STDEV.S(K40:K46)/SQRT(COUNT(K40:K46))</f>
        <v>31.843116363689468</v>
      </c>
      <c r="L49" s="215">
        <f>_xlfn.STDEV.S(L40:L46)/SQRT(COUNT(L40:L46))</f>
        <v>16.480891916007128</v>
      </c>
      <c r="M49" s="1122"/>
      <c r="N49" s="1123"/>
      <c r="O49" s="91">
        <f>_xlfn.STDEV.S(O40:O46)/SQRT(COUNT(O40:O46))</f>
        <v>25.045460761753837</v>
      </c>
      <c r="P49" s="128">
        <f>_xlfn.STDEV.S(P40:P46)/SQRT(COUNT(P40:P46))</f>
        <v>29.559322904358321</v>
      </c>
      <c r="Q49" s="215">
        <f>_xlfn.STDEV.S(Q40:Q46)/SQRT(COUNT(Q40:Q46))</f>
        <v>12.780829633355141</v>
      </c>
      <c r="R49" s="1122"/>
      <c r="S49" s="1123"/>
      <c r="T49" s="91">
        <f>_xlfn.STDEV.S(T40:T46)/SQRT(COUNT(T40:T46))</f>
        <v>16.566249863986709</v>
      </c>
      <c r="U49" s="128">
        <f>_xlfn.STDEV.S(U40:U46)/SQRT(COUNT(U40:U46))</f>
        <v>17.994480611567372</v>
      </c>
      <c r="V49" s="215">
        <f>_xlfn.STDEV.S(V40:V46)/SQRT(COUNT(V40:V46))</f>
        <v>22.802375996005221</v>
      </c>
      <c r="W49" s="1122"/>
      <c r="X49" s="1123"/>
      <c r="Y49" s="273"/>
      <c r="AA49" s="20">
        <f t="shared" ref="AA49:AG49" si="42">_xlfn.STDEV.S(AA40:AA46)/SQRT(COUNT(AA40:AA46))</f>
        <v>32.84691302690711</v>
      </c>
      <c r="AB49" s="69">
        <f t="shared" si="42"/>
        <v>3.1962737817632175E-2</v>
      </c>
      <c r="AC49" s="91">
        <f t="shared" si="42"/>
        <v>17.230500065647572</v>
      </c>
      <c r="AD49" s="69">
        <f t="shared" si="42"/>
        <v>1.9656551651832742E-2</v>
      </c>
      <c r="AE49" s="91">
        <f t="shared" si="42"/>
        <v>10.07517370991931</v>
      </c>
      <c r="AF49" s="69">
        <f t="shared" si="42"/>
        <v>1.7781175845209753E-2</v>
      </c>
      <c r="AG49" s="91">
        <f t="shared" si="42"/>
        <v>6.286467103317106</v>
      </c>
      <c r="AH49" s="114">
        <f>_xlfn.STDEV.S(AH40:AH46)/SQRT(COUNT(AH40:AH46))</f>
        <v>2.1361894535124101E-2</v>
      </c>
      <c r="AJ49" s="51">
        <f t="shared" ref="AJ49:AP49" si="43">_xlfn.STDEV.S(AJ40:AJ46)/SQRT(COUNT(AJ40:AJ46))</f>
        <v>3.1962737817632189E-2</v>
      </c>
      <c r="AK49" s="69">
        <f t="shared" si="43"/>
        <v>3.6204262438032028E-2</v>
      </c>
      <c r="AL49" s="68">
        <f t="shared" si="43"/>
        <v>1.9656551651832794E-2</v>
      </c>
      <c r="AM49" s="69">
        <f t="shared" si="43"/>
        <v>2.2828479803163916E-2</v>
      </c>
      <c r="AN49" s="68">
        <f t="shared" si="43"/>
        <v>1.7781175845209732E-2</v>
      </c>
      <c r="AO49" s="69">
        <f t="shared" si="43"/>
        <v>2.0816786694973204E-2</v>
      </c>
      <c r="AP49" s="68">
        <f t="shared" si="43"/>
        <v>2.1361894535124177E-2</v>
      </c>
      <c r="AQ49" s="114">
        <f>_xlfn.STDEV.S(AQ40:AQ46)/SQRT(COUNT(AQ40:AQ46))</f>
        <v>2.6556669969646694E-2</v>
      </c>
    </row>
    <row r="50" spans="1:43" s="81" customFormat="1" ht="15.9" customHeight="1" thickBot="1" x14ac:dyDescent="0.35">
      <c r="A50" s="1172"/>
      <c r="B50" s="1109" t="s">
        <v>19</v>
      </c>
      <c r="C50" s="1110"/>
      <c r="D50" s="1110"/>
      <c r="E50" s="27">
        <f>_xlfn.T.TEST(E31:E36,E40:E46,2,3)</f>
        <v>2.2146522585899227E-2</v>
      </c>
      <c r="F50" s="28">
        <f>_xlfn.T.TEST(F31:F36,F40:F46,2,3)</f>
        <v>1.838765137371021E-2</v>
      </c>
      <c r="G50" s="53">
        <f>_xlfn.T.TEST(G31:G36,G40:G46,2,3)</f>
        <v>0.49114879084356045</v>
      </c>
      <c r="J50" s="27">
        <f>_xlfn.T.TEST(J31:J36,J40:J46,2,3)</f>
        <v>7.5725499873044708E-2</v>
      </c>
      <c r="K50" s="72">
        <f>_xlfn.T.TEST(K31:K36,K40:K46,2,3)</f>
        <v>0.56193939985334529</v>
      </c>
      <c r="L50" s="53">
        <f>_xlfn.T.TEST(L31:L36,L40:L46,2,3)</f>
        <v>0.74862122896825789</v>
      </c>
      <c r="O50" s="27">
        <f>_xlfn.T.TEST(O31:O36,O40:O46,2,3)</f>
        <v>0.48332769063172809</v>
      </c>
      <c r="P50" s="72">
        <f>_xlfn.T.TEST(P31:P36,P40:P46,2,3)</f>
        <v>0.42762318455473214</v>
      </c>
      <c r="Q50" s="53">
        <f>_xlfn.T.TEST(Q31:Q36,Q40:Q46,2,3)</f>
        <v>0.71973297712854767</v>
      </c>
      <c r="T50" s="27">
        <f>_xlfn.T.TEST(T31:T36,T40:T46,2,3)</f>
        <v>0.97209954881157068</v>
      </c>
      <c r="U50" s="72">
        <f>_xlfn.T.TEST(U31:U36,U40:U46,2,3)</f>
        <v>0.36342391492464116</v>
      </c>
      <c r="V50" s="53">
        <f>_xlfn.T.TEST(V31:V36,V40:V46,2,3)</f>
        <v>0.95475784999879476</v>
      </c>
      <c r="AA50" s="27">
        <f t="shared" ref="AA50:AG50" si="44">_xlfn.T.TEST(AA31:AA36,AA40:AA46,2,3)</f>
        <v>0.19105358160996685</v>
      </c>
      <c r="AB50" s="72">
        <f t="shared" si="44"/>
        <v>0.3487247249847571</v>
      </c>
      <c r="AC50" s="119">
        <f t="shared" si="44"/>
        <v>0.26906267215598212</v>
      </c>
      <c r="AD50" s="72">
        <f t="shared" si="44"/>
        <v>0.17957972683822679</v>
      </c>
      <c r="AE50" s="119">
        <f t="shared" si="44"/>
        <v>0.5942806875594504</v>
      </c>
      <c r="AF50" s="72">
        <f t="shared" si="44"/>
        <v>0.77762401060886943</v>
      </c>
      <c r="AG50" s="119">
        <f t="shared" si="44"/>
        <v>2.2865315699323114E-2</v>
      </c>
      <c r="AH50" s="29">
        <f>_xlfn.T.TEST(AH31:AH36,AH40:AH46,2,3)</f>
        <v>4.6853645863310922E-2</v>
      </c>
      <c r="AJ50" s="27">
        <f t="shared" ref="AJ50:AP50" si="45">_xlfn.T.TEST(AJ31:AJ36,AJ40:AJ46,2,3)</f>
        <v>0.34872472498475587</v>
      </c>
      <c r="AK50" s="72">
        <f t="shared" si="45"/>
        <v>0.34480074139769518</v>
      </c>
      <c r="AL50" s="119">
        <f t="shared" si="45"/>
        <v>0.17957972683822737</v>
      </c>
      <c r="AM50" s="72">
        <f t="shared" si="45"/>
        <v>0.17580489714536043</v>
      </c>
      <c r="AN50" s="119">
        <f t="shared" si="45"/>
        <v>0.77762401060886599</v>
      </c>
      <c r="AO50" s="72">
        <f t="shared" si="45"/>
        <v>0.77800250070838339</v>
      </c>
      <c r="AP50" s="119">
        <f t="shared" si="45"/>
        <v>4.6853645863311311E-2</v>
      </c>
      <c r="AQ50" s="29">
        <f>_xlfn.T.TEST(AQ31:AQ36,AQ40:AQ46,2,3)</f>
        <v>4.9054162852716368E-2</v>
      </c>
    </row>
    <row r="51" spans="1:43" ht="15.9" customHeight="1" x14ac:dyDescent="0.3">
      <c r="J51" s="8"/>
      <c r="K51" s="8"/>
      <c r="O51" s="8"/>
      <c r="P51" s="8"/>
      <c r="T51" s="8"/>
      <c r="U51" s="8"/>
    </row>
    <row r="52" spans="1:43" ht="15.9" customHeight="1" thickBot="1" x14ac:dyDescent="0.35">
      <c r="J52" s="8"/>
      <c r="K52" s="8"/>
      <c r="O52" s="8"/>
      <c r="P52" s="8"/>
      <c r="T52" s="8"/>
      <c r="U52" s="8"/>
    </row>
    <row r="53" spans="1:43" ht="16.5" customHeight="1" thickBot="1" x14ac:dyDescent="0.35">
      <c r="A53" s="1150" t="s">
        <v>645</v>
      </c>
      <c r="B53" s="1151"/>
      <c r="C53" s="1295" t="s">
        <v>0</v>
      </c>
      <c r="D53" s="1179" t="s">
        <v>1</v>
      </c>
      <c r="E53" s="1098" t="s">
        <v>161</v>
      </c>
      <c r="F53" s="1099"/>
      <c r="G53" s="1099"/>
      <c r="H53" s="1099"/>
      <c r="I53" s="1099"/>
      <c r="J53" s="1098" t="s">
        <v>162</v>
      </c>
      <c r="K53" s="1099"/>
      <c r="L53" s="1099"/>
      <c r="M53" s="1099"/>
      <c r="N53" s="1100"/>
      <c r="O53" s="1098" t="s">
        <v>164</v>
      </c>
      <c r="P53" s="1099"/>
      <c r="Q53" s="1099"/>
      <c r="R53" s="1099"/>
      <c r="S53" s="1100"/>
      <c r="T53" s="1098" t="s">
        <v>163</v>
      </c>
      <c r="U53" s="1099"/>
      <c r="V53" s="1099"/>
      <c r="W53" s="1099"/>
      <c r="X53" s="1100"/>
      <c r="AA53" s="1098" t="s">
        <v>339</v>
      </c>
      <c r="AB53" s="1099"/>
      <c r="AC53" s="1099"/>
      <c r="AD53" s="1099"/>
      <c r="AE53" s="1099"/>
      <c r="AF53" s="1099"/>
      <c r="AG53" s="1099"/>
      <c r="AH53" s="1100"/>
      <c r="AJ53" s="1275" t="s">
        <v>341</v>
      </c>
      <c r="AK53" s="1276"/>
      <c r="AL53" s="1276"/>
      <c r="AM53" s="1276"/>
      <c r="AN53" s="1276"/>
      <c r="AO53" s="1276"/>
      <c r="AP53" s="1276"/>
      <c r="AQ53" s="1277"/>
    </row>
    <row r="54" spans="1:43" ht="16.5" customHeight="1" x14ac:dyDescent="0.3">
      <c r="A54" s="1152"/>
      <c r="B54" s="1153"/>
      <c r="C54" s="1296"/>
      <c r="D54" s="1180"/>
      <c r="E54" s="1225" t="s">
        <v>51</v>
      </c>
      <c r="F54" s="1226"/>
      <c r="G54" s="1198" t="s">
        <v>7</v>
      </c>
      <c r="H54" s="1157" t="s">
        <v>68</v>
      </c>
      <c r="I54" s="1179" t="s">
        <v>2</v>
      </c>
      <c r="J54" s="1225" t="s">
        <v>51</v>
      </c>
      <c r="K54" s="1226"/>
      <c r="L54" s="1198" t="s">
        <v>7</v>
      </c>
      <c r="M54" s="1157" t="s">
        <v>68</v>
      </c>
      <c r="N54" s="1180" t="s">
        <v>2</v>
      </c>
      <c r="O54" s="1225" t="s">
        <v>51</v>
      </c>
      <c r="P54" s="1226"/>
      <c r="Q54" s="1198" t="s">
        <v>7</v>
      </c>
      <c r="R54" s="1157" t="s">
        <v>68</v>
      </c>
      <c r="S54" s="1180" t="s">
        <v>2</v>
      </c>
      <c r="T54" s="1225" t="s">
        <v>51</v>
      </c>
      <c r="U54" s="1226"/>
      <c r="V54" s="1198" t="s">
        <v>7</v>
      </c>
      <c r="W54" s="1157" t="s">
        <v>68</v>
      </c>
      <c r="X54" s="1180" t="s">
        <v>2</v>
      </c>
      <c r="AA54" s="1178" t="s">
        <v>161</v>
      </c>
      <c r="AB54" s="1135"/>
      <c r="AC54" s="1086" t="s">
        <v>162</v>
      </c>
      <c r="AD54" s="1087"/>
      <c r="AE54" s="1086" t="s">
        <v>164</v>
      </c>
      <c r="AF54" s="1087"/>
      <c r="AG54" s="1251" t="s">
        <v>163</v>
      </c>
      <c r="AH54" s="1252"/>
      <c r="AJ54" s="1281" t="s">
        <v>161</v>
      </c>
      <c r="AK54" s="1280"/>
      <c r="AL54" s="1278" t="s">
        <v>162</v>
      </c>
      <c r="AM54" s="1280"/>
      <c r="AN54" s="1278" t="s">
        <v>164</v>
      </c>
      <c r="AO54" s="1280"/>
      <c r="AP54" s="1298" t="s">
        <v>163</v>
      </c>
      <c r="AQ54" s="1279"/>
    </row>
    <row r="55" spans="1:43" ht="16.5" customHeight="1" thickBot="1" x14ac:dyDescent="0.45">
      <c r="A55" s="1154"/>
      <c r="B55" s="1155"/>
      <c r="C55" s="1297"/>
      <c r="D55" s="1181"/>
      <c r="E55" s="92" t="s">
        <v>52</v>
      </c>
      <c r="F55" s="93" t="s">
        <v>53</v>
      </c>
      <c r="G55" s="1199"/>
      <c r="H55" s="1158"/>
      <c r="I55" s="1181"/>
      <c r="J55" s="92" t="s">
        <v>52</v>
      </c>
      <c r="K55" s="93" t="s">
        <v>53</v>
      </c>
      <c r="L55" s="1199"/>
      <c r="M55" s="1158"/>
      <c r="N55" s="1181"/>
      <c r="O55" s="92" t="s">
        <v>52</v>
      </c>
      <c r="P55" s="93" t="s">
        <v>53</v>
      </c>
      <c r="Q55" s="1199"/>
      <c r="R55" s="1158"/>
      <c r="S55" s="1181"/>
      <c r="T55" s="92" t="s">
        <v>52</v>
      </c>
      <c r="U55" s="93" t="s">
        <v>53</v>
      </c>
      <c r="V55" s="1199"/>
      <c r="W55" s="1158"/>
      <c r="X55" s="1181"/>
      <c r="AA55" s="110" t="s">
        <v>92</v>
      </c>
      <c r="AB55" s="271" t="s">
        <v>340</v>
      </c>
      <c r="AC55" s="108" t="s">
        <v>92</v>
      </c>
      <c r="AD55" s="109" t="s">
        <v>340</v>
      </c>
      <c r="AE55" s="108" t="s">
        <v>92</v>
      </c>
      <c r="AF55" s="109" t="s">
        <v>340</v>
      </c>
      <c r="AG55" s="118" t="s">
        <v>92</v>
      </c>
      <c r="AH55" s="111" t="s">
        <v>340</v>
      </c>
      <c r="AJ55" s="274" t="s">
        <v>342</v>
      </c>
      <c r="AK55" s="275" t="s">
        <v>343</v>
      </c>
      <c r="AL55" s="276" t="s">
        <v>342</v>
      </c>
      <c r="AM55" s="275" t="s">
        <v>343</v>
      </c>
      <c r="AN55" s="276" t="s">
        <v>342</v>
      </c>
      <c r="AO55" s="275" t="s">
        <v>343</v>
      </c>
      <c r="AP55" s="277" t="s">
        <v>342</v>
      </c>
      <c r="AQ55" s="278" t="s">
        <v>343</v>
      </c>
    </row>
    <row r="56" spans="1:43" ht="15.9" customHeight="1" x14ac:dyDescent="0.3">
      <c r="A56" s="1170" t="s">
        <v>650</v>
      </c>
      <c r="B56" s="1173" t="s">
        <v>9</v>
      </c>
      <c r="C56" s="9">
        <v>42138</v>
      </c>
      <c r="D56" s="10">
        <v>722</v>
      </c>
      <c r="E56" s="668">
        <v>1459.9144273931499</v>
      </c>
      <c r="F56" s="33">
        <v>1628.23340359751</v>
      </c>
      <c r="G56" s="682">
        <v>497.63636363636402</v>
      </c>
      <c r="H56" s="672" t="s">
        <v>423</v>
      </c>
      <c r="I56" s="670" t="s">
        <v>17</v>
      </c>
      <c r="J56" s="87" t="s">
        <v>17</v>
      </c>
      <c r="K56" s="130" t="s">
        <v>17</v>
      </c>
      <c r="L56" s="682" t="s">
        <v>17</v>
      </c>
      <c r="M56" s="672" t="s">
        <v>17</v>
      </c>
      <c r="N56" s="670" t="s">
        <v>17</v>
      </c>
      <c r="O56" s="88" t="s">
        <v>17</v>
      </c>
      <c r="P56" s="124" t="s">
        <v>17</v>
      </c>
      <c r="Q56" s="682" t="s">
        <v>17</v>
      </c>
      <c r="R56" s="672" t="s">
        <v>425</v>
      </c>
      <c r="S56" s="670" t="s">
        <v>468</v>
      </c>
      <c r="T56" s="87">
        <v>419.32721682049998</v>
      </c>
      <c r="U56" s="130">
        <v>521.34291957054597</v>
      </c>
      <c r="V56" s="682">
        <v>541.04761904761904</v>
      </c>
      <c r="W56" s="672" t="s">
        <v>427</v>
      </c>
      <c r="X56" s="670" t="s">
        <v>166</v>
      </c>
      <c r="AA56" s="308">
        <f>F56-E56</f>
        <v>168.31897620436007</v>
      </c>
      <c r="AB56" s="35">
        <f>AA56/E56</f>
        <v>0.11529372752683424</v>
      </c>
      <c r="AC56" s="97" t="s">
        <v>17</v>
      </c>
      <c r="AD56" s="100" t="s">
        <v>17</v>
      </c>
      <c r="AE56" s="97" t="s">
        <v>17</v>
      </c>
      <c r="AF56" s="100" t="s">
        <v>17</v>
      </c>
      <c r="AG56" s="97">
        <f t="shared" ref="AG56:AG61" si="46">U56-T56</f>
        <v>102.01570275004599</v>
      </c>
      <c r="AH56" s="358">
        <f t="shared" ref="AH56:AH61" si="47">AG56/T56</f>
        <v>0.24328423879462971</v>
      </c>
      <c r="AJ56" s="674">
        <f>F56/E56</f>
        <v>1.1152937275268342</v>
      </c>
      <c r="AK56" s="35">
        <f>0.5*(AJ56^2-1)</f>
        <v>0.12194004933035019</v>
      </c>
      <c r="AL56" s="99" t="s">
        <v>17</v>
      </c>
      <c r="AM56" s="100" t="s">
        <v>17</v>
      </c>
      <c r="AN56" s="99" t="s">
        <v>17</v>
      </c>
      <c r="AO56" s="100" t="s">
        <v>17</v>
      </c>
      <c r="AP56" s="35">
        <f t="shared" ref="AP56:AP61" si="48">U56/T56</f>
        <v>1.2432842387946297</v>
      </c>
      <c r="AQ56" s="675">
        <f t="shared" ref="AQ56:AQ61" si="49">0.5*(AP56^2-1)</f>
        <v>0.27287784921757086</v>
      </c>
    </row>
    <row r="57" spans="1:43" ht="15.9" customHeight="1" x14ac:dyDescent="0.3">
      <c r="A57" s="1171"/>
      <c r="B57" s="1174"/>
      <c r="C57" s="9">
        <v>42145</v>
      </c>
      <c r="D57" s="10">
        <v>733</v>
      </c>
      <c r="E57" s="327" t="s">
        <v>17</v>
      </c>
      <c r="F57" s="11" t="s">
        <v>17</v>
      </c>
      <c r="G57" s="682" t="s">
        <v>17</v>
      </c>
      <c r="H57" s="269" t="s">
        <v>17</v>
      </c>
      <c r="I57" s="682" t="s">
        <v>17</v>
      </c>
      <c r="J57" s="88" t="s">
        <v>17</v>
      </c>
      <c r="K57" s="124" t="s">
        <v>17</v>
      </c>
      <c r="L57" s="682" t="s">
        <v>17</v>
      </c>
      <c r="M57" s="269" t="s">
        <v>17</v>
      </c>
      <c r="N57" s="682" t="s">
        <v>17</v>
      </c>
      <c r="O57" s="88">
        <v>540.35457034059004</v>
      </c>
      <c r="P57" s="124">
        <v>619.91444139095404</v>
      </c>
      <c r="Q57" s="682">
        <v>492.461538461538</v>
      </c>
      <c r="R57" s="269" t="s">
        <v>361</v>
      </c>
      <c r="S57" s="682" t="s">
        <v>166</v>
      </c>
      <c r="T57" s="88">
        <v>396.86598431859301</v>
      </c>
      <c r="U57" s="124">
        <v>460.837195343254</v>
      </c>
      <c r="V57" s="682">
        <v>473.9</v>
      </c>
      <c r="W57" s="269" t="s">
        <v>257</v>
      </c>
      <c r="X57" s="682" t="s">
        <v>166</v>
      </c>
      <c r="AA57" s="327" t="s">
        <v>17</v>
      </c>
      <c r="AB57" s="37" t="s">
        <v>17</v>
      </c>
      <c r="AC57" s="88" t="s">
        <v>17</v>
      </c>
      <c r="AD57" s="59" t="s">
        <v>17</v>
      </c>
      <c r="AE57" s="88">
        <f>P57-O57</f>
        <v>79.559871050363995</v>
      </c>
      <c r="AF57" s="59">
        <f>AE57/O57</f>
        <v>0.14723641737723572</v>
      </c>
      <c r="AG57" s="88">
        <f t="shared" si="46"/>
        <v>63.971211024660988</v>
      </c>
      <c r="AH57" s="359">
        <f t="shared" si="47"/>
        <v>0.16119096509240427</v>
      </c>
      <c r="AJ57" s="676" t="s">
        <v>17</v>
      </c>
      <c r="AK57" s="37" t="s">
        <v>17</v>
      </c>
      <c r="AL57" s="58" t="s">
        <v>17</v>
      </c>
      <c r="AM57" s="59" t="s">
        <v>17</v>
      </c>
      <c r="AN57" s="58">
        <f>P57/O57</f>
        <v>1.1472364173772358</v>
      </c>
      <c r="AO57" s="59">
        <f>0.5*(AN57^2-1)</f>
        <v>0.15807569867827764</v>
      </c>
      <c r="AP57" s="37">
        <f t="shared" si="48"/>
        <v>1.1611909650924044</v>
      </c>
      <c r="AQ57" s="677">
        <f t="shared" si="49"/>
        <v>0.17418222870611477</v>
      </c>
    </row>
    <row r="58" spans="1:43" ht="15.9" customHeight="1" x14ac:dyDescent="0.3">
      <c r="A58" s="1171"/>
      <c r="B58" s="1174"/>
      <c r="C58" s="9">
        <v>42138</v>
      </c>
      <c r="D58" s="10">
        <v>736</v>
      </c>
      <c r="E58" s="327">
        <v>1235.71191054986</v>
      </c>
      <c r="F58" s="11">
        <v>1456.45602716743</v>
      </c>
      <c r="G58" s="682">
        <v>428.72727272727298</v>
      </c>
      <c r="H58" s="269" t="s">
        <v>389</v>
      </c>
      <c r="I58" s="682" t="s">
        <v>309</v>
      </c>
      <c r="J58" s="88">
        <v>850.76535956934697</v>
      </c>
      <c r="K58" s="124">
        <v>961.97060848223703</v>
      </c>
      <c r="L58" s="682">
        <v>459</v>
      </c>
      <c r="M58" s="269" t="s">
        <v>184</v>
      </c>
      <c r="N58" s="682" t="s">
        <v>309</v>
      </c>
      <c r="O58" s="88" t="s">
        <v>17</v>
      </c>
      <c r="P58" s="124" t="s">
        <v>17</v>
      </c>
      <c r="Q58" s="682" t="s">
        <v>17</v>
      </c>
      <c r="R58" s="269" t="s">
        <v>17</v>
      </c>
      <c r="S58" s="682" t="s">
        <v>309</v>
      </c>
      <c r="T58" s="88">
        <v>342.58525037846198</v>
      </c>
      <c r="U58" s="124">
        <v>417.937484219346</v>
      </c>
      <c r="V58" s="682">
        <v>442.28571428571399</v>
      </c>
      <c r="W58" s="269" t="s">
        <v>430</v>
      </c>
      <c r="X58" s="682" t="s">
        <v>309</v>
      </c>
      <c r="AA58" s="327">
        <f>F58-E58</f>
        <v>220.74411661756994</v>
      </c>
      <c r="AB58" s="37">
        <f>AA58/E58</f>
        <v>0.17863720073665429</v>
      </c>
      <c r="AC58" s="88">
        <f>K58-J58</f>
        <v>111.20524891289006</v>
      </c>
      <c r="AD58" s="59">
        <f>AC58/J58</f>
        <v>0.13071200850159387</v>
      </c>
      <c r="AE58" s="88" t="s">
        <v>17</v>
      </c>
      <c r="AF58" s="59" t="s">
        <v>17</v>
      </c>
      <c r="AG58" s="88">
        <f t="shared" si="46"/>
        <v>75.352233840884026</v>
      </c>
      <c r="AH58" s="359">
        <f t="shared" si="47"/>
        <v>0.21995177479952988</v>
      </c>
      <c r="AJ58" s="676">
        <f>F58/E58</f>
        <v>1.1786372007366543</v>
      </c>
      <c r="AK58" s="37">
        <f>0.5*(AJ58^2-1)</f>
        <v>0.19459282548016821</v>
      </c>
      <c r="AL58" s="58">
        <f>K58/J58</f>
        <v>1.1307120085015938</v>
      </c>
      <c r="AM58" s="59">
        <f>0.5*(AL58^2-1)</f>
        <v>0.13925482308485415</v>
      </c>
      <c r="AN58" s="58" t="s">
        <v>17</v>
      </c>
      <c r="AO58" s="59" t="s">
        <v>17</v>
      </c>
      <c r="AP58" s="37">
        <f t="shared" si="48"/>
        <v>1.2199517747995299</v>
      </c>
      <c r="AQ58" s="677">
        <f t="shared" si="49"/>
        <v>0.24414116641826145</v>
      </c>
    </row>
    <row r="59" spans="1:43" ht="15.9" customHeight="1" x14ac:dyDescent="0.3">
      <c r="A59" s="1171"/>
      <c r="B59" s="1174"/>
      <c r="C59" s="9">
        <v>42124</v>
      </c>
      <c r="D59" s="10">
        <v>740</v>
      </c>
      <c r="E59" s="329">
        <v>1443.77493304886</v>
      </c>
      <c r="F59" s="666">
        <v>1533.4956945306899</v>
      </c>
      <c r="G59" s="682">
        <v>470.33333333333297</v>
      </c>
      <c r="H59" s="269" t="s">
        <v>215</v>
      </c>
      <c r="I59" s="682" t="s">
        <v>223</v>
      </c>
      <c r="J59" s="680">
        <v>987.80259356489796</v>
      </c>
      <c r="K59" s="131">
        <v>1205.3469825960999</v>
      </c>
      <c r="L59" s="682">
        <v>493.57142857142901</v>
      </c>
      <c r="M59" s="269" t="s">
        <v>417</v>
      </c>
      <c r="N59" s="682" t="s">
        <v>213</v>
      </c>
      <c r="O59" s="680">
        <v>650.30606876024206</v>
      </c>
      <c r="P59" s="131">
        <v>766.02469252459503</v>
      </c>
      <c r="Q59" s="682">
        <v>479.2</v>
      </c>
      <c r="R59" s="269" t="s">
        <v>418</v>
      </c>
      <c r="S59" s="682" t="s">
        <v>213</v>
      </c>
      <c r="T59" s="680">
        <v>336.04336043360399</v>
      </c>
      <c r="U59" s="131">
        <v>385.727190605239</v>
      </c>
      <c r="V59" s="682">
        <v>476</v>
      </c>
      <c r="W59" s="269" t="s">
        <v>419</v>
      </c>
      <c r="X59" s="682" t="s">
        <v>384</v>
      </c>
      <c r="AA59" s="327">
        <f>F59-E59</f>
        <v>89.720761481829868</v>
      </c>
      <c r="AB59" s="37">
        <f>AA59/E59</f>
        <v>6.2143177186463561E-2</v>
      </c>
      <c r="AC59" s="88">
        <f>K59-J59</f>
        <v>217.54438903120194</v>
      </c>
      <c r="AD59" s="59">
        <f>AC59/J59</f>
        <v>0.22023063155372191</v>
      </c>
      <c r="AE59" s="88">
        <f>P59-O59</f>
        <v>115.71862376435297</v>
      </c>
      <c r="AF59" s="59">
        <f>AE59/O59</f>
        <v>0.17794486215538713</v>
      </c>
      <c r="AG59" s="88">
        <f t="shared" si="46"/>
        <v>49.683830171635009</v>
      </c>
      <c r="AH59" s="359">
        <f t="shared" si="47"/>
        <v>0.14784946236559143</v>
      </c>
      <c r="AJ59" s="676">
        <f>F59/E59</f>
        <v>1.0621431771864636</v>
      </c>
      <c r="AK59" s="37">
        <f>0.5*(AJ59^2-1)</f>
        <v>6.4074064421877686E-2</v>
      </c>
      <c r="AL59" s="58">
        <f>K59/J59</f>
        <v>1.2202306315537219</v>
      </c>
      <c r="AM59" s="59">
        <f>0.5*(AL59^2-1)</f>
        <v>0.24448139709099748</v>
      </c>
      <c r="AN59" s="58">
        <f>P59/O59</f>
        <v>1.1779448621553872</v>
      </c>
      <c r="AO59" s="59">
        <f>0.5*(AN59^2-1)</f>
        <v>0.19377704913913707</v>
      </c>
      <c r="AP59" s="37">
        <f t="shared" si="48"/>
        <v>1.1478494623655915</v>
      </c>
      <c r="AQ59" s="677">
        <f t="shared" si="49"/>
        <v>0.15877919412648867</v>
      </c>
    </row>
    <row r="60" spans="1:43" ht="15.9" customHeight="1" x14ac:dyDescent="0.3">
      <c r="A60" s="1171"/>
      <c r="B60" s="1174"/>
      <c r="C60" s="9">
        <v>42103</v>
      </c>
      <c r="D60" s="10">
        <v>742</v>
      </c>
      <c r="E60" s="329">
        <v>1412.7527610642201</v>
      </c>
      <c r="F60" s="666">
        <v>1551.56534602641</v>
      </c>
      <c r="G60" s="682">
        <v>565.94736842105306</v>
      </c>
      <c r="H60" s="269" t="s">
        <v>412</v>
      </c>
      <c r="I60" s="682" t="s">
        <v>223</v>
      </c>
      <c r="J60" s="680">
        <v>989.38192802344804</v>
      </c>
      <c r="K60" s="131">
        <v>1196.8236834622601</v>
      </c>
      <c r="L60" s="682">
        <v>474</v>
      </c>
      <c r="M60" s="269" t="s">
        <v>203</v>
      </c>
      <c r="N60" s="682" t="s">
        <v>17</v>
      </c>
      <c r="O60" s="680">
        <v>757.33221374417406</v>
      </c>
      <c r="P60" s="131">
        <v>876.77800184608202</v>
      </c>
      <c r="Q60" s="682">
        <v>451.66666666666703</v>
      </c>
      <c r="R60" s="269" t="s">
        <v>177</v>
      </c>
      <c r="S60" s="682" t="s">
        <v>166</v>
      </c>
      <c r="T60" s="680">
        <v>458.86099356631502</v>
      </c>
      <c r="U60" s="131">
        <v>574.19754468100496</v>
      </c>
      <c r="V60" s="682">
        <v>463</v>
      </c>
      <c r="W60" s="269" t="s">
        <v>383</v>
      </c>
      <c r="X60" s="682" t="s">
        <v>166</v>
      </c>
      <c r="AA60" s="327">
        <f>F60-E60</f>
        <v>138.81258496218993</v>
      </c>
      <c r="AB60" s="37">
        <f>AA60/E60</f>
        <v>9.8256813780794205E-2</v>
      </c>
      <c r="AC60" s="88">
        <f>K60-J60</f>
        <v>207.44175543881204</v>
      </c>
      <c r="AD60" s="59">
        <f>AC60/J60</f>
        <v>0.20966802562609141</v>
      </c>
      <c r="AE60" s="88">
        <f>P60-O60</f>
        <v>119.44578810190797</v>
      </c>
      <c r="AF60" s="59">
        <f>AE60/O60</f>
        <v>0.15771914350688984</v>
      </c>
      <c r="AG60" s="88">
        <f t="shared" si="46"/>
        <v>115.33655111468994</v>
      </c>
      <c r="AH60" s="359">
        <f t="shared" si="47"/>
        <v>0.25135401076104191</v>
      </c>
      <c r="AJ60" s="676">
        <f>F60/E60</f>
        <v>1.0982568137807942</v>
      </c>
      <c r="AK60" s="37">
        <f>0.5*(AJ60^2-1)</f>
        <v>0.103084014507971</v>
      </c>
      <c r="AL60" s="58">
        <f>K60/J60</f>
        <v>1.2096680256260914</v>
      </c>
      <c r="AM60" s="59">
        <f>0.5*(AL60^2-1)</f>
        <v>0.2316483661110631</v>
      </c>
      <c r="AN60" s="58">
        <f>P60/O60</f>
        <v>1.1577191435068899</v>
      </c>
      <c r="AO60" s="59">
        <f>0.5*(AN60^2-1)</f>
        <v>0.17015680762116336</v>
      </c>
      <c r="AP60" s="37">
        <f t="shared" si="48"/>
        <v>1.2513540107610419</v>
      </c>
      <c r="AQ60" s="677">
        <f t="shared" si="49"/>
        <v>0.28294343012387291</v>
      </c>
    </row>
    <row r="61" spans="1:43" ht="15.9" customHeight="1" thickBot="1" x14ac:dyDescent="0.35">
      <c r="A61" s="1171"/>
      <c r="B61" s="1174"/>
      <c r="C61" s="39">
        <v>42145</v>
      </c>
      <c r="D61" s="715">
        <v>747</v>
      </c>
      <c r="E61" s="327" t="s">
        <v>17</v>
      </c>
      <c r="F61" s="11" t="s">
        <v>17</v>
      </c>
      <c r="G61" s="682" t="s">
        <v>17</v>
      </c>
      <c r="H61" s="673" t="s">
        <v>434</v>
      </c>
      <c r="I61" s="671" t="s">
        <v>469</v>
      </c>
      <c r="J61" s="681">
        <v>1052.3012144261099</v>
      </c>
      <c r="K61" s="132">
        <v>1187.33101627724</v>
      </c>
      <c r="L61" s="671">
        <v>477.66666666666703</v>
      </c>
      <c r="M61" s="673" t="s">
        <v>184</v>
      </c>
      <c r="N61" s="671" t="s">
        <v>172</v>
      </c>
      <c r="O61" s="681">
        <v>550.07092282351198</v>
      </c>
      <c r="P61" s="132">
        <v>680.72542498436997</v>
      </c>
      <c r="Q61" s="671">
        <v>485.3125</v>
      </c>
      <c r="R61" s="673" t="s">
        <v>302</v>
      </c>
      <c r="S61" s="671" t="s">
        <v>166</v>
      </c>
      <c r="T61" s="681">
        <v>380.208469828006</v>
      </c>
      <c r="U61" s="132">
        <v>427.056651153865</v>
      </c>
      <c r="V61" s="671">
        <v>496.51851851851899</v>
      </c>
      <c r="W61" s="673" t="s">
        <v>383</v>
      </c>
      <c r="X61" s="671" t="s">
        <v>172</v>
      </c>
      <c r="AA61" s="310" t="s">
        <v>17</v>
      </c>
      <c r="AB61" s="38" t="s">
        <v>17</v>
      </c>
      <c r="AC61" s="105">
        <f>K61-J61</f>
        <v>135.02980185113006</v>
      </c>
      <c r="AD61" s="71">
        <f>AC61/J61</f>
        <v>0.12831858407078892</v>
      </c>
      <c r="AE61" s="105">
        <f>P61-O61</f>
        <v>130.65450216085799</v>
      </c>
      <c r="AF61" s="71">
        <f>AE61/O61</f>
        <v>0.23752301156041647</v>
      </c>
      <c r="AG61" s="105">
        <f t="shared" si="46"/>
        <v>46.848181325859002</v>
      </c>
      <c r="AH61" s="360">
        <f t="shared" si="47"/>
        <v>0.12321709021119809</v>
      </c>
      <c r="AJ61" s="678" t="s">
        <v>17</v>
      </c>
      <c r="AK61" s="38" t="s">
        <v>17</v>
      </c>
      <c r="AL61" s="70">
        <f>K61/J61</f>
        <v>1.128318584070789</v>
      </c>
      <c r="AM61" s="71">
        <f>0.5*(AL61^2-1)</f>
        <v>0.13655141357975509</v>
      </c>
      <c r="AN61" s="70">
        <f>P61/O61</f>
        <v>1.2375230115604166</v>
      </c>
      <c r="AO61" s="71">
        <f>0.5*(AN61^2-1)</f>
        <v>0.26573160207078139</v>
      </c>
      <c r="AP61" s="38">
        <f t="shared" si="48"/>
        <v>1.1232170902111982</v>
      </c>
      <c r="AQ61" s="679">
        <f t="shared" si="49"/>
        <v>0.13080831587125552</v>
      </c>
    </row>
    <row r="62" spans="1:43" ht="15.9" customHeight="1" x14ac:dyDescent="0.3">
      <c r="A62" s="1171"/>
      <c r="B62" s="1174"/>
      <c r="C62" s="1283" t="s">
        <v>13</v>
      </c>
      <c r="D62" s="1299"/>
      <c r="E62" s="14">
        <f>AVERAGE(E56:E61)</f>
        <v>1388.0385080140225</v>
      </c>
      <c r="F62" s="15">
        <f>AVERAGE(F56:F61)</f>
        <v>1542.4376178305099</v>
      </c>
      <c r="G62" s="213">
        <f>AVERAGE(G56:G61)</f>
        <v>490.66108452950573</v>
      </c>
      <c r="H62" s="1118">
        <f>COUNT(E56:E61)</f>
        <v>4</v>
      </c>
      <c r="I62" s="1119"/>
      <c r="J62" s="89">
        <f>AVERAGE(J56:J61)</f>
        <v>970.06277389595061</v>
      </c>
      <c r="K62" s="126">
        <f>AVERAGE(K56:K61)</f>
        <v>1137.8680727044593</v>
      </c>
      <c r="L62" s="213">
        <f>AVERAGE(L56:L61)</f>
        <v>476.05952380952397</v>
      </c>
      <c r="M62" s="1118">
        <f>COUNT(J56:J61)</f>
        <v>4</v>
      </c>
      <c r="N62" s="1119"/>
      <c r="O62" s="89">
        <f>AVERAGE(O56:O61)</f>
        <v>624.51594391712956</v>
      </c>
      <c r="P62" s="126">
        <f>AVERAGE(P56:P61)</f>
        <v>735.86064018650029</v>
      </c>
      <c r="Q62" s="213">
        <f>AVERAGE(Q56:Q61)</f>
        <v>477.16017628205122</v>
      </c>
      <c r="R62" s="1118">
        <f>COUNT(O56:O61)</f>
        <v>4</v>
      </c>
      <c r="S62" s="1119"/>
      <c r="T62" s="89">
        <f>AVERAGE(T56:T61)</f>
        <v>388.98187922424671</v>
      </c>
      <c r="U62" s="126">
        <f>AVERAGE(U56:U61)</f>
        <v>464.51649759554249</v>
      </c>
      <c r="V62" s="213">
        <f>AVERAGE(V56:V61)</f>
        <v>482.12530864197538</v>
      </c>
      <c r="W62" s="1118">
        <f>COUNT(T56:T61)</f>
        <v>6</v>
      </c>
      <c r="X62" s="1119"/>
      <c r="AA62" s="14">
        <f t="shared" ref="AA62:AH62" si="50">AVERAGE(AA56:AA61)</f>
        <v>154.39910981648745</v>
      </c>
      <c r="AB62" s="48">
        <f t="shared" si="50"/>
        <v>0.11358272980768658</v>
      </c>
      <c r="AC62" s="89">
        <f t="shared" si="50"/>
        <v>167.80529880850852</v>
      </c>
      <c r="AD62" s="48">
        <f t="shared" si="50"/>
        <v>0.17223231243804901</v>
      </c>
      <c r="AE62" s="89">
        <f t="shared" si="50"/>
        <v>111.34469626937073</v>
      </c>
      <c r="AF62" s="48">
        <f t="shared" si="50"/>
        <v>0.1801058586499823</v>
      </c>
      <c r="AG62" s="89">
        <f t="shared" si="50"/>
        <v>75.534618371295821</v>
      </c>
      <c r="AH62" s="112">
        <f t="shared" si="50"/>
        <v>0.1911412570040659</v>
      </c>
      <c r="AJ62" s="47">
        <f t="shared" ref="AJ62:AQ62" si="51">AVERAGE(AJ56:AJ61)</f>
        <v>1.1135827298076866</v>
      </c>
      <c r="AK62" s="48">
        <f t="shared" si="51"/>
        <v>0.12092273843509177</v>
      </c>
      <c r="AL62" s="64">
        <f t="shared" si="51"/>
        <v>1.1722323124380492</v>
      </c>
      <c r="AM62" s="48">
        <f t="shared" si="51"/>
        <v>0.18798399996666745</v>
      </c>
      <c r="AN62" s="64">
        <f t="shared" si="51"/>
        <v>1.1801058586499824</v>
      </c>
      <c r="AO62" s="48">
        <f t="shared" si="51"/>
        <v>0.19693528937733987</v>
      </c>
      <c r="AP62" s="64">
        <f t="shared" si="51"/>
        <v>1.1911412570040658</v>
      </c>
      <c r="AQ62" s="112">
        <f t="shared" si="51"/>
        <v>0.21062203074392735</v>
      </c>
    </row>
    <row r="63" spans="1:43" ht="15.9" customHeight="1" x14ac:dyDescent="0.3">
      <c r="A63" s="1171"/>
      <c r="B63" s="1174"/>
      <c r="C63" s="1285" t="s">
        <v>14</v>
      </c>
      <c r="D63" s="1300"/>
      <c r="E63" s="17">
        <f>_xlfn.STDEV.S(E56:E61)</f>
        <v>103.41966844060995</v>
      </c>
      <c r="F63" s="18">
        <f>_xlfn.STDEV.S(F56:F61)</f>
        <v>70.514831070370121</v>
      </c>
      <c r="G63" s="214">
        <f>_xlfn.STDEV.S(G56:G61)</f>
        <v>57.635907713465514</v>
      </c>
      <c r="H63" s="1120"/>
      <c r="I63" s="1121"/>
      <c r="J63" s="90">
        <f>_xlfn.STDEV.S(J56:J61)</f>
        <v>85.015616377099917</v>
      </c>
      <c r="K63" s="127">
        <f>_xlfn.STDEV.S(K56:K61)</f>
        <v>117.49562832531475</v>
      </c>
      <c r="L63" s="214">
        <f>_xlfn.STDEV.S(L56:L61)</f>
        <v>14.195289212540542</v>
      </c>
      <c r="M63" s="1120"/>
      <c r="N63" s="1121"/>
      <c r="O63" s="90">
        <f>_xlfn.STDEV.S(O56:O61)</f>
        <v>101.53897451736206</v>
      </c>
      <c r="P63" s="127">
        <f>_xlfn.STDEV.S(P56:P61)</f>
        <v>111.43157218830761</v>
      </c>
      <c r="Q63" s="214">
        <f>_xlfn.STDEV.S(Q56:Q61)</f>
        <v>17.838833854450346</v>
      </c>
      <c r="R63" s="1120"/>
      <c r="S63" s="1121"/>
      <c r="T63" s="90">
        <f>_xlfn.STDEV.S(T56:T61)</f>
        <v>46.686606003511713</v>
      </c>
      <c r="U63" s="127">
        <f>_xlfn.STDEV.S(U56:U61)</f>
        <v>70.786031203697974</v>
      </c>
      <c r="V63" s="214">
        <f>_xlfn.STDEV.S(V56:V61)</f>
        <v>33.873733102292526</v>
      </c>
      <c r="W63" s="1120"/>
      <c r="X63" s="1121"/>
      <c r="AA63" s="17">
        <f t="shared" ref="AA63:AH63" si="52">_xlfn.STDEV.S(AA56:AA61)</f>
        <v>54.83809839890764</v>
      </c>
      <c r="AB63" s="50">
        <f t="shared" si="52"/>
        <v>4.8702919067128363E-2</v>
      </c>
      <c r="AC63" s="90">
        <f t="shared" si="52"/>
        <v>52.671385778164826</v>
      </c>
      <c r="AD63" s="50">
        <f t="shared" si="52"/>
        <v>4.9523134115671934E-2</v>
      </c>
      <c r="AE63" s="90">
        <f t="shared" si="52"/>
        <v>22.120146536436629</v>
      </c>
      <c r="AF63" s="50">
        <f t="shared" si="52"/>
        <v>4.0344204617558645E-2</v>
      </c>
      <c r="AG63" s="90">
        <f t="shared" si="52"/>
        <v>27.965558297558925</v>
      </c>
      <c r="AH63" s="113">
        <f t="shared" si="52"/>
        <v>5.3961845972447908E-2</v>
      </c>
      <c r="AJ63" s="49">
        <f t="shared" ref="AJ63:AQ63" si="53">_xlfn.STDEV.S(AJ56:AJ61)</f>
        <v>4.870291906712837E-2</v>
      </c>
      <c r="AK63" s="50">
        <f t="shared" si="53"/>
        <v>5.47062106623354E-2</v>
      </c>
      <c r="AL63" s="66">
        <f t="shared" si="53"/>
        <v>4.952313411567183E-2</v>
      </c>
      <c r="AM63" s="50">
        <f t="shared" si="53"/>
        <v>5.8075744720845257E-2</v>
      </c>
      <c r="AN63" s="66">
        <f t="shared" si="53"/>
        <v>4.0344204617558707E-2</v>
      </c>
      <c r="AO63" s="50">
        <f t="shared" si="53"/>
        <v>4.8201182544554841E-2</v>
      </c>
      <c r="AP63" s="66">
        <f t="shared" si="53"/>
        <v>5.3961845972447853E-2</v>
      </c>
      <c r="AQ63" s="113">
        <f t="shared" si="53"/>
        <v>6.4211326354973952E-2</v>
      </c>
    </row>
    <row r="64" spans="1:43" ht="15.9" customHeight="1" thickBot="1" x14ac:dyDescent="0.35">
      <c r="A64" s="1171"/>
      <c r="B64" s="1175"/>
      <c r="C64" s="1287" t="s">
        <v>15</v>
      </c>
      <c r="D64" s="1301"/>
      <c r="E64" s="20">
        <f>_xlfn.STDEV.S(E56:E61)/SQRT(COUNT(E56:E61))</f>
        <v>51.709834220304977</v>
      </c>
      <c r="F64" s="21">
        <f>_xlfn.STDEV.S(F56:F61)/SQRT(COUNT(F56:F61))</f>
        <v>35.257415535185061</v>
      </c>
      <c r="G64" s="215">
        <f>_xlfn.STDEV.S(G56:G61)/SQRT(COUNT(G56:G61))</f>
        <v>28.817953856732757</v>
      </c>
      <c r="H64" s="1122"/>
      <c r="I64" s="1123"/>
      <c r="J64" s="91">
        <f>_xlfn.STDEV.S(J56:J61)/SQRT(COUNT(J56:J61))</f>
        <v>42.507808188549959</v>
      </c>
      <c r="K64" s="128">
        <f>_xlfn.STDEV.S(K56:K61)/SQRT(COUNT(K56:K61))</f>
        <v>58.747814162657377</v>
      </c>
      <c r="L64" s="215">
        <f>_xlfn.STDEV.S(L56:L61)/SQRT(COUNT(L56:L61))</f>
        <v>7.0976446062702712</v>
      </c>
      <c r="M64" s="1122"/>
      <c r="N64" s="1123"/>
      <c r="O64" s="91">
        <f>_xlfn.STDEV.S(O56:O61)/SQRT(COUNT(O56:O61))</f>
        <v>50.769487258681032</v>
      </c>
      <c r="P64" s="128">
        <f>_xlfn.STDEV.S(P56:P61)/SQRT(COUNT(P56:P61))</f>
        <v>55.715786094153806</v>
      </c>
      <c r="Q64" s="215">
        <f>_xlfn.STDEV.S(Q56:Q61)/SQRT(COUNT(Q56:Q61))</f>
        <v>8.9194169272251731</v>
      </c>
      <c r="R64" s="1122"/>
      <c r="S64" s="1123"/>
      <c r="T64" s="91">
        <f>_xlfn.STDEV.S(T56:T61)/SQRT(COUNT(T56:T61))</f>
        <v>19.059727088493581</v>
      </c>
      <c r="U64" s="128">
        <f>_xlfn.STDEV.S(U56:U61)/SQRT(COUNT(U56:U61))</f>
        <v>28.898276227631364</v>
      </c>
      <c r="V64" s="215">
        <f>_xlfn.STDEV.S(V56:V61)/SQRT(COUNT(V56:V61))</f>
        <v>13.828893630640092</v>
      </c>
      <c r="W64" s="1122"/>
      <c r="X64" s="1123"/>
      <c r="AA64" s="20">
        <f t="shared" ref="AA64:AH64" si="54">_xlfn.STDEV.S(AA56:AA61)/SQRT(COUNT(AA56:AA61))</f>
        <v>27.41904919945382</v>
      </c>
      <c r="AB64" s="52">
        <f t="shared" si="54"/>
        <v>2.4351459533564181E-2</v>
      </c>
      <c r="AC64" s="91">
        <f t="shared" si="54"/>
        <v>26.335692889082413</v>
      </c>
      <c r="AD64" s="52">
        <f t="shared" si="54"/>
        <v>2.4761567057835967E-2</v>
      </c>
      <c r="AE64" s="91">
        <f t="shared" si="54"/>
        <v>11.060073268218314</v>
      </c>
      <c r="AF64" s="52">
        <f t="shared" si="54"/>
        <v>2.0172102308779322E-2</v>
      </c>
      <c r="AG64" s="91">
        <f t="shared" si="54"/>
        <v>11.416891366845931</v>
      </c>
      <c r="AH64" s="114">
        <f t="shared" si="54"/>
        <v>2.2029831368526154E-2</v>
      </c>
      <c r="AJ64" s="51">
        <f t="shared" ref="AJ64:AQ64" si="55">_xlfn.STDEV.S(AJ56:AJ61)/SQRT(COUNT(AJ56:AJ61))</f>
        <v>2.4351459533564185E-2</v>
      </c>
      <c r="AK64" s="52">
        <f t="shared" si="55"/>
        <v>2.73531053311677E-2</v>
      </c>
      <c r="AL64" s="68">
        <f t="shared" si="55"/>
        <v>2.4761567057835915E-2</v>
      </c>
      <c r="AM64" s="52">
        <f t="shared" si="55"/>
        <v>2.9037872360422629E-2</v>
      </c>
      <c r="AN64" s="68">
        <f t="shared" si="55"/>
        <v>2.0172102308779354E-2</v>
      </c>
      <c r="AO64" s="52">
        <f t="shared" si="55"/>
        <v>2.410059127227742E-2</v>
      </c>
      <c r="AP64" s="68">
        <f t="shared" si="55"/>
        <v>2.2029831368526129E-2</v>
      </c>
      <c r="AQ64" s="114">
        <f t="shared" si="55"/>
        <v>2.621416421283531E-2</v>
      </c>
    </row>
    <row r="65" spans="1:43" ht="15.9" customHeight="1" x14ac:dyDescent="0.3">
      <c r="A65" s="1171"/>
      <c r="B65" s="1173" t="s">
        <v>16</v>
      </c>
      <c r="C65" s="9">
        <v>41898</v>
      </c>
      <c r="D65" s="10">
        <v>465</v>
      </c>
      <c r="E65" s="668">
        <v>1276.1021385664301</v>
      </c>
      <c r="F65" s="33">
        <v>1534.95211972175</v>
      </c>
      <c r="G65" s="670">
        <v>441.78947368421098</v>
      </c>
      <c r="H65" s="269" t="s">
        <v>286</v>
      </c>
      <c r="I65" s="670" t="s">
        <v>166</v>
      </c>
      <c r="J65" s="87">
        <v>1060.3013179034299</v>
      </c>
      <c r="K65" s="130">
        <v>1189.30563983413</v>
      </c>
      <c r="L65" s="670">
        <v>437</v>
      </c>
      <c r="M65" s="672" t="s">
        <v>184</v>
      </c>
      <c r="N65" s="670" t="s">
        <v>166</v>
      </c>
      <c r="O65" s="87">
        <v>706.69020484836096</v>
      </c>
      <c r="P65" s="130">
        <v>803.77974815069001</v>
      </c>
      <c r="Q65" s="670">
        <v>461.5</v>
      </c>
      <c r="R65" s="269" t="s">
        <v>220</v>
      </c>
      <c r="S65" s="670" t="s">
        <v>166</v>
      </c>
      <c r="T65" s="87">
        <v>452.19663338595899</v>
      </c>
      <c r="U65" s="130">
        <v>697.57142212878</v>
      </c>
      <c r="V65" s="670">
        <v>450</v>
      </c>
      <c r="W65" s="672" t="s">
        <v>516</v>
      </c>
      <c r="X65" s="670" t="s">
        <v>354</v>
      </c>
      <c r="AA65" s="308">
        <f>F65-E65</f>
        <v>258.84998115531994</v>
      </c>
      <c r="AB65" s="35">
        <f>AA65/E65</f>
        <v>0.20284424994860628</v>
      </c>
      <c r="AC65" s="97">
        <f>K65-J65</f>
        <v>129.00432193070014</v>
      </c>
      <c r="AD65" s="100">
        <f>AC65/J65</f>
        <v>0.12166760500287296</v>
      </c>
      <c r="AE65" s="97">
        <f>P65-O65</f>
        <v>97.089543302329048</v>
      </c>
      <c r="AF65" s="100">
        <f>AE65/O65</f>
        <v>0.13738628699850478</v>
      </c>
      <c r="AG65" s="97">
        <f>U65-T65</f>
        <v>245.37478874282101</v>
      </c>
      <c r="AH65" s="358">
        <f>AG65/T65</f>
        <v>0.54262851738966544</v>
      </c>
      <c r="AJ65" s="674">
        <f>F65/E65</f>
        <v>1.2028442499486063</v>
      </c>
      <c r="AK65" s="35">
        <f>0.5*(AJ65^2-1)</f>
        <v>0.22341714481721264</v>
      </c>
      <c r="AL65" s="99">
        <f>K65/J65</f>
        <v>1.1216676050028729</v>
      </c>
      <c r="AM65" s="100">
        <f>0.5*(AL65^2-1)</f>
        <v>0.12906910805644045</v>
      </c>
      <c r="AN65" s="99">
        <f>P65/O65</f>
        <v>1.1373862869985047</v>
      </c>
      <c r="AO65" s="100">
        <f>0.5*(AN65^2-1)</f>
        <v>0.14682378292612253</v>
      </c>
      <c r="AP65" s="35">
        <f>U65/T65</f>
        <v>1.5426285173896654</v>
      </c>
      <c r="AQ65" s="675">
        <f>0.5*(AP65^2-1)</f>
        <v>0.68985137133191876</v>
      </c>
    </row>
    <row r="66" spans="1:43" ht="15.9" customHeight="1" x14ac:dyDescent="0.3">
      <c r="A66" s="1171"/>
      <c r="B66" s="1174"/>
      <c r="C66" s="9">
        <v>41961</v>
      </c>
      <c r="D66" s="10">
        <v>484</v>
      </c>
      <c r="E66" s="329" t="s">
        <v>17</v>
      </c>
      <c r="F66" s="666" t="s">
        <v>17</v>
      </c>
      <c r="G66" s="682" t="s">
        <v>17</v>
      </c>
      <c r="H66" s="269" t="s">
        <v>17</v>
      </c>
      <c r="I66" s="682" t="s">
        <v>172</v>
      </c>
      <c r="J66" s="680">
        <v>979.06803406259098</v>
      </c>
      <c r="K66" s="131">
        <v>1097.0373889397299</v>
      </c>
      <c r="L66" s="682">
        <v>444</v>
      </c>
      <c r="M66" s="269" t="s">
        <v>371</v>
      </c>
      <c r="N66" s="682" t="s">
        <v>166</v>
      </c>
      <c r="O66" s="680">
        <v>601.61567037600696</v>
      </c>
      <c r="P66" s="131">
        <v>692.90880523764804</v>
      </c>
      <c r="Q66" s="682">
        <v>455.444444444444</v>
      </c>
      <c r="R66" s="269" t="s">
        <v>204</v>
      </c>
      <c r="S66" s="682" t="s">
        <v>166</v>
      </c>
      <c r="T66" s="680" t="s">
        <v>17</v>
      </c>
      <c r="U66" s="131" t="s">
        <v>17</v>
      </c>
      <c r="V66" s="682" t="s">
        <v>17</v>
      </c>
      <c r="W66" s="269" t="s">
        <v>17</v>
      </c>
      <c r="X66" s="682" t="s">
        <v>17</v>
      </c>
      <c r="AA66" s="327" t="s">
        <v>17</v>
      </c>
      <c r="AB66" s="37" t="s">
        <v>17</v>
      </c>
      <c r="AC66" s="88">
        <f t="shared" ref="AC66:AC74" si="56">K66-J66</f>
        <v>117.96935487713893</v>
      </c>
      <c r="AD66" s="59">
        <f t="shared" ref="AD66:AD74" si="57">AC66/J66</f>
        <v>0.12049147839872917</v>
      </c>
      <c r="AE66" s="88">
        <f t="shared" ref="AE66:AE72" si="58">P66-O66</f>
        <v>91.293134861641079</v>
      </c>
      <c r="AF66" s="59">
        <f t="shared" ref="AF66:AF72" si="59">AE66/O66</f>
        <v>0.15174660394830358</v>
      </c>
      <c r="AG66" s="88" t="s">
        <v>17</v>
      </c>
      <c r="AH66" s="359" t="s">
        <v>17</v>
      </c>
      <c r="AJ66" s="676" t="s">
        <v>17</v>
      </c>
      <c r="AK66" s="37" t="s">
        <v>17</v>
      </c>
      <c r="AL66" s="58">
        <f t="shared" ref="AL66:AL74" si="60">K66/J66</f>
        <v>1.1204914783987292</v>
      </c>
      <c r="AM66" s="59">
        <f t="shared" ref="AM66:AM74" si="61">0.5*(AL66^2-1)</f>
        <v>0.12775057658208488</v>
      </c>
      <c r="AN66" s="58">
        <f t="shared" ref="AN66:AN72" si="62">P66/O66</f>
        <v>1.1517466039483035</v>
      </c>
      <c r="AO66" s="59">
        <f t="shared" ref="AO66:AO72" si="63">0.5*(AN66^2-1)</f>
        <v>0.16326011985322519</v>
      </c>
      <c r="AP66" s="37" t="s">
        <v>17</v>
      </c>
      <c r="AQ66" s="677" t="s">
        <v>17</v>
      </c>
    </row>
    <row r="67" spans="1:43" ht="15.9" customHeight="1" x14ac:dyDescent="0.3">
      <c r="A67" s="1171"/>
      <c r="B67" s="1174"/>
      <c r="C67" s="9">
        <v>41961</v>
      </c>
      <c r="D67" s="10">
        <v>486</v>
      </c>
      <c r="E67" s="329">
        <v>1337.03027975032</v>
      </c>
      <c r="F67" s="666">
        <v>1687.37658716274</v>
      </c>
      <c r="G67" s="682">
        <v>450.23333333333301</v>
      </c>
      <c r="H67" s="269" t="s">
        <v>374</v>
      </c>
      <c r="I67" s="682" t="s">
        <v>166</v>
      </c>
      <c r="J67" s="680">
        <v>1093.92161820399</v>
      </c>
      <c r="K67" s="131">
        <v>1236.5565517360999</v>
      </c>
      <c r="L67" s="682">
        <v>525</v>
      </c>
      <c r="M67" s="269" t="s">
        <v>184</v>
      </c>
      <c r="N67" s="682" t="s">
        <v>17</v>
      </c>
      <c r="O67" s="680" t="s">
        <v>17</v>
      </c>
      <c r="P67" s="131" t="s">
        <v>17</v>
      </c>
      <c r="Q67" s="682" t="s">
        <v>17</v>
      </c>
      <c r="R67" s="269" t="s">
        <v>17</v>
      </c>
      <c r="S67" s="682" t="s">
        <v>172</v>
      </c>
      <c r="T67" s="680" t="s">
        <v>17</v>
      </c>
      <c r="U67" s="131" t="s">
        <v>17</v>
      </c>
      <c r="V67" s="682" t="s">
        <v>17</v>
      </c>
      <c r="W67" s="269" t="s">
        <v>17</v>
      </c>
      <c r="X67" s="682" t="s">
        <v>375</v>
      </c>
      <c r="AA67" s="327">
        <f t="shared" ref="AA67:AA74" si="64">F67-E67</f>
        <v>350.34630741241995</v>
      </c>
      <c r="AB67" s="37">
        <f t="shared" ref="AB67:AB74" si="65">AA67/E67</f>
        <v>0.26203318856611413</v>
      </c>
      <c r="AC67" s="88">
        <f t="shared" si="56"/>
        <v>142.63493353210993</v>
      </c>
      <c r="AD67" s="59">
        <f t="shared" si="57"/>
        <v>0.13038862305901697</v>
      </c>
      <c r="AE67" s="88" t="s">
        <v>17</v>
      </c>
      <c r="AF67" s="59" t="s">
        <v>17</v>
      </c>
      <c r="AG67" s="88" t="s">
        <v>17</v>
      </c>
      <c r="AH67" s="359" t="s">
        <v>17</v>
      </c>
      <c r="AJ67" s="676">
        <f t="shared" ref="AJ67:AJ74" si="66">F67/E67</f>
        <v>1.2620331885661142</v>
      </c>
      <c r="AK67" s="37">
        <f t="shared" ref="AK67:AK74" si="67">0.5*(AJ67^2-1)</f>
        <v>0.29636388452117668</v>
      </c>
      <c r="AL67" s="58">
        <f t="shared" si="60"/>
        <v>1.130388623059017</v>
      </c>
      <c r="AM67" s="59">
        <f t="shared" si="61"/>
        <v>0.13888921957063016</v>
      </c>
      <c r="AN67" s="58" t="s">
        <v>17</v>
      </c>
      <c r="AO67" s="59" t="s">
        <v>17</v>
      </c>
      <c r="AP67" s="37" t="s">
        <v>17</v>
      </c>
      <c r="AQ67" s="677" t="s">
        <v>17</v>
      </c>
    </row>
    <row r="68" spans="1:43" ht="15.9" customHeight="1" x14ac:dyDescent="0.3">
      <c r="A68" s="1171"/>
      <c r="B68" s="1174"/>
      <c r="C68" s="9">
        <v>41977</v>
      </c>
      <c r="D68" s="10">
        <v>492</v>
      </c>
      <c r="E68" s="329" t="s">
        <v>17</v>
      </c>
      <c r="F68" s="666" t="s">
        <v>17</v>
      </c>
      <c r="G68" s="682" t="s">
        <v>17</v>
      </c>
      <c r="H68" s="269" t="s">
        <v>17</v>
      </c>
      <c r="I68" s="682" t="s">
        <v>172</v>
      </c>
      <c r="J68" s="680">
        <v>777.84103086672906</v>
      </c>
      <c r="K68" s="131">
        <v>936.27294000942697</v>
      </c>
      <c r="L68" s="682">
        <v>510.2</v>
      </c>
      <c r="M68" s="269" t="s">
        <v>378</v>
      </c>
      <c r="N68" s="682" t="s">
        <v>166</v>
      </c>
      <c r="O68" s="680">
        <v>521.60221129119896</v>
      </c>
      <c r="P68" s="131">
        <v>579.61176867884899</v>
      </c>
      <c r="Q68" s="682">
        <v>509.6875</v>
      </c>
      <c r="R68" s="269" t="s">
        <v>302</v>
      </c>
      <c r="S68" s="682" t="s">
        <v>166</v>
      </c>
      <c r="T68" s="680">
        <v>364.31589558131498</v>
      </c>
      <c r="U68" s="131">
        <v>496.95787386817301</v>
      </c>
      <c r="V68" s="682">
        <v>519.92592592592598</v>
      </c>
      <c r="W68" s="269" t="s">
        <v>383</v>
      </c>
      <c r="X68" s="682" t="s">
        <v>172</v>
      </c>
      <c r="AA68" s="327" t="s">
        <v>17</v>
      </c>
      <c r="AB68" s="37" t="s">
        <v>17</v>
      </c>
      <c r="AC68" s="88">
        <f t="shared" si="56"/>
        <v>158.43190914269792</v>
      </c>
      <c r="AD68" s="59">
        <f t="shared" si="57"/>
        <v>0.20368160440978686</v>
      </c>
      <c r="AE68" s="88">
        <f t="shared" si="58"/>
        <v>58.009557387650034</v>
      </c>
      <c r="AF68" s="59">
        <f t="shared" si="59"/>
        <v>0.11121417074527044</v>
      </c>
      <c r="AG68" s="88">
        <f t="shared" ref="AG68:AG74" si="68">U68-T68</f>
        <v>132.64197828685803</v>
      </c>
      <c r="AH68" s="359">
        <f t="shared" ref="AH68:AH74" si="69">AG68/T68</f>
        <v>0.36408506984085864</v>
      </c>
      <c r="AJ68" s="676" t="s">
        <v>17</v>
      </c>
      <c r="AK68" s="37" t="s">
        <v>17</v>
      </c>
      <c r="AL68" s="58">
        <f t="shared" si="60"/>
        <v>1.2036816044097869</v>
      </c>
      <c r="AM68" s="59">
        <f t="shared" si="61"/>
        <v>0.22442470239725931</v>
      </c>
      <c r="AN68" s="58">
        <f t="shared" si="62"/>
        <v>1.1112141707452705</v>
      </c>
      <c r="AO68" s="59">
        <f t="shared" si="63"/>
        <v>0.1173984666325496</v>
      </c>
      <c r="AP68" s="37">
        <f t="shared" ref="AP68:AP74" si="70">U68/T68</f>
        <v>1.3640850698408586</v>
      </c>
      <c r="AQ68" s="677">
        <f t="shared" ref="AQ68:AQ74" si="71">0.5*(AP68^2-1)</f>
        <v>0.43036403888137009</v>
      </c>
    </row>
    <row r="69" spans="1:43" ht="15.9" customHeight="1" x14ac:dyDescent="0.3">
      <c r="A69" s="1171"/>
      <c r="B69" s="1174"/>
      <c r="C69" s="9">
        <v>41898</v>
      </c>
      <c r="D69" s="10">
        <v>495</v>
      </c>
      <c r="E69" s="327">
        <v>1393.5719290864299</v>
      </c>
      <c r="F69" s="11">
        <v>1544.1389526059199</v>
      </c>
      <c r="G69" s="211">
        <v>524.4</v>
      </c>
      <c r="H69" s="269" t="s">
        <v>295</v>
      </c>
      <c r="I69" s="682" t="s">
        <v>213</v>
      </c>
      <c r="J69" s="88">
        <v>1099.9272395918799</v>
      </c>
      <c r="K69" s="124">
        <v>1225.67635543197</v>
      </c>
      <c r="L69" s="211">
        <v>509</v>
      </c>
      <c r="M69" s="269" t="s">
        <v>231</v>
      </c>
      <c r="N69" s="682" t="s">
        <v>166</v>
      </c>
      <c r="O69" s="88">
        <v>673.87605929945903</v>
      </c>
      <c r="P69" s="124">
        <v>739.06965015261596</v>
      </c>
      <c r="Q69" s="211">
        <v>494.61538461538498</v>
      </c>
      <c r="R69" s="269" t="s">
        <v>361</v>
      </c>
      <c r="S69" s="682" t="s">
        <v>166</v>
      </c>
      <c r="T69" s="88">
        <v>508.51000865462498</v>
      </c>
      <c r="U69" s="124">
        <v>638.82498123815606</v>
      </c>
      <c r="V69" s="211">
        <v>532</v>
      </c>
      <c r="W69" s="269" t="s">
        <v>364</v>
      </c>
      <c r="X69" s="682" t="s">
        <v>213</v>
      </c>
      <c r="AA69" s="327">
        <f t="shared" si="64"/>
        <v>150.56702351949002</v>
      </c>
      <c r="AB69" s="37">
        <f t="shared" si="65"/>
        <v>0.1080439555195373</v>
      </c>
      <c r="AC69" s="88">
        <f t="shared" si="56"/>
        <v>125.7491158400901</v>
      </c>
      <c r="AD69" s="59">
        <f t="shared" si="57"/>
        <v>0.11432494015399455</v>
      </c>
      <c r="AE69" s="88">
        <f t="shared" si="58"/>
        <v>65.193590853156934</v>
      </c>
      <c r="AF69" s="59">
        <f t="shared" si="59"/>
        <v>9.6744186046511582E-2</v>
      </c>
      <c r="AG69" s="88">
        <f t="shared" si="68"/>
        <v>130.31497258353107</v>
      </c>
      <c r="AH69" s="359">
        <f t="shared" si="69"/>
        <v>0.25626825503062955</v>
      </c>
      <c r="AJ69" s="676">
        <f t="shared" si="66"/>
        <v>1.1080439555195374</v>
      </c>
      <c r="AK69" s="37">
        <f t="shared" si="67"/>
        <v>0.11388070368169123</v>
      </c>
      <c r="AL69" s="58">
        <f t="shared" si="60"/>
        <v>1.1143249401539945</v>
      </c>
      <c r="AM69" s="59">
        <f t="shared" si="61"/>
        <v>0.12086003612460172</v>
      </c>
      <c r="AN69" s="58">
        <f t="shared" si="62"/>
        <v>1.0967441860465115</v>
      </c>
      <c r="AO69" s="59">
        <f t="shared" si="63"/>
        <v>0.10142390481341246</v>
      </c>
      <c r="AP69" s="37">
        <f t="shared" si="70"/>
        <v>1.2562682550306294</v>
      </c>
      <c r="AQ69" s="677">
        <f t="shared" si="71"/>
        <v>0.28910496429885135</v>
      </c>
    </row>
    <row r="70" spans="1:43" ht="15.9" customHeight="1" x14ac:dyDescent="0.3">
      <c r="A70" s="1171"/>
      <c r="B70" s="1174"/>
      <c r="C70" s="9">
        <v>41984</v>
      </c>
      <c r="D70" s="10">
        <v>501</v>
      </c>
      <c r="E70" s="327">
        <v>1131.15502580158</v>
      </c>
      <c r="F70" s="11">
        <v>1378.7684084023001</v>
      </c>
      <c r="G70" s="211">
        <v>399.71428571428601</v>
      </c>
      <c r="H70" s="263" t="s">
        <v>396</v>
      </c>
      <c r="I70" s="211" t="s">
        <v>172</v>
      </c>
      <c r="J70" s="88">
        <v>1066.9181887699399</v>
      </c>
      <c r="K70" s="124">
        <v>1157.8130990940499</v>
      </c>
      <c r="L70" s="211">
        <v>491.30769230769198</v>
      </c>
      <c r="M70" s="269" t="s">
        <v>218</v>
      </c>
      <c r="N70" s="211" t="s">
        <v>166</v>
      </c>
      <c r="O70" s="88">
        <v>561.841987838666</v>
      </c>
      <c r="P70" s="124">
        <v>647.40857583343404</v>
      </c>
      <c r="Q70" s="211">
        <v>423.055555555556</v>
      </c>
      <c r="R70" s="269" t="s">
        <v>392</v>
      </c>
      <c r="S70" s="211" t="s">
        <v>166</v>
      </c>
      <c r="T70" s="88">
        <v>431.50913240893698</v>
      </c>
      <c r="U70" s="124">
        <v>565.24695639152696</v>
      </c>
      <c r="V70" s="211">
        <v>395</v>
      </c>
      <c r="W70" s="269" t="s">
        <v>398</v>
      </c>
      <c r="X70" s="682" t="s">
        <v>172</v>
      </c>
      <c r="AA70" s="327">
        <f t="shared" si="64"/>
        <v>247.61338260072012</v>
      </c>
      <c r="AB70" s="37">
        <f t="shared" si="65"/>
        <v>0.21890313613313236</v>
      </c>
      <c r="AC70" s="88">
        <f t="shared" si="56"/>
        <v>90.894910324110015</v>
      </c>
      <c r="AD70" s="59">
        <f t="shared" si="57"/>
        <v>8.5193889541712309E-2</v>
      </c>
      <c r="AE70" s="88">
        <f t="shared" si="58"/>
        <v>85.566587994768042</v>
      </c>
      <c r="AF70" s="59">
        <f t="shared" si="59"/>
        <v>0.15229653505237606</v>
      </c>
      <c r="AG70" s="88">
        <f t="shared" si="68"/>
        <v>133.73782398258999</v>
      </c>
      <c r="AH70" s="359">
        <f t="shared" si="69"/>
        <v>0.30993046018745196</v>
      </c>
      <c r="AJ70" s="676">
        <f t="shared" si="66"/>
        <v>1.2189031361331324</v>
      </c>
      <c r="AK70" s="37">
        <f t="shared" si="67"/>
        <v>0.24286242763759269</v>
      </c>
      <c r="AL70" s="58">
        <f t="shared" si="60"/>
        <v>1.0851938895417124</v>
      </c>
      <c r="AM70" s="59">
        <f t="shared" si="61"/>
        <v>8.8822888949335099E-2</v>
      </c>
      <c r="AN70" s="58">
        <f t="shared" si="62"/>
        <v>1.1522965350523762</v>
      </c>
      <c r="AO70" s="59">
        <f t="shared" si="63"/>
        <v>0.16389365234685604</v>
      </c>
      <c r="AP70" s="37">
        <f t="shared" si="70"/>
        <v>1.309930460187452</v>
      </c>
      <c r="AQ70" s="677">
        <f t="shared" si="71"/>
        <v>0.35795890526345486</v>
      </c>
    </row>
    <row r="71" spans="1:43" ht="15.9" customHeight="1" x14ac:dyDescent="0.3">
      <c r="A71" s="1171"/>
      <c r="B71" s="1174"/>
      <c r="C71" s="9">
        <v>41977</v>
      </c>
      <c r="D71" s="10">
        <v>507</v>
      </c>
      <c r="E71" s="329">
        <v>1142.49220720372</v>
      </c>
      <c r="F71" s="666">
        <v>1373.36172476707</v>
      </c>
      <c r="G71" s="682">
        <v>424.54545454545502</v>
      </c>
      <c r="H71" s="269" t="s">
        <v>389</v>
      </c>
      <c r="I71" s="682" t="s">
        <v>172</v>
      </c>
      <c r="J71" s="680">
        <v>1005.4939283405701</v>
      </c>
      <c r="K71" s="131">
        <v>1098.2460291809</v>
      </c>
      <c r="L71" s="682">
        <v>496.5</v>
      </c>
      <c r="M71" s="269" t="s">
        <v>390</v>
      </c>
      <c r="N71" s="682" t="s">
        <v>166</v>
      </c>
      <c r="O71" s="680">
        <v>541.93109648280404</v>
      </c>
      <c r="P71" s="131">
        <v>632.37506027091104</v>
      </c>
      <c r="Q71" s="682">
        <v>509.944444444444</v>
      </c>
      <c r="R71" s="269" t="s">
        <v>392</v>
      </c>
      <c r="S71" s="682" t="s">
        <v>166</v>
      </c>
      <c r="T71" s="680">
        <v>454.40190062038801</v>
      </c>
      <c r="U71" s="131">
        <v>522.96988725560095</v>
      </c>
      <c r="V71" s="682">
        <v>444.31818181818198</v>
      </c>
      <c r="W71" s="269" t="s">
        <v>393</v>
      </c>
      <c r="X71" s="682" t="s">
        <v>166</v>
      </c>
      <c r="AA71" s="327">
        <f t="shared" si="64"/>
        <v>230.86951756334997</v>
      </c>
      <c r="AB71" s="37">
        <f t="shared" si="65"/>
        <v>0.20207535430671272</v>
      </c>
      <c r="AC71" s="88">
        <f t="shared" si="56"/>
        <v>92.752100840329945</v>
      </c>
      <c r="AD71" s="59">
        <f t="shared" si="57"/>
        <v>9.2245311708052363E-2</v>
      </c>
      <c r="AE71" s="88">
        <f t="shared" si="58"/>
        <v>90.443963788106998</v>
      </c>
      <c r="AF71" s="59">
        <f t="shared" si="59"/>
        <v>0.16689199858634957</v>
      </c>
      <c r="AG71" s="88">
        <f t="shared" si="68"/>
        <v>68.567986635212947</v>
      </c>
      <c r="AH71" s="359">
        <f t="shared" si="69"/>
        <v>0.15089722675366921</v>
      </c>
      <c r="AJ71" s="676">
        <f t="shared" si="66"/>
        <v>1.2020753543067126</v>
      </c>
      <c r="AK71" s="37">
        <f t="shared" si="67"/>
        <v>0.22249257871580441</v>
      </c>
      <c r="AL71" s="58">
        <f t="shared" si="60"/>
        <v>1.0922453117080524</v>
      </c>
      <c r="AM71" s="59">
        <f t="shared" si="61"/>
        <v>9.6499910474110218E-2</v>
      </c>
      <c r="AN71" s="58">
        <f t="shared" si="62"/>
        <v>1.1668919985863495</v>
      </c>
      <c r="AO71" s="59">
        <f t="shared" si="63"/>
        <v>0.18081846818242253</v>
      </c>
      <c r="AP71" s="37">
        <f t="shared" si="70"/>
        <v>1.1508972267536692</v>
      </c>
      <c r="AQ71" s="677">
        <f t="shared" si="71"/>
        <v>0.16228221327464332</v>
      </c>
    </row>
    <row r="72" spans="1:43" ht="15.9" customHeight="1" x14ac:dyDescent="0.3">
      <c r="A72" s="1171"/>
      <c r="B72" s="1174"/>
      <c r="C72" s="9">
        <v>41984</v>
      </c>
      <c r="D72" s="10">
        <v>523</v>
      </c>
      <c r="E72" s="327">
        <v>1495.4810423316701</v>
      </c>
      <c r="F72" s="11">
        <v>1703.3635109158899</v>
      </c>
      <c r="G72" s="211">
        <v>425.78571428571399</v>
      </c>
      <c r="H72" s="269" t="s">
        <v>402</v>
      </c>
      <c r="I72" s="682" t="s">
        <v>166</v>
      </c>
      <c r="J72" s="88">
        <v>1107.6892067303199</v>
      </c>
      <c r="K72" s="124">
        <v>1259.0350863241599</v>
      </c>
      <c r="L72" s="211">
        <v>471.4</v>
      </c>
      <c r="M72" s="269" t="s">
        <v>378</v>
      </c>
      <c r="N72" s="682" t="s">
        <v>166</v>
      </c>
      <c r="O72" s="88">
        <v>467.72177918847501</v>
      </c>
      <c r="P72" s="124">
        <v>535.13072491966398</v>
      </c>
      <c r="Q72" s="211">
        <v>448.055555555556</v>
      </c>
      <c r="R72" s="269" t="s">
        <v>227</v>
      </c>
      <c r="S72" s="682" t="s">
        <v>166</v>
      </c>
      <c r="T72" s="88">
        <v>556.00437741257394</v>
      </c>
      <c r="U72" s="124">
        <v>638.76043312840102</v>
      </c>
      <c r="V72" s="211">
        <v>433.4</v>
      </c>
      <c r="W72" s="269" t="s">
        <v>364</v>
      </c>
      <c r="X72" s="682" t="s">
        <v>213</v>
      </c>
      <c r="AA72" s="327">
        <f t="shared" si="64"/>
        <v>207.88246858421985</v>
      </c>
      <c r="AB72" s="37">
        <f t="shared" si="65"/>
        <v>0.13900709049450816</v>
      </c>
      <c r="AC72" s="88">
        <f t="shared" si="56"/>
        <v>151.34587959383998</v>
      </c>
      <c r="AD72" s="59">
        <f t="shared" si="57"/>
        <v>0.13663207935426505</v>
      </c>
      <c r="AE72" s="88">
        <f t="shared" si="58"/>
        <v>67.408945731188965</v>
      </c>
      <c r="AF72" s="59">
        <f t="shared" si="59"/>
        <v>0.14412188769175444</v>
      </c>
      <c r="AG72" s="88">
        <f t="shared" si="68"/>
        <v>82.756055715827074</v>
      </c>
      <c r="AH72" s="359">
        <f t="shared" si="69"/>
        <v>0.14884065499797189</v>
      </c>
      <c r="AJ72" s="676">
        <f t="shared" si="66"/>
        <v>1.1390070904945082</v>
      </c>
      <c r="AK72" s="37">
        <f t="shared" si="67"/>
        <v>0.14866857609838235</v>
      </c>
      <c r="AL72" s="58">
        <f t="shared" si="60"/>
        <v>1.136632079354265</v>
      </c>
      <c r="AM72" s="59">
        <f t="shared" si="61"/>
        <v>0.14596624190860008</v>
      </c>
      <c r="AN72" s="58">
        <f t="shared" si="62"/>
        <v>1.1441218876917545</v>
      </c>
      <c r="AO72" s="59">
        <f t="shared" si="63"/>
        <v>0.15450744694767182</v>
      </c>
      <c r="AP72" s="37">
        <f t="shared" si="70"/>
        <v>1.1488406549979719</v>
      </c>
      <c r="AQ72" s="677">
        <f t="shared" si="71"/>
        <v>0.15991742528808461</v>
      </c>
    </row>
    <row r="73" spans="1:43" ht="15.9" customHeight="1" x14ac:dyDescent="0.3">
      <c r="A73" s="1171"/>
      <c r="B73" s="1174"/>
      <c r="C73" s="9">
        <v>41933</v>
      </c>
      <c r="D73" s="10">
        <v>524</v>
      </c>
      <c r="E73" s="329" t="s">
        <v>17</v>
      </c>
      <c r="F73" s="666" t="s">
        <v>17</v>
      </c>
      <c r="G73" s="682" t="s">
        <v>17</v>
      </c>
      <c r="H73" s="269" t="s">
        <v>17</v>
      </c>
      <c r="I73" s="682" t="s">
        <v>309</v>
      </c>
      <c r="J73" s="680" t="s">
        <v>17</v>
      </c>
      <c r="K73" s="131" t="s">
        <v>17</v>
      </c>
      <c r="L73" s="682" t="s">
        <v>17</v>
      </c>
      <c r="M73" s="269" t="s">
        <v>17</v>
      </c>
      <c r="N73" s="682" t="s">
        <v>309</v>
      </c>
      <c r="O73" s="680" t="s">
        <v>17</v>
      </c>
      <c r="P73" s="131" t="s">
        <v>17</v>
      </c>
      <c r="Q73" s="682" t="s">
        <v>17</v>
      </c>
      <c r="R73" s="269" t="s">
        <v>17</v>
      </c>
      <c r="S73" s="682" t="s">
        <v>309</v>
      </c>
      <c r="T73" s="680" t="s">
        <v>17</v>
      </c>
      <c r="U73" s="131" t="s">
        <v>17</v>
      </c>
      <c r="V73" s="682" t="s">
        <v>17</v>
      </c>
      <c r="W73" s="269" t="s">
        <v>17</v>
      </c>
      <c r="X73" s="682" t="s">
        <v>309</v>
      </c>
      <c r="AA73" s="327" t="s">
        <v>17</v>
      </c>
      <c r="AB73" s="37" t="s">
        <v>17</v>
      </c>
      <c r="AC73" s="88" t="s">
        <v>17</v>
      </c>
      <c r="AD73" s="59" t="s">
        <v>17</v>
      </c>
      <c r="AE73" s="88" t="s">
        <v>17</v>
      </c>
      <c r="AF73" s="59" t="s">
        <v>17</v>
      </c>
      <c r="AG73" s="88" t="s">
        <v>17</v>
      </c>
      <c r="AH73" s="359" t="s">
        <v>17</v>
      </c>
      <c r="AJ73" s="676" t="s">
        <v>17</v>
      </c>
      <c r="AK73" s="37" t="s">
        <v>17</v>
      </c>
      <c r="AL73" s="58" t="s">
        <v>17</v>
      </c>
      <c r="AM73" s="59" t="s">
        <v>17</v>
      </c>
      <c r="AN73" s="58" t="s">
        <v>17</v>
      </c>
      <c r="AO73" s="59" t="s">
        <v>17</v>
      </c>
      <c r="AP73" s="37" t="s">
        <v>17</v>
      </c>
      <c r="AQ73" s="677" t="s">
        <v>17</v>
      </c>
    </row>
    <row r="74" spans="1:43" ht="15.9" customHeight="1" thickBot="1" x14ac:dyDescent="0.35">
      <c r="A74" s="1171"/>
      <c r="B74" s="1174"/>
      <c r="C74" s="39">
        <v>42124</v>
      </c>
      <c r="D74" s="715">
        <v>732</v>
      </c>
      <c r="E74" s="669">
        <v>1358.5983262408899</v>
      </c>
      <c r="F74" s="667">
        <v>1573.07285551983</v>
      </c>
      <c r="G74" s="671">
        <v>505.6</v>
      </c>
      <c r="H74" s="673" t="s">
        <v>295</v>
      </c>
      <c r="I74" s="671" t="s">
        <v>166</v>
      </c>
      <c r="J74" s="681">
        <v>1034.9482547938701</v>
      </c>
      <c r="K74" s="132">
        <v>1146.9997390727301</v>
      </c>
      <c r="L74" s="671">
        <v>520</v>
      </c>
      <c r="M74" s="673" t="s">
        <v>408</v>
      </c>
      <c r="N74" s="671" t="s">
        <v>213</v>
      </c>
      <c r="O74" s="681" t="s">
        <v>17</v>
      </c>
      <c r="P74" s="132" t="s">
        <v>17</v>
      </c>
      <c r="Q74" s="671" t="s">
        <v>17</v>
      </c>
      <c r="R74" s="673" t="s">
        <v>17</v>
      </c>
      <c r="S74" s="671" t="s">
        <v>172</v>
      </c>
      <c r="T74" s="681">
        <v>406.760162267346</v>
      </c>
      <c r="U74" s="132">
        <v>506.268978969047</v>
      </c>
      <c r="V74" s="671">
        <v>518.71875</v>
      </c>
      <c r="W74" s="673" t="s">
        <v>409</v>
      </c>
      <c r="X74" s="671" t="s">
        <v>166</v>
      </c>
      <c r="AA74" s="310">
        <f t="shared" si="64"/>
        <v>214.47452927894005</v>
      </c>
      <c r="AB74" s="38">
        <f t="shared" si="65"/>
        <v>0.15786456168569729</v>
      </c>
      <c r="AC74" s="105">
        <f t="shared" si="56"/>
        <v>112.05148427886002</v>
      </c>
      <c r="AD74" s="71">
        <f t="shared" si="57"/>
        <v>0.10826771653542933</v>
      </c>
      <c r="AE74" s="105" t="s">
        <v>17</v>
      </c>
      <c r="AF74" s="71" t="s">
        <v>17</v>
      </c>
      <c r="AG74" s="105">
        <f t="shared" si="68"/>
        <v>99.508816701700994</v>
      </c>
      <c r="AH74" s="360">
        <f t="shared" si="69"/>
        <v>0.24463756761975652</v>
      </c>
      <c r="AJ74" s="678">
        <f t="shared" si="66"/>
        <v>1.1578645616856973</v>
      </c>
      <c r="AK74" s="38">
        <f t="shared" si="67"/>
        <v>0.170325171603806</v>
      </c>
      <c r="AL74" s="70">
        <f t="shared" si="60"/>
        <v>1.1082677165354293</v>
      </c>
      <c r="AM74" s="71">
        <f t="shared" si="61"/>
        <v>0.11412866575732739</v>
      </c>
      <c r="AN74" s="70" t="s">
        <v>17</v>
      </c>
      <c r="AO74" s="71" t="s">
        <v>17</v>
      </c>
      <c r="AP74" s="38">
        <f t="shared" si="70"/>
        <v>1.2446375676197565</v>
      </c>
      <c r="AQ74" s="679">
        <f t="shared" si="71"/>
        <v>0.27456133736521204</v>
      </c>
    </row>
    <row r="75" spans="1:43" ht="15.9" customHeight="1" x14ac:dyDescent="0.3">
      <c r="A75" s="1171"/>
      <c r="B75" s="1174"/>
      <c r="C75" s="1289" t="s">
        <v>13</v>
      </c>
      <c r="D75" s="1290"/>
      <c r="E75" s="14">
        <f>AVERAGE(E65:E74)</f>
        <v>1304.9187069972916</v>
      </c>
      <c r="F75" s="15">
        <f>AVERAGE(F65:F74)</f>
        <v>1542.1477370136429</v>
      </c>
      <c r="G75" s="213">
        <f>AVERAGE(G65:G74)</f>
        <v>453.15260879471413</v>
      </c>
      <c r="H75" s="1118">
        <f>COUNT(E65:E74)</f>
        <v>7</v>
      </c>
      <c r="I75" s="1119"/>
      <c r="J75" s="89">
        <f>AVERAGE(J65:J74)</f>
        <v>1025.1232021403689</v>
      </c>
      <c r="K75" s="126">
        <f>AVERAGE(K65:K74)</f>
        <v>1149.6603144025773</v>
      </c>
      <c r="L75" s="213">
        <f>AVERAGE(L65:L74)</f>
        <v>489.37863247863243</v>
      </c>
      <c r="M75" s="1118">
        <f>COUNT(J65:J74)</f>
        <v>9</v>
      </c>
      <c r="N75" s="1119"/>
      <c r="O75" s="89">
        <f>AVERAGE(O65:O74)</f>
        <v>582.18271561785298</v>
      </c>
      <c r="P75" s="126">
        <f>AVERAGE(P65:P74)</f>
        <v>661.46919046340179</v>
      </c>
      <c r="Q75" s="213">
        <f>AVERAGE(Q65:Q74)</f>
        <v>471.75755494505495</v>
      </c>
      <c r="R75" s="1118">
        <f>COUNT(O65:O74)</f>
        <v>7</v>
      </c>
      <c r="S75" s="1119"/>
      <c r="T75" s="89">
        <f>AVERAGE(T65:T74)</f>
        <v>453.38544433302053</v>
      </c>
      <c r="U75" s="126">
        <f>AVERAGE(U65:U74)</f>
        <v>580.94293328281208</v>
      </c>
      <c r="V75" s="213">
        <f>AVERAGE(V65:V74)</f>
        <v>470.4804082491583</v>
      </c>
      <c r="W75" s="1118">
        <f>COUNT(T65:T74)</f>
        <v>7</v>
      </c>
      <c r="X75" s="1119"/>
      <c r="AA75" s="14">
        <f t="shared" ref="AA75:AH75" si="72">AVERAGE(AA65:AA74)</f>
        <v>237.2290300163514</v>
      </c>
      <c r="AB75" s="48">
        <f t="shared" si="72"/>
        <v>0.18439593380775832</v>
      </c>
      <c r="AC75" s="89">
        <f t="shared" si="72"/>
        <v>124.53711226220857</v>
      </c>
      <c r="AD75" s="48">
        <f t="shared" si="72"/>
        <v>0.12365480535153996</v>
      </c>
      <c r="AE75" s="89">
        <f t="shared" si="72"/>
        <v>79.286474845548724</v>
      </c>
      <c r="AF75" s="48">
        <f t="shared" si="72"/>
        <v>0.13720023843843862</v>
      </c>
      <c r="AG75" s="89">
        <f t="shared" si="72"/>
        <v>127.55748894979159</v>
      </c>
      <c r="AH75" s="112">
        <f t="shared" si="72"/>
        <v>0.28818396454571477</v>
      </c>
      <c r="AJ75" s="47">
        <f t="shared" ref="AJ75:AQ75" si="73">AVERAGE(AJ65:AJ74)</f>
        <v>1.1843959338077583</v>
      </c>
      <c r="AK75" s="48">
        <f t="shared" si="73"/>
        <v>0.20257292672509516</v>
      </c>
      <c r="AL75" s="64">
        <f t="shared" si="73"/>
        <v>1.1236548053515401</v>
      </c>
      <c r="AM75" s="48">
        <f t="shared" si="73"/>
        <v>0.13182348331337657</v>
      </c>
      <c r="AN75" s="64">
        <f t="shared" si="73"/>
        <v>1.1372002384384388</v>
      </c>
      <c r="AO75" s="48">
        <f t="shared" si="73"/>
        <v>0.14687512024318</v>
      </c>
      <c r="AP75" s="64">
        <f t="shared" si="73"/>
        <v>1.2881839645457147</v>
      </c>
      <c r="AQ75" s="112">
        <f t="shared" si="73"/>
        <v>0.3377200365290764</v>
      </c>
    </row>
    <row r="76" spans="1:43" ht="15.9" customHeight="1" x14ac:dyDescent="0.3">
      <c r="A76" s="1171"/>
      <c r="B76" s="1174"/>
      <c r="C76" s="1291" t="s">
        <v>14</v>
      </c>
      <c r="D76" s="1292"/>
      <c r="E76" s="17">
        <f>_xlfn.STDEV.S(E65:E74)</f>
        <v>132.59753103262989</v>
      </c>
      <c r="F76" s="18">
        <f>_xlfn.STDEV.S(F65:F74)</f>
        <v>131.19678122353127</v>
      </c>
      <c r="G76" s="214">
        <f>_xlfn.STDEV.S(G65:G74)</f>
        <v>45.437747100683765</v>
      </c>
      <c r="H76" s="1120"/>
      <c r="I76" s="1121"/>
      <c r="J76" s="90">
        <f>_xlfn.STDEV.S(J65:J74)</f>
        <v>102.397340485418</v>
      </c>
      <c r="K76" s="127">
        <f>_xlfn.STDEV.S(K65:K74)</f>
        <v>98.668831348111354</v>
      </c>
      <c r="L76" s="214">
        <f>_xlfn.STDEV.S(L65:L74)</f>
        <v>32.026327413555599</v>
      </c>
      <c r="M76" s="1120"/>
      <c r="N76" s="1121"/>
      <c r="O76" s="90">
        <f>_xlfn.STDEV.S(O65:O74)</f>
        <v>84.747335654257796</v>
      </c>
      <c r="P76" s="127">
        <f>_xlfn.STDEV.S(P65:P74)</f>
        <v>92.167230459084109</v>
      </c>
      <c r="Q76" s="214">
        <f>_xlfn.STDEV.S(Q65:Q74)</f>
        <v>33.477365900953757</v>
      </c>
      <c r="R76" s="1120"/>
      <c r="S76" s="1121"/>
      <c r="T76" s="90">
        <f>_xlfn.STDEV.S(T65:T74)</f>
        <v>63.452979886449313</v>
      </c>
      <c r="U76" s="127">
        <f>_xlfn.STDEV.S(U65:U74)</f>
        <v>78.030257580391677</v>
      </c>
      <c r="V76" s="214">
        <f>_xlfn.STDEV.S(V65:V74)</f>
        <v>52.808798070091861</v>
      </c>
      <c r="W76" s="1120"/>
      <c r="X76" s="1121"/>
      <c r="AA76" s="17">
        <f t="shared" ref="AA76:AH76" si="74">_xlfn.STDEV.S(AA65:AA74)</f>
        <v>60.965227100714095</v>
      </c>
      <c r="AB76" s="50">
        <f t="shared" si="74"/>
        <v>5.2384600168479338E-2</v>
      </c>
      <c r="AC76" s="90">
        <f t="shared" si="74"/>
        <v>23.868479100489409</v>
      </c>
      <c r="AD76" s="50">
        <f t="shared" si="74"/>
        <v>3.4317643666040537E-2</v>
      </c>
      <c r="AE76" s="90">
        <f t="shared" si="74"/>
        <v>15.370050994736843</v>
      </c>
      <c r="AF76" s="50">
        <f t="shared" si="74"/>
        <v>2.4768956623929288E-2</v>
      </c>
      <c r="AG76" s="90">
        <f t="shared" si="74"/>
        <v>58.060638183235</v>
      </c>
      <c r="AH76" s="113">
        <f t="shared" si="74"/>
        <v>0.13672053358223302</v>
      </c>
      <c r="AJ76" s="49">
        <f t="shared" ref="AJ76:AQ76" si="75">_xlfn.STDEV.S(AJ65:AJ74)</f>
        <v>5.2384600168479359E-2</v>
      </c>
      <c r="AK76" s="50">
        <f t="shared" si="75"/>
        <v>6.1998882740764281E-2</v>
      </c>
      <c r="AL76" s="66">
        <f t="shared" si="75"/>
        <v>3.4317643666040558E-2</v>
      </c>
      <c r="AM76" s="50">
        <f t="shared" si="75"/>
        <v>3.9337025869487188E-2</v>
      </c>
      <c r="AN76" s="66">
        <f t="shared" si="75"/>
        <v>2.4768956623929275E-2</v>
      </c>
      <c r="AO76" s="50">
        <f t="shared" si="75"/>
        <v>2.7997591131732471E-2</v>
      </c>
      <c r="AP76" s="66">
        <f t="shared" si="75"/>
        <v>0.13672053358223299</v>
      </c>
      <c r="AQ76" s="113">
        <f t="shared" si="75"/>
        <v>0.18336377543466317</v>
      </c>
    </row>
    <row r="77" spans="1:43" ht="15.9" customHeight="1" thickBot="1" x14ac:dyDescent="0.35">
      <c r="A77" s="1171"/>
      <c r="B77" s="1175"/>
      <c r="C77" s="1293" t="s">
        <v>15</v>
      </c>
      <c r="D77" s="1294"/>
      <c r="E77" s="20">
        <f>_xlfn.STDEV.S(E65:E74)/SQRT(COUNT(E65:E74))</f>
        <v>50.117155939072603</v>
      </c>
      <c r="F77" s="21">
        <f>_xlfn.STDEV.S(F65:F74)/SQRT(COUNT(F65:F74))</f>
        <v>49.587722275658876</v>
      </c>
      <c r="G77" s="215">
        <f>_xlfn.STDEV.S(G65:G74)/SQRT(COUNT(G65:G74))</f>
        <v>17.173854137636482</v>
      </c>
      <c r="H77" s="1122"/>
      <c r="I77" s="1123"/>
      <c r="J77" s="91">
        <f>_xlfn.STDEV.S(J65:J74)/SQRT(COUNT(J65:J74))</f>
        <v>34.132446828472666</v>
      </c>
      <c r="K77" s="128">
        <f>_xlfn.STDEV.S(K65:K74)/SQRT(COUNT(K65:K74))</f>
        <v>32.889610449370451</v>
      </c>
      <c r="L77" s="215">
        <f>_xlfn.STDEV.S(L65:L74)/SQRT(COUNT(L65:L74))</f>
        <v>10.6754424711852</v>
      </c>
      <c r="M77" s="1122"/>
      <c r="N77" s="1123"/>
      <c r="O77" s="91">
        <f>_xlfn.STDEV.S(O65:O74)/SQRT(COUNT(O65:O74))</f>
        <v>32.031482059497641</v>
      </c>
      <c r="P77" s="128">
        <f>_xlfn.STDEV.S(P65:P74)/SQRT(COUNT(P65:P74))</f>
        <v>34.835938689187721</v>
      </c>
      <c r="Q77" s="215">
        <f>_xlfn.STDEV.S(Q65:Q74)/SQRT(COUNT(Q65:Q74))</f>
        <v>12.65325496049106</v>
      </c>
      <c r="R77" s="1122"/>
      <c r="S77" s="1123"/>
      <c r="T77" s="91">
        <f>_xlfn.STDEV.S(T65:T74)/SQRT(COUNT(T65:T74))</f>
        <v>23.982972103646908</v>
      </c>
      <c r="U77" s="128">
        <f>_xlfn.STDEV.S(U65:U74)/SQRT(COUNT(U65:U74))</f>
        <v>29.492665185146997</v>
      </c>
      <c r="V77" s="215">
        <f>_xlfn.STDEV.S(V65:V74)/SQRT(COUNT(V65:V74))</f>
        <v>19.959849532812964</v>
      </c>
      <c r="W77" s="1122"/>
      <c r="X77" s="1123"/>
      <c r="AA77" s="20">
        <f t="shared" ref="AA77:AH77" si="76">_xlfn.STDEV.S(AA65:AA74)/SQRT(COUNT(AA65:AA74))</f>
        <v>23.04268993300926</v>
      </c>
      <c r="AB77" s="52">
        <f t="shared" si="76"/>
        <v>1.9799517796478368E-2</v>
      </c>
      <c r="AC77" s="91">
        <f t="shared" si="76"/>
        <v>7.9561597001631368</v>
      </c>
      <c r="AD77" s="52">
        <f t="shared" si="76"/>
        <v>1.1439214555346846E-2</v>
      </c>
      <c r="AE77" s="91">
        <f t="shared" si="76"/>
        <v>5.8093332243506595</v>
      </c>
      <c r="AF77" s="52">
        <f t="shared" si="76"/>
        <v>9.3617856373518406E-3</v>
      </c>
      <c r="AG77" s="91">
        <f t="shared" si="76"/>
        <v>21.944858513505832</v>
      </c>
      <c r="AH77" s="114">
        <f t="shared" si="76"/>
        <v>5.1675504424949052E-2</v>
      </c>
      <c r="AJ77" s="51">
        <f t="shared" ref="AJ77:AQ77" si="77">_xlfn.STDEV.S(AJ65:AJ74)/SQRT(COUNT(AJ65:AJ74))</f>
        <v>1.9799517796478375E-2</v>
      </c>
      <c r="AK77" s="52">
        <f t="shared" si="77"/>
        <v>2.3433375042273843E-2</v>
      </c>
      <c r="AL77" s="68">
        <f t="shared" si="77"/>
        <v>1.1439214555346853E-2</v>
      </c>
      <c r="AM77" s="52">
        <f t="shared" si="77"/>
        <v>1.3112341956495729E-2</v>
      </c>
      <c r="AN77" s="68">
        <f t="shared" si="77"/>
        <v>9.3617856373518354E-3</v>
      </c>
      <c r="AO77" s="52">
        <f t="shared" si="77"/>
        <v>1.0582094777633076E-2</v>
      </c>
      <c r="AP77" s="68">
        <f t="shared" si="77"/>
        <v>5.1675504424949045E-2</v>
      </c>
      <c r="AQ77" s="114">
        <f t="shared" si="77"/>
        <v>6.9304992751144753E-2</v>
      </c>
    </row>
    <row r="78" spans="1:43" s="81" customFormat="1" ht="15.9" customHeight="1" thickBot="1" x14ac:dyDescent="0.35">
      <c r="A78" s="1172"/>
      <c r="B78" s="1109" t="s">
        <v>19</v>
      </c>
      <c r="C78" s="1110"/>
      <c r="D78" s="1110"/>
      <c r="E78" s="27">
        <f>_xlfn.T.TEST(E56:E61,E65:E74,2,3)</f>
        <v>0.28240831568951835</v>
      </c>
      <c r="F78" s="28">
        <f>_xlfn.T.TEST(F56:F61,F65:F74,2,3)</f>
        <v>0.9963025841645976</v>
      </c>
      <c r="G78" s="53">
        <f>_xlfn.T.TEST(G56:G61,G65:G74,2,3)</f>
        <v>0.31266485230489521</v>
      </c>
      <c r="J78" s="27">
        <f>_xlfn.T.TEST(J56:J61,J65:J74,2,3)</f>
        <v>0.34603002103893032</v>
      </c>
      <c r="K78" s="72">
        <f>_xlfn.T.TEST(K56:K61,K65:K74,2,3)</f>
        <v>0.8678475680291694</v>
      </c>
      <c r="L78" s="53">
        <f>_xlfn.T.TEST(L56:L61,L65:L74,2,3)</f>
        <v>0.32124473726305058</v>
      </c>
      <c r="O78" s="27">
        <f>_xlfn.T.TEST(O56:O61,O65:O74,2,3)</f>
        <v>0.50976490006633024</v>
      </c>
      <c r="P78" s="72">
        <f>_xlfn.T.TEST(P56:P61,P65:P74,2,3)</f>
        <v>0.3054047625186096</v>
      </c>
      <c r="Q78" s="53">
        <f>_xlfn.T.TEST(Q56:Q61,Q65:Q74,2,3)</f>
        <v>0.73512669665975905</v>
      </c>
      <c r="T78" s="27">
        <f>_xlfn.T.TEST(T56:T61,T65:T74,2,3)</f>
        <v>5.9812507612375158E-2</v>
      </c>
      <c r="U78" s="72">
        <f>_xlfn.T.TEST(U56:U61,U65:U74,2,3)</f>
        <v>1.6751286676263227E-2</v>
      </c>
      <c r="V78" s="53">
        <f>_xlfn.T.TEST(V56:V61,V65:V74,2,3)</f>
        <v>0.64156322508770125</v>
      </c>
      <c r="AA78" s="27">
        <f t="shared" ref="AA78:AH78" si="78">_xlfn.T.TEST(AA56:AA61,AA65:AA74,2,3)</f>
        <v>5.4023566671690337E-2</v>
      </c>
      <c r="AB78" s="28">
        <f t="shared" si="78"/>
        <v>5.978415409446465E-2</v>
      </c>
      <c r="AC78" s="379">
        <f t="shared" si="78"/>
        <v>0.1994891926993429</v>
      </c>
      <c r="AD78" s="28">
        <f t="shared" si="78"/>
        <v>0.14383357395083796</v>
      </c>
      <c r="AE78" s="379">
        <f t="shared" si="78"/>
        <v>5.3238294466012664E-2</v>
      </c>
      <c r="AF78" s="28">
        <f t="shared" si="78"/>
        <v>0.12046166201227972</v>
      </c>
      <c r="AG78" s="379">
        <f t="shared" si="78"/>
        <v>6.5124315905395885E-2</v>
      </c>
      <c r="AH78" s="29">
        <f t="shared" si="78"/>
        <v>0.12206720040505337</v>
      </c>
      <c r="AJ78" s="27">
        <f t="shared" ref="AJ78:AQ78" si="79">_xlfn.T.TEST(AJ56:AJ61,AJ65:AJ74,2,3)</f>
        <v>5.9784154094464734E-2</v>
      </c>
      <c r="AK78" s="28">
        <f t="shared" si="79"/>
        <v>5.7190120906428797E-2</v>
      </c>
      <c r="AL78" s="119">
        <f t="shared" si="79"/>
        <v>0.14383357395083771</v>
      </c>
      <c r="AM78" s="28">
        <f t="shared" si="79"/>
        <v>0.14801226213108129</v>
      </c>
      <c r="AN78" s="119">
        <f t="shared" si="79"/>
        <v>0.12046166201228005</v>
      </c>
      <c r="AO78" s="28">
        <f t="shared" si="79"/>
        <v>0.12671210076956577</v>
      </c>
      <c r="AP78" s="119">
        <f t="shared" si="79"/>
        <v>0.12206720040505328</v>
      </c>
      <c r="AQ78" s="29">
        <f t="shared" si="79"/>
        <v>0.12634777340848596</v>
      </c>
    </row>
    <row r="79" spans="1:43" ht="15.9" customHeight="1" x14ac:dyDescent="0.3">
      <c r="J79" s="8"/>
      <c r="K79" s="8"/>
      <c r="O79" s="8"/>
      <c r="P79" s="8"/>
      <c r="T79" s="8"/>
      <c r="U79" s="8"/>
    </row>
    <row r="80" spans="1:43" ht="15.9" customHeight="1" thickBot="1" x14ac:dyDescent="0.35">
      <c r="J80" s="8"/>
      <c r="K80" s="8"/>
      <c r="O80" s="8"/>
      <c r="P80" s="8"/>
      <c r="T80" s="8"/>
      <c r="U80" s="8"/>
    </row>
    <row r="81" spans="1:43" ht="16.5" customHeight="1" thickBot="1" x14ac:dyDescent="0.35">
      <c r="A81" s="1150" t="s">
        <v>646</v>
      </c>
      <c r="B81" s="1151"/>
      <c r="C81" s="1295" t="s">
        <v>0</v>
      </c>
      <c r="D81" s="1179" t="s">
        <v>1</v>
      </c>
      <c r="E81" s="1098" t="s">
        <v>161</v>
      </c>
      <c r="F81" s="1099"/>
      <c r="G81" s="1099"/>
      <c r="H81" s="1099"/>
      <c r="I81" s="1099"/>
      <c r="J81" s="1098" t="s">
        <v>162</v>
      </c>
      <c r="K81" s="1099"/>
      <c r="L81" s="1099"/>
      <c r="M81" s="1099"/>
      <c r="N81" s="1100"/>
      <c r="O81" s="1098" t="s">
        <v>164</v>
      </c>
      <c r="P81" s="1099"/>
      <c r="Q81" s="1099"/>
      <c r="R81" s="1099"/>
      <c r="S81" s="1100"/>
      <c r="T81" s="1098" t="s">
        <v>163</v>
      </c>
      <c r="U81" s="1099"/>
      <c r="V81" s="1099"/>
      <c r="W81" s="1099"/>
      <c r="X81" s="1100"/>
      <c r="AA81" s="1098" t="s">
        <v>339</v>
      </c>
      <c r="AB81" s="1099"/>
      <c r="AC81" s="1099"/>
      <c r="AD81" s="1099"/>
      <c r="AE81" s="1099"/>
      <c r="AF81" s="1099"/>
      <c r="AG81" s="1099"/>
      <c r="AH81" s="1100"/>
      <c r="AJ81" s="1275" t="s">
        <v>341</v>
      </c>
      <c r="AK81" s="1276"/>
      <c r="AL81" s="1276"/>
      <c r="AM81" s="1276"/>
      <c r="AN81" s="1276"/>
      <c r="AO81" s="1276"/>
      <c r="AP81" s="1276"/>
      <c r="AQ81" s="1277"/>
    </row>
    <row r="82" spans="1:43" ht="16.5" customHeight="1" x14ac:dyDescent="0.3">
      <c r="A82" s="1152"/>
      <c r="B82" s="1153"/>
      <c r="C82" s="1296"/>
      <c r="D82" s="1180"/>
      <c r="E82" s="1225" t="s">
        <v>51</v>
      </c>
      <c r="F82" s="1226"/>
      <c r="G82" s="1198" t="s">
        <v>7</v>
      </c>
      <c r="H82" s="1157" t="s">
        <v>68</v>
      </c>
      <c r="I82" s="1179" t="s">
        <v>2</v>
      </c>
      <c r="J82" s="1225" t="s">
        <v>51</v>
      </c>
      <c r="K82" s="1226"/>
      <c r="L82" s="1198" t="s">
        <v>7</v>
      </c>
      <c r="M82" s="1157" t="s">
        <v>68</v>
      </c>
      <c r="N82" s="1180" t="s">
        <v>2</v>
      </c>
      <c r="O82" s="1225" t="s">
        <v>51</v>
      </c>
      <c r="P82" s="1226"/>
      <c r="Q82" s="1198" t="s">
        <v>7</v>
      </c>
      <c r="R82" s="1157" t="s">
        <v>68</v>
      </c>
      <c r="S82" s="1180" t="s">
        <v>2</v>
      </c>
      <c r="T82" s="1225" t="s">
        <v>51</v>
      </c>
      <c r="U82" s="1226"/>
      <c r="V82" s="1198" t="s">
        <v>7</v>
      </c>
      <c r="W82" s="1157" t="s">
        <v>68</v>
      </c>
      <c r="X82" s="1180" t="s">
        <v>2</v>
      </c>
      <c r="AA82" s="1178" t="s">
        <v>161</v>
      </c>
      <c r="AB82" s="1135"/>
      <c r="AC82" s="1086" t="s">
        <v>162</v>
      </c>
      <c r="AD82" s="1087"/>
      <c r="AE82" s="1086" t="s">
        <v>164</v>
      </c>
      <c r="AF82" s="1087"/>
      <c r="AG82" s="1251" t="s">
        <v>163</v>
      </c>
      <c r="AH82" s="1252"/>
      <c r="AJ82" s="1281" t="s">
        <v>161</v>
      </c>
      <c r="AK82" s="1280"/>
      <c r="AL82" s="1278" t="s">
        <v>162</v>
      </c>
      <c r="AM82" s="1280"/>
      <c r="AN82" s="1278" t="s">
        <v>164</v>
      </c>
      <c r="AO82" s="1280"/>
      <c r="AP82" s="1298" t="s">
        <v>163</v>
      </c>
      <c r="AQ82" s="1279"/>
    </row>
    <row r="83" spans="1:43" ht="16.5" customHeight="1" thickBot="1" x14ac:dyDescent="0.45">
      <c r="A83" s="1154"/>
      <c r="B83" s="1155"/>
      <c r="C83" s="1297"/>
      <c r="D83" s="1181"/>
      <c r="E83" s="92" t="s">
        <v>52</v>
      </c>
      <c r="F83" s="93" t="s">
        <v>53</v>
      </c>
      <c r="G83" s="1199"/>
      <c r="H83" s="1158"/>
      <c r="I83" s="1181"/>
      <c r="J83" s="92" t="s">
        <v>52</v>
      </c>
      <c r="K83" s="93" t="s">
        <v>53</v>
      </c>
      <c r="L83" s="1199"/>
      <c r="M83" s="1158"/>
      <c r="N83" s="1181"/>
      <c r="O83" s="92" t="s">
        <v>52</v>
      </c>
      <c r="P83" s="93" t="s">
        <v>53</v>
      </c>
      <c r="Q83" s="1199"/>
      <c r="R83" s="1158"/>
      <c r="S83" s="1181"/>
      <c r="T83" s="92" t="s">
        <v>52</v>
      </c>
      <c r="U83" s="93" t="s">
        <v>53</v>
      </c>
      <c r="V83" s="1199"/>
      <c r="W83" s="1158"/>
      <c r="X83" s="1181"/>
      <c r="AA83" s="110" t="s">
        <v>92</v>
      </c>
      <c r="AB83" s="271" t="s">
        <v>340</v>
      </c>
      <c r="AC83" s="108" t="s">
        <v>92</v>
      </c>
      <c r="AD83" s="109" t="s">
        <v>340</v>
      </c>
      <c r="AE83" s="108" t="s">
        <v>92</v>
      </c>
      <c r="AF83" s="109" t="s">
        <v>340</v>
      </c>
      <c r="AG83" s="118" t="s">
        <v>92</v>
      </c>
      <c r="AH83" s="111" t="s">
        <v>340</v>
      </c>
      <c r="AJ83" s="274" t="s">
        <v>342</v>
      </c>
      <c r="AK83" s="275" t="s">
        <v>343</v>
      </c>
      <c r="AL83" s="276" t="s">
        <v>342</v>
      </c>
      <c r="AM83" s="275" t="s">
        <v>343</v>
      </c>
      <c r="AN83" s="276" t="s">
        <v>342</v>
      </c>
      <c r="AO83" s="275" t="s">
        <v>343</v>
      </c>
      <c r="AP83" s="277" t="s">
        <v>342</v>
      </c>
      <c r="AQ83" s="278" t="s">
        <v>343</v>
      </c>
    </row>
    <row r="84" spans="1:43" ht="15.9" customHeight="1" x14ac:dyDescent="0.3">
      <c r="A84" s="1170" t="s">
        <v>649</v>
      </c>
      <c r="B84" s="1173" t="s">
        <v>9</v>
      </c>
      <c r="C84" s="5">
        <v>41480</v>
      </c>
      <c r="D84" s="6">
        <v>645</v>
      </c>
      <c r="E84" s="668" t="s">
        <v>17</v>
      </c>
      <c r="F84" s="33" t="s">
        <v>17</v>
      </c>
      <c r="G84" s="670" t="s">
        <v>17</v>
      </c>
      <c r="H84" s="672" t="s">
        <v>17</v>
      </c>
      <c r="I84" s="670" t="s">
        <v>17</v>
      </c>
      <c r="J84" s="438">
        <v>1023.15136710323</v>
      </c>
      <c r="K84" s="439">
        <v>1168.3377729210499</v>
      </c>
      <c r="L84" s="435">
        <v>459.63157894736798</v>
      </c>
      <c r="M84" s="696" t="s">
        <v>496</v>
      </c>
      <c r="N84" s="435" t="s">
        <v>17</v>
      </c>
      <c r="O84" s="438">
        <v>574.51851939344601</v>
      </c>
      <c r="P84" s="439">
        <v>643.74970120290595</v>
      </c>
      <c r="Q84" s="435">
        <v>433.45454545454498</v>
      </c>
      <c r="R84" s="696" t="s">
        <v>425</v>
      </c>
      <c r="S84" s="435" t="s">
        <v>17</v>
      </c>
      <c r="T84" s="438">
        <v>427.89855071846199</v>
      </c>
      <c r="U84" s="439">
        <v>502.57563832271097</v>
      </c>
      <c r="V84" s="435">
        <v>420.29411764705901</v>
      </c>
      <c r="W84" s="696" t="s">
        <v>497</v>
      </c>
      <c r="X84" s="435" t="s">
        <v>17</v>
      </c>
      <c r="AA84" s="327" t="s">
        <v>17</v>
      </c>
      <c r="AB84" s="37" t="s">
        <v>17</v>
      </c>
      <c r="AC84" s="97">
        <f>K84-J84</f>
        <v>145.18640581781995</v>
      </c>
      <c r="AD84" s="100">
        <f>AC84/J84</f>
        <v>0.14190119906585777</v>
      </c>
      <c r="AE84" s="97">
        <f>P84-O84</f>
        <v>69.23118180945994</v>
      </c>
      <c r="AF84" s="100">
        <f>AE84/O84</f>
        <v>0.12050295938684707</v>
      </c>
      <c r="AG84" s="7">
        <f>U84-T84</f>
        <v>74.677087604248982</v>
      </c>
      <c r="AH84" s="570">
        <f>AG84/T84</f>
        <v>0.17452054342989151</v>
      </c>
      <c r="AJ84" s="676" t="s">
        <v>17</v>
      </c>
      <c r="AK84" s="37" t="s">
        <v>17</v>
      </c>
      <c r="AL84" s="58">
        <f>K84/J84</f>
        <v>1.1419011990658579</v>
      </c>
      <c r="AM84" s="59">
        <f>0.5*(AL84^2-1)</f>
        <v>0.15196917421402201</v>
      </c>
      <c r="AN84" s="58">
        <f>P84/O84</f>
        <v>1.1205029593868472</v>
      </c>
      <c r="AO84" s="59">
        <f>0.5*(AN84^2-1)</f>
        <v>0.12776344099734127</v>
      </c>
      <c r="AP84" s="37">
        <f>U84/T84</f>
        <v>1.1745205434298915</v>
      </c>
      <c r="AQ84" s="677">
        <f>0.5*(AP84^2-1)</f>
        <v>0.18974925346942384</v>
      </c>
    </row>
    <row r="85" spans="1:43" ht="15.9" customHeight="1" x14ac:dyDescent="0.3">
      <c r="A85" s="1171"/>
      <c r="B85" s="1174"/>
      <c r="C85" s="9">
        <v>41484</v>
      </c>
      <c r="D85" s="10">
        <v>653</v>
      </c>
      <c r="E85" s="449">
        <v>1144.8117590614199</v>
      </c>
      <c r="F85" s="450">
        <v>1339.4590158783001</v>
      </c>
      <c r="G85" s="451">
        <v>406.61111111111097</v>
      </c>
      <c r="H85" s="700" t="s">
        <v>227</v>
      </c>
      <c r="I85" s="451" t="s">
        <v>17</v>
      </c>
      <c r="J85" s="454">
        <v>769.7481621892</v>
      </c>
      <c r="K85" s="465">
        <v>1044.00292019014</v>
      </c>
      <c r="L85" s="451">
        <v>484.33333333333297</v>
      </c>
      <c r="M85" s="700" t="s">
        <v>184</v>
      </c>
      <c r="N85" s="451" t="s">
        <v>17</v>
      </c>
      <c r="O85" s="454">
        <v>479.20537272066798</v>
      </c>
      <c r="P85" s="465">
        <v>558.35504730431705</v>
      </c>
      <c r="Q85" s="451">
        <v>467.36842105263202</v>
      </c>
      <c r="R85" s="700" t="s">
        <v>244</v>
      </c>
      <c r="S85" s="451" t="s">
        <v>17</v>
      </c>
      <c r="T85" s="454">
        <v>321.93858741437498</v>
      </c>
      <c r="U85" s="465">
        <v>398.495824089922</v>
      </c>
      <c r="V85" s="451">
        <v>493.2</v>
      </c>
      <c r="W85" s="700" t="s">
        <v>498</v>
      </c>
      <c r="X85" s="532" t="s">
        <v>69</v>
      </c>
      <c r="AA85" s="327">
        <f t="shared" ref="AA85:AA95" si="80">F85-E85</f>
        <v>194.64725681688014</v>
      </c>
      <c r="AB85" s="37">
        <f t="shared" ref="AB85:AB95" si="81">AA85/E85</f>
        <v>0.17002555684478882</v>
      </c>
      <c r="AC85" s="88">
        <f t="shared" ref="AC85:AC95" si="82">K85-J85</f>
        <v>274.25475800094</v>
      </c>
      <c r="AD85" s="59">
        <f t="shared" ref="AD85:AD95" si="83">AC85/J85</f>
        <v>0.35629153984719697</v>
      </c>
      <c r="AE85" s="88">
        <f t="shared" ref="AE85:AE95" si="84">P85-O85</f>
        <v>79.149674583649073</v>
      </c>
      <c r="AF85" s="59">
        <f t="shared" ref="AF85:AF95" si="85">AE85/O85</f>
        <v>0.16516858760218023</v>
      </c>
      <c r="AG85" s="11">
        <f t="shared" ref="AG85:AG95" si="86">U85-T85</f>
        <v>76.557236675547017</v>
      </c>
      <c r="AH85" s="572">
        <f t="shared" ref="AH85:AH95" si="87">AG85/T85</f>
        <v>0.23780074731149994</v>
      </c>
      <c r="AJ85" s="676">
        <f t="shared" ref="AJ85:AJ95" si="88">F85/E85</f>
        <v>1.1700255568447888</v>
      </c>
      <c r="AK85" s="37">
        <f t="shared" ref="AK85:AK95" si="89">0.5*(AJ85^2-1)</f>
        <v>0.18447990183497909</v>
      </c>
      <c r="AL85" s="58">
        <f t="shared" ref="AL85:AL95" si="90">K85/J85</f>
        <v>1.3562915398471971</v>
      </c>
      <c r="AM85" s="59">
        <f t="shared" ref="AM85:AM95" si="91">0.5*(AL85^2-1)</f>
        <v>0.41976337053054047</v>
      </c>
      <c r="AN85" s="58">
        <f t="shared" ref="AN85:AN95" si="92">P85/O85</f>
        <v>1.1651685876021802</v>
      </c>
      <c r="AO85" s="59">
        <f t="shared" ref="AO85:AO95" si="93">0.5*(AN85^2-1)</f>
        <v>0.17880891876742977</v>
      </c>
      <c r="AP85" s="37">
        <f t="shared" ref="AP85:AP95" si="94">U85/T85</f>
        <v>1.2378007473115</v>
      </c>
      <c r="AQ85" s="677">
        <f t="shared" ref="AQ85:AQ95" si="95">0.5*(AP85^2-1)</f>
        <v>0.266075345022454</v>
      </c>
    </row>
    <row r="86" spans="1:43" ht="15.9" customHeight="1" x14ac:dyDescent="0.3">
      <c r="A86" s="1171"/>
      <c r="B86" s="1174"/>
      <c r="C86" s="9">
        <v>41484</v>
      </c>
      <c r="D86" s="10">
        <v>656</v>
      </c>
      <c r="E86" s="449">
        <v>1262.2203562402899</v>
      </c>
      <c r="F86" s="450">
        <v>1424.1869399765701</v>
      </c>
      <c r="G86" s="451">
        <v>421.11111111111097</v>
      </c>
      <c r="H86" s="700" t="s">
        <v>241</v>
      </c>
      <c r="I86" s="451" t="s">
        <v>17</v>
      </c>
      <c r="J86" s="454">
        <v>859.85960541190104</v>
      </c>
      <c r="K86" s="465">
        <v>1050.0988588888199</v>
      </c>
      <c r="L86" s="451">
        <v>476.33333333333297</v>
      </c>
      <c r="M86" s="700" t="s">
        <v>184</v>
      </c>
      <c r="N86" s="451" t="s">
        <v>17</v>
      </c>
      <c r="O86" s="454" t="s">
        <v>17</v>
      </c>
      <c r="P86" s="465" t="s">
        <v>17</v>
      </c>
      <c r="Q86" s="451" t="s">
        <v>17</v>
      </c>
      <c r="R86" s="700" t="s">
        <v>17</v>
      </c>
      <c r="S86" s="532" t="s">
        <v>172</v>
      </c>
      <c r="T86" s="454" t="s">
        <v>17</v>
      </c>
      <c r="U86" s="465" t="s">
        <v>17</v>
      </c>
      <c r="V86" s="451" t="s">
        <v>17</v>
      </c>
      <c r="W86" s="700" t="s">
        <v>17</v>
      </c>
      <c r="X86" s="532" t="s">
        <v>172</v>
      </c>
      <c r="AA86" s="327">
        <f t="shared" si="80"/>
        <v>161.9665837362802</v>
      </c>
      <c r="AB86" s="37">
        <f t="shared" si="81"/>
        <v>0.1283187859675482</v>
      </c>
      <c r="AC86" s="88">
        <f t="shared" si="82"/>
        <v>190.23925347691886</v>
      </c>
      <c r="AD86" s="59">
        <f t="shared" si="83"/>
        <v>0.22124455234269089</v>
      </c>
      <c r="AE86" s="88" t="s">
        <v>17</v>
      </c>
      <c r="AF86" s="59" t="s">
        <v>17</v>
      </c>
      <c r="AG86" s="11" t="s">
        <v>17</v>
      </c>
      <c r="AH86" s="572" t="s">
        <v>17</v>
      </c>
      <c r="AJ86" s="676">
        <f t="shared" si="88"/>
        <v>1.1283187859675481</v>
      </c>
      <c r="AK86" s="37">
        <f t="shared" si="89"/>
        <v>0.13655164138364084</v>
      </c>
      <c r="AL86" s="58">
        <f t="shared" si="90"/>
        <v>1.2212445523426909</v>
      </c>
      <c r="AM86" s="59">
        <f t="shared" si="91"/>
        <v>0.24571912831334974</v>
      </c>
      <c r="AN86" s="58" t="s">
        <v>17</v>
      </c>
      <c r="AO86" s="59" t="s">
        <v>17</v>
      </c>
      <c r="AP86" s="37" t="s">
        <v>17</v>
      </c>
      <c r="AQ86" s="677" t="s">
        <v>17</v>
      </c>
    </row>
    <row r="87" spans="1:43" ht="15.9" customHeight="1" x14ac:dyDescent="0.3">
      <c r="A87" s="1171"/>
      <c r="B87" s="1174"/>
      <c r="C87" s="9">
        <v>41512</v>
      </c>
      <c r="D87" s="10">
        <v>670</v>
      </c>
      <c r="E87" s="449" t="s">
        <v>17</v>
      </c>
      <c r="F87" s="450" t="s">
        <v>17</v>
      </c>
      <c r="G87" s="451" t="s">
        <v>17</v>
      </c>
      <c r="H87" s="700" t="s">
        <v>17</v>
      </c>
      <c r="I87" s="532" t="s">
        <v>172</v>
      </c>
      <c r="J87" s="454">
        <v>1047.00511362831</v>
      </c>
      <c r="K87" s="465">
        <v>1215.2373193517899</v>
      </c>
      <c r="L87" s="451">
        <v>486.46666666666698</v>
      </c>
      <c r="M87" s="700" t="s">
        <v>313</v>
      </c>
      <c r="N87" s="451" t="s">
        <v>17</v>
      </c>
      <c r="O87" s="454">
        <v>552.07363676620696</v>
      </c>
      <c r="P87" s="465">
        <v>678.41536614645895</v>
      </c>
      <c r="Q87" s="451">
        <v>486.8</v>
      </c>
      <c r="R87" s="700" t="s">
        <v>499</v>
      </c>
      <c r="S87" s="451" t="s">
        <v>17</v>
      </c>
      <c r="T87" s="454">
        <v>411.79736469122003</v>
      </c>
      <c r="U87" s="465">
        <v>484.14558130944698</v>
      </c>
      <c r="V87" s="451">
        <v>375.9375</v>
      </c>
      <c r="W87" s="700" t="s">
        <v>251</v>
      </c>
      <c r="X87" s="451" t="s">
        <v>17</v>
      </c>
      <c r="AA87" s="327" t="s">
        <v>17</v>
      </c>
      <c r="AB87" s="37" t="s">
        <v>17</v>
      </c>
      <c r="AC87" s="88">
        <f t="shared" si="82"/>
        <v>168.23220572347986</v>
      </c>
      <c r="AD87" s="59">
        <f t="shared" si="83"/>
        <v>0.16067944992215463</v>
      </c>
      <c r="AE87" s="88">
        <f t="shared" si="84"/>
        <v>126.34172938025199</v>
      </c>
      <c r="AF87" s="59">
        <f t="shared" si="85"/>
        <v>0.22884941603135342</v>
      </c>
      <c r="AG87" s="11">
        <f t="shared" si="86"/>
        <v>72.348216618226957</v>
      </c>
      <c r="AH87" s="572">
        <f t="shared" si="87"/>
        <v>0.1756888771555791</v>
      </c>
      <c r="AJ87" s="676" t="s">
        <v>17</v>
      </c>
      <c r="AK87" s="37" t="s">
        <v>17</v>
      </c>
      <c r="AL87" s="58">
        <f t="shared" si="90"/>
        <v>1.1606794499221547</v>
      </c>
      <c r="AM87" s="59">
        <f t="shared" si="91"/>
        <v>0.17358839273579774</v>
      </c>
      <c r="AN87" s="58">
        <f t="shared" si="92"/>
        <v>1.2288494160313534</v>
      </c>
      <c r="AO87" s="59">
        <f t="shared" si="93"/>
        <v>0.25503544364029918</v>
      </c>
      <c r="AP87" s="37">
        <f t="shared" si="94"/>
        <v>1.1756888771555791</v>
      </c>
      <c r="AQ87" s="677">
        <f t="shared" si="95"/>
        <v>0.1911221679336732</v>
      </c>
    </row>
    <row r="88" spans="1:43" ht="15.9" customHeight="1" x14ac:dyDescent="0.3">
      <c r="A88" s="1171"/>
      <c r="B88" s="1174"/>
      <c r="C88" s="12">
        <v>41614</v>
      </c>
      <c r="D88" s="13">
        <v>779</v>
      </c>
      <c r="E88" s="449">
        <v>1149.2777340948801</v>
      </c>
      <c r="F88" s="450">
        <v>1371.6851954332301</v>
      </c>
      <c r="G88" s="451">
        <v>479.82758620689702</v>
      </c>
      <c r="H88" s="700" t="s">
        <v>501</v>
      </c>
      <c r="I88" s="451" t="s">
        <v>17</v>
      </c>
      <c r="J88" s="454">
        <v>773.14181644408905</v>
      </c>
      <c r="K88" s="465">
        <v>970.79638237856398</v>
      </c>
      <c r="L88" s="451">
        <v>480.625</v>
      </c>
      <c r="M88" s="700" t="s">
        <v>502</v>
      </c>
      <c r="N88" s="451" t="s">
        <v>17</v>
      </c>
      <c r="O88" s="454">
        <v>469.81540478890003</v>
      </c>
      <c r="P88" s="465">
        <v>540.14536247102603</v>
      </c>
      <c r="Q88" s="451">
        <v>480.42857142857099</v>
      </c>
      <c r="R88" s="700" t="s">
        <v>503</v>
      </c>
      <c r="S88" s="451" t="s">
        <v>17</v>
      </c>
      <c r="T88" s="454">
        <v>369.16588996855899</v>
      </c>
      <c r="U88" s="465">
        <v>457.59619099444598</v>
      </c>
      <c r="V88" s="451">
        <v>528.54545454545496</v>
      </c>
      <c r="W88" s="699" t="s">
        <v>603</v>
      </c>
      <c r="X88" s="451" t="s">
        <v>17</v>
      </c>
      <c r="AA88" s="327">
        <f t="shared" si="80"/>
        <v>222.40746133835</v>
      </c>
      <c r="AB88" s="37">
        <f t="shared" si="81"/>
        <v>0.19351933370005484</v>
      </c>
      <c r="AC88" s="88">
        <f t="shared" si="82"/>
        <v>197.65456593447493</v>
      </c>
      <c r="AD88" s="59">
        <f t="shared" si="83"/>
        <v>0.25565111306945926</v>
      </c>
      <c r="AE88" s="88">
        <f t="shared" si="84"/>
        <v>70.329957682126008</v>
      </c>
      <c r="AF88" s="59">
        <f t="shared" si="85"/>
        <v>0.14969700219541979</v>
      </c>
      <c r="AG88" s="11">
        <f t="shared" si="86"/>
        <v>88.43030102588699</v>
      </c>
      <c r="AH88" s="572">
        <f t="shared" si="87"/>
        <v>0.23954082278137451</v>
      </c>
      <c r="AJ88" s="676">
        <f t="shared" si="88"/>
        <v>1.1935193337000549</v>
      </c>
      <c r="AK88" s="37">
        <f t="shared" si="89"/>
        <v>0.21224419995791155</v>
      </c>
      <c r="AL88" s="58">
        <f t="shared" si="90"/>
        <v>1.2556511130694592</v>
      </c>
      <c r="AM88" s="59">
        <f t="shared" si="91"/>
        <v>0.28832985887628593</v>
      </c>
      <c r="AN88" s="58">
        <f t="shared" si="92"/>
        <v>1.1496970021954198</v>
      </c>
      <c r="AO88" s="59">
        <f t="shared" si="93"/>
        <v>0.16090159842856755</v>
      </c>
      <c r="AP88" s="37">
        <f t="shared" si="94"/>
        <v>1.2395408227813745</v>
      </c>
      <c r="AQ88" s="677">
        <f t="shared" si="95"/>
        <v>0.26823072567076334</v>
      </c>
    </row>
    <row r="89" spans="1:43" ht="15.9" customHeight="1" x14ac:dyDescent="0.3">
      <c r="A89" s="1171"/>
      <c r="B89" s="1174"/>
      <c r="C89" s="9">
        <v>41872</v>
      </c>
      <c r="D89" s="10">
        <v>182</v>
      </c>
      <c r="E89" s="449">
        <v>1084.9561123713299</v>
      </c>
      <c r="F89" s="450">
        <v>1322.64767169581</v>
      </c>
      <c r="G89" s="451">
        <v>308.41666666666703</v>
      </c>
      <c r="H89" s="700" t="s">
        <v>215</v>
      </c>
      <c r="I89" s="451" t="s">
        <v>17</v>
      </c>
      <c r="J89" s="454">
        <v>945.30706737077605</v>
      </c>
      <c r="K89" s="465">
        <v>1119.93275715602</v>
      </c>
      <c r="L89" s="451">
        <v>317</v>
      </c>
      <c r="M89" s="700" t="s">
        <v>287</v>
      </c>
      <c r="N89" s="451" t="s">
        <v>17</v>
      </c>
      <c r="O89" s="454">
        <v>694.56248716632695</v>
      </c>
      <c r="P89" s="465">
        <v>833.72572917979596</v>
      </c>
      <c r="Q89" s="451">
        <v>296.538461538462</v>
      </c>
      <c r="R89" s="700" t="s">
        <v>361</v>
      </c>
      <c r="S89" s="451" t="s">
        <v>17</v>
      </c>
      <c r="T89" s="454">
        <v>378.71410047441401</v>
      </c>
      <c r="U89" s="465">
        <v>458.91808822554498</v>
      </c>
      <c r="V89" s="451">
        <v>380.46666666666698</v>
      </c>
      <c r="W89" s="700" t="s">
        <v>504</v>
      </c>
      <c r="X89" s="532" t="s">
        <v>623</v>
      </c>
      <c r="AA89" s="327">
        <f t="shared" si="80"/>
        <v>237.69155932448007</v>
      </c>
      <c r="AB89" s="37">
        <f t="shared" si="81"/>
        <v>0.21907942322659529</v>
      </c>
      <c r="AC89" s="88">
        <f t="shared" si="82"/>
        <v>174.62568978524394</v>
      </c>
      <c r="AD89" s="59">
        <f t="shared" si="83"/>
        <v>0.18472906403941103</v>
      </c>
      <c r="AE89" s="88">
        <f t="shared" si="84"/>
        <v>139.16324201346902</v>
      </c>
      <c r="AF89" s="59">
        <f t="shared" si="85"/>
        <v>0.20036101083032373</v>
      </c>
      <c r="AG89" s="11">
        <f t="shared" si="86"/>
        <v>80.203987751130967</v>
      </c>
      <c r="AH89" s="572">
        <f t="shared" si="87"/>
        <v>0.21177977701558953</v>
      </c>
      <c r="AJ89" s="676">
        <f t="shared" si="88"/>
        <v>1.2190794232265953</v>
      </c>
      <c r="AK89" s="37">
        <f t="shared" si="89"/>
        <v>0.24307732006724414</v>
      </c>
      <c r="AL89" s="58">
        <f t="shared" si="90"/>
        <v>1.184729064039411</v>
      </c>
      <c r="AM89" s="59">
        <f t="shared" si="91"/>
        <v>0.20179147758984939</v>
      </c>
      <c r="AN89" s="58">
        <f t="shared" si="92"/>
        <v>1.2003610108303238</v>
      </c>
      <c r="AO89" s="59">
        <f t="shared" si="93"/>
        <v>0.22043327816079827</v>
      </c>
      <c r="AP89" s="37">
        <f t="shared" si="94"/>
        <v>1.2117797770155896</v>
      </c>
      <c r="AQ89" s="677">
        <f t="shared" si="95"/>
        <v>0.23420511399197597</v>
      </c>
    </row>
    <row r="90" spans="1:43" ht="15.9" customHeight="1" x14ac:dyDescent="0.3">
      <c r="A90" s="1171"/>
      <c r="B90" s="1174"/>
      <c r="C90" s="9">
        <v>41872</v>
      </c>
      <c r="D90" s="10">
        <v>184</v>
      </c>
      <c r="E90" s="449">
        <v>1213.3042583148799</v>
      </c>
      <c r="F90" s="450">
        <v>1550.62220712984</v>
      </c>
      <c r="G90" s="451">
        <v>389.95</v>
      </c>
      <c r="H90" s="700" t="s">
        <v>500</v>
      </c>
      <c r="I90" s="451" t="s">
        <v>17</v>
      </c>
      <c r="J90" s="454">
        <v>909.69086338903605</v>
      </c>
      <c r="K90" s="465">
        <v>1125.4472526229199</v>
      </c>
      <c r="L90" s="451">
        <v>400.947368421053</v>
      </c>
      <c r="M90" s="700" t="s">
        <v>496</v>
      </c>
      <c r="N90" s="451" t="s">
        <v>17</v>
      </c>
      <c r="O90" s="454">
        <v>447.01533651956601</v>
      </c>
      <c r="P90" s="465">
        <v>553.99117651319898</v>
      </c>
      <c r="Q90" s="451">
        <v>405.80952380952402</v>
      </c>
      <c r="R90" s="700" t="s">
        <v>174</v>
      </c>
      <c r="S90" s="451" t="s">
        <v>17</v>
      </c>
      <c r="T90" s="454">
        <v>372.93406722895298</v>
      </c>
      <c r="U90" s="465">
        <v>421.791292545641</v>
      </c>
      <c r="V90" s="451">
        <v>390.86206896551698</v>
      </c>
      <c r="W90" s="700" t="s">
        <v>505</v>
      </c>
      <c r="X90" s="451" t="s">
        <v>17</v>
      </c>
      <c r="AA90" s="327">
        <f t="shared" si="80"/>
        <v>337.31794881496012</v>
      </c>
      <c r="AB90" s="37">
        <f t="shared" si="81"/>
        <v>0.27801596055011824</v>
      </c>
      <c r="AC90" s="88">
        <f t="shared" si="82"/>
        <v>215.75638923388385</v>
      </c>
      <c r="AD90" s="59">
        <f t="shared" si="83"/>
        <v>0.23717550424776998</v>
      </c>
      <c r="AE90" s="88">
        <f t="shared" si="84"/>
        <v>106.97583999363297</v>
      </c>
      <c r="AF90" s="59">
        <f t="shared" si="85"/>
        <v>0.23931134181332636</v>
      </c>
      <c r="AG90" s="11">
        <f t="shared" si="86"/>
        <v>48.857225316688016</v>
      </c>
      <c r="AH90" s="572">
        <f t="shared" si="87"/>
        <v>0.13100767564550067</v>
      </c>
      <c r="AJ90" s="676">
        <f t="shared" si="88"/>
        <v>1.2780159605501182</v>
      </c>
      <c r="AK90" s="37">
        <f t="shared" si="89"/>
        <v>0.31666239771042071</v>
      </c>
      <c r="AL90" s="58">
        <f t="shared" si="90"/>
        <v>1.2371755042477699</v>
      </c>
      <c r="AM90" s="59">
        <f t="shared" si="91"/>
        <v>0.26530161415536191</v>
      </c>
      <c r="AN90" s="58">
        <f t="shared" si="92"/>
        <v>1.2393113418133264</v>
      </c>
      <c r="AO90" s="59">
        <f t="shared" si="93"/>
        <v>0.26794630097357375</v>
      </c>
      <c r="AP90" s="37">
        <f t="shared" si="94"/>
        <v>1.1310076756455008</v>
      </c>
      <c r="AQ90" s="677">
        <f t="shared" si="95"/>
        <v>0.13958918118451913</v>
      </c>
    </row>
    <row r="91" spans="1:43" ht="15.9" customHeight="1" x14ac:dyDescent="0.3">
      <c r="A91" s="1171"/>
      <c r="B91" s="1174"/>
      <c r="C91" s="9">
        <v>41863</v>
      </c>
      <c r="D91" s="10">
        <v>188</v>
      </c>
      <c r="E91" s="449">
        <v>1122.4727089748701</v>
      </c>
      <c r="F91" s="450">
        <v>1350.8565887402999</v>
      </c>
      <c r="G91" s="451">
        <v>507.642857142857</v>
      </c>
      <c r="H91" s="700" t="s">
        <v>402</v>
      </c>
      <c r="I91" s="451" t="s">
        <v>17</v>
      </c>
      <c r="J91" s="454">
        <v>742.36677839088202</v>
      </c>
      <c r="K91" s="465">
        <v>960.44290632289506</v>
      </c>
      <c r="L91" s="451">
        <v>521.31578947368405</v>
      </c>
      <c r="M91" s="700" t="s">
        <v>496</v>
      </c>
      <c r="N91" s="451" t="s">
        <v>17</v>
      </c>
      <c r="O91" s="454">
        <v>512.98645723966501</v>
      </c>
      <c r="P91" s="465">
        <v>610.04847520967098</v>
      </c>
      <c r="Q91" s="451">
        <v>527.44827586206895</v>
      </c>
      <c r="R91" s="700" t="s">
        <v>506</v>
      </c>
      <c r="S91" s="451" t="s">
        <v>17</v>
      </c>
      <c r="T91" s="454">
        <v>396.71653699324202</v>
      </c>
      <c r="U91" s="465">
        <v>524.38927709154598</v>
      </c>
      <c r="V91" s="451">
        <v>531.142857142857</v>
      </c>
      <c r="W91" s="700" t="s">
        <v>507</v>
      </c>
      <c r="X91" s="451" t="s">
        <v>17</v>
      </c>
      <c r="AA91" s="327">
        <f t="shared" si="80"/>
        <v>228.38387976542981</v>
      </c>
      <c r="AB91" s="37">
        <f t="shared" si="81"/>
        <v>0.20346497330345595</v>
      </c>
      <c r="AC91" s="88">
        <f t="shared" si="82"/>
        <v>218.07612793201304</v>
      </c>
      <c r="AD91" s="59">
        <f t="shared" si="83"/>
        <v>0.29375792974559584</v>
      </c>
      <c r="AE91" s="88">
        <f t="shared" si="84"/>
        <v>97.062017970005968</v>
      </c>
      <c r="AF91" s="59">
        <f t="shared" si="85"/>
        <v>0.18920970836596379</v>
      </c>
      <c r="AG91" s="11">
        <f t="shared" si="86"/>
        <v>127.67274009830396</v>
      </c>
      <c r="AH91" s="572">
        <f t="shared" si="87"/>
        <v>0.32182358987590892</v>
      </c>
      <c r="AJ91" s="676">
        <f t="shared" si="88"/>
        <v>1.2034649733034559</v>
      </c>
      <c r="AK91" s="37">
        <f t="shared" si="89"/>
        <v>0.22416397098414398</v>
      </c>
      <c r="AL91" s="58">
        <f t="shared" si="90"/>
        <v>1.2937579297455959</v>
      </c>
      <c r="AM91" s="59">
        <f t="shared" si="91"/>
        <v>0.33690479038980514</v>
      </c>
      <c r="AN91" s="58">
        <f t="shared" si="92"/>
        <v>1.1892097083659638</v>
      </c>
      <c r="AO91" s="59">
        <f t="shared" si="93"/>
        <v>0.20710986523593045</v>
      </c>
      <c r="AP91" s="37">
        <f t="shared" si="94"/>
        <v>1.321823589875909</v>
      </c>
      <c r="AQ91" s="677">
        <f t="shared" si="95"/>
        <v>0.37360880137621766</v>
      </c>
    </row>
    <row r="92" spans="1:43" ht="15.9" customHeight="1" x14ac:dyDescent="0.3">
      <c r="A92" s="1171"/>
      <c r="B92" s="1174"/>
      <c r="C92" s="12">
        <v>41863</v>
      </c>
      <c r="D92" s="13">
        <v>190</v>
      </c>
      <c r="E92" s="449">
        <v>1219.4028698896</v>
      </c>
      <c r="F92" s="450">
        <v>1367.8803859700799</v>
      </c>
      <c r="G92" s="451">
        <v>417.66666666666703</v>
      </c>
      <c r="H92" s="700" t="s">
        <v>183</v>
      </c>
      <c r="I92" s="451" t="s">
        <v>17</v>
      </c>
      <c r="J92" s="454">
        <v>970.95690347144796</v>
      </c>
      <c r="K92" s="465">
        <v>1082.6044027078301</v>
      </c>
      <c r="L92" s="451">
        <v>421.769230769231</v>
      </c>
      <c r="M92" s="700" t="s">
        <v>218</v>
      </c>
      <c r="N92" s="451" t="s">
        <v>17</v>
      </c>
      <c r="O92" s="454">
        <v>519.84958357822597</v>
      </c>
      <c r="P92" s="465">
        <v>601.05613638958698</v>
      </c>
      <c r="Q92" s="451">
        <v>407.45454545454498</v>
      </c>
      <c r="R92" s="700" t="s">
        <v>247</v>
      </c>
      <c r="S92" s="451" t="s">
        <v>17</v>
      </c>
      <c r="T92" s="454">
        <v>374.17941535588602</v>
      </c>
      <c r="U92" s="465">
        <v>448.47169637085602</v>
      </c>
      <c r="V92" s="451">
        <v>407.33333333333297</v>
      </c>
      <c r="W92" s="700" t="s">
        <v>419</v>
      </c>
      <c r="X92" s="451" t="s">
        <v>17</v>
      </c>
      <c r="AA92" s="327">
        <f t="shared" si="80"/>
        <v>148.47751608047997</v>
      </c>
      <c r="AB92" s="37">
        <f t="shared" si="81"/>
        <v>0.12176247878924752</v>
      </c>
      <c r="AC92" s="88">
        <f t="shared" si="82"/>
        <v>111.64749923638215</v>
      </c>
      <c r="AD92" s="59">
        <f t="shared" si="83"/>
        <v>0.11498708010336038</v>
      </c>
      <c r="AE92" s="88">
        <f t="shared" si="84"/>
        <v>81.206552811361007</v>
      </c>
      <c r="AF92" s="59">
        <f t="shared" si="85"/>
        <v>0.15621163385839512</v>
      </c>
      <c r="AG92" s="11">
        <f t="shared" si="86"/>
        <v>74.292281014970001</v>
      </c>
      <c r="AH92" s="572">
        <f t="shared" si="87"/>
        <v>0.19854721549636775</v>
      </c>
      <c r="AJ92" s="676">
        <f t="shared" si="88"/>
        <v>1.1217624787892475</v>
      </c>
      <c r="AK92" s="37">
        <f t="shared" si="89"/>
        <v>0.12917552940969845</v>
      </c>
      <c r="AL92" s="58">
        <f t="shared" si="90"/>
        <v>1.1149870801033603</v>
      </c>
      <c r="AM92" s="59">
        <f t="shared" si="91"/>
        <v>0.12159809439870861</v>
      </c>
      <c r="AN92" s="58">
        <f t="shared" si="92"/>
        <v>1.1562116338583952</v>
      </c>
      <c r="AO92" s="59">
        <f t="shared" si="93"/>
        <v>0.16841267113474989</v>
      </c>
      <c r="AP92" s="37">
        <f t="shared" si="94"/>
        <v>1.1985472154963677</v>
      </c>
      <c r="AQ92" s="677">
        <f t="shared" si="95"/>
        <v>0.21825771388704818</v>
      </c>
    </row>
    <row r="93" spans="1:43" ht="15.9" customHeight="1" x14ac:dyDescent="0.3">
      <c r="A93" s="1171"/>
      <c r="B93" s="1174"/>
      <c r="C93" s="9">
        <v>41856</v>
      </c>
      <c r="D93" s="10">
        <v>192</v>
      </c>
      <c r="E93" s="449" t="s">
        <v>17</v>
      </c>
      <c r="F93" s="450" t="s">
        <v>17</v>
      </c>
      <c r="G93" s="451" t="s">
        <v>17</v>
      </c>
      <c r="H93" s="700" t="s">
        <v>17</v>
      </c>
      <c r="I93" s="451" t="s">
        <v>172</v>
      </c>
      <c r="J93" s="454">
        <v>965.79965319461098</v>
      </c>
      <c r="K93" s="465">
        <v>1122.5382460676601</v>
      </c>
      <c r="L93" s="451">
        <v>456.444444444444</v>
      </c>
      <c r="M93" s="699" t="s">
        <v>184</v>
      </c>
      <c r="N93" s="451" t="s">
        <v>17</v>
      </c>
      <c r="O93" s="454">
        <v>626.13407602257098</v>
      </c>
      <c r="P93" s="465">
        <v>776.36128100969995</v>
      </c>
      <c r="Q93" s="451">
        <v>459.45454545454498</v>
      </c>
      <c r="R93" s="700" t="s">
        <v>247</v>
      </c>
      <c r="S93" s="451" t="s">
        <v>17</v>
      </c>
      <c r="T93" s="516" t="s">
        <v>17</v>
      </c>
      <c r="U93" s="519" t="s">
        <v>17</v>
      </c>
      <c r="V93" s="513" t="s">
        <v>17</v>
      </c>
      <c r="W93" s="711" t="s">
        <v>17</v>
      </c>
      <c r="X93" s="532" t="s">
        <v>608</v>
      </c>
      <c r="AA93" s="327" t="s">
        <v>17</v>
      </c>
      <c r="AB93" s="37" t="s">
        <v>17</v>
      </c>
      <c r="AC93" s="88">
        <f t="shared" si="82"/>
        <v>156.73859287304913</v>
      </c>
      <c r="AD93" s="59">
        <f t="shared" si="83"/>
        <v>0.16228893058161611</v>
      </c>
      <c r="AE93" s="88">
        <f t="shared" si="84"/>
        <v>150.22720498712897</v>
      </c>
      <c r="AF93" s="59">
        <f t="shared" si="85"/>
        <v>0.23992817311817022</v>
      </c>
      <c r="AG93" s="11" t="s">
        <v>17</v>
      </c>
      <c r="AH93" s="572" t="s">
        <v>17</v>
      </c>
      <c r="AJ93" s="676" t="s">
        <v>17</v>
      </c>
      <c r="AK93" s="37" t="s">
        <v>17</v>
      </c>
      <c r="AL93" s="58">
        <f t="shared" si="90"/>
        <v>1.1622889305816162</v>
      </c>
      <c r="AM93" s="59">
        <f t="shared" si="91"/>
        <v>0.17545777907627846</v>
      </c>
      <c r="AN93" s="58">
        <f t="shared" si="92"/>
        <v>1.2399281731181702</v>
      </c>
      <c r="AO93" s="59">
        <f t="shared" si="93"/>
        <v>0.26871093724608153</v>
      </c>
      <c r="AP93" s="37" t="s">
        <v>17</v>
      </c>
      <c r="AQ93" s="677" t="s">
        <v>17</v>
      </c>
    </row>
    <row r="94" spans="1:43" ht="15.9" customHeight="1" x14ac:dyDescent="0.3">
      <c r="A94" s="1171"/>
      <c r="B94" s="1174"/>
      <c r="C94" s="12">
        <v>41947</v>
      </c>
      <c r="D94" s="13">
        <v>256</v>
      </c>
      <c r="E94" s="449">
        <v>1238.21552769595</v>
      </c>
      <c r="F94" s="450">
        <v>1456.1326727809501</v>
      </c>
      <c r="G94" s="451">
        <v>395.81818181818198</v>
      </c>
      <c r="H94" s="700" t="s">
        <v>389</v>
      </c>
      <c r="I94" s="451" t="s">
        <v>17</v>
      </c>
      <c r="J94" s="454">
        <v>869.06939273860303</v>
      </c>
      <c r="K94" s="465">
        <v>989.31958720829903</v>
      </c>
      <c r="L94" s="451">
        <v>486.27272727272702</v>
      </c>
      <c r="M94" s="700" t="s">
        <v>508</v>
      </c>
      <c r="N94" s="451" t="s">
        <v>17</v>
      </c>
      <c r="O94" s="454">
        <v>453.78170475421098</v>
      </c>
      <c r="P94" s="465">
        <v>521.54872682525604</v>
      </c>
      <c r="Q94" s="451">
        <v>483.68421052631601</v>
      </c>
      <c r="R94" s="700" t="s">
        <v>244</v>
      </c>
      <c r="S94" s="451" t="s">
        <v>17</v>
      </c>
      <c r="T94" s="454">
        <v>416.16888464064601</v>
      </c>
      <c r="U94" s="465">
        <v>461.70562006989599</v>
      </c>
      <c r="V94" s="451">
        <v>420.8</v>
      </c>
      <c r="W94" s="700" t="s">
        <v>509</v>
      </c>
      <c r="X94" s="451" t="s">
        <v>17</v>
      </c>
      <c r="AA94" s="327">
        <f t="shared" si="80"/>
        <v>217.91714508500013</v>
      </c>
      <c r="AB94" s="37">
        <f t="shared" si="81"/>
        <v>0.17599290285956645</v>
      </c>
      <c r="AC94" s="88">
        <f t="shared" si="82"/>
        <v>120.250194469696</v>
      </c>
      <c r="AD94" s="59">
        <f t="shared" si="83"/>
        <v>0.13836662005868686</v>
      </c>
      <c r="AE94" s="88">
        <f t="shared" si="84"/>
        <v>67.767022071045062</v>
      </c>
      <c r="AF94" s="59">
        <f t="shared" si="85"/>
        <v>0.14933837429111602</v>
      </c>
      <c r="AG94" s="11">
        <f t="shared" si="86"/>
        <v>45.536735429249973</v>
      </c>
      <c r="AH94" s="572">
        <f t="shared" si="87"/>
        <v>0.10941888524071204</v>
      </c>
      <c r="AJ94" s="676">
        <f t="shared" si="88"/>
        <v>1.1759929028595664</v>
      </c>
      <c r="AK94" s="37">
        <f t="shared" si="89"/>
        <v>0.19147965378803478</v>
      </c>
      <c r="AL94" s="58">
        <f t="shared" si="90"/>
        <v>1.1383666200586868</v>
      </c>
      <c r="AM94" s="59">
        <f t="shared" si="91"/>
        <v>0.14793928083191932</v>
      </c>
      <c r="AN94" s="58">
        <f t="shared" si="92"/>
        <v>1.1493383742911161</v>
      </c>
      <c r="AO94" s="59">
        <f t="shared" si="93"/>
        <v>0.16048934930907277</v>
      </c>
      <c r="AP94" s="37">
        <f t="shared" si="94"/>
        <v>1.1094188852407121</v>
      </c>
      <c r="AQ94" s="677">
        <f t="shared" si="95"/>
        <v>0.11540513146437215</v>
      </c>
    </row>
    <row r="95" spans="1:43" ht="15.9" customHeight="1" thickBot="1" x14ac:dyDescent="0.35">
      <c r="A95" s="1171"/>
      <c r="B95" s="1174"/>
      <c r="C95" s="30">
        <v>41954</v>
      </c>
      <c r="D95" s="714">
        <v>257</v>
      </c>
      <c r="E95" s="542">
        <v>1068.4849030533001</v>
      </c>
      <c r="F95" s="543">
        <v>1403.55520075753</v>
      </c>
      <c r="G95" s="539">
        <v>508.2</v>
      </c>
      <c r="H95" s="702" t="s">
        <v>183</v>
      </c>
      <c r="I95" s="539" t="s">
        <v>17</v>
      </c>
      <c r="J95" s="544">
        <v>874.81649726080104</v>
      </c>
      <c r="K95" s="552">
        <v>1034.5407948510399</v>
      </c>
      <c r="L95" s="539">
        <v>384.5</v>
      </c>
      <c r="M95" s="702" t="s">
        <v>378</v>
      </c>
      <c r="N95" s="539" t="s">
        <v>17</v>
      </c>
      <c r="O95" s="544">
        <v>412.55319211763401</v>
      </c>
      <c r="P95" s="552">
        <v>499.393092433753</v>
      </c>
      <c r="Q95" s="539">
        <v>423.25</v>
      </c>
      <c r="R95" s="702" t="s">
        <v>510</v>
      </c>
      <c r="S95" s="539" t="s">
        <v>17</v>
      </c>
      <c r="T95" s="544">
        <v>298.71247661053201</v>
      </c>
      <c r="U95" s="552">
        <v>368.13436692506502</v>
      </c>
      <c r="V95" s="539">
        <v>516.4</v>
      </c>
      <c r="W95" s="702" t="s">
        <v>257</v>
      </c>
      <c r="X95" s="539" t="s">
        <v>17</v>
      </c>
      <c r="AA95" s="310">
        <f t="shared" si="80"/>
        <v>335.07029770422992</v>
      </c>
      <c r="AB95" s="38">
        <f t="shared" si="81"/>
        <v>0.31359385307806764</v>
      </c>
      <c r="AC95" s="105">
        <f t="shared" si="82"/>
        <v>159.72429759023885</v>
      </c>
      <c r="AD95" s="71">
        <f t="shared" si="83"/>
        <v>0.18258034466698186</v>
      </c>
      <c r="AE95" s="105">
        <f t="shared" si="84"/>
        <v>86.839900316118985</v>
      </c>
      <c r="AF95" s="71">
        <f t="shared" si="85"/>
        <v>0.21049382716049317</v>
      </c>
      <c r="AG95" s="94">
        <f t="shared" si="86"/>
        <v>69.421890314533016</v>
      </c>
      <c r="AH95" s="574">
        <f t="shared" si="87"/>
        <v>0.23240371845949651</v>
      </c>
      <c r="AJ95" s="676">
        <f t="shared" si="88"/>
        <v>1.3135938530780675</v>
      </c>
      <c r="AK95" s="37">
        <f t="shared" si="89"/>
        <v>0.36276440542224186</v>
      </c>
      <c r="AL95" s="58">
        <f t="shared" si="90"/>
        <v>1.1825803446669818</v>
      </c>
      <c r="AM95" s="59">
        <f t="shared" si="91"/>
        <v>0.19924813579633871</v>
      </c>
      <c r="AN95" s="58">
        <f t="shared" si="92"/>
        <v>1.2104938271604933</v>
      </c>
      <c r="AO95" s="59">
        <f t="shared" si="93"/>
        <v>0.23264765279682909</v>
      </c>
      <c r="AP95" s="37">
        <f t="shared" si="94"/>
        <v>1.2324037184594965</v>
      </c>
      <c r="AQ95" s="677">
        <f t="shared" si="95"/>
        <v>0.25940946263639697</v>
      </c>
    </row>
    <row r="96" spans="1:43" ht="15.9" customHeight="1" x14ac:dyDescent="0.3">
      <c r="A96" s="1171"/>
      <c r="B96" s="1174"/>
      <c r="C96" s="1283" t="s">
        <v>13</v>
      </c>
      <c r="D96" s="1284"/>
      <c r="E96" s="502">
        <f>AVERAGE(E84:E95)</f>
        <v>1167.0162477440579</v>
      </c>
      <c r="F96" s="503">
        <f>AVERAGE(F84:F95)</f>
        <v>1398.5584309291789</v>
      </c>
      <c r="G96" s="472">
        <f>AVERAGE(G84:G95)</f>
        <v>426.13824230261019</v>
      </c>
      <c r="H96" s="1213">
        <f>COUNT(E84:E95)</f>
        <v>9</v>
      </c>
      <c r="I96" s="1214"/>
      <c r="J96" s="496">
        <f>AVERAGE(J84:J95)</f>
        <v>895.90943504940731</v>
      </c>
      <c r="K96" s="497">
        <f>AVERAGE(K84:K95)</f>
        <v>1073.6082667222522</v>
      </c>
      <c r="L96" s="472">
        <f>AVERAGE(L84:L95)</f>
        <v>447.96995605515332</v>
      </c>
      <c r="M96" s="1213">
        <f>COUNT(J84:J95)</f>
        <v>12</v>
      </c>
      <c r="N96" s="1214"/>
      <c r="O96" s="496">
        <f>AVERAGE(O84:O95)</f>
        <v>522.04507009703832</v>
      </c>
      <c r="P96" s="497">
        <f>AVERAGE(P84:P95)</f>
        <v>619.70819042596997</v>
      </c>
      <c r="Q96" s="472">
        <f>AVERAGE(Q84:Q95)</f>
        <v>442.88100914374627</v>
      </c>
      <c r="R96" s="1213">
        <f>COUNT(O84:O95)</f>
        <v>11</v>
      </c>
      <c r="S96" s="1214"/>
      <c r="T96" s="496">
        <f>AVERAGE(T84:T95)</f>
        <v>376.82258740962891</v>
      </c>
      <c r="U96" s="497">
        <f>AVERAGE(U84:U95)</f>
        <v>452.62235759450743</v>
      </c>
      <c r="V96" s="472">
        <f>AVERAGE(V84:V95)</f>
        <v>446.49819983008877</v>
      </c>
      <c r="W96" s="1213">
        <f>COUNT(T84:T95)</f>
        <v>10</v>
      </c>
      <c r="X96" s="1214"/>
      <c r="AA96" s="14">
        <f t="shared" ref="AA96:AH96" si="96">AVERAGE(AA84:AA95)</f>
        <v>231.54218318512116</v>
      </c>
      <c r="AB96" s="48">
        <f t="shared" si="96"/>
        <v>0.20041925203549363</v>
      </c>
      <c r="AC96" s="89">
        <f t="shared" si="96"/>
        <v>177.69883167284505</v>
      </c>
      <c r="AD96" s="48">
        <f t="shared" si="96"/>
        <v>0.20413777730756513</v>
      </c>
      <c r="AE96" s="89">
        <f t="shared" si="96"/>
        <v>97.663120328931711</v>
      </c>
      <c r="AF96" s="65">
        <f t="shared" si="96"/>
        <v>0.18627927587759902</v>
      </c>
      <c r="AG96" s="15">
        <f t="shared" si="96"/>
        <v>75.799770184878611</v>
      </c>
      <c r="AH96" s="112">
        <f t="shared" si="96"/>
        <v>0.20325318524119207</v>
      </c>
      <c r="AJ96" s="47">
        <f t="shared" ref="AJ96:AQ96" si="97">AVERAGE(AJ84:AJ95)</f>
        <v>1.2004192520354937</v>
      </c>
      <c r="AK96" s="48">
        <f t="shared" si="97"/>
        <v>0.22228878006203504</v>
      </c>
      <c r="AL96" s="64">
        <f t="shared" si="97"/>
        <v>1.204137777307565</v>
      </c>
      <c r="AM96" s="48">
        <f t="shared" si="97"/>
        <v>0.22730092474235475</v>
      </c>
      <c r="AN96" s="64">
        <f t="shared" si="97"/>
        <v>1.1862792758775988</v>
      </c>
      <c r="AO96" s="65">
        <f t="shared" si="97"/>
        <v>0.20438722333551579</v>
      </c>
      <c r="AP96" s="48">
        <f t="shared" si="97"/>
        <v>1.2032531852411918</v>
      </c>
      <c r="AQ96" s="112">
        <f t="shared" si="97"/>
        <v>0.22556528966368444</v>
      </c>
    </row>
    <row r="97" spans="1:43" ht="15.9" customHeight="1" x14ac:dyDescent="0.3">
      <c r="A97" s="1171"/>
      <c r="B97" s="1174"/>
      <c r="C97" s="1285" t="s">
        <v>14</v>
      </c>
      <c r="D97" s="1286"/>
      <c r="E97" s="504">
        <f>_xlfn.STDEV.S(E84:E95)</f>
        <v>69.150389168134396</v>
      </c>
      <c r="F97" s="505">
        <f>_xlfn.STDEV.S(F84:F95)</f>
        <v>70.987619295030257</v>
      </c>
      <c r="G97" s="476">
        <f>_xlfn.STDEV.S(G84:G95)</f>
        <v>64.055925544399955</v>
      </c>
      <c r="H97" s="1215"/>
      <c r="I97" s="1216"/>
      <c r="J97" s="498">
        <f>_xlfn.STDEV.S(J84:J95)</f>
        <v>99.633886526060579</v>
      </c>
      <c r="K97" s="499">
        <f>_xlfn.STDEV.S(K84:K95)</f>
        <v>79.645510126933772</v>
      </c>
      <c r="L97" s="476">
        <f>_xlfn.STDEV.S(L84:L95)</f>
        <v>57.05564702307376</v>
      </c>
      <c r="M97" s="1215"/>
      <c r="N97" s="1216"/>
      <c r="O97" s="498">
        <f>_xlfn.STDEV.S(O84:O95)</f>
        <v>84.368141850840729</v>
      </c>
      <c r="P97" s="499">
        <f>_xlfn.STDEV.S(P84:P95)</f>
        <v>106.45826149387923</v>
      </c>
      <c r="Q97" s="476">
        <f>_xlfn.STDEV.S(Q84:Q95)</f>
        <v>61.277436152451699</v>
      </c>
      <c r="R97" s="1215"/>
      <c r="S97" s="1216"/>
      <c r="T97" s="498">
        <f>_xlfn.STDEV.S(T84:T95)</f>
        <v>40.788944661315455</v>
      </c>
      <c r="U97" s="499">
        <f>_xlfn.STDEV.S(U84:U95)</f>
        <v>46.930326940022645</v>
      </c>
      <c r="V97" s="476">
        <f>_xlfn.STDEV.S(V84:V95)</f>
        <v>63.490229151424607</v>
      </c>
      <c r="W97" s="1215"/>
      <c r="X97" s="1216"/>
      <c r="AA97" s="17">
        <f t="shared" ref="AA97:AH97" si="98">_xlfn.STDEV.S(AA84:AA95)</f>
        <v>66.450353795042417</v>
      </c>
      <c r="AB97" s="50">
        <f t="shared" si="98"/>
        <v>6.3384358480173014E-2</v>
      </c>
      <c r="AC97" s="90">
        <f t="shared" si="98"/>
        <v>45.265783907937674</v>
      </c>
      <c r="AD97" s="50">
        <f t="shared" si="98"/>
        <v>7.1254188359240231E-2</v>
      </c>
      <c r="AE97" s="90">
        <f t="shared" si="98"/>
        <v>29.282683898628285</v>
      </c>
      <c r="AF97" s="67">
        <f t="shared" si="98"/>
        <v>4.0835265687710474E-2</v>
      </c>
      <c r="AG97" s="18">
        <f t="shared" si="98"/>
        <v>22.529441761721642</v>
      </c>
      <c r="AH97" s="113">
        <f t="shared" si="98"/>
        <v>6.066622283990028E-2</v>
      </c>
      <c r="AJ97" s="49">
        <f t="shared" ref="AJ97:AQ97" si="99">_xlfn.STDEV.S(AJ84:AJ95)</f>
        <v>6.3384358480172959E-2</v>
      </c>
      <c r="AK97" s="50">
        <f t="shared" si="99"/>
        <v>7.7116796390891945E-2</v>
      </c>
      <c r="AL97" s="66">
        <f t="shared" si="99"/>
        <v>7.1254188359240245E-2</v>
      </c>
      <c r="AM97" s="50">
        <f t="shared" si="99"/>
        <v>8.7759632487151087E-2</v>
      </c>
      <c r="AN97" s="66">
        <f t="shared" si="99"/>
        <v>4.0835265687710523E-2</v>
      </c>
      <c r="AO97" s="67">
        <f t="shared" si="99"/>
        <v>4.8418719806726636E-2</v>
      </c>
      <c r="AP97" s="50">
        <f t="shared" si="99"/>
        <v>6.0666222839900433E-2</v>
      </c>
      <c r="AQ97" s="113">
        <f t="shared" si="99"/>
        <v>7.3520994291336988E-2</v>
      </c>
    </row>
    <row r="98" spans="1:43" ht="15.9" customHeight="1" thickBot="1" x14ac:dyDescent="0.35">
      <c r="A98" s="1171"/>
      <c r="B98" s="1175"/>
      <c r="C98" s="1287" t="s">
        <v>15</v>
      </c>
      <c r="D98" s="1288"/>
      <c r="E98" s="506">
        <f>_xlfn.STDEV.S(E84:E95)/SQRT(COUNT(E84:E95))</f>
        <v>23.050129722711464</v>
      </c>
      <c r="F98" s="507">
        <f>_xlfn.STDEV.S(F84:F95)/SQRT(COUNT(F84:F95))</f>
        <v>23.662539765010084</v>
      </c>
      <c r="G98" s="480">
        <f>_xlfn.STDEV.S(G84:G95)/SQRT(COUNT(G84:G95))</f>
        <v>21.351975181466653</v>
      </c>
      <c r="H98" s="1217"/>
      <c r="I98" s="1218"/>
      <c r="J98" s="500">
        <f>_xlfn.STDEV.S(J84:J95)/SQRT(COUNT(J84:J95))</f>
        <v>28.761825603114854</v>
      </c>
      <c r="K98" s="501">
        <f>_xlfn.STDEV.S(K84:K95)/SQRT(COUNT(K84:K95))</f>
        <v>22.991678355765142</v>
      </c>
      <c r="L98" s="480">
        <f>_xlfn.STDEV.S(L84:L95)/SQRT(COUNT(L84:L95))</f>
        <v>16.470546583779953</v>
      </c>
      <c r="M98" s="1217"/>
      <c r="N98" s="1218"/>
      <c r="O98" s="500">
        <f>_xlfn.STDEV.S(O84:O95)/SQRT(COUNT(O84:O95))</f>
        <v>25.437951888974478</v>
      </c>
      <c r="P98" s="501">
        <f>_xlfn.STDEV.S(P84:P95)/SQRT(COUNT(P84:P95))</f>
        <v>32.098373564430688</v>
      </c>
      <c r="Q98" s="480">
        <f>_xlfn.STDEV.S(Q84:Q95)/SQRT(COUNT(Q84:Q95))</f>
        <v>18.475842166603773</v>
      </c>
      <c r="R98" s="1217"/>
      <c r="S98" s="1218"/>
      <c r="T98" s="500">
        <f>_xlfn.STDEV.S(T84:T95)/SQRT(COUNT(T84:T95))</f>
        <v>12.898596848432213</v>
      </c>
      <c r="U98" s="501">
        <f>_xlfn.STDEV.S(U84:U95)/SQRT(COUNT(U84:U95))</f>
        <v>14.840672446683186</v>
      </c>
      <c r="V98" s="480">
        <f>_xlfn.STDEV.S(V84:V95)/SQRT(COUNT(V84:V95))</f>
        <v>20.077373328452122</v>
      </c>
      <c r="W98" s="1217"/>
      <c r="X98" s="1218"/>
      <c r="AA98" s="20">
        <f t="shared" ref="AA98:AH98" si="100">_xlfn.STDEV.S(AA84:AA95)/SQRT(COUNT(AA84:AA95))</f>
        <v>22.150117931680807</v>
      </c>
      <c r="AB98" s="52">
        <f t="shared" si="100"/>
        <v>2.1128119493391006E-2</v>
      </c>
      <c r="AC98" s="91">
        <f t="shared" si="100"/>
        <v>13.067106262163623</v>
      </c>
      <c r="AD98" s="52">
        <f t="shared" si="100"/>
        <v>2.0569312415047825E-2</v>
      </c>
      <c r="AE98" s="91">
        <f t="shared" si="100"/>
        <v>8.8290613951210428</v>
      </c>
      <c r="AF98" s="69">
        <f t="shared" si="100"/>
        <v>1.2312295863691801E-2</v>
      </c>
      <c r="AG98" s="21">
        <f t="shared" si="100"/>
        <v>7.1244350379156884</v>
      </c>
      <c r="AH98" s="114">
        <f t="shared" si="100"/>
        <v>1.9184344121341335E-2</v>
      </c>
      <c r="AJ98" s="51">
        <f t="shared" ref="AJ98:AQ98" si="101">_xlfn.STDEV.S(AJ84:AJ95)/SQRT(COUNT(AJ84:AJ95))</f>
        <v>2.1128119493390985E-2</v>
      </c>
      <c r="AK98" s="52">
        <f t="shared" si="101"/>
        <v>2.5705598796963981E-2</v>
      </c>
      <c r="AL98" s="68">
        <f t="shared" si="101"/>
        <v>2.0569312415047829E-2</v>
      </c>
      <c r="AM98" s="52">
        <f t="shared" si="101"/>
        <v>2.5334023720219655E-2</v>
      </c>
      <c r="AN98" s="68">
        <f t="shared" si="101"/>
        <v>1.2312295863691815E-2</v>
      </c>
      <c r="AO98" s="69">
        <f t="shared" si="101"/>
        <v>1.4598793311660143E-2</v>
      </c>
      <c r="AP98" s="52">
        <f t="shared" si="101"/>
        <v>1.9184344121341384E-2</v>
      </c>
      <c r="AQ98" s="114">
        <f t="shared" si="101"/>
        <v>2.3249379780086191E-2</v>
      </c>
    </row>
    <row r="99" spans="1:43" ht="15.9" customHeight="1" x14ac:dyDescent="0.3">
      <c r="A99" s="1171"/>
      <c r="B99" s="1173" t="s">
        <v>16</v>
      </c>
      <c r="C99" s="5">
        <v>41480</v>
      </c>
      <c r="D99" s="6">
        <v>641</v>
      </c>
      <c r="E99" s="445">
        <v>1254.93897085925</v>
      </c>
      <c r="F99" s="446">
        <v>1407.14341366296</v>
      </c>
      <c r="G99" s="435">
        <v>447</v>
      </c>
      <c r="H99" s="696" t="s">
        <v>295</v>
      </c>
      <c r="I99" s="435" t="s">
        <v>17</v>
      </c>
      <c r="J99" s="438">
        <v>731.37113386391798</v>
      </c>
      <c r="K99" s="439">
        <v>905.418883493517</v>
      </c>
      <c r="L99" s="435">
        <v>553.36842105263202</v>
      </c>
      <c r="M99" s="696" t="s">
        <v>496</v>
      </c>
      <c r="N99" s="435" t="s">
        <v>17</v>
      </c>
      <c r="O99" s="438" t="s">
        <v>17</v>
      </c>
      <c r="P99" s="439" t="s">
        <v>17</v>
      </c>
      <c r="Q99" s="435" t="s">
        <v>17</v>
      </c>
      <c r="R99" s="696" t="s">
        <v>17</v>
      </c>
      <c r="S99" s="442" t="s">
        <v>172</v>
      </c>
      <c r="T99" s="438" t="s">
        <v>17</v>
      </c>
      <c r="U99" s="439" t="s">
        <v>17</v>
      </c>
      <c r="V99" s="435" t="s">
        <v>17</v>
      </c>
      <c r="W99" s="696" t="s">
        <v>17</v>
      </c>
      <c r="X99" s="435" t="s">
        <v>17</v>
      </c>
      <c r="AA99" s="308">
        <f>F99-E99</f>
        <v>152.20444280370998</v>
      </c>
      <c r="AB99" s="35">
        <f>AA99/E99</f>
        <v>0.12128433839256454</v>
      </c>
      <c r="AC99" s="97">
        <f>K99-J99</f>
        <v>174.04774962959902</v>
      </c>
      <c r="AD99" s="100">
        <f>AC99/J99</f>
        <v>0.2379745953468039</v>
      </c>
      <c r="AE99" s="97" t="s">
        <v>17</v>
      </c>
      <c r="AF99" s="100" t="s">
        <v>17</v>
      </c>
      <c r="AG99" s="7" t="s">
        <v>17</v>
      </c>
      <c r="AH99" s="570" t="s">
        <v>17</v>
      </c>
      <c r="AJ99" s="676">
        <f>F99/E99</f>
        <v>1.1212843383925646</v>
      </c>
      <c r="AK99" s="37">
        <f>0.5*(AJ99^2-1)</f>
        <v>0.12863928376222566</v>
      </c>
      <c r="AL99" s="58">
        <f>K99/J99</f>
        <v>1.237974595346804</v>
      </c>
      <c r="AM99" s="59">
        <f>0.5*(AL99^2-1)</f>
        <v>0.26629054936204155</v>
      </c>
      <c r="AN99" s="58" t="s">
        <v>17</v>
      </c>
      <c r="AO99" s="59" t="s">
        <v>17</v>
      </c>
      <c r="AP99" s="37" t="s">
        <v>17</v>
      </c>
      <c r="AQ99" s="677" t="s">
        <v>17</v>
      </c>
    </row>
    <row r="100" spans="1:43" ht="15.9" customHeight="1" x14ac:dyDescent="0.3">
      <c r="A100" s="1171"/>
      <c r="B100" s="1174"/>
      <c r="C100" s="9">
        <v>41494</v>
      </c>
      <c r="D100" s="10">
        <v>663</v>
      </c>
      <c r="E100" s="449">
        <v>1221.5756032403301</v>
      </c>
      <c r="F100" s="450">
        <v>1403.3302395124899</v>
      </c>
      <c r="G100" s="451">
        <v>526</v>
      </c>
      <c r="H100" s="700" t="s">
        <v>241</v>
      </c>
      <c r="I100" s="451" t="s">
        <v>17</v>
      </c>
      <c r="J100" s="454">
        <v>934.38463140730198</v>
      </c>
      <c r="K100" s="465">
        <v>1067.89759147207</v>
      </c>
      <c r="L100" s="451">
        <v>592.34782608695696</v>
      </c>
      <c r="M100" s="700" t="s">
        <v>511</v>
      </c>
      <c r="N100" s="451" t="s">
        <v>17</v>
      </c>
      <c r="O100" s="454">
        <v>427.41142968815501</v>
      </c>
      <c r="P100" s="465">
        <v>547.96337139507</v>
      </c>
      <c r="Q100" s="451">
        <v>586.758620689655</v>
      </c>
      <c r="R100" s="700" t="s">
        <v>506</v>
      </c>
      <c r="S100" s="451" t="s">
        <v>17</v>
      </c>
      <c r="T100" s="454">
        <v>363.725908968238</v>
      </c>
      <c r="U100" s="465">
        <v>430.82097955461302</v>
      </c>
      <c r="V100" s="451">
        <v>544.70000000000005</v>
      </c>
      <c r="W100" s="700" t="s">
        <v>582</v>
      </c>
      <c r="X100" s="451" t="s">
        <v>17</v>
      </c>
      <c r="AA100" s="327">
        <f t="shared" ref="AA100:AA108" si="102">F100-E100</f>
        <v>181.75463627215981</v>
      </c>
      <c r="AB100" s="37">
        <f t="shared" ref="AB100:AB108" si="103">AA100/E100</f>
        <v>0.14878705484133822</v>
      </c>
      <c r="AC100" s="88">
        <f t="shared" ref="AC100:AC108" si="104">K100-J100</f>
        <v>133.51296006476798</v>
      </c>
      <c r="AD100" s="59">
        <f t="shared" ref="AD100:AD108" si="105">AC100/J100</f>
        <v>0.14288865160772229</v>
      </c>
      <c r="AE100" s="88">
        <f t="shared" ref="AE100:AE108" si="106">P100-O100</f>
        <v>120.55194170691499</v>
      </c>
      <c r="AF100" s="59">
        <f t="shared" ref="AF100:AF108" si="107">AE100/O100</f>
        <v>0.28205128205128083</v>
      </c>
      <c r="AG100" s="11">
        <f t="shared" ref="AG100:AG108" si="108">U100-T100</f>
        <v>67.095070586375016</v>
      </c>
      <c r="AH100" s="572">
        <f t="shared" ref="AH100:AH108" si="109">AG100/T100</f>
        <v>0.18446601941747853</v>
      </c>
      <c r="AJ100" s="676">
        <f t="shared" ref="AJ100:AJ108" si="110">F100/E100</f>
        <v>1.1487870548413381</v>
      </c>
      <c r="AK100" s="37">
        <f t="shared" ref="AK100:AK108" si="111">0.5*(AJ100^2-1)</f>
        <v>0.15985584868551783</v>
      </c>
      <c r="AL100" s="58">
        <f t="shared" ref="AL100:AL108" si="112">K100/J100</f>
        <v>1.1428886516077224</v>
      </c>
      <c r="AM100" s="59">
        <f t="shared" ref="AM100:AM108" si="113">0.5*(AL100^2-1)</f>
        <v>0.1530972349868589</v>
      </c>
      <c r="AN100" s="58">
        <f t="shared" ref="AN100:AN108" si="114">P100/O100</f>
        <v>1.2820512820512808</v>
      </c>
      <c r="AO100" s="59">
        <f t="shared" ref="AO100:AO108" si="115">0.5*(AN100^2-1)</f>
        <v>0.32182774490466637</v>
      </c>
      <c r="AP100" s="37">
        <f t="shared" ref="AP100:AP108" si="116">U100/T100</f>
        <v>1.1844660194174785</v>
      </c>
      <c r="AQ100" s="677">
        <f t="shared" ref="AQ100:AQ108" si="117">0.5*(AP100^2-1)</f>
        <v>0.20147987557734337</v>
      </c>
    </row>
    <row r="101" spans="1:43" ht="15.9" customHeight="1" x14ac:dyDescent="0.3">
      <c r="A101" s="1171"/>
      <c r="B101" s="1174"/>
      <c r="C101" s="12">
        <v>41495</v>
      </c>
      <c r="D101" s="13">
        <v>668</v>
      </c>
      <c r="E101" s="449" t="s">
        <v>17</v>
      </c>
      <c r="F101" s="450" t="s">
        <v>17</v>
      </c>
      <c r="G101" s="451" t="s">
        <v>17</v>
      </c>
      <c r="H101" s="700" t="s">
        <v>17</v>
      </c>
      <c r="I101" s="451" t="s">
        <v>585</v>
      </c>
      <c r="J101" s="454">
        <v>914.34032904923004</v>
      </c>
      <c r="K101" s="465">
        <v>1040.3072692395001</v>
      </c>
      <c r="L101" s="451">
        <v>438.46666666666698</v>
      </c>
      <c r="M101" s="700" t="s">
        <v>313</v>
      </c>
      <c r="N101" s="451" t="s">
        <v>17</v>
      </c>
      <c r="O101" s="454">
        <v>486.23553177979602</v>
      </c>
      <c r="P101" s="465">
        <v>565.91658726698802</v>
      </c>
      <c r="Q101" s="451">
        <v>486</v>
      </c>
      <c r="R101" s="700" t="s">
        <v>252</v>
      </c>
      <c r="S101" s="451" t="s">
        <v>17</v>
      </c>
      <c r="T101" s="454" t="s">
        <v>17</v>
      </c>
      <c r="U101" s="465" t="s">
        <v>17</v>
      </c>
      <c r="V101" s="451" t="s">
        <v>17</v>
      </c>
      <c r="W101" s="700" t="s">
        <v>17</v>
      </c>
      <c r="X101" s="451" t="s">
        <v>17</v>
      </c>
      <c r="AA101" s="327" t="s">
        <v>17</v>
      </c>
      <c r="AB101" s="37" t="s">
        <v>17</v>
      </c>
      <c r="AC101" s="88">
        <f t="shared" si="104"/>
        <v>125.96694019027007</v>
      </c>
      <c r="AD101" s="59">
        <f t="shared" si="105"/>
        <v>0.13776811126908933</v>
      </c>
      <c r="AE101" s="88">
        <f t="shared" si="106"/>
        <v>79.681055487191998</v>
      </c>
      <c r="AF101" s="59">
        <f t="shared" si="107"/>
        <v>0.16387337057728141</v>
      </c>
      <c r="AG101" s="11" t="s">
        <v>17</v>
      </c>
      <c r="AH101" s="572" t="s">
        <v>17</v>
      </c>
      <c r="AJ101" s="676" t="s">
        <v>17</v>
      </c>
      <c r="AK101" s="37" t="s">
        <v>17</v>
      </c>
      <c r="AL101" s="58">
        <f t="shared" si="112"/>
        <v>1.1377681112690894</v>
      </c>
      <c r="AM101" s="59">
        <f t="shared" si="113"/>
        <v>0.1472581375104155</v>
      </c>
      <c r="AN101" s="58">
        <f t="shared" si="114"/>
        <v>1.1638733705772815</v>
      </c>
      <c r="AO101" s="59">
        <f t="shared" si="115"/>
        <v>0.17730061136946096</v>
      </c>
      <c r="AP101" s="37" t="s">
        <v>17</v>
      </c>
      <c r="AQ101" s="677" t="s">
        <v>17</v>
      </c>
    </row>
    <row r="102" spans="1:43" ht="15.9" customHeight="1" x14ac:dyDescent="0.3">
      <c r="A102" s="1171"/>
      <c r="B102" s="1174"/>
      <c r="C102" s="12">
        <v>41512</v>
      </c>
      <c r="D102" s="13">
        <v>673</v>
      </c>
      <c r="E102" s="449">
        <v>1084.6771131119699</v>
      </c>
      <c r="F102" s="450">
        <v>1493.00620032804</v>
      </c>
      <c r="G102" s="451">
        <v>433.555555555556</v>
      </c>
      <c r="H102" s="700" t="s">
        <v>241</v>
      </c>
      <c r="I102" s="451" t="s">
        <v>17</v>
      </c>
      <c r="J102" s="454">
        <v>857.47524129086696</v>
      </c>
      <c r="K102" s="465">
        <v>995.19946440114495</v>
      </c>
      <c r="L102" s="451">
        <v>532.25</v>
      </c>
      <c r="M102" s="700" t="s">
        <v>378</v>
      </c>
      <c r="N102" s="451" t="s">
        <v>17</v>
      </c>
      <c r="O102" s="454">
        <v>546.61128187538804</v>
      </c>
      <c r="P102" s="465">
        <v>632.81103650251305</v>
      </c>
      <c r="Q102" s="451">
        <v>526.75</v>
      </c>
      <c r="R102" s="700" t="s">
        <v>503</v>
      </c>
      <c r="S102" s="451" t="s">
        <v>17</v>
      </c>
      <c r="T102" s="454" t="s">
        <v>17</v>
      </c>
      <c r="U102" s="465" t="s">
        <v>17</v>
      </c>
      <c r="V102" s="451" t="s">
        <v>17</v>
      </c>
      <c r="W102" s="700" t="s">
        <v>17</v>
      </c>
      <c r="X102" s="451" t="s">
        <v>17</v>
      </c>
      <c r="AA102" s="327">
        <f t="shared" si="102"/>
        <v>408.32908721607009</v>
      </c>
      <c r="AB102" s="37">
        <f t="shared" si="103"/>
        <v>0.37645220156306441</v>
      </c>
      <c r="AC102" s="88">
        <f t="shared" si="104"/>
        <v>137.72422311027799</v>
      </c>
      <c r="AD102" s="59">
        <f t="shared" si="105"/>
        <v>0.16061597639011027</v>
      </c>
      <c r="AE102" s="88">
        <f t="shared" si="106"/>
        <v>86.199754627125003</v>
      </c>
      <c r="AF102" s="59">
        <f t="shared" si="107"/>
        <v>0.15769845498135202</v>
      </c>
      <c r="AG102" s="11" t="s">
        <v>17</v>
      </c>
      <c r="AH102" s="572" t="s">
        <v>17</v>
      </c>
      <c r="AJ102" s="676">
        <f t="shared" si="110"/>
        <v>1.3764522015630645</v>
      </c>
      <c r="AK102" s="37">
        <f t="shared" si="111"/>
        <v>0.44731033159390354</v>
      </c>
      <c r="AL102" s="58">
        <f t="shared" si="112"/>
        <v>1.1606159763901103</v>
      </c>
      <c r="AM102" s="59">
        <f t="shared" si="113"/>
        <v>0.17351472232598453</v>
      </c>
      <c r="AN102" s="58">
        <f t="shared" si="114"/>
        <v>1.157698454981352</v>
      </c>
      <c r="AO102" s="59">
        <f t="shared" si="115"/>
        <v>0.17013285633310482</v>
      </c>
      <c r="AP102" s="37" t="s">
        <v>17</v>
      </c>
      <c r="AQ102" s="677" t="s">
        <v>17</v>
      </c>
    </row>
    <row r="103" spans="1:43" ht="15.9" customHeight="1" x14ac:dyDescent="0.3">
      <c r="A103" s="1171"/>
      <c r="B103" s="1174"/>
      <c r="C103" s="9">
        <v>41512</v>
      </c>
      <c r="D103" s="10">
        <v>675</v>
      </c>
      <c r="E103" s="449">
        <v>1093.87951428768</v>
      </c>
      <c r="F103" s="450">
        <v>1268.3263559614099</v>
      </c>
      <c r="G103" s="451">
        <v>381.38095238095201</v>
      </c>
      <c r="H103" s="700" t="s">
        <v>305</v>
      </c>
      <c r="I103" s="451" t="s">
        <v>17</v>
      </c>
      <c r="J103" s="454">
        <v>873.38730363940499</v>
      </c>
      <c r="K103" s="465">
        <v>981.201711453813</v>
      </c>
      <c r="L103" s="451">
        <v>504.66666666666703</v>
      </c>
      <c r="M103" s="700" t="s">
        <v>184</v>
      </c>
      <c r="N103" s="451" t="s">
        <v>17</v>
      </c>
      <c r="O103" s="454">
        <v>477.75207985292002</v>
      </c>
      <c r="P103" s="465">
        <v>547.43197978492105</v>
      </c>
      <c r="Q103" s="451">
        <v>510.81818181818198</v>
      </c>
      <c r="R103" s="700" t="s">
        <v>425</v>
      </c>
      <c r="S103" s="451" t="s">
        <v>17</v>
      </c>
      <c r="T103" s="454">
        <v>333.63576199710701</v>
      </c>
      <c r="U103" s="465">
        <v>385.93635924216699</v>
      </c>
      <c r="V103" s="451">
        <v>431.08333333333297</v>
      </c>
      <c r="W103" s="700" t="s">
        <v>512</v>
      </c>
      <c r="X103" s="451" t="s">
        <v>17</v>
      </c>
      <c r="AA103" s="327">
        <f t="shared" si="102"/>
        <v>174.44684167372998</v>
      </c>
      <c r="AB103" s="37">
        <f t="shared" si="103"/>
        <v>0.15947537127736364</v>
      </c>
      <c r="AC103" s="88">
        <f t="shared" si="104"/>
        <v>107.81440781440801</v>
      </c>
      <c r="AD103" s="59">
        <f t="shared" si="105"/>
        <v>0.12344398340248978</v>
      </c>
      <c r="AE103" s="88">
        <f t="shared" si="106"/>
        <v>69.679899932001035</v>
      </c>
      <c r="AF103" s="59">
        <f t="shared" si="107"/>
        <v>0.14584949573312705</v>
      </c>
      <c r="AG103" s="11">
        <f t="shared" si="108"/>
        <v>52.300597245059976</v>
      </c>
      <c r="AH103" s="572">
        <f t="shared" si="109"/>
        <v>0.15675956597696347</v>
      </c>
      <c r="AJ103" s="676">
        <f t="shared" si="110"/>
        <v>1.1594753712773636</v>
      </c>
      <c r="AK103" s="37">
        <f t="shared" si="111"/>
        <v>0.17219156829938997</v>
      </c>
      <c r="AL103" s="58">
        <f t="shared" si="112"/>
        <v>1.1234439834024899</v>
      </c>
      <c r="AM103" s="59">
        <f t="shared" si="113"/>
        <v>0.13106319192162696</v>
      </c>
      <c r="AN103" s="58">
        <f t="shared" si="114"/>
        <v>1.1458494957331271</v>
      </c>
      <c r="AO103" s="59">
        <f t="shared" si="115"/>
        <v>0.15648553343593086</v>
      </c>
      <c r="AP103" s="37">
        <f t="shared" si="116"/>
        <v>1.1567595659769634</v>
      </c>
      <c r="AQ103" s="677">
        <f t="shared" si="117"/>
        <v>0.16904634673960639</v>
      </c>
    </row>
    <row r="104" spans="1:43" ht="15.9" customHeight="1" x14ac:dyDescent="0.3">
      <c r="A104" s="1171"/>
      <c r="B104" s="1174"/>
      <c r="C104" s="9">
        <v>41620</v>
      </c>
      <c r="D104" s="10">
        <v>790</v>
      </c>
      <c r="E104" s="449">
        <v>892.90907236576197</v>
      </c>
      <c r="F104" s="450">
        <v>1201.45185245687</v>
      </c>
      <c r="G104" s="451">
        <v>662.18181818181802</v>
      </c>
      <c r="H104" s="700" t="s">
        <v>389</v>
      </c>
      <c r="I104" s="451" t="s">
        <v>17</v>
      </c>
      <c r="J104" s="454">
        <v>893.27330389418205</v>
      </c>
      <c r="K104" s="465">
        <v>1062.74795206361</v>
      </c>
      <c r="L104" s="451">
        <v>455.66666666666703</v>
      </c>
      <c r="M104" s="700" t="s">
        <v>513</v>
      </c>
      <c r="N104" s="451" t="s">
        <v>17</v>
      </c>
      <c r="O104" s="454">
        <v>569.19019706410199</v>
      </c>
      <c r="P104" s="465">
        <v>681.39839670559297</v>
      </c>
      <c r="Q104" s="451">
        <v>431</v>
      </c>
      <c r="R104" s="700" t="s">
        <v>361</v>
      </c>
      <c r="S104" s="451" t="s">
        <v>17</v>
      </c>
      <c r="T104" s="454">
        <v>289.56258649366299</v>
      </c>
      <c r="U104" s="465">
        <v>378.37743338123499</v>
      </c>
      <c r="V104" s="451">
        <v>725.21739130434798</v>
      </c>
      <c r="W104" s="700" t="s">
        <v>202</v>
      </c>
      <c r="X104" s="451" t="s">
        <v>17</v>
      </c>
      <c r="AA104" s="327">
        <f t="shared" si="102"/>
        <v>308.54278009110806</v>
      </c>
      <c r="AB104" s="37">
        <f t="shared" si="103"/>
        <v>0.34554781627834086</v>
      </c>
      <c r="AC104" s="88">
        <f t="shared" si="104"/>
        <v>169.47464816942795</v>
      </c>
      <c r="AD104" s="59">
        <f t="shared" si="105"/>
        <v>0.18972317590888629</v>
      </c>
      <c r="AE104" s="88">
        <f t="shared" si="106"/>
        <v>112.20819964149098</v>
      </c>
      <c r="AF104" s="59">
        <f t="shared" si="107"/>
        <v>0.19713656387665113</v>
      </c>
      <c r="AG104" s="11">
        <f t="shared" si="108"/>
        <v>88.814846887572003</v>
      </c>
      <c r="AH104" s="572">
        <f t="shared" si="109"/>
        <v>0.30672072646897597</v>
      </c>
      <c r="AJ104" s="676">
        <f t="shared" si="110"/>
        <v>1.3455478162783407</v>
      </c>
      <c r="AK104" s="37">
        <f t="shared" si="111"/>
        <v>0.40524946294570574</v>
      </c>
      <c r="AL104" s="58">
        <f t="shared" si="112"/>
        <v>1.1897231759088862</v>
      </c>
      <c r="AM104" s="59">
        <f t="shared" si="113"/>
        <v>0.20772061764736327</v>
      </c>
      <c r="AN104" s="58">
        <f t="shared" si="114"/>
        <v>1.1971365638766511</v>
      </c>
      <c r="AO104" s="59">
        <f t="shared" si="115"/>
        <v>0.21656797628519764</v>
      </c>
      <c r="AP104" s="37">
        <f t="shared" si="116"/>
        <v>1.306720726468976</v>
      </c>
      <c r="AQ104" s="677">
        <f t="shared" si="117"/>
        <v>0.35375952849180414</v>
      </c>
    </row>
    <row r="105" spans="1:43" ht="15.9" customHeight="1" x14ac:dyDescent="0.3">
      <c r="A105" s="1171"/>
      <c r="B105" s="1174"/>
      <c r="C105" s="12">
        <v>41870</v>
      </c>
      <c r="D105" s="13">
        <v>195</v>
      </c>
      <c r="E105" s="449">
        <v>1131.2666693367501</v>
      </c>
      <c r="F105" s="450">
        <v>1428.5810661590699</v>
      </c>
      <c r="G105" s="451">
        <v>427.21428571428601</v>
      </c>
      <c r="H105" s="700" t="s">
        <v>402</v>
      </c>
      <c r="I105" s="451" t="s">
        <v>17</v>
      </c>
      <c r="J105" s="454">
        <v>866.22204791353704</v>
      </c>
      <c r="K105" s="465">
        <v>1055.4939924687801</v>
      </c>
      <c r="L105" s="451">
        <v>410.777777777778</v>
      </c>
      <c r="M105" s="700" t="s">
        <v>513</v>
      </c>
      <c r="N105" s="451" t="s">
        <v>17</v>
      </c>
      <c r="O105" s="454">
        <v>593.90142018480606</v>
      </c>
      <c r="P105" s="465">
        <v>688.56260452899198</v>
      </c>
      <c r="Q105" s="451">
        <v>411.11111111111097</v>
      </c>
      <c r="R105" s="700" t="s">
        <v>252</v>
      </c>
      <c r="S105" s="451" t="s">
        <v>17</v>
      </c>
      <c r="T105" s="454">
        <v>382.36280364577198</v>
      </c>
      <c r="U105" s="465">
        <v>490.46507753554903</v>
      </c>
      <c r="V105" s="451">
        <v>427.944444444444</v>
      </c>
      <c r="W105" s="700" t="s">
        <v>514</v>
      </c>
      <c r="X105" s="451" t="s">
        <v>17</v>
      </c>
      <c r="AA105" s="327">
        <f t="shared" si="102"/>
        <v>297.31439682231985</v>
      </c>
      <c r="AB105" s="37">
        <f t="shared" si="103"/>
        <v>0.26281548363537682</v>
      </c>
      <c r="AC105" s="88">
        <f t="shared" si="104"/>
        <v>189.27194455524307</v>
      </c>
      <c r="AD105" s="59">
        <f t="shared" si="105"/>
        <v>0.21850280192144853</v>
      </c>
      <c r="AE105" s="88">
        <f t="shared" si="106"/>
        <v>94.661184344185926</v>
      </c>
      <c r="AF105" s="59">
        <f t="shared" si="107"/>
        <v>0.15938871524289322</v>
      </c>
      <c r="AG105" s="11">
        <f t="shared" si="108"/>
        <v>108.10227388977705</v>
      </c>
      <c r="AH105" s="572">
        <f t="shared" si="109"/>
        <v>0.28272173145253171</v>
      </c>
      <c r="AJ105" s="676">
        <f t="shared" si="110"/>
        <v>1.2628154836353769</v>
      </c>
      <c r="AK105" s="37">
        <f t="shared" si="111"/>
        <v>0.29735147285462538</v>
      </c>
      <c r="AL105" s="58">
        <f t="shared" si="112"/>
        <v>1.2185028019214486</v>
      </c>
      <c r="AM105" s="59">
        <f t="shared" si="113"/>
        <v>0.24237453914521045</v>
      </c>
      <c r="AN105" s="58">
        <f t="shared" si="114"/>
        <v>1.1593887152428932</v>
      </c>
      <c r="AO105" s="59">
        <f t="shared" si="115"/>
        <v>0.17209109651628329</v>
      </c>
      <c r="AP105" s="37">
        <f t="shared" si="116"/>
        <v>1.2827217314525317</v>
      </c>
      <c r="AQ105" s="677">
        <f t="shared" si="117"/>
        <v>0.32268752017029034</v>
      </c>
    </row>
    <row r="106" spans="1:43" ht="15.9" customHeight="1" x14ac:dyDescent="0.3">
      <c r="A106" s="1171"/>
      <c r="B106" s="1174"/>
      <c r="C106" s="12">
        <v>41877</v>
      </c>
      <c r="D106" s="13">
        <v>199</v>
      </c>
      <c r="E106" s="449" t="s">
        <v>17</v>
      </c>
      <c r="F106" s="450" t="s">
        <v>17</v>
      </c>
      <c r="G106" s="451" t="s">
        <v>17</v>
      </c>
      <c r="H106" s="700" t="s">
        <v>17</v>
      </c>
      <c r="I106" s="451" t="s">
        <v>17</v>
      </c>
      <c r="J106" s="454">
        <v>914.13157166862504</v>
      </c>
      <c r="K106" s="465">
        <v>1090.73892388936</v>
      </c>
      <c r="L106" s="451">
        <v>454.61538461538498</v>
      </c>
      <c r="M106" s="700" t="s">
        <v>218</v>
      </c>
      <c r="N106" s="451" t="s">
        <v>17</v>
      </c>
      <c r="O106" s="454">
        <v>496.20401747989899</v>
      </c>
      <c r="P106" s="465">
        <v>522.66670497623204</v>
      </c>
      <c r="Q106" s="451">
        <v>434.16666666666703</v>
      </c>
      <c r="R106" s="699" t="s">
        <v>628</v>
      </c>
      <c r="S106" s="532" t="s">
        <v>629</v>
      </c>
      <c r="T106" s="454">
        <v>338.835110355224</v>
      </c>
      <c r="U106" s="465">
        <v>405.24172353412399</v>
      </c>
      <c r="V106" s="451">
        <v>381.57894736842098</v>
      </c>
      <c r="W106" s="700" t="s">
        <v>398</v>
      </c>
      <c r="X106" s="451" t="s">
        <v>17</v>
      </c>
      <c r="AA106" s="327" t="s">
        <v>17</v>
      </c>
      <c r="AB106" s="37" t="s">
        <v>17</v>
      </c>
      <c r="AC106" s="88">
        <f t="shared" si="104"/>
        <v>176.60735222073492</v>
      </c>
      <c r="AD106" s="59">
        <f t="shared" si="105"/>
        <v>0.19319686322436255</v>
      </c>
      <c r="AE106" s="88">
        <f t="shared" si="106"/>
        <v>26.462687496333047</v>
      </c>
      <c r="AF106" s="59">
        <f t="shared" si="107"/>
        <v>5.333025643510643E-2</v>
      </c>
      <c r="AG106" s="11">
        <f t="shared" si="108"/>
        <v>66.406613178899988</v>
      </c>
      <c r="AH106" s="572">
        <f t="shared" si="109"/>
        <v>0.19598504154212767</v>
      </c>
      <c r="AJ106" s="676" t="s">
        <v>17</v>
      </c>
      <c r="AK106" s="37" t="s">
        <v>17</v>
      </c>
      <c r="AL106" s="58">
        <f t="shared" si="112"/>
        <v>1.1931968632243626</v>
      </c>
      <c r="AM106" s="59">
        <f t="shared" si="113"/>
        <v>0.21185937720422909</v>
      </c>
      <c r="AN106" s="58">
        <f t="shared" si="114"/>
        <v>1.0533302564351064</v>
      </c>
      <c r="AO106" s="59">
        <f t="shared" si="115"/>
        <v>5.4752314560823412E-2</v>
      </c>
      <c r="AP106" s="37">
        <f t="shared" si="116"/>
        <v>1.1959850415421276</v>
      </c>
      <c r="AQ106" s="677">
        <f t="shared" si="117"/>
        <v>0.2151901097962623</v>
      </c>
    </row>
    <row r="107" spans="1:43" ht="15.9" customHeight="1" x14ac:dyDescent="0.3">
      <c r="A107" s="1171"/>
      <c r="B107" s="1174"/>
      <c r="C107" s="12">
        <v>41947</v>
      </c>
      <c r="D107" s="13">
        <v>240</v>
      </c>
      <c r="E107" s="449">
        <v>1192.7169317544799</v>
      </c>
      <c r="F107" s="450">
        <v>1412.7558250322099</v>
      </c>
      <c r="G107" s="451">
        <v>486.13043478260897</v>
      </c>
      <c r="H107" s="700" t="s">
        <v>515</v>
      </c>
      <c r="I107" s="451" t="s">
        <v>17</v>
      </c>
      <c r="J107" s="454">
        <v>978.38322743598098</v>
      </c>
      <c r="K107" s="465">
        <v>1127.33872953882</v>
      </c>
      <c r="L107" s="451">
        <v>511.17647058823502</v>
      </c>
      <c r="M107" s="700" t="s">
        <v>300</v>
      </c>
      <c r="N107" s="451" t="s">
        <v>17</v>
      </c>
      <c r="O107" s="454">
        <v>623.90295786521199</v>
      </c>
      <c r="P107" s="465">
        <v>699.582030547557</v>
      </c>
      <c r="Q107" s="451">
        <v>519.79999999999995</v>
      </c>
      <c r="R107" s="700" t="s">
        <v>275</v>
      </c>
      <c r="S107" s="451" t="s">
        <v>17</v>
      </c>
      <c r="T107" s="454">
        <v>388.30932551911701</v>
      </c>
      <c r="U107" s="465">
        <v>425.70745710973802</v>
      </c>
      <c r="V107" s="451">
        <v>519.25</v>
      </c>
      <c r="W107" s="700" t="s">
        <v>257</v>
      </c>
      <c r="X107" s="451" t="s">
        <v>17</v>
      </c>
      <c r="AA107" s="327">
        <f t="shared" si="102"/>
        <v>220.03889327773004</v>
      </c>
      <c r="AB107" s="37">
        <f t="shared" si="103"/>
        <v>0.18448542769830062</v>
      </c>
      <c r="AC107" s="88">
        <f t="shared" si="104"/>
        <v>148.95550210283898</v>
      </c>
      <c r="AD107" s="59">
        <f t="shared" si="105"/>
        <v>0.15224658183603793</v>
      </c>
      <c r="AE107" s="88">
        <f t="shared" si="106"/>
        <v>75.679072682345009</v>
      </c>
      <c r="AF107" s="59">
        <f t="shared" si="107"/>
        <v>0.12129942922741314</v>
      </c>
      <c r="AG107" s="11">
        <f t="shared" si="108"/>
        <v>37.398131590621006</v>
      </c>
      <c r="AH107" s="572">
        <f t="shared" si="109"/>
        <v>9.6310155674537989E-2</v>
      </c>
      <c r="AJ107" s="676">
        <f t="shared" si="110"/>
        <v>1.1844854276983006</v>
      </c>
      <c r="AK107" s="37">
        <f t="shared" si="111"/>
        <v>0.201502864214813</v>
      </c>
      <c r="AL107" s="58">
        <f t="shared" si="112"/>
        <v>1.1522465818360379</v>
      </c>
      <c r="AM107" s="59">
        <f t="shared" si="113"/>
        <v>0.16383609267641663</v>
      </c>
      <c r="AN107" s="58">
        <f t="shared" si="114"/>
        <v>1.1212994292274132</v>
      </c>
      <c r="AO107" s="59">
        <f t="shared" si="115"/>
        <v>0.12865620499286134</v>
      </c>
      <c r="AP107" s="37">
        <f t="shared" si="116"/>
        <v>1.096310155674538</v>
      </c>
      <c r="AQ107" s="677">
        <f t="shared" si="117"/>
        <v>0.10094797871756489</v>
      </c>
    </row>
    <row r="108" spans="1:43" ht="15.9" customHeight="1" thickBot="1" x14ac:dyDescent="0.35">
      <c r="A108" s="1171"/>
      <c r="B108" s="1174"/>
      <c r="C108" s="30">
        <v>41954</v>
      </c>
      <c r="D108" s="714">
        <v>250</v>
      </c>
      <c r="E108" s="542">
        <v>1097.2322906997099</v>
      </c>
      <c r="F108" s="543">
        <v>1347.1211463172399</v>
      </c>
      <c r="G108" s="539">
        <v>478.857142857143</v>
      </c>
      <c r="H108" s="702" t="s">
        <v>305</v>
      </c>
      <c r="I108" s="539" t="s">
        <v>17</v>
      </c>
      <c r="J108" s="544">
        <v>848.95477500692004</v>
      </c>
      <c r="K108" s="552">
        <v>1008.07147468166</v>
      </c>
      <c r="L108" s="539">
        <v>513.47058823529403</v>
      </c>
      <c r="M108" s="702" t="s">
        <v>300</v>
      </c>
      <c r="N108" s="539" t="s">
        <v>17</v>
      </c>
      <c r="O108" s="544">
        <v>425.26134692471499</v>
      </c>
      <c r="P108" s="552">
        <v>523.408128516337</v>
      </c>
      <c r="Q108" s="539">
        <v>502.23529411764702</v>
      </c>
      <c r="R108" s="702" t="s">
        <v>268</v>
      </c>
      <c r="S108" s="539" t="s">
        <v>17</v>
      </c>
      <c r="T108" s="544">
        <v>334.14531957032301</v>
      </c>
      <c r="U108" s="552">
        <v>409.34272643365802</v>
      </c>
      <c r="V108" s="539">
        <v>512.32000000000005</v>
      </c>
      <c r="W108" s="702" t="s">
        <v>176</v>
      </c>
      <c r="X108" s="539" t="s">
        <v>17</v>
      </c>
      <c r="AA108" s="310">
        <f t="shared" si="102"/>
        <v>249.88885561753</v>
      </c>
      <c r="AB108" s="38">
        <f t="shared" si="103"/>
        <v>0.2277447152582201</v>
      </c>
      <c r="AC108" s="105">
        <f t="shared" si="104"/>
        <v>159.11669967473995</v>
      </c>
      <c r="AD108" s="71">
        <f t="shared" si="105"/>
        <v>0.18742659133219783</v>
      </c>
      <c r="AE108" s="105">
        <f t="shared" si="106"/>
        <v>98.146781591622016</v>
      </c>
      <c r="AF108" s="71">
        <f t="shared" si="107"/>
        <v>0.23079168210647927</v>
      </c>
      <c r="AG108" s="94">
        <f t="shared" si="108"/>
        <v>75.197406863335004</v>
      </c>
      <c r="AH108" s="574">
        <f t="shared" si="109"/>
        <v>0.22504402264269702</v>
      </c>
      <c r="AJ108" s="676">
        <f t="shared" si="110"/>
        <v>1.2277447152582202</v>
      </c>
      <c r="AK108" s="37">
        <f t="shared" si="111"/>
        <v>0.25367854292224401</v>
      </c>
      <c r="AL108" s="58">
        <f t="shared" si="112"/>
        <v>1.1874265913321977</v>
      </c>
      <c r="AM108" s="59">
        <f t="shared" si="113"/>
        <v>0.20499095490140107</v>
      </c>
      <c r="AN108" s="58">
        <f t="shared" si="114"/>
        <v>1.2307916821064793</v>
      </c>
      <c r="AO108" s="59">
        <f t="shared" si="115"/>
        <v>0.25742408237124836</v>
      </c>
      <c r="AP108" s="37">
        <f t="shared" si="116"/>
        <v>1.2250440226426971</v>
      </c>
      <c r="AQ108" s="677">
        <f t="shared" si="117"/>
        <v>0.25036642870630044</v>
      </c>
    </row>
    <row r="109" spans="1:43" ht="15.9" customHeight="1" x14ac:dyDescent="0.3">
      <c r="A109" s="1171"/>
      <c r="B109" s="1174"/>
      <c r="C109" s="1289" t="s">
        <v>13</v>
      </c>
      <c r="D109" s="1290"/>
      <c r="E109" s="14">
        <f>AVERAGE(E99:E108)</f>
        <v>1121.1495207069916</v>
      </c>
      <c r="F109" s="15">
        <f>AVERAGE(F99:F108)</f>
        <v>1370.2145124287863</v>
      </c>
      <c r="G109" s="213">
        <f>AVERAGE(G99:G108)</f>
        <v>480.29002368404554</v>
      </c>
      <c r="H109" s="1118">
        <f>COUNT(E99:E108)</f>
        <v>8</v>
      </c>
      <c r="I109" s="1119"/>
      <c r="J109" s="89">
        <f>AVERAGE(J99:J108)</f>
        <v>881.19235651699671</v>
      </c>
      <c r="K109" s="126">
        <f>AVERAGE(K99:K108)</f>
        <v>1033.4415992702275</v>
      </c>
      <c r="L109" s="213">
        <f>AVERAGE(L99:L108)</f>
        <v>496.68064683562818</v>
      </c>
      <c r="M109" s="1118">
        <f>COUNT(J99:J108)</f>
        <v>10</v>
      </c>
      <c r="N109" s="1119"/>
      <c r="O109" s="89">
        <f>AVERAGE(O99:O108)</f>
        <v>516.27447363499925</v>
      </c>
      <c r="P109" s="126">
        <f>AVERAGE(P99:P108)</f>
        <v>601.08231558046703</v>
      </c>
      <c r="Q109" s="213">
        <f>AVERAGE(Q99:Q108)</f>
        <v>489.8488749336957</v>
      </c>
      <c r="R109" s="1118">
        <f>COUNT(O99:O108)</f>
        <v>9</v>
      </c>
      <c r="S109" s="1119"/>
      <c r="T109" s="89">
        <f>AVERAGE(T99:T108)</f>
        <v>347.22525950706347</v>
      </c>
      <c r="U109" s="126">
        <f>AVERAGE(U99:U108)</f>
        <v>417.98453668444057</v>
      </c>
      <c r="V109" s="213">
        <f>AVERAGE(V99:V108)</f>
        <v>506.01344520722085</v>
      </c>
      <c r="W109" s="1118">
        <f>COUNT(T99:T108)</f>
        <v>7</v>
      </c>
      <c r="X109" s="1119"/>
      <c r="AA109" s="14">
        <f t="shared" ref="AA109:AH109" si="118">AVERAGE(AA99:AA108)</f>
        <v>249.06499172179471</v>
      </c>
      <c r="AB109" s="48">
        <f t="shared" si="118"/>
        <v>0.22832405111807116</v>
      </c>
      <c r="AC109" s="89">
        <f t="shared" si="118"/>
        <v>152.24924275323082</v>
      </c>
      <c r="AD109" s="48">
        <f t="shared" si="118"/>
        <v>0.17437873322391487</v>
      </c>
      <c r="AE109" s="89">
        <f t="shared" si="118"/>
        <v>84.807841945467771</v>
      </c>
      <c r="AF109" s="48">
        <f t="shared" si="118"/>
        <v>0.16793547224795383</v>
      </c>
      <c r="AG109" s="89">
        <f t="shared" si="118"/>
        <v>70.759277177377143</v>
      </c>
      <c r="AH109" s="112">
        <f t="shared" si="118"/>
        <v>0.20685818045361606</v>
      </c>
      <c r="AJ109" s="47">
        <f t="shared" ref="AJ109:AQ109" si="119">AVERAGE(AJ99:AJ108)</f>
        <v>1.2283240511180711</v>
      </c>
      <c r="AK109" s="48">
        <f t="shared" si="119"/>
        <v>0.2582224219098031</v>
      </c>
      <c r="AL109" s="64">
        <f t="shared" si="119"/>
        <v>1.1743787332239151</v>
      </c>
      <c r="AM109" s="48">
        <f t="shared" si="119"/>
        <v>0.19020054176815479</v>
      </c>
      <c r="AN109" s="64">
        <f t="shared" si="119"/>
        <v>1.1679354722479538</v>
      </c>
      <c r="AO109" s="48">
        <f t="shared" si="119"/>
        <v>0.18391538008550853</v>
      </c>
      <c r="AP109" s="64">
        <f t="shared" si="119"/>
        <v>1.2068581804536163</v>
      </c>
      <c r="AQ109" s="112">
        <f t="shared" si="119"/>
        <v>0.23049682688559597</v>
      </c>
    </row>
    <row r="110" spans="1:43" ht="15.9" customHeight="1" x14ac:dyDescent="0.3">
      <c r="A110" s="1171"/>
      <c r="B110" s="1174"/>
      <c r="C110" s="1291" t="s">
        <v>14</v>
      </c>
      <c r="D110" s="1292"/>
      <c r="E110" s="17">
        <f>_xlfn.STDEV.S(E99:E108)</f>
        <v>112.08981855228345</v>
      </c>
      <c r="F110" s="18">
        <f>_xlfn.STDEV.S(F99:F108)</f>
        <v>94.226131501105087</v>
      </c>
      <c r="G110" s="214">
        <f>_xlfn.STDEV.S(G99:G108)</f>
        <v>85.442181724503328</v>
      </c>
      <c r="H110" s="1120"/>
      <c r="I110" s="1121"/>
      <c r="J110" s="90">
        <f>_xlfn.STDEV.S(J99:J108)</f>
        <v>65.776054177933787</v>
      </c>
      <c r="K110" s="127">
        <f>_xlfn.STDEV.S(K99:K108)</f>
        <v>63.161260453489604</v>
      </c>
      <c r="L110" s="214">
        <f>_xlfn.STDEV.S(L99:L108)</f>
        <v>56.180762446636393</v>
      </c>
      <c r="M110" s="1120"/>
      <c r="N110" s="1121"/>
      <c r="O110" s="90">
        <f>_xlfn.STDEV.S(O99:O108)</f>
        <v>70.974815112840588</v>
      </c>
      <c r="P110" s="127">
        <f>_xlfn.STDEV.S(P99:P108)</f>
        <v>74.104045060335366</v>
      </c>
      <c r="Q110" s="214">
        <f>_xlfn.STDEV.S(Q99:Q108)</f>
        <v>55.925781896957794</v>
      </c>
      <c r="R110" s="1120"/>
      <c r="S110" s="1121"/>
      <c r="T110" s="90">
        <f>_xlfn.STDEV.S(T99:T108)</f>
        <v>34.024394812118089</v>
      </c>
      <c r="U110" s="127">
        <f>_xlfn.STDEV.S(U99:U108)</f>
        <v>37.217189237323616</v>
      </c>
      <c r="V110" s="214">
        <f>_xlfn.STDEV.S(V99:V108)</f>
        <v>113.25136740922056</v>
      </c>
      <c r="W110" s="1120"/>
      <c r="X110" s="1121"/>
      <c r="AA110" s="17">
        <f t="shared" ref="AA110:AH110" si="120">_xlfn.STDEV.S(AA99:AA108)</f>
        <v>85.819058707539497</v>
      </c>
      <c r="AB110" s="50">
        <f t="shared" si="120"/>
        <v>9.3594073466197372E-2</v>
      </c>
      <c r="AC110" s="90">
        <f t="shared" si="120"/>
        <v>25.86532771458397</v>
      </c>
      <c r="AD110" s="50">
        <f t="shared" si="120"/>
        <v>3.7053632116201683E-2</v>
      </c>
      <c r="AE110" s="90">
        <f t="shared" si="120"/>
        <v>27.495461904544559</v>
      </c>
      <c r="AF110" s="50">
        <f t="shared" si="120"/>
        <v>6.5016762765166297E-2</v>
      </c>
      <c r="AG110" s="90">
        <f t="shared" si="120"/>
        <v>23.188578329503244</v>
      </c>
      <c r="AH110" s="113">
        <f t="shared" si="120"/>
        <v>7.2352035566450881E-2</v>
      </c>
      <c r="AJ110" s="49">
        <f t="shared" ref="AJ110:AQ110" si="121">_xlfn.STDEV.S(AJ99:AJ108)</f>
        <v>9.3594073466197414E-2</v>
      </c>
      <c r="AK110" s="50">
        <f t="shared" si="121"/>
        <v>0.11711356287606746</v>
      </c>
      <c r="AL110" s="66">
        <f t="shared" si="121"/>
        <v>3.7053632116201676E-2</v>
      </c>
      <c r="AM110" s="50">
        <f t="shared" si="121"/>
        <v>4.3713794086117461E-2</v>
      </c>
      <c r="AN110" s="66">
        <f t="shared" si="121"/>
        <v>6.5016762765166311E-2</v>
      </c>
      <c r="AO110" s="50">
        <f t="shared" si="121"/>
        <v>7.6118443020792625E-2</v>
      </c>
      <c r="AP110" s="66">
        <f t="shared" si="121"/>
        <v>7.2352035566450909E-2</v>
      </c>
      <c r="AQ110" s="113">
        <f t="shared" si="121"/>
        <v>8.7295440158885768E-2</v>
      </c>
    </row>
    <row r="111" spans="1:43" ht="15.9" customHeight="1" thickBot="1" x14ac:dyDescent="0.35">
      <c r="A111" s="1171"/>
      <c r="B111" s="1175"/>
      <c r="C111" s="1293" t="s">
        <v>15</v>
      </c>
      <c r="D111" s="1294"/>
      <c r="E111" s="20">
        <f>_xlfn.STDEV.S(E99:E108)/SQRT(COUNT(E99:E108))</f>
        <v>39.629735400144654</v>
      </c>
      <c r="F111" s="21">
        <f>_xlfn.STDEV.S(F99:F108)/SQRT(COUNT(F99:F108))</f>
        <v>33.313968274703385</v>
      </c>
      <c r="G111" s="215">
        <f>_xlfn.STDEV.S(G99:G108)/SQRT(COUNT(G99:G108))</f>
        <v>30.2083730483848</v>
      </c>
      <c r="H111" s="1122"/>
      <c r="I111" s="1123"/>
      <c r="J111" s="91">
        <f>_xlfn.STDEV.S(J99:J108)/SQRT(COUNT(J99:J108))</f>
        <v>20.800214670090501</v>
      </c>
      <c r="K111" s="128">
        <f>_xlfn.STDEV.S(K99:K108)/SQRT(COUNT(K99:K108))</f>
        <v>19.973344292014669</v>
      </c>
      <c r="L111" s="215">
        <f>_xlfn.STDEV.S(L99:L108)/SQRT(COUNT(L99:L108))</f>
        <v>17.765917001622487</v>
      </c>
      <c r="M111" s="1122"/>
      <c r="N111" s="1123"/>
      <c r="O111" s="91">
        <f>_xlfn.STDEV.S(O99:O108)/SQRT(COUNT(O99:O108))</f>
        <v>23.658271704280196</v>
      </c>
      <c r="P111" s="128">
        <f>_xlfn.STDEV.S(P99:P108)/SQRT(COUNT(P99:P108))</f>
        <v>24.701348353445123</v>
      </c>
      <c r="Q111" s="215">
        <f>_xlfn.STDEV.S(Q99:Q108)/SQRT(COUNT(Q99:Q108))</f>
        <v>18.64192729898593</v>
      </c>
      <c r="R111" s="1122"/>
      <c r="S111" s="1123"/>
      <c r="T111" s="91">
        <f>_xlfn.STDEV.S(T99:T108)/SQRT(COUNT(T99:T108))</f>
        <v>12.860012454620097</v>
      </c>
      <c r="U111" s="128">
        <f>_xlfn.STDEV.S(U99:U108)/SQRT(COUNT(U99:U108))</f>
        <v>14.066775316969704</v>
      </c>
      <c r="V111" s="215">
        <f>_xlfn.STDEV.S(V99:V108)/SQRT(COUNT(V99:V108))</f>
        <v>42.80499340040042</v>
      </c>
      <c r="W111" s="1122"/>
      <c r="X111" s="1123"/>
      <c r="AA111" s="20">
        <f t="shared" ref="AA111:AH111" si="122">_xlfn.STDEV.S(AA99:AA108)/SQRT(COUNT(AA99:AA108))</f>
        <v>30.341619183573801</v>
      </c>
      <c r="AB111" s="52">
        <f t="shared" si="122"/>
        <v>3.3090502013410038E-2</v>
      </c>
      <c r="AC111" s="91">
        <f t="shared" si="122"/>
        <v>8.1793348004762922</v>
      </c>
      <c r="AD111" s="52">
        <f t="shared" si="122"/>
        <v>1.1717387306916217E-2</v>
      </c>
      <c r="AE111" s="91">
        <f t="shared" si="122"/>
        <v>9.1651539681815191</v>
      </c>
      <c r="AF111" s="52">
        <f t="shared" si="122"/>
        <v>2.1672254255055434E-2</v>
      </c>
      <c r="AG111" s="91">
        <f t="shared" si="122"/>
        <v>8.7644587881438802</v>
      </c>
      <c r="AH111" s="114">
        <f t="shared" si="122"/>
        <v>2.7346498994018472E-2</v>
      </c>
      <c r="AJ111" s="51">
        <f t="shared" ref="AJ111:AQ111" si="123">_xlfn.STDEV.S(AJ99:AJ108)/SQRT(COUNT(AJ99:AJ108))</f>
        <v>3.3090502013410052E-2</v>
      </c>
      <c r="AK111" s="52">
        <f t="shared" si="123"/>
        <v>4.1405897239292201E-2</v>
      </c>
      <c r="AL111" s="68">
        <f t="shared" si="123"/>
        <v>1.1717387306916214E-2</v>
      </c>
      <c r="AM111" s="52">
        <f t="shared" si="123"/>
        <v>1.3823515447972985E-2</v>
      </c>
      <c r="AN111" s="68">
        <f t="shared" si="123"/>
        <v>2.1672254255055437E-2</v>
      </c>
      <c r="AO111" s="52">
        <f t="shared" si="123"/>
        <v>2.537281434026421E-2</v>
      </c>
      <c r="AP111" s="68">
        <f t="shared" si="123"/>
        <v>2.7346498994018482E-2</v>
      </c>
      <c r="AQ111" s="114">
        <f t="shared" si="123"/>
        <v>3.2994575035761788E-2</v>
      </c>
    </row>
    <row r="112" spans="1:43" s="81" customFormat="1" ht="15.9" customHeight="1" thickBot="1" x14ac:dyDescent="0.35">
      <c r="A112" s="1172"/>
      <c r="B112" s="1109" t="s">
        <v>19</v>
      </c>
      <c r="C112" s="1110"/>
      <c r="D112" s="1110"/>
      <c r="E112" s="27">
        <f>_xlfn.T.TEST(E84:E95,E99:E108,2,3)</f>
        <v>0.33785798974883685</v>
      </c>
      <c r="F112" s="28">
        <f>_xlfn.T.TEST(F84:F95,F99:F108,2,3)</f>
        <v>0.50015134879747281</v>
      </c>
      <c r="G112" s="53">
        <f>_xlfn.T.TEST(G84:G95,G99:G108,2,3)</f>
        <v>0.16713652278207333</v>
      </c>
      <c r="J112" s="27">
        <f>_xlfn.T.TEST(J84:J95,J99:J108,2,3)</f>
        <v>0.68303123596868409</v>
      </c>
      <c r="K112" s="72">
        <f>_xlfn.T.TEST(K84:K95,K99:K108,2,3)</f>
        <v>0.20214415516834988</v>
      </c>
      <c r="L112" s="53">
        <f>_xlfn.T.TEST(L84:L95,L99:L108,2,3)</f>
        <v>5.8471228401210849E-2</v>
      </c>
      <c r="O112" s="27">
        <f>_xlfn.T.TEST(O84:O95,O99:O108,2,3)</f>
        <v>0.86992277127834872</v>
      </c>
      <c r="P112" s="72">
        <f>_xlfn.T.TEST(P84:P95,P99:P108,2,3)</f>
        <v>0.65123289492188208</v>
      </c>
      <c r="Q112" s="53">
        <f>_xlfn.T.TEST(Q84:Q95,Q99:Q108,2,3)</f>
        <v>9.0620903182138002E-2</v>
      </c>
      <c r="T112" s="27">
        <f>_xlfn.T.TEST(T84:T95,T99:T108,2,3)</f>
        <v>0.12582383291671656</v>
      </c>
      <c r="U112" s="72">
        <f>_xlfn.T.TEST(U84:U95,U99:U108,2,3)</f>
        <v>0.11138991569107437</v>
      </c>
      <c r="V112" s="53">
        <f>_xlfn.T.TEST(V84:V95,V99:V108,2,3)</f>
        <v>0.24101099591565536</v>
      </c>
      <c r="AA112" s="27">
        <f t="shared" ref="AA112:AH112" si="124">_xlfn.T.TEST(AA84:AA95,AA99:AA108,2,3)</f>
        <v>0.64851374978978649</v>
      </c>
      <c r="AB112" s="28">
        <f t="shared" si="124"/>
        <v>0.4906949588121291</v>
      </c>
      <c r="AC112" s="379">
        <f t="shared" si="124"/>
        <v>0.1161611842313023</v>
      </c>
      <c r="AD112" s="28">
        <f t="shared" si="124"/>
        <v>0.22561753609847779</v>
      </c>
      <c r="AE112" s="379">
        <f t="shared" si="124"/>
        <v>0.32610269546560178</v>
      </c>
      <c r="AF112" s="28">
        <f t="shared" si="124"/>
        <v>0.4749129236918157</v>
      </c>
      <c r="AG112" s="379">
        <f t="shared" si="124"/>
        <v>0.66285138311813641</v>
      </c>
      <c r="AH112" s="29">
        <f t="shared" si="124"/>
        <v>0.91591960698939101</v>
      </c>
      <c r="AJ112" s="27">
        <f t="shared" ref="AJ112:AQ112" si="125">_xlfn.T.TEST(AJ84:AJ95,AJ99:AJ108,2,3)</f>
        <v>0.49069495881213121</v>
      </c>
      <c r="AK112" s="28">
        <f t="shared" si="125"/>
        <v>0.47523403926743213</v>
      </c>
      <c r="AL112" s="119">
        <f t="shared" si="125"/>
        <v>0.22561753609848273</v>
      </c>
      <c r="AM112" s="28">
        <f t="shared" si="125"/>
        <v>0.21613472584053281</v>
      </c>
      <c r="AN112" s="119">
        <f t="shared" si="125"/>
        <v>0.47491292369181826</v>
      </c>
      <c r="AO112" s="28">
        <f t="shared" si="125"/>
        <v>0.49663144499460576</v>
      </c>
      <c r="AP112" s="119">
        <f t="shared" si="125"/>
        <v>0.9159196069893818</v>
      </c>
      <c r="AQ112" s="29">
        <f t="shared" si="125"/>
        <v>0.90485854920838471</v>
      </c>
    </row>
    <row r="113" spans="1:43" ht="15.9" customHeight="1" x14ac:dyDescent="0.3">
      <c r="J113" s="8"/>
      <c r="K113" s="8"/>
      <c r="O113" s="8"/>
      <c r="P113" s="8"/>
      <c r="T113" s="8"/>
      <c r="U113" s="8"/>
    </row>
    <row r="114" spans="1:43" ht="15.9" customHeight="1" thickBot="1" x14ac:dyDescent="0.35">
      <c r="J114" s="8"/>
      <c r="K114" s="8"/>
      <c r="O114" s="8"/>
      <c r="P114" s="8"/>
      <c r="T114" s="8"/>
      <c r="U114" s="8"/>
    </row>
    <row r="115" spans="1:43" ht="16.5" customHeight="1" thickBot="1" x14ac:dyDescent="0.35">
      <c r="A115" s="1150" t="s">
        <v>647</v>
      </c>
      <c r="B115" s="1151"/>
      <c r="C115" s="1295" t="s">
        <v>0</v>
      </c>
      <c r="D115" s="1179" t="s">
        <v>1</v>
      </c>
      <c r="E115" s="1098" t="s">
        <v>161</v>
      </c>
      <c r="F115" s="1099"/>
      <c r="G115" s="1099"/>
      <c r="H115" s="1099"/>
      <c r="I115" s="1099"/>
      <c r="J115" s="1098" t="s">
        <v>162</v>
      </c>
      <c r="K115" s="1099"/>
      <c r="L115" s="1099"/>
      <c r="M115" s="1099"/>
      <c r="N115" s="1100"/>
      <c r="O115" s="1098" t="s">
        <v>164</v>
      </c>
      <c r="P115" s="1099"/>
      <c r="Q115" s="1099"/>
      <c r="R115" s="1099"/>
      <c r="S115" s="1100"/>
      <c r="T115" s="1098" t="s">
        <v>163</v>
      </c>
      <c r="U115" s="1099"/>
      <c r="V115" s="1099"/>
      <c r="W115" s="1099"/>
      <c r="X115" s="1100"/>
      <c r="AA115" s="1098" t="s">
        <v>339</v>
      </c>
      <c r="AB115" s="1099"/>
      <c r="AC115" s="1099"/>
      <c r="AD115" s="1099"/>
      <c r="AE115" s="1099"/>
      <c r="AF115" s="1099"/>
      <c r="AG115" s="1099"/>
      <c r="AH115" s="1100"/>
      <c r="AJ115" s="1275" t="s">
        <v>341</v>
      </c>
      <c r="AK115" s="1276"/>
      <c r="AL115" s="1276"/>
      <c r="AM115" s="1276"/>
      <c r="AN115" s="1276"/>
      <c r="AO115" s="1276"/>
      <c r="AP115" s="1276"/>
      <c r="AQ115" s="1277"/>
    </row>
    <row r="116" spans="1:43" ht="16.5" customHeight="1" x14ac:dyDescent="0.3">
      <c r="A116" s="1152"/>
      <c r="B116" s="1153"/>
      <c r="C116" s="1296"/>
      <c r="D116" s="1180"/>
      <c r="E116" s="1225" t="s">
        <v>51</v>
      </c>
      <c r="F116" s="1226"/>
      <c r="G116" s="1198" t="s">
        <v>7</v>
      </c>
      <c r="H116" s="1157" t="s">
        <v>68</v>
      </c>
      <c r="I116" s="1179" t="s">
        <v>2</v>
      </c>
      <c r="J116" s="1225" t="s">
        <v>51</v>
      </c>
      <c r="K116" s="1226"/>
      <c r="L116" s="1198" t="s">
        <v>7</v>
      </c>
      <c r="M116" s="1157" t="s">
        <v>68</v>
      </c>
      <c r="N116" s="1180" t="s">
        <v>2</v>
      </c>
      <c r="O116" s="1225" t="s">
        <v>51</v>
      </c>
      <c r="P116" s="1226"/>
      <c r="Q116" s="1198" t="s">
        <v>7</v>
      </c>
      <c r="R116" s="1157" t="s">
        <v>68</v>
      </c>
      <c r="S116" s="1180" t="s">
        <v>2</v>
      </c>
      <c r="T116" s="1225" t="s">
        <v>51</v>
      </c>
      <c r="U116" s="1226"/>
      <c r="V116" s="1198" t="s">
        <v>7</v>
      </c>
      <c r="W116" s="1157" t="s">
        <v>68</v>
      </c>
      <c r="X116" s="1180" t="s">
        <v>2</v>
      </c>
      <c r="AA116" s="1178" t="s">
        <v>161</v>
      </c>
      <c r="AB116" s="1135"/>
      <c r="AC116" s="1086" t="s">
        <v>162</v>
      </c>
      <c r="AD116" s="1087"/>
      <c r="AE116" s="1086" t="s">
        <v>164</v>
      </c>
      <c r="AF116" s="1087"/>
      <c r="AG116" s="1251" t="s">
        <v>163</v>
      </c>
      <c r="AH116" s="1252"/>
      <c r="AJ116" s="1281" t="s">
        <v>161</v>
      </c>
      <c r="AK116" s="1280"/>
      <c r="AL116" s="1278" t="s">
        <v>162</v>
      </c>
      <c r="AM116" s="1280"/>
      <c r="AN116" s="1278" t="s">
        <v>164</v>
      </c>
      <c r="AO116" s="1280"/>
      <c r="AP116" s="1298" t="s">
        <v>163</v>
      </c>
      <c r="AQ116" s="1279"/>
    </row>
    <row r="117" spans="1:43" ht="16.5" customHeight="1" thickBot="1" x14ac:dyDescent="0.45">
      <c r="A117" s="1154"/>
      <c r="B117" s="1155"/>
      <c r="C117" s="1297"/>
      <c r="D117" s="1181"/>
      <c r="E117" s="92" t="s">
        <v>52</v>
      </c>
      <c r="F117" s="93" t="s">
        <v>53</v>
      </c>
      <c r="G117" s="1199"/>
      <c r="H117" s="1158"/>
      <c r="I117" s="1181"/>
      <c r="J117" s="92" t="s">
        <v>52</v>
      </c>
      <c r="K117" s="93" t="s">
        <v>53</v>
      </c>
      <c r="L117" s="1199"/>
      <c r="M117" s="1158"/>
      <c r="N117" s="1181"/>
      <c r="O117" s="92" t="s">
        <v>52</v>
      </c>
      <c r="P117" s="93" t="s">
        <v>53</v>
      </c>
      <c r="Q117" s="1199"/>
      <c r="R117" s="1158"/>
      <c r="S117" s="1181"/>
      <c r="T117" s="92" t="s">
        <v>52</v>
      </c>
      <c r="U117" s="93" t="s">
        <v>53</v>
      </c>
      <c r="V117" s="1199"/>
      <c r="W117" s="1158"/>
      <c r="X117" s="1181"/>
      <c r="AA117" s="110" t="s">
        <v>92</v>
      </c>
      <c r="AB117" s="271" t="s">
        <v>340</v>
      </c>
      <c r="AC117" s="108" t="s">
        <v>92</v>
      </c>
      <c r="AD117" s="109" t="s">
        <v>340</v>
      </c>
      <c r="AE117" s="108" t="s">
        <v>92</v>
      </c>
      <c r="AF117" s="109" t="s">
        <v>340</v>
      </c>
      <c r="AG117" s="118" t="s">
        <v>92</v>
      </c>
      <c r="AH117" s="111" t="s">
        <v>340</v>
      </c>
      <c r="AJ117" s="274" t="s">
        <v>342</v>
      </c>
      <c r="AK117" s="275" t="s">
        <v>343</v>
      </c>
      <c r="AL117" s="276" t="s">
        <v>342</v>
      </c>
      <c r="AM117" s="275" t="s">
        <v>343</v>
      </c>
      <c r="AN117" s="276" t="s">
        <v>342</v>
      </c>
      <c r="AO117" s="275" t="s">
        <v>343</v>
      </c>
      <c r="AP117" s="277" t="s">
        <v>342</v>
      </c>
      <c r="AQ117" s="278" t="s">
        <v>343</v>
      </c>
    </row>
    <row r="118" spans="1:43" ht="15.9" customHeight="1" x14ac:dyDescent="0.3">
      <c r="A118" s="1170" t="s">
        <v>648</v>
      </c>
      <c r="B118" s="1173" t="s">
        <v>9</v>
      </c>
      <c r="C118" s="9">
        <v>41502</v>
      </c>
      <c r="D118" s="10">
        <v>678</v>
      </c>
      <c r="E118" s="619" t="s">
        <v>17</v>
      </c>
      <c r="F118" s="620" t="s">
        <v>17</v>
      </c>
      <c r="G118" s="532" t="s">
        <v>17</v>
      </c>
      <c r="H118" s="699" t="s">
        <v>17</v>
      </c>
      <c r="I118" s="532" t="s">
        <v>72</v>
      </c>
      <c r="J118" s="438">
        <v>802.45640506018299</v>
      </c>
      <c r="K118" s="439">
        <v>948.18325520253404</v>
      </c>
      <c r="L118" s="435">
        <v>462.58823529411802</v>
      </c>
      <c r="M118" s="697" t="s">
        <v>686</v>
      </c>
      <c r="N118" s="435" t="s">
        <v>17</v>
      </c>
      <c r="O118" s="438">
        <v>478.26807823218502</v>
      </c>
      <c r="P118" s="439">
        <v>659.82430694475704</v>
      </c>
      <c r="Q118" s="435">
        <v>443.444444444444</v>
      </c>
      <c r="R118" s="697" t="s">
        <v>252</v>
      </c>
      <c r="S118" s="435" t="s">
        <v>17</v>
      </c>
      <c r="T118" s="438">
        <v>322.52003996555902</v>
      </c>
      <c r="U118" s="439">
        <v>374.28536236070499</v>
      </c>
      <c r="V118" s="435">
        <v>492.0625</v>
      </c>
      <c r="W118" s="697" t="s">
        <v>251</v>
      </c>
      <c r="X118" s="435" t="s">
        <v>17</v>
      </c>
      <c r="AA118" s="308" t="s">
        <v>17</v>
      </c>
      <c r="AB118" s="35" t="s">
        <v>17</v>
      </c>
      <c r="AC118" s="97">
        <f>K118-J118</f>
        <v>145.72685014235105</v>
      </c>
      <c r="AD118" s="100">
        <f>AC118/J118</f>
        <v>0.18160095579450422</v>
      </c>
      <c r="AE118" s="97">
        <f>P118-O118</f>
        <v>181.55622871257202</v>
      </c>
      <c r="AF118" s="100">
        <f>AE118/O118</f>
        <v>0.37961184736321008</v>
      </c>
      <c r="AG118" s="7">
        <f>U118-T118</f>
        <v>51.765322395145972</v>
      </c>
      <c r="AH118" s="570">
        <f>AG118/T118</f>
        <v>0.16050265403871908</v>
      </c>
      <c r="AJ118" s="676" t="s">
        <v>17</v>
      </c>
      <c r="AK118" s="37" t="s">
        <v>17</v>
      </c>
      <c r="AL118" s="58">
        <f>K118/J118</f>
        <v>1.1816009557945042</v>
      </c>
      <c r="AM118" s="59">
        <f>0.5*(AL118^2-1)</f>
        <v>0.19809040936724298</v>
      </c>
      <c r="AN118" s="58">
        <f>P118/O118</f>
        <v>1.37961184736321</v>
      </c>
      <c r="AO118" s="59">
        <f>0.5*(AN118^2-1)</f>
        <v>0.45166442469246448</v>
      </c>
      <c r="AP118" s="37">
        <f>U118/T118</f>
        <v>1.1605026540387191</v>
      </c>
      <c r="AQ118" s="677">
        <f>0.5*(AP118^2-1)</f>
        <v>0.17338320501545545</v>
      </c>
    </row>
    <row r="119" spans="1:43" ht="15.9" customHeight="1" x14ac:dyDescent="0.3">
      <c r="A119" s="1171"/>
      <c r="B119" s="1174"/>
      <c r="C119" s="9">
        <v>41502</v>
      </c>
      <c r="D119" s="10">
        <v>679</v>
      </c>
      <c r="E119" s="449">
        <v>982.793382111342</v>
      </c>
      <c r="F119" s="450">
        <v>1108.8343244274499</v>
      </c>
      <c r="G119" s="451">
        <v>337.066666666667</v>
      </c>
      <c r="H119" s="699" t="s">
        <v>183</v>
      </c>
      <c r="I119" s="451" t="s">
        <v>17</v>
      </c>
      <c r="J119" s="454">
        <v>836.35436389669803</v>
      </c>
      <c r="K119" s="465">
        <v>929.00866965748696</v>
      </c>
      <c r="L119" s="451">
        <v>465.21428571428601</v>
      </c>
      <c r="M119" s="699" t="s">
        <v>287</v>
      </c>
      <c r="N119" s="451" t="s">
        <v>17</v>
      </c>
      <c r="O119" s="454">
        <v>524.26512644413799</v>
      </c>
      <c r="P119" s="465">
        <v>692.39366399134701</v>
      </c>
      <c r="Q119" s="451">
        <v>387</v>
      </c>
      <c r="R119" s="699" t="s">
        <v>660</v>
      </c>
      <c r="S119" s="532" t="s">
        <v>213</v>
      </c>
      <c r="T119" s="454">
        <v>368.195621068398</v>
      </c>
      <c r="U119" s="465">
        <v>483.721993414944</v>
      </c>
      <c r="V119" s="451">
        <v>380.09090909090901</v>
      </c>
      <c r="W119" s="699" t="s">
        <v>245</v>
      </c>
      <c r="X119" s="451" t="s">
        <v>17</v>
      </c>
      <c r="AA119" s="327">
        <f>F119-E119</f>
        <v>126.04094231610793</v>
      </c>
      <c r="AB119" s="37">
        <f>AA119/E119</f>
        <v>0.12824765063571478</v>
      </c>
      <c r="AC119" s="88">
        <f>K119-J119</f>
        <v>92.65430576078893</v>
      </c>
      <c r="AD119" s="59">
        <f>AC119/J119</f>
        <v>0.11078355032321334</v>
      </c>
      <c r="AE119" s="88">
        <f>P119-O119</f>
        <v>168.12853754720902</v>
      </c>
      <c r="AF119" s="59">
        <f>AE119/O119</f>
        <v>0.32069372740382651</v>
      </c>
      <c r="AG119" s="11">
        <f>U119-T119</f>
        <v>115.526372346546</v>
      </c>
      <c r="AH119" s="572">
        <f>AG119/T119</f>
        <v>0.31376356951590467</v>
      </c>
      <c r="AJ119" s="676">
        <f>F119/E119</f>
        <v>1.1282476506357149</v>
      </c>
      <c r="AK119" s="37">
        <f>0.5*(AJ119^2-1)</f>
        <v>0.13647138058250508</v>
      </c>
      <c r="AL119" s="58">
        <f>K119/J119</f>
        <v>1.1107835503232133</v>
      </c>
      <c r="AM119" s="59">
        <f>0.5*(AL119^2-1)</f>
        <v>0.11692004783432131</v>
      </c>
      <c r="AN119" s="58">
        <f>P119/O119</f>
        <v>1.3206937274038264</v>
      </c>
      <c r="AO119" s="59">
        <f>0.5*(AN119^2-1)</f>
        <v>0.37211596080190623</v>
      </c>
      <c r="AP119" s="37">
        <f>U119/T119</f>
        <v>1.3137635695159047</v>
      </c>
      <c r="AQ119" s="677">
        <f>0.5*(AP119^2-1)</f>
        <v>0.36298735829358564</v>
      </c>
    </row>
    <row r="120" spans="1:43" ht="15.9" customHeight="1" x14ac:dyDescent="0.3">
      <c r="A120" s="1171"/>
      <c r="B120" s="1174"/>
      <c r="C120" s="12">
        <v>41614</v>
      </c>
      <c r="D120" s="13">
        <v>780</v>
      </c>
      <c r="E120" s="449">
        <v>799.20357358379101</v>
      </c>
      <c r="F120" s="450">
        <v>1002.9310999957499</v>
      </c>
      <c r="G120" s="451">
        <v>532.57142857142901</v>
      </c>
      <c r="H120" s="699" t="s">
        <v>696</v>
      </c>
      <c r="I120" s="532" t="s">
        <v>166</v>
      </c>
      <c r="J120" s="454">
        <v>735.69156344708495</v>
      </c>
      <c r="K120" s="465">
        <v>847.96941436085501</v>
      </c>
      <c r="L120" s="451">
        <v>520.33333333333303</v>
      </c>
      <c r="M120" s="699" t="s">
        <v>513</v>
      </c>
      <c r="N120" s="451" t="s">
        <v>17</v>
      </c>
      <c r="O120" s="454">
        <v>461.07309320489298</v>
      </c>
      <c r="P120" s="465">
        <v>531.84245169680696</v>
      </c>
      <c r="Q120" s="451">
        <v>454.73684210526301</v>
      </c>
      <c r="R120" s="699" t="s">
        <v>244</v>
      </c>
      <c r="S120" s="451" t="s">
        <v>17</v>
      </c>
      <c r="T120" s="454">
        <v>250.212258914692</v>
      </c>
      <c r="U120" s="465">
        <v>337.18535122411402</v>
      </c>
      <c r="V120" s="451">
        <v>591.23076923076906</v>
      </c>
      <c r="W120" s="699" t="s">
        <v>698</v>
      </c>
      <c r="X120" s="532" t="s">
        <v>679</v>
      </c>
      <c r="AA120" s="327">
        <f>F120-E120</f>
        <v>203.72752641195893</v>
      </c>
      <c r="AB120" s="37">
        <f>AA120/E120</f>
        <v>0.25491318250543271</v>
      </c>
      <c r="AC120" s="88">
        <f>K120-J120</f>
        <v>112.27785091377007</v>
      </c>
      <c r="AD120" s="59">
        <f>AC120/J120</f>
        <v>0.15261538461538401</v>
      </c>
      <c r="AE120" s="88">
        <f>P120-O120</f>
        <v>70.769358491913977</v>
      </c>
      <c r="AF120" s="59">
        <f>AE120/O120</f>
        <v>0.15348837209302363</v>
      </c>
      <c r="AG120" s="11">
        <f>U120-T120</f>
        <v>86.973092309422015</v>
      </c>
      <c r="AH120" s="572">
        <f>AG120/T120</f>
        <v>0.34759724678028203</v>
      </c>
      <c r="AJ120" s="676">
        <f>F120/E120</f>
        <v>1.2549131825054327</v>
      </c>
      <c r="AK120" s="37">
        <f>0.5*(AJ120^2-1)</f>
        <v>0.28740354781295674</v>
      </c>
      <c r="AL120" s="58">
        <f>K120/J120</f>
        <v>1.1526153846153839</v>
      </c>
      <c r="AM120" s="59">
        <f>0.5*(AL120^2-1)</f>
        <v>0.16426111242603469</v>
      </c>
      <c r="AN120" s="58">
        <f>P120/O120</f>
        <v>1.1534883720930236</v>
      </c>
      <c r="AO120" s="59">
        <f>0.5*(AN120^2-1)</f>
        <v>0.16526771227690684</v>
      </c>
      <c r="AP120" s="37">
        <f>U120/T120</f>
        <v>1.3475972467802819</v>
      </c>
      <c r="AQ120" s="677">
        <f>0.5*(AP120^2-1)</f>
        <v>0.40800916976489798</v>
      </c>
    </row>
    <row r="121" spans="1:43" ht="15.9" customHeight="1" x14ac:dyDescent="0.3">
      <c r="A121" s="1171"/>
      <c r="B121" s="1174"/>
      <c r="C121" s="12">
        <v>41620</v>
      </c>
      <c r="D121" s="13">
        <v>787</v>
      </c>
      <c r="E121" s="449">
        <v>1108.73440525755</v>
      </c>
      <c r="F121" s="450">
        <v>1225.2535233830399</v>
      </c>
      <c r="G121" s="451">
        <v>539</v>
      </c>
      <c r="H121" s="699" t="s">
        <v>701</v>
      </c>
      <c r="I121" s="451" t="s">
        <v>17</v>
      </c>
      <c r="J121" s="454">
        <v>832.05115121458698</v>
      </c>
      <c r="K121" s="465">
        <v>933.75245190649105</v>
      </c>
      <c r="L121" s="451">
        <v>581.1</v>
      </c>
      <c r="M121" s="699" t="s">
        <v>324</v>
      </c>
      <c r="N121" s="451" t="s">
        <v>17</v>
      </c>
      <c r="O121" s="454">
        <v>456.35513597209899</v>
      </c>
      <c r="P121" s="465">
        <v>525.62332625357794</v>
      </c>
      <c r="Q121" s="451">
        <v>566.625</v>
      </c>
      <c r="R121" s="699" t="s">
        <v>706</v>
      </c>
      <c r="S121" s="532" t="s">
        <v>213</v>
      </c>
      <c r="T121" s="619" t="s">
        <v>17</v>
      </c>
      <c r="U121" s="620" t="s">
        <v>17</v>
      </c>
      <c r="V121" s="532" t="s">
        <v>17</v>
      </c>
      <c r="W121" s="699" t="s">
        <v>17</v>
      </c>
      <c r="X121" s="532" t="s">
        <v>172</v>
      </c>
      <c r="AA121" s="327">
        <f>F121-E121</f>
        <v>116.51911812548997</v>
      </c>
      <c r="AB121" s="37">
        <f>AA121/E121</f>
        <v>0.10509200181122144</v>
      </c>
      <c r="AC121" s="88">
        <f>K121-J121</f>
        <v>101.70130069190407</v>
      </c>
      <c r="AD121" s="59">
        <f>AC121/J121</f>
        <v>0.1222296255986733</v>
      </c>
      <c r="AE121" s="88">
        <f>P121-O121</f>
        <v>69.268190281478951</v>
      </c>
      <c r="AF121" s="59">
        <f>AE121/O121</f>
        <v>0.1517857142857135</v>
      </c>
      <c r="AG121" s="11" t="s">
        <v>17</v>
      </c>
      <c r="AH121" s="572" t="s">
        <v>17</v>
      </c>
      <c r="AJ121" s="676">
        <f>F121/E121</f>
        <v>1.1050920018112214</v>
      </c>
      <c r="AK121" s="37">
        <f>0.5*(AJ121^2-1)</f>
        <v>0.11061416623356624</v>
      </c>
      <c r="AL121" s="58">
        <f>K121/J121</f>
        <v>1.1222296255986732</v>
      </c>
      <c r="AM121" s="59">
        <f>0.5*(AL121^2-1)</f>
        <v>0.1296996662856692</v>
      </c>
      <c r="AN121" s="58">
        <f>P121/O121</f>
        <v>1.1517857142857135</v>
      </c>
      <c r="AO121" s="59">
        <f>0.5*(AN121^2-1)</f>
        <v>0.1633051658163257</v>
      </c>
      <c r="AP121" s="37" t="s">
        <v>17</v>
      </c>
      <c r="AQ121" s="677" t="s">
        <v>17</v>
      </c>
    </row>
    <row r="122" spans="1:43" ht="15.9" customHeight="1" thickBot="1" x14ac:dyDescent="0.35">
      <c r="A122" s="1171"/>
      <c r="B122" s="1174"/>
      <c r="C122" s="12">
        <v>41865</v>
      </c>
      <c r="D122" s="13">
        <v>181</v>
      </c>
      <c r="E122" s="542">
        <v>935.68793201469805</v>
      </c>
      <c r="F122" s="543">
        <v>1171.6706052723</v>
      </c>
      <c r="G122" s="539">
        <v>447.6</v>
      </c>
      <c r="H122" s="701" t="s">
        <v>714</v>
      </c>
      <c r="I122" s="661" t="s">
        <v>213</v>
      </c>
      <c r="J122" s="544">
        <v>809.10256877287804</v>
      </c>
      <c r="K122" s="552">
        <v>940.41754805679102</v>
      </c>
      <c r="L122" s="539">
        <v>548.93333333333305</v>
      </c>
      <c r="M122" s="701" t="s">
        <v>313</v>
      </c>
      <c r="N122" s="539" t="s">
        <v>17</v>
      </c>
      <c r="O122" s="619" t="s">
        <v>17</v>
      </c>
      <c r="P122" s="620" t="s">
        <v>17</v>
      </c>
      <c r="Q122" s="532" t="s">
        <v>17</v>
      </c>
      <c r="R122" s="699" t="s">
        <v>17</v>
      </c>
      <c r="S122" s="539" t="s">
        <v>735</v>
      </c>
      <c r="T122" s="544">
        <v>325.96795426578501</v>
      </c>
      <c r="U122" s="552">
        <v>396.05106443292902</v>
      </c>
      <c r="V122" s="539">
        <v>540.4</v>
      </c>
      <c r="W122" s="701" t="s">
        <v>364</v>
      </c>
      <c r="X122" s="661" t="s">
        <v>213</v>
      </c>
      <c r="AA122" s="310">
        <f>F122-E122</f>
        <v>235.98267325760196</v>
      </c>
      <c r="AB122" s="38">
        <f>AA122/E122</f>
        <v>0.25220232642040219</v>
      </c>
      <c r="AC122" s="105">
        <f>K122-J122</f>
        <v>131.31497928391298</v>
      </c>
      <c r="AD122" s="71">
        <f>AC122/J122</f>
        <v>0.16229707376046437</v>
      </c>
      <c r="AE122" s="105" t="s">
        <v>17</v>
      </c>
      <c r="AF122" s="71" t="s">
        <v>17</v>
      </c>
      <c r="AG122" s="94">
        <f>U122-T122</f>
        <v>70.083110167144014</v>
      </c>
      <c r="AH122" s="574">
        <f>AG122/T122</f>
        <v>0.21500000000000072</v>
      </c>
      <c r="AJ122" s="676">
        <f>F122/E122</f>
        <v>1.2522023264204021</v>
      </c>
      <c r="AK122" s="37">
        <f>0.5*(AJ122^2-1)</f>
        <v>0.28400533314633358</v>
      </c>
      <c r="AL122" s="58">
        <f>K122/J122</f>
        <v>1.1622970737604643</v>
      </c>
      <c r="AM122" s="59">
        <f>0.5*(AL122^2-1)</f>
        <v>0.17546724383606915</v>
      </c>
      <c r="AN122" s="58" t="s">
        <v>17</v>
      </c>
      <c r="AO122" s="59" t="s">
        <v>17</v>
      </c>
      <c r="AP122" s="37">
        <f>U122/T122</f>
        <v>1.2150000000000007</v>
      </c>
      <c r="AQ122" s="677">
        <f>0.5*(AP122^2-1)</f>
        <v>0.23811250000000095</v>
      </c>
    </row>
    <row r="123" spans="1:43" ht="15.9" customHeight="1" x14ac:dyDescent="0.3">
      <c r="A123" s="1171"/>
      <c r="B123" s="1174"/>
      <c r="C123" s="1283" t="s">
        <v>13</v>
      </c>
      <c r="D123" s="1284"/>
      <c r="E123" s="502">
        <f>AVERAGE(E118:E122)</f>
        <v>956.60482324184522</v>
      </c>
      <c r="F123" s="503">
        <f>AVERAGE(F118:F122)</f>
        <v>1127.1723882696349</v>
      </c>
      <c r="G123" s="472">
        <f>AVERAGE(G118:G122)</f>
        <v>464.05952380952397</v>
      </c>
      <c r="H123" s="1213">
        <f>COUNT(E118:E122)</f>
        <v>4</v>
      </c>
      <c r="I123" s="1214"/>
      <c r="J123" s="496">
        <f>AVERAGE(J118:J122)</f>
        <v>803.13121047828611</v>
      </c>
      <c r="K123" s="497">
        <f>AVERAGE(K118:K122)</f>
        <v>919.86626783683164</v>
      </c>
      <c r="L123" s="472">
        <f>AVERAGE(L118:L122)</f>
        <v>515.63383753501398</v>
      </c>
      <c r="M123" s="1213">
        <f>COUNT(J118:J122)</f>
        <v>5</v>
      </c>
      <c r="N123" s="1214"/>
      <c r="O123" s="496">
        <f>AVERAGE(O118:O122)</f>
        <v>479.99035846332879</v>
      </c>
      <c r="P123" s="497">
        <f>AVERAGE(P118:P122)</f>
        <v>602.42093722162224</v>
      </c>
      <c r="Q123" s="472">
        <f>AVERAGE(Q118:Q122)</f>
        <v>462.95157163742675</v>
      </c>
      <c r="R123" s="1213">
        <f>COUNT(O118:O122)</f>
        <v>4</v>
      </c>
      <c r="S123" s="1214"/>
      <c r="T123" s="496">
        <f>AVERAGE(T118:T122)</f>
        <v>316.72396855360853</v>
      </c>
      <c r="U123" s="497">
        <f>AVERAGE(U118:U122)</f>
        <v>397.81094285817301</v>
      </c>
      <c r="V123" s="472">
        <f>AVERAGE(V118:V122)</f>
        <v>500.94604458041954</v>
      </c>
      <c r="W123" s="1213">
        <f>COUNT(T118:T122)</f>
        <v>4</v>
      </c>
      <c r="X123" s="1214"/>
      <c r="AA123" s="14">
        <f t="shared" ref="AA123:AH123" si="126">AVERAGE(AA118:AA122)</f>
        <v>170.5675650277897</v>
      </c>
      <c r="AB123" s="48">
        <f t="shared" si="126"/>
        <v>0.18511379034319278</v>
      </c>
      <c r="AC123" s="89">
        <f t="shared" si="126"/>
        <v>116.73505735854542</v>
      </c>
      <c r="AD123" s="48">
        <f t="shared" si="126"/>
        <v>0.14590531801844783</v>
      </c>
      <c r="AE123" s="89">
        <f t="shared" si="126"/>
        <v>122.43057875829349</v>
      </c>
      <c r="AF123" s="65">
        <f t="shared" si="126"/>
        <v>0.25139491528644342</v>
      </c>
      <c r="AG123" s="15">
        <f t="shared" si="126"/>
        <v>81.086974304564507</v>
      </c>
      <c r="AH123" s="112">
        <f t="shared" si="126"/>
        <v>0.25921586758372661</v>
      </c>
      <c r="AJ123" s="47">
        <f t="shared" ref="AJ123:AQ123" si="127">AVERAGE(AJ118:AJ122)</f>
        <v>1.1851137903431928</v>
      </c>
      <c r="AK123" s="48">
        <f t="shared" si="127"/>
        <v>0.20462360694384041</v>
      </c>
      <c r="AL123" s="64">
        <f t="shared" si="127"/>
        <v>1.1459053180184477</v>
      </c>
      <c r="AM123" s="48">
        <f t="shared" si="127"/>
        <v>0.15688769594986746</v>
      </c>
      <c r="AN123" s="64">
        <f t="shared" si="127"/>
        <v>1.2513949152864434</v>
      </c>
      <c r="AO123" s="65">
        <f t="shared" si="127"/>
        <v>0.28808831589690082</v>
      </c>
      <c r="AP123" s="48">
        <f t="shared" si="127"/>
        <v>1.2592158675837266</v>
      </c>
      <c r="AQ123" s="112">
        <f t="shared" si="127"/>
        <v>0.29562305826848501</v>
      </c>
    </row>
    <row r="124" spans="1:43" ht="15.9" customHeight="1" x14ac:dyDescent="0.3">
      <c r="A124" s="1171"/>
      <c r="B124" s="1174"/>
      <c r="C124" s="1285" t="s">
        <v>14</v>
      </c>
      <c r="D124" s="1286"/>
      <c r="E124" s="504">
        <f>_xlfn.STDEV.S(E118:E122)</f>
        <v>127.85658641939423</v>
      </c>
      <c r="F124" s="505">
        <f>_xlfn.STDEV.S(F118:F122)</f>
        <v>95.519950235513477</v>
      </c>
      <c r="G124" s="476">
        <f>_xlfn.STDEV.S(G118:G122)</f>
        <v>94.354045585588906</v>
      </c>
      <c r="H124" s="1215"/>
      <c r="I124" s="1216"/>
      <c r="J124" s="498">
        <f>_xlfn.STDEV.S(J118:J122)</f>
        <v>40.38675330223446</v>
      </c>
      <c r="K124" s="499">
        <f>_xlfn.STDEV.S(K118:K122)</f>
        <v>40.834342320409306</v>
      </c>
      <c r="L124" s="476">
        <f>_xlfn.STDEV.S(L118:L122)</f>
        <v>51.895874672210347</v>
      </c>
      <c r="M124" s="1215"/>
      <c r="N124" s="1216"/>
      <c r="O124" s="498">
        <f>_xlfn.STDEV.S(O118:O122)</f>
        <v>30.982295998505521</v>
      </c>
      <c r="P124" s="499">
        <f>_xlfn.STDEV.S(P118:P122)</f>
        <v>86.157673458464217</v>
      </c>
      <c r="Q124" s="476">
        <f>_xlfn.STDEV.S(Q118:Q122)</f>
        <v>75.199358984977707</v>
      </c>
      <c r="R124" s="1215"/>
      <c r="S124" s="1216"/>
      <c r="T124" s="498">
        <f>_xlfn.STDEV.S(T118:T122)</f>
        <v>48.963197905345545</v>
      </c>
      <c r="U124" s="499">
        <f>_xlfn.STDEV.S(U118:U122)</f>
        <v>62.216613747353691</v>
      </c>
      <c r="V124" s="476">
        <f>_xlfn.STDEV.S(V118:V122)</f>
        <v>90.171738443815912</v>
      </c>
      <c r="W124" s="1215"/>
      <c r="X124" s="1216"/>
      <c r="AA124" s="17">
        <f t="shared" ref="AA124:AH124" si="128">_xlfn.STDEV.S(AA118:AA122)</f>
        <v>58.545065736794584</v>
      </c>
      <c r="AB124" s="50">
        <f t="shared" si="128"/>
        <v>7.9603331806918559E-2</v>
      </c>
      <c r="AC124" s="90">
        <f t="shared" si="128"/>
        <v>21.672916846175386</v>
      </c>
      <c r="AD124" s="50">
        <f t="shared" si="128"/>
        <v>2.9077354521493539E-2</v>
      </c>
      <c r="AE124" s="90">
        <f t="shared" si="128"/>
        <v>60.770791086838287</v>
      </c>
      <c r="AF124" s="67">
        <f t="shared" si="128"/>
        <v>0.11654697358597139</v>
      </c>
      <c r="AG124" s="18">
        <f t="shared" si="128"/>
        <v>27.089744795851278</v>
      </c>
      <c r="AH124" s="113">
        <f t="shared" si="128"/>
        <v>8.657571146946258E-2</v>
      </c>
      <c r="AJ124" s="49">
        <f t="shared" ref="AJ124:AQ124" si="129">_xlfn.STDEV.S(AJ118:AJ122)</f>
        <v>7.9603331806918573E-2</v>
      </c>
      <c r="AK124" s="50">
        <f t="shared" si="129"/>
        <v>9.4227522458227311E-2</v>
      </c>
      <c r="AL124" s="66">
        <f t="shared" si="129"/>
        <v>2.9077354521493449E-2</v>
      </c>
      <c r="AM124" s="50">
        <f t="shared" si="129"/>
        <v>3.3293514068248029E-2</v>
      </c>
      <c r="AN124" s="66">
        <f t="shared" si="129"/>
        <v>0.11654697358597135</v>
      </c>
      <c r="AO124" s="67">
        <f t="shared" si="129"/>
        <v>0.1465986854131496</v>
      </c>
      <c r="AP124" s="50">
        <f t="shared" si="129"/>
        <v>8.6575711469462524E-2</v>
      </c>
      <c r="AQ124" s="113">
        <f t="shared" si="129"/>
        <v>0.10865638961243967</v>
      </c>
    </row>
    <row r="125" spans="1:43" ht="15.9" customHeight="1" thickBot="1" x14ac:dyDescent="0.35">
      <c r="A125" s="1171"/>
      <c r="B125" s="1175"/>
      <c r="C125" s="1287" t="s">
        <v>15</v>
      </c>
      <c r="D125" s="1288"/>
      <c r="E125" s="506">
        <f>_xlfn.STDEV.S(E118:E122)/SQRT(COUNT(E118:E122))</f>
        <v>63.928293209697117</v>
      </c>
      <c r="F125" s="507">
        <f>_xlfn.STDEV.S(F118:F122)/SQRT(COUNT(F118:F122))</f>
        <v>47.759975117756738</v>
      </c>
      <c r="G125" s="480">
        <f>_xlfn.STDEV.S(G118:G122)/SQRT(COUNT(G118:G122))</f>
        <v>47.177022792794453</v>
      </c>
      <c r="H125" s="1217"/>
      <c r="I125" s="1218"/>
      <c r="J125" s="500">
        <f>_xlfn.STDEV.S(J118:J122)/SQRT(COUNT(J118:J122))</f>
        <v>18.061505154862072</v>
      </c>
      <c r="K125" s="501">
        <f>_xlfn.STDEV.S(K118:K122)/SQRT(COUNT(K118:K122))</f>
        <v>18.261673048986339</v>
      </c>
      <c r="L125" s="480">
        <f>_xlfn.STDEV.S(L118:L122)/SQRT(COUNT(L118:L122))</f>
        <v>23.208540703774389</v>
      </c>
      <c r="M125" s="1217"/>
      <c r="N125" s="1218"/>
      <c r="O125" s="500">
        <f>_xlfn.STDEV.S(O118:O122)/SQRT(COUNT(O118:O122))</f>
        <v>15.49114799925276</v>
      </c>
      <c r="P125" s="501">
        <f>_xlfn.STDEV.S(P118:P122)/SQRT(COUNT(P118:P122))</f>
        <v>43.078836729232108</v>
      </c>
      <c r="Q125" s="480">
        <f>_xlfn.STDEV.S(Q118:Q122)/SQRT(COUNT(Q118:Q122))</f>
        <v>37.599679492488853</v>
      </c>
      <c r="R125" s="1217"/>
      <c r="S125" s="1218"/>
      <c r="T125" s="500">
        <f>_xlfn.STDEV.S(T118:T122)/SQRT(COUNT(T118:T122))</f>
        <v>24.481598952672773</v>
      </c>
      <c r="U125" s="501">
        <f>_xlfn.STDEV.S(U118:U122)/SQRT(COUNT(U118:U122))</f>
        <v>31.108306873676845</v>
      </c>
      <c r="V125" s="480">
        <f>_xlfn.STDEV.S(V118:V122)/SQRT(COUNT(V118:V122))</f>
        <v>45.085869221907956</v>
      </c>
      <c r="W125" s="1217"/>
      <c r="X125" s="1218"/>
      <c r="AA125" s="20">
        <f t="shared" ref="AA125:AH125" si="130">_xlfn.STDEV.S(AA118:AA122)/SQRT(COUNT(AA118:AA122))</f>
        <v>29.272532868397292</v>
      </c>
      <c r="AB125" s="52">
        <f t="shared" si="130"/>
        <v>3.980166590345928E-2</v>
      </c>
      <c r="AC125" s="91">
        <f t="shared" si="130"/>
        <v>9.6924230677497025</v>
      </c>
      <c r="AD125" s="52">
        <f t="shared" si="130"/>
        <v>1.3003788263184084E-2</v>
      </c>
      <c r="AE125" s="91">
        <f t="shared" si="130"/>
        <v>30.385395543419143</v>
      </c>
      <c r="AF125" s="69">
        <f t="shared" si="130"/>
        <v>5.8273486792985697E-2</v>
      </c>
      <c r="AG125" s="21">
        <f t="shared" si="130"/>
        <v>13.544872397925639</v>
      </c>
      <c r="AH125" s="114">
        <f t="shared" si="130"/>
        <v>4.328785573473129E-2</v>
      </c>
      <c r="AJ125" s="51">
        <f t="shared" ref="AJ125:AQ125" si="131">_xlfn.STDEV.S(AJ118:AJ122)/SQRT(COUNT(AJ118:AJ122))</f>
        <v>3.9801665903459287E-2</v>
      </c>
      <c r="AK125" s="52">
        <f t="shared" si="131"/>
        <v>4.7113761229113656E-2</v>
      </c>
      <c r="AL125" s="68">
        <f t="shared" si="131"/>
        <v>1.3003788263184043E-2</v>
      </c>
      <c r="AM125" s="52">
        <f t="shared" si="131"/>
        <v>1.4889312133289633E-2</v>
      </c>
      <c r="AN125" s="68">
        <f t="shared" si="131"/>
        <v>5.8273486792985676E-2</v>
      </c>
      <c r="AO125" s="69">
        <f t="shared" si="131"/>
        <v>7.3299342706574802E-2</v>
      </c>
      <c r="AP125" s="52">
        <f t="shared" si="131"/>
        <v>4.3287855734731262E-2</v>
      </c>
      <c r="AQ125" s="114">
        <f t="shared" si="131"/>
        <v>5.4328194806219837E-2</v>
      </c>
    </row>
    <row r="126" spans="1:43" ht="15.9" customHeight="1" x14ac:dyDescent="0.3">
      <c r="A126" s="1171"/>
      <c r="B126" s="1173" t="s">
        <v>16</v>
      </c>
      <c r="C126" s="12">
        <v>41480</v>
      </c>
      <c r="D126" s="13">
        <v>639</v>
      </c>
      <c r="E126" s="445">
        <v>949.50513950904895</v>
      </c>
      <c r="F126" s="446">
        <v>1132.72025826457</v>
      </c>
      <c r="G126" s="435">
        <v>480.66666666666703</v>
      </c>
      <c r="H126" s="697" t="s">
        <v>241</v>
      </c>
      <c r="I126" s="435" t="s">
        <v>17</v>
      </c>
      <c r="J126" s="438">
        <v>670.64369004758305</v>
      </c>
      <c r="K126" s="439">
        <v>708.98030052808303</v>
      </c>
      <c r="L126" s="435">
        <v>535.88235294117703</v>
      </c>
      <c r="M126" s="697" t="s">
        <v>300</v>
      </c>
      <c r="N126" s="435" t="s">
        <v>17</v>
      </c>
      <c r="O126" s="438">
        <v>399.310743975587</v>
      </c>
      <c r="P126" s="439">
        <v>453.63873635321698</v>
      </c>
      <c r="Q126" s="435">
        <v>490.33333333333297</v>
      </c>
      <c r="R126" s="697" t="s">
        <v>660</v>
      </c>
      <c r="S126" s="442" t="s">
        <v>213</v>
      </c>
      <c r="T126" s="438">
        <v>387.91119090363901</v>
      </c>
      <c r="U126" s="439">
        <v>432.03569074770098</v>
      </c>
      <c r="V126" s="435">
        <v>637.47826086956502</v>
      </c>
      <c r="W126" s="697" t="s">
        <v>202</v>
      </c>
      <c r="X126" s="435" t="s">
        <v>17</v>
      </c>
      <c r="AA126" s="308">
        <f>F126-E126</f>
        <v>183.21511875552108</v>
      </c>
      <c r="AB126" s="35">
        <f>AA126/E126</f>
        <v>0.19295853295776183</v>
      </c>
      <c r="AC126" s="97">
        <f>K126-J126</f>
        <v>38.336610480499985</v>
      </c>
      <c r="AD126" s="100">
        <f>AC126/J126</f>
        <v>5.7163902455833068E-2</v>
      </c>
      <c r="AE126" s="97">
        <f>P126-O126</f>
        <v>54.327992377629982</v>
      </c>
      <c r="AF126" s="100">
        <f>AE126/O126</f>
        <v>0.13605442176870522</v>
      </c>
      <c r="AG126" s="7">
        <f>U126-T126</f>
        <v>44.124499844061972</v>
      </c>
      <c r="AH126" s="570">
        <f>AG126/T126</f>
        <v>0.11374897367944957</v>
      </c>
      <c r="AJ126" s="676">
        <f t="shared" ref="AJ126:AJ133" si="132">F126/E126</f>
        <v>1.1929585329577619</v>
      </c>
      <c r="AK126" s="37">
        <f t="shared" ref="AK126:AK133" si="133">0.5*(AJ126^2-1)</f>
        <v>0.21157503067836769</v>
      </c>
      <c r="AL126" s="58">
        <f t="shared" ref="AL126:AL133" si="134">K126/J126</f>
        <v>1.057163902455833</v>
      </c>
      <c r="AM126" s="59">
        <f t="shared" ref="AM126:AM133" si="135">0.5*(AL126^2-1)</f>
        <v>5.8797758327822969E-2</v>
      </c>
      <c r="AN126" s="58">
        <f t="shared" ref="AN126:AN133" si="136">P126/O126</f>
        <v>1.1360544217687052</v>
      </c>
      <c r="AO126" s="59">
        <f t="shared" ref="AO126:AO133" si="137">0.5*(AN126^2-1)</f>
        <v>0.14530982461011355</v>
      </c>
      <c r="AP126" s="37">
        <f t="shared" ref="AP126:AP133" si="138">U126/T126</f>
        <v>1.1137489736794495</v>
      </c>
      <c r="AQ126" s="677">
        <f t="shared" ref="AQ126:AQ133" si="139">0.5*(AP126^2-1)</f>
        <v>0.12021838818601349</v>
      </c>
    </row>
    <row r="127" spans="1:43" ht="15.9" customHeight="1" x14ac:dyDescent="0.3">
      <c r="A127" s="1171"/>
      <c r="B127" s="1174"/>
      <c r="C127" s="9">
        <v>41480</v>
      </c>
      <c r="D127" s="10">
        <v>640</v>
      </c>
      <c r="E127" s="449">
        <v>1143.0327198273401</v>
      </c>
      <c r="F127" s="450">
        <v>1313.8003676953399</v>
      </c>
      <c r="G127" s="451">
        <v>481.33333333333297</v>
      </c>
      <c r="H127" s="699" t="s">
        <v>215</v>
      </c>
      <c r="I127" s="451" t="s">
        <v>17</v>
      </c>
      <c r="J127" s="454">
        <v>793.43563413330901</v>
      </c>
      <c r="K127" s="465">
        <v>886.04016659518004</v>
      </c>
      <c r="L127" s="451">
        <v>475</v>
      </c>
      <c r="M127" s="699" t="s">
        <v>203</v>
      </c>
      <c r="N127" s="451" t="s">
        <v>17</v>
      </c>
      <c r="O127" s="454">
        <v>483.74118869233899</v>
      </c>
      <c r="P127" s="465">
        <v>620.91476155340604</v>
      </c>
      <c r="Q127" s="451">
        <v>503.769230769231</v>
      </c>
      <c r="R127" s="699" t="s">
        <v>666</v>
      </c>
      <c r="S127" s="532" t="s">
        <v>667</v>
      </c>
      <c r="T127" s="454">
        <v>327.597794037114</v>
      </c>
      <c r="U127" s="465">
        <v>396.05106443292902</v>
      </c>
      <c r="V127" s="451">
        <v>502</v>
      </c>
      <c r="W127" s="699" t="s">
        <v>498</v>
      </c>
      <c r="X127" s="451" t="s">
        <v>679</v>
      </c>
      <c r="AA127" s="327">
        <f t="shared" ref="AA127:AA133" si="140">F127-E127</f>
        <v>170.76764786799981</v>
      </c>
      <c r="AB127" s="37">
        <f t="shared" ref="AB127:AB133" si="141">AA127/E127</f>
        <v>0.1493987397786784</v>
      </c>
      <c r="AC127" s="88">
        <f t="shared" ref="AC127:AC133" si="142">K127-J127</f>
        <v>92.604532461871031</v>
      </c>
      <c r="AD127" s="59">
        <f t="shared" ref="AD127:AD133" si="143">AC127/J127</f>
        <v>0.11671335200746995</v>
      </c>
      <c r="AE127" s="88">
        <f t="shared" ref="AE127:AE133" si="144">P127-O127</f>
        <v>137.17357286106704</v>
      </c>
      <c r="AF127" s="59">
        <f t="shared" ref="AF127:AF133" si="145">AE127/O127</f>
        <v>0.28356810639151486</v>
      </c>
      <c r="AG127" s="11">
        <f t="shared" ref="AG127:AG133" si="146">U127-T127</f>
        <v>68.453270395815025</v>
      </c>
      <c r="AH127" s="572">
        <f t="shared" ref="AH127:AH133" si="147">AG127/T127</f>
        <v>0.20895522388059751</v>
      </c>
      <c r="AJ127" s="676">
        <f t="shared" si="132"/>
        <v>1.1493987397786785</v>
      </c>
      <c r="AK127" s="37">
        <f t="shared" si="133"/>
        <v>0.16055873150240707</v>
      </c>
      <c r="AL127" s="58">
        <f t="shared" si="134"/>
        <v>1.1167133520074699</v>
      </c>
      <c r="AM127" s="59">
        <f t="shared" si="135"/>
        <v>0.12352435527587968</v>
      </c>
      <c r="AN127" s="58">
        <f t="shared" si="136"/>
        <v>1.2835681063915148</v>
      </c>
      <c r="AO127" s="59">
        <f t="shared" si="137"/>
        <v>0.32377354187274943</v>
      </c>
      <c r="AP127" s="37">
        <f t="shared" si="138"/>
        <v>1.2089552238805974</v>
      </c>
      <c r="AQ127" s="677">
        <f t="shared" si="139"/>
        <v>0.23078636667409269</v>
      </c>
    </row>
    <row r="128" spans="1:43" ht="15.9" customHeight="1" x14ac:dyDescent="0.3">
      <c r="A128" s="1171"/>
      <c r="B128" s="1174"/>
      <c r="C128" s="12">
        <v>41494</v>
      </c>
      <c r="D128" s="13">
        <v>662</v>
      </c>
      <c r="E128" s="619" t="s">
        <v>17</v>
      </c>
      <c r="F128" s="620" t="s">
        <v>17</v>
      </c>
      <c r="G128" s="532" t="s">
        <v>17</v>
      </c>
      <c r="H128" s="699" t="s">
        <v>17</v>
      </c>
      <c r="I128" s="532" t="s">
        <v>172</v>
      </c>
      <c r="J128" s="454">
        <v>797.05424028627397</v>
      </c>
      <c r="K128" s="465">
        <v>919.93346622629304</v>
      </c>
      <c r="L128" s="451">
        <v>457.6</v>
      </c>
      <c r="M128" s="699" t="s">
        <v>324</v>
      </c>
      <c r="N128" s="532" t="s">
        <v>172</v>
      </c>
      <c r="O128" s="454">
        <v>418.79795863278002</v>
      </c>
      <c r="P128" s="465">
        <v>494.79697959828599</v>
      </c>
      <c r="Q128" s="451">
        <v>426.82608695652198</v>
      </c>
      <c r="R128" s="699" t="s">
        <v>672</v>
      </c>
      <c r="S128" s="451" t="s">
        <v>17</v>
      </c>
      <c r="T128" s="454">
        <v>332.48731335110102</v>
      </c>
      <c r="U128" s="465">
        <v>398.495824089922</v>
      </c>
      <c r="V128" s="451">
        <v>473</v>
      </c>
      <c r="W128" s="699" t="s">
        <v>670</v>
      </c>
      <c r="X128" s="451" t="s">
        <v>17</v>
      </c>
      <c r="AA128" s="327" t="s">
        <v>17</v>
      </c>
      <c r="AB128" s="37" t="s">
        <v>17</v>
      </c>
      <c r="AC128" s="88">
        <f t="shared" si="142"/>
        <v>122.87922594001907</v>
      </c>
      <c r="AD128" s="59">
        <f t="shared" si="143"/>
        <v>0.15416670501104812</v>
      </c>
      <c r="AE128" s="88">
        <f t="shared" si="144"/>
        <v>75.999020965505963</v>
      </c>
      <c r="AF128" s="59">
        <f t="shared" si="145"/>
        <v>0.18146941597713268</v>
      </c>
      <c r="AG128" s="11">
        <f t="shared" si="146"/>
        <v>66.008510738820974</v>
      </c>
      <c r="AH128" s="572">
        <f t="shared" si="147"/>
        <v>0.19852941176470421</v>
      </c>
      <c r="AJ128" s="676" t="s">
        <v>17</v>
      </c>
      <c r="AK128" s="37" t="s">
        <v>17</v>
      </c>
      <c r="AL128" s="58">
        <f t="shared" si="134"/>
        <v>1.1541667050110482</v>
      </c>
      <c r="AM128" s="59">
        <f t="shared" si="135"/>
        <v>0.16605039147803002</v>
      </c>
      <c r="AN128" s="58">
        <f t="shared" si="136"/>
        <v>1.1814694159771326</v>
      </c>
      <c r="AO128" s="59">
        <f t="shared" si="137"/>
        <v>0.19793499044467344</v>
      </c>
      <c r="AP128" s="37">
        <f t="shared" si="138"/>
        <v>1.1985294117647043</v>
      </c>
      <c r="AQ128" s="677">
        <f t="shared" si="139"/>
        <v>0.21823637543252405</v>
      </c>
    </row>
    <row r="129" spans="1:43" ht="15.9" customHeight="1" x14ac:dyDescent="0.3">
      <c r="A129" s="1171"/>
      <c r="B129" s="1174"/>
      <c r="C129" s="12">
        <v>41495</v>
      </c>
      <c r="D129" s="13">
        <v>667</v>
      </c>
      <c r="E129" s="619" t="s">
        <v>17</v>
      </c>
      <c r="F129" s="620" t="s">
        <v>17</v>
      </c>
      <c r="G129" s="532" t="s">
        <v>17</v>
      </c>
      <c r="H129" s="699" t="s">
        <v>17</v>
      </c>
      <c r="I129" s="532" t="s">
        <v>677</v>
      </c>
      <c r="J129" s="454">
        <v>818.994485092785</v>
      </c>
      <c r="K129" s="465">
        <v>907.95657261115502</v>
      </c>
      <c r="L129" s="451">
        <v>410.25</v>
      </c>
      <c r="M129" s="699" t="s">
        <v>231</v>
      </c>
      <c r="N129" s="451" t="s">
        <v>17</v>
      </c>
      <c r="O129" s="454">
        <v>378.678098458318</v>
      </c>
      <c r="P129" s="465">
        <v>460.22917014040002</v>
      </c>
      <c r="Q129" s="451">
        <v>360.19230769230802</v>
      </c>
      <c r="R129" s="699" t="s">
        <v>681</v>
      </c>
      <c r="S129" s="451" t="s">
        <v>17</v>
      </c>
      <c r="T129" s="454">
        <v>315.37399575214698</v>
      </c>
      <c r="U129" s="465">
        <v>400.12566386125098</v>
      </c>
      <c r="V129" s="451">
        <v>346.2</v>
      </c>
      <c r="W129" s="699" t="s">
        <v>498</v>
      </c>
      <c r="X129" s="451" t="s">
        <v>17</v>
      </c>
      <c r="AA129" s="327" t="s">
        <v>17</v>
      </c>
      <c r="AB129" s="37" t="s">
        <v>17</v>
      </c>
      <c r="AC129" s="88">
        <f t="shared" si="142"/>
        <v>88.962087518370026</v>
      </c>
      <c r="AD129" s="59">
        <f t="shared" si="143"/>
        <v>0.10862354892205579</v>
      </c>
      <c r="AE129" s="88">
        <f t="shared" si="144"/>
        <v>81.551071682082011</v>
      </c>
      <c r="AF129" s="59">
        <f t="shared" si="145"/>
        <v>0.21535724409226306</v>
      </c>
      <c r="AG129" s="11">
        <f t="shared" si="146"/>
        <v>84.751668109104003</v>
      </c>
      <c r="AH129" s="572">
        <f t="shared" si="147"/>
        <v>0.26873385012919865</v>
      </c>
      <c r="AJ129" s="676" t="s">
        <v>17</v>
      </c>
      <c r="AK129" s="37" t="s">
        <v>17</v>
      </c>
      <c r="AL129" s="58">
        <f t="shared" si="134"/>
        <v>1.1086235489220557</v>
      </c>
      <c r="AM129" s="59">
        <f t="shared" si="135"/>
        <v>0.11452308661226684</v>
      </c>
      <c r="AN129" s="58">
        <f t="shared" si="136"/>
        <v>1.2153572440922631</v>
      </c>
      <c r="AO129" s="59">
        <f t="shared" si="137"/>
        <v>0.23854661538377042</v>
      </c>
      <c r="AP129" s="37">
        <f t="shared" si="138"/>
        <v>1.2687338501291987</v>
      </c>
      <c r="AQ129" s="677">
        <f t="shared" si="139"/>
        <v>0.30484279123183</v>
      </c>
    </row>
    <row r="130" spans="1:43" ht="15.9" customHeight="1" x14ac:dyDescent="0.3">
      <c r="A130" s="1171"/>
      <c r="B130" s="1174"/>
      <c r="C130" s="12">
        <v>41856</v>
      </c>
      <c r="D130" s="13">
        <v>193</v>
      </c>
      <c r="E130" s="449">
        <v>1072.71365317564</v>
      </c>
      <c r="F130" s="450">
        <v>1314.29836750046</v>
      </c>
      <c r="G130" s="451">
        <v>417.70833333333297</v>
      </c>
      <c r="H130" s="699" t="s">
        <v>709</v>
      </c>
      <c r="I130" s="451" t="s">
        <v>17</v>
      </c>
      <c r="J130" s="454">
        <v>717.17791046704394</v>
      </c>
      <c r="K130" s="465">
        <v>840.42111602596299</v>
      </c>
      <c r="L130" s="451">
        <v>543.06666666666695</v>
      </c>
      <c r="M130" s="699" t="s">
        <v>313</v>
      </c>
      <c r="N130" s="451" t="s">
        <v>17</v>
      </c>
      <c r="O130" s="454">
        <v>570.06514668844898</v>
      </c>
      <c r="P130" s="465">
        <v>744.50057992097402</v>
      </c>
      <c r="Q130" s="451">
        <v>530.61538461538498</v>
      </c>
      <c r="R130" s="699" t="s">
        <v>711</v>
      </c>
      <c r="S130" s="451" t="s">
        <v>691</v>
      </c>
      <c r="T130" s="454">
        <v>351.57972210095397</v>
      </c>
      <c r="U130" s="465">
        <v>428.38847984703699</v>
      </c>
      <c r="V130" s="451">
        <v>565.57142857142901</v>
      </c>
      <c r="W130" s="699" t="s">
        <v>710</v>
      </c>
      <c r="X130" s="451" t="s">
        <v>17</v>
      </c>
      <c r="AA130" s="327">
        <f t="shared" si="140"/>
        <v>241.58471432481997</v>
      </c>
      <c r="AB130" s="37">
        <f t="shared" si="141"/>
        <v>0.22520894892093282</v>
      </c>
      <c r="AC130" s="88">
        <f t="shared" si="142"/>
        <v>123.24320555891904</v>
      </c>
      <c r="AD130" s="59">
        <f t="shared" si="143"/>
        <v>0.17184467586105662</v>
      </c>
      <c r="AE130" s="88">
        <f t="shared" si="144"/>
        <v>174.43543323252504</v>
      </c>
      <c r="AF130" s="59">
        <f t="shared" si="145"/>
        <v>0.30599210326369453</v>
      </c>
      <c r="AG130" s="11">
        <f t="shared" si="146"/>
        <v>76.808757746083018</v>
      </c>
      <c r="AH130" s="572">
        <f t="shared" si="147"/>
        <v>0.21846754211844974</v>
      </c>
      <c r="AJ130" s="676">
        <f t="shared" si="132"/>
        <v>1.2252089489209328</v>
      </c>
      <c r="AK130" s="37">
        <f t="shared" si="133"/>
        <v>0.2505684842579684</v>
      </c>
      <c r="AL130" s="58">
        <f t="shared" si="134"/>
        <v>1.1718446758610566</v>
      </c>
      <c r="AM130" s="59">
        <f t="shared" si="135"/>
        <v>0.18660997217195241</v>
      </c>
      <c r="AN130" s="58">
        <f t="shared" si="136"/>
        <v>1.3059921032636945</v>
      </c>
      <c r="AO130" s="59">
        <f t="shared" si="137"/>
        <v>0.35280768689356423</v>
      </c>
      <c r="AP130" s="37">
        <f t="shared" si="138"/>
        <v>1.2184675421184497</v>
      </c>
      <c r="AQ130" s="677">
        <f t="shared" si="139"/>
        <v>0.24233157559808793</v>
      </c>
    </row>
    <row r="131" spans="1:43" ht="15.9" customHeight="1" x14ac:dyDescent="0.3">
      <c r="A131" s="1171"/>
      <c r="B131" s="1174"/>
      <c r="C131" s="9">
        <v>41877</v>
      </c>
      <c r="D131" s="10">
        <v>198</v>
      </c>
      <c r="E131" s="449">
        <v>1068.69222644246</v>
      </c>
      <c r="F131" s="450">
        <v>1241.21724358849</v>
      </c>
      <c r="G131" s="451">
        <v>375.16666666666703</v>
      </c>
      <c r="H131" s="699" t="s">
        <v>215</v>
      </c>
      <c r="I131" s="451" t="s">
        <v>17</v>
      </c>
      <c r="J131" s="454">
        <v>795.70370044165395</v>
      </c>
      <c r="K131" s="465">
        <v>946.15033242509503</v>
      </c>
      <c r="L131" s="451">
        <v>478.40909090909099</v>
      </c>
      <c r="M131" s="699" t="s">
        <v>508</v>
      </c>
      <c r="N131" s="451" t="s">
        <v>17</v>
      </c>
      <c r="O131" s="454">
        <v>421.865829708506</v>
      </c>
      <c r="P131" s="465">
        <v>474.12472761553198</v>
      </c>
      <c r="Q131" s="451">
        <v>481.28571428571399</v>
      </c>
      <c r="R131" s="699" t="s">
        <v>174</v>
      </c>
      <c r="S131" s="451" t="s">
        <v>17</v>
      </c>
      <c r="T131" s="619" t="s">
        <v>17</v>
      </c>
      <c r="U131" s="620" t="s">
        <v>17</v>
      </c>
      <c r="V131" s="532" t="s">
        <v>17</v>
      </c>
      <c r="W131" s="699" t="s">
        <v>17</v>
      </c>
      <c r="X131" s="532" t="s">
        <v>172</v>
      </c>
      <c r="AA131" s="327">
        <f t="shared" si="140"/>
        <v>172.52501714603</v>
      </c>
      <c r="AB131" s="37">
        <f t="shared" si="141"/>
        <v>0.16143564337540262</v>
      </c>
      <c r="AC131" s="88">
        <f t="shared" si="142"/>
        <v>150.44663198344108</v>
      </c>
      <c r="AD131" s="59">
        <f t="shared" si="143"/>
        <v>0.18907368647391729</v>
      </c>
      <c r="AE131" s="88">
        <f t="shared" si="144"/>
        <v>52.258897907025982</v>
      </c>
      <c r="AF131" s="59">
        <f t="shared" si="145"/>
        <v>0.12387563587014143</v>
      </c>
      <c r="AG131" s="11" t="s">
        <v>17</v>
      </c>
      <c r="AH131" s="572" t="s">
        <v>17</v>
      </c>
      <c r="AJ131" s="676">
        <f t="shared" si="132"/>
        <v>1.1614356433754027</v>
      </c>
      <c r="AK131" s="37">
        <f t="shared" si="133"/>
        <v>0.17446637685141786</v>
      </c>
      <c r="AL131" s="58">
        <f t="shared" si="134"/>
        <v>1.1890736864739173</v>
      </c>
      <c r="AM131" s="59">
        <f t="shared" si="135"/>
        <v>0.20694811593233586</v>
      </c>
      <c r="AN131" s="58">
        <f t="shared" si="136"/>
        <v>1.1238756358701414</v>
      </c>
      <c r="AO131" s="59">
        <f t="shared" si="137"/>
        <v>0.1315482224512573</v>
      </c>
      <c r="AP131" s="37" t="s">
        <v>17</v>
      </c>
      <c r="AQ131" s="677" t="s">
        <v>17</v>
      </c>
    </row>
    <row r="132" spans="1:43" ht="15.9" customHeight="1" x14ac:dyDescent="0.3">
      <c r="A132" s="1171"/>
      <c r="B132" s="1174"/>
      <c r="C132" s="12">
        <v>41947</v>
      </c>
      <c r="D132" s="13">
        <v>241</v>
      </c>
      <c r="E132" s="449">
        <v>855.81033894331904</v>
      </c>
      <c r="F132" s="450">
        <v>1098.0915059106901</v>
      </c>
      <c r="G132" s="695">
        <v>302.66666666666703</v>
      </c>
      <c r="H132" s="699" t="s">
        <v>215</v>
      </c>
      <c r="I132" s="532" t="s">
        <v>727</v>
      </c>
      <c r="J132" s="454">
        <v>774.845614810857</v>
      </c>
      <c r="K132" s="465">
        <v>852.08461168131601</v>
      </c>
      <c r="L132" s="451">
        <v>501.53333333333302</v>
      </c>
      <c r="M132" s="699" t="s">
        <v>313</v>
      </c>
      <c r="N132" s="451" t="s">
        <v>17</v>
      </c>
      <c r="O132" s="454">
        <v>594.23707042225794</v>
      </c>
      <c r="P132" s="465">
        <v>714.06961372724697</v>
      </c>
      <c r="Q132" s="451">
        <v>514.45454545454595</v>
      </c>
      <c r="R132" s="699" t="s">
        <v>247</v>
      </c>
      <c r="S132" s="451" t="s">
        <v>691</v>
      </c>
      <c r="T132" s="454">
        <v>348.142511970714</v>
      </c>
      <c r="U132" s="465">
        <v>422.96008373364401</v>
      </c>
      <c r="V132" s="451">
        <v>494.09090909090901</v>
      </c>
      <c r="W132" s="699" t="s">
        <v>728</v>
      </c>
      <c r="X132" s="451" t="s">
        <v>17</v>
      </c>
      <c r="AA132" s="327">
        <f t="shared" si="140"/>
        <v>242.28116696737106</v>
      </c>
      <c r="AB132" s="37">
        <f t="shared" si="141"/>
        <v>0.28310147230345334</v>
      </c>
      <c r="AC132" s="88">
        <f t="shared" si="142"/>
        <v>77.238996870459005</v>
      </c>
      <c r="AD132" s="59">
        <f t="shared" si="143"/>
        <v>9.9683079305176628E-2</v>
      </c>
      <c r="AE132" s="88">
        <f t="shared" si="144"/>
        <v>119.83254330498903</v>
      </c>
      <c r="AF132" s="59">
        <f t="shared" si="145"/>
        <v>0.20165780505722644</v>
      </c>
      <c r="AG132" s="11">
        <f t="shared" si="146"/>
        <v>74.817571762930015</v>
      </c>
      <c r="AH132" s="572">
        <f t="shared" si="147"/>
        <v>0.2149050150164474</v>
      </c>
      <c r="AJ132" s="676">
        <f t="shared" si="132"/>
        <v>1.2831014723034533</v>
      </c>
      <c r="AK132" s="37">
        <f t="shared" si="133"/>
        <v>0.32317469411364474</v>
      </c>
      <c r="AL132" s="58">
        <f t="shared" si="134"/>
        <v>1.0996830793051766</v>
      </c>
      <c r="AM132" s="59">
        <f t="shared" si="135"/>
        <v>0.10465143745505767</v>
      </c>
      <c r="AN132" s="58">
        <f t="shared" si="136"/>
        <v>1.2016578050572264</v>
      </c>
      <c r="AO132" s="59">
        <f t="shared" si="137"/>
        <v>0.22199074022747556</v>
      </c>
      <c r="AP132" s="37">
        <f t="shared" si="138"/>
        <v>1.2149050150164473</v>
      </c>
      <c r="AQ132" s="677">
        <f t="shared" si="139"/>
        <v>0.23799709775605704</v>
      </c>
    </row>
    <row r="133" spans="1:43" ht="15.9" customHeight="1" thickBot="1" x14ac:dyDescent="0.35">
      <c r="A133" s="1171"/>
      <c r="B133" s="1174"/>
      <c r="C133" s="9">
        <v>41954</v>
      </c>
      <c r="D133" s="10">
        <v>251</v>
      </c>
      <c r="E133" s="542">
        <v>925.02820288922601</v>
      </c>
      <c r="F133" s="543">
        <v>1065.90750868602</v>
      </c>
      <c r="G133" s="539">
        <v>396.91666666666703</v>
      </c>
      <c r="H133" s="701" t="s">
        <v>730</v>
      </c>
      <c r="I133" s="539" t="s">
        <v>17</v>
      </c>
      <c r="J133" s="544">
        <v>693.14388635033595</v>
      </c>
      <c r="K133" s="552">
        <v>868.29713817548497</v>
      </c>
      <c r="L133" s="539">
        <v>511.3</v>
      </c>
      <c r="M133" s="701" t="s">
        <v>378</v>
      </c>
      <c r="N133" s="539" t="s">
        <v>17</v>
      </c>
      <c r="O133" s="544">
        <v>380.56758660530397</v>
      </c>
      <c r="P133" s="552">
        <v>456.76259591493101</v>
      </c>
      <c r="Q133" s="539">
        <v>508.6</v>
      </c>
      <c r="R133" s="701" t="s">
        <v>275</v>
      </c>
      <c r="S133" s="539" t="s">
        <v>17</v>
      </c>
      <c r="T133" s="544">
        <v>311.739543643665</v>
      </c>
      <c r="U133" s="552">
        <v>367.75959532699301</v>
      </c>
      <c r="V133" s="539">
        <v>475.21428571428601</v>
      </c>
      <c r="W133" s="701" t="s">
        <v>710</v>
      </c>
      <c r="X133" s="539" t="s">
        <v>679</v>
      </c>
      <c r="AA133" s="310">
        <f t="shared" si="140"/>
        <v>140.87930579679403</v>
      </c>
      <c r="AB133" s="38">
        <f t="shared" si="141"/>
        <v>0.15229730872720712</v>
      </c>
      <c r="AC133" s="105">
        <f t="shared" si="142"/>
        <v>175.15325182514903</v>
      </c>
      <c r="AD133" s="71">
        <f t="shared" si="143"/>
        <v>0.25269392874168878</v>
      </c>
      <c r="AE133" s="105">
        <f t="shared" si="144"/>
        <v>76.195009309627039</v>
      </c>
      <c r="AF133" s="71">
        <f t="shared" si="145"/>
        <v>0.20021413276231209</v>
      </c>
      <c r="AG133" s="94">
        <f t="shared" si="146"/>
        <v>56.020051683328006</v>
      </c>
      <c r="AH133" s="574">
        <f t="shared" si="147"/>
        <v>0.1797014617669484</v>
      </c>
      <c r="AJ133" s="676">
        <f t="shared" si="132"/>
        <v>1.152297308727207</v>
      </c>
      <c r="AK133" s="37">
        <f t="shared" si="133"/>
        <v>0.16389454384998214</v>
      </c>
      <c r="AL133" s="58">
        <f t="shared" si="134"/>
        <v>1.2526939287416887</v>
      </c>
      <c r="AM133" s="59">
        <f t="shared" si="135"/>
        <v>0.28462103955314355</v>
      </c>
      <c r="AN133" s="58">
        <f t="shared" si="136"/>
        <v>1.2002141327623121</v>
      </c>
      <c r="AO133" s="59">
        <f t="shared" si="137"/>
        <v>0.2202569822411945</v>
      </c>
      <c r="AP133" s="37">
        <f t="shared" si="138"/>
        <v>1.1797014617669483</v>
      </c>
      <c r="AQ133" s="677">
        <f t="shared" si="139"/>
        <v>0.19584776944753735</v>
      </c>
    </row>
    <row r="134" spans="1:43" ht="15.9" customHeight="1" x14ac:dyDescent="0.3">
      <c r="A134" s="1171"/>
      <c r="B134" s="1174"/>
      <c r="C134" s="1289" t="s">
        <v>13</v>
      </c>
      <c r="D134" s="1290"/>
      <c r="E134" s="14">
        <f>AVERAGE(E126:E133)</f>
        <v>1002.4637134645058</v>
      </c>
      <c r="F134" s="15">
        <f>AVERAGE(F126:F133)</f>
        <v>1194.3392086075951</v>
      </c>
      <c r="G134" s="213">
        <f>AVERAGE(G126:G133)</f>
        <v>409.07638888888897</v>
      </c>
      <c r="H134" s="1118">
        <f>COUNT(E126:E133)</f>
        <v>6</v>
      </c>
      <c r="I134" s="1119"/>
      <c r="J134" s="89">
        <f>AVERAGE(J126:J133)</f>
        <v>757.62489520373026</v>
      </c>
      <c r="K134" s="126">
        <f>AVERAGE(K126:K133)</f>
        <v>866.23296303357142</v>
      </c>
      <c r="L134" s="213">
        <f>AVERAGE(L126:L133)</f>
        <v>489.1301804812835</v>
      </c>
      <c r="M134" s="1118">
        <f>COUNT(J126:J133)</f>
        <v>8</v>
      </c>
      <c r="N134" s="1119"/>
      <c r="O134" s="89">
        <f>AVERAGE(O126:O133)</f>
        <v>455.90795289794255</v>
      </c>
      <c r="P134" s="126">
        <f>AVERAGE(P126:P133)</f>
        <v>552.37964560299918</v>
      </c>
      <c r="Q134" s="213">
        <f>AVERAGE(Q126:Q133)</f>
        <v>477.0095753883798</v>
      </c>
      <c r="R134" s="1118">
        <f>COUNT(O126:O133)</f>
        <v>8</v>
      </c>
      <c r="S134" s="1119"/>
      <c r="T134" s="89">
        <f>AVERAGE(T126:T133)</f>
        <v>339.26172453704777</v>
      </c>
      <c r="U134" s="126">
        <f>AVERAGE(U126:U133)</f>
        <v>406.54520029135386</v>
      </c>
      <c r="V134" s="213">
        <f>AVERAGE(V126:V133)</f>
        <v>499.07926917802706</v>
      </c>
      <c r="W134" s="1118">
        <f>COUNT(T126:T133)</f>
        <v>7</v>
      </c>
      <c r="X134" s="1119"/>
      <c r="AA134" s="14">
        <f t="shared" ref="AA134:AH134" si="148">AVERAGE(AA126:AA133)</f>
        <v>191.87549514308932</v>
      </c>
      <c r="AB134" s="48">
        <f t="shared" si="148"/>
        <v>0.19406677434390598</v>
      </c>
      <c r="AC134" s="89">
        <f t="shared" si="148"/>
        <v>108.60806782984103</v>
      </c>
      <c r="AD134" s="48">
        <f t="shared" si="148"/>
        <v>0.14374535984728079</v>
      </c>
      <c r="AE134" s="89">
        <f t="shared" si="148"/>
        <v>96.471692705056512</v>
      </c>
      <c r="AF134" s="48">
        <f t="shared" si="148"/>
        <v>0.20602360814787379</v>
      </c>
      <c r="AG134" s="89">
        <f t="shared" si="148"/>
        <v>67.283475754306139</v>
      </c>
      <c r="AH134" s="112">
        <f t="shared" si="148"/>
        <v>0.20043449690797074</v>
      </c>
      <c r="AJ134" s="47">
        <f t="shared" ref="AJ134:AQ134" si="149">AVERAGE(AJ126:AJ133)</f>
        <v>1.1940667743439062</v>
      </c>
      <c r="AK134" s="48">
        <f t="shared" si="149"/>
        <v>0.21403964354229799</v>
      </c>
      <c r="AL134" s="64">
        <f t="shared" si="149"/>
        <v>1.1437453598472809</v>
      </c>
      <c r="AM134" s="48">
        <f t="shared" si="149"/>
        <v>0.15571576960081113</v>
      </c>
      <c r="AN134" s="64">
        <f t="shared" si="149"/>
        <v>1.2060236081478737</v>
      </c>
      <c r="AO134" s="48">
        <f t="shared" si="149"/>
        <v>0.22902107551559986</v>
      </c>
      <c r="AP134" s="64">
        <f t="shared" si="149"/>
        <v>1.2004344969079708</v>
      </c>
      <c r="AQ134" s="112">
        <f t="shared" si="149"/>
        <v>0.22146576633230608</v>
      </c>
    </row>
    <row r="135" spans="1:43" ht="15.9" customHeight="1" x14ac:dyDescent="0.3">
      <c r="A135" s="1171"/>
      <c r="B135" s="1174"/>
      <c r="C135" s="1291" t="s">
        <v>14</v>
      </c>
      <c r="D135" s="1292"/>
      <c r="E135" s="17">
        <f>_xlfn.STDEV.S(E126:E133)</f>
        <v>108.98531701327929</v>
      </c>
      <c r="F135" s="18">
        <f>_xlfn.STDEV.S(F126:F133)</f>
        <v>109.92173157032651</v>
      </c>
      <c r="G135" s="214">
        <f>_xlfn.STDEV.S(G126:G133)</f>
        <v>67.884462797843824</v>
      </c>
      <c r="H135" s="1120"/>
      <c r="I135" s="1121"/>
      <c r="J135" s="90">
        <f>_xlfn.STDEV.S(J126:J133)</f>
        <v>55.689632991458694</v>
      </c>
      <c r="K135" s="127">
        <f>_xlfn.STDEV.S(K126:K133)</f>
        <v>72.70567167770038</v>
      </c>
      <c r="L135" s="214">
        <f>_xlfn.STDEV.S(L126:L133)</f>
        <v>43.541586338153685</v>
      </c>
      <c r="M135" s="1120"/>
      <c r="N135" s="1121"/>
      <c r="O135" s="90">
        <f>_xlfn.STDEV.S(O126:O133)</f>
        <v>84.786607565486392</v>
      </c>
      <c r="P135" s="127">
        <f>_xlfn.STDEV.S(P126:P133)</f>
        <v>122.22628569613367</v>
      </c>
      <c r="Q135" s="214">
        <f>_xlfn.STDEV.S(Q126:Q133)</f>
        <v>56.505634462659742</v>
      </c>
      <c r="R135" s="1120"/>
      <c r="S135" s="1121"/>
      <c r="T135" s="90">
        <f>_xlfn.STDEV.S(T126:T133)</f>
        <v>26.164243974150047</v>
      </c>
      <c r="U135" s="127">
        <f>_xlfn.STDEV.S(U126:U133)</f>
        <v>22.791794243224711</v>
      </c>
      <c r="V135" s="214">
        <f>_xlfn.STDEV.S(V126:V133)</f>
        <v>89.657347001344476</v>
      </c>
      <c r="W135" s="1120"/>
      <c r="X135" s="1121"/>
      <c r="AA135" s="17">
        <f t="shared" ref="AA135:AH135" si="150">_xlfn.STDEV.S(AA126:AA133)</f>
        <v>41.248839707403292</v>
      </c>
      <c r="AB135" s="50">
        <f t="shared" si="150"/>
        <v>5.2350650340205813E-2</v>
      </c>
      <c r="AC135" s="90">
        <f t="shared" si="150"/>
        <v>43.360209196725606</v>
      </c>
      <c r="AD135" s="50">
        <f t="shared" si="150"/>
        <v>6.1207758886659386E-2</v>
      </c>
      <c r="AE135" s="90">
        <f t="shared" si="150"/>
        <v>43.20132113811011</v>
      </c>
      <c r="AF135" s="50">
        <f t="shared" si="150"/>
        <v>6.3688596164089867E-2</v>
      </c>
      <c r="AG135" s="90">
        <f t="shared" si="150"/>
        <v>13.655451818121472</v>
      </c>
      <c r="AH135" s="113">
        <f t="shared" si="150"/>
        <v>4.6939427431239515E-2</v>
      </c>
      <c r="AJ135" s="49">
        <f t="shared" ref="AJ135:AQ135" si="151">_xlfn.STDEV.S(AJ126:AJ133)</f>
        <v>5.2350650340205633E-2</v>
      </c>
      <c r="AK135" s="50">
        <f t="shared" si="151"/>
        <v>6.3547890910979302E-2</v>
      </c>
      <c r="AL135" s="66">
        <f t="shared" si="151"/>
        <v>6.120775888665942E-2</v>
      </c>
      <c r="AM135" s="50">
        <f t="shared" si="151"/>
        <v>7.0747407129273035E-2</v>
      </c>
      <c r="AN135" s="66">
        <f t="shared" si="151"/>
        <v>6.3688596164089881E-2</v>
      </c>
      <c r="AO135" s="50">
        <f t="shared" si="151"/>
        <v>7.7453212780240921E-2</v>
      </c>
      <c r="AP135" s="66">
        <f t="shared" si="151"/>
        <v>4.6939427431239328E-2</v>
      </c>
      <c r="AQ135" s="113">
        <f t="shared" si="151"/>
        <v>5.5774861569012388E-2</v>
      </c>
    </row>
    <row r="136" spans="1:43" ht="15.9" customHeight="1" thickBot="1" x14ac:dyDescent="0.35">
      <c r="A136" s="1171"/>
      <c r="B136" s="1175"/>
      <c r="C136" s="1293" t="s">
        <v>15</v>
      </c>
      <c r="D136" s="1294"/>
      <c r="E136" s="20">
        <f>_xlfn.STDEV.S(E126:E133)/SQRT(COUNT(E126:E133))</f>
        <v>44.493069356333436</v>
      </c>
      <c r="F136" s="21">
        <f>_xlfn.STDEV.S(F126:F133)/SQRT(COUNT(F126:F133))</f>
        <v>44.875358998413446</v>
      </c>
      <c r="G136" s="215">
        <f>_xlfn.STDEV.S(G126:G133)/SQRT(COUNT(G126:G133))</f>
        <v>27.713715886277452</v>
      </c>
      <c r="H136" s="1122"/>
      <c r="I136" s="1123"/>
      <c r="J136" s="91">
        <f>_xlfn.STDEV.S(J126:J133)/SQRT(COUNT(J126:J133))</f>
        <v>19.689258565025259</v>
      </c>
      <c r="K136" s="128">
        <f>_xlfn.STDEV.S(K126:K133)/SQRT(COUNT(K126:K133))</f>
        <v>25.705336737012324</v>
      </c>
      <c r="L136" s="215">
        <f>_xlfn.STDEV.S(L126:L133)/SQRT(COUNT(L126:L133))</f>
        <v>15.394275481664002</v>
      </c>
      <c r="M136" s="1122"/>
      <c r="N136" s="1123"/>
      <c r="O136" s="91">
        <f>_xlfn.STDEV.S(O126:O133)/SQRT(COUNT(O126:O133))</f>
        <v>29.976592581679029</v>
      </c>
      <c r="P136" s="128">
        <f>_xlfn.STDEV.S(P126:P133)/SQRT(COUNT(P126:P133))</f>
        <v>43.213517727490213</v>
      </c>
      <c r="Q136" s="215">
        <f>_xlfn.STDEV.S(Q126:Q133)/SQRT(COUNT(Q126:Q133))</f>
        <v>19.977758651897489</v>
      </c>
      <c r="R136" s="1122"/>
      <c r="S136" s="1123"/>
      <c r="T136" s="91">
        <f>_xlfn.STDEV.S(T126:T133)/SQRT(COUNT(T126:T133))</f>
        <v>9.8891546853744714</v>
      </c>
      <c r="U136" s="128">
        <f>_xlfn.STDEV.S(U126:U133)/SQRT(COUNT(U126:U133))</f>
        <v>8.6144885000751668</v>
      </c>
      <c r="V136" s="215">
        <f>_xlfn.STDEV.S(V126:V133)/SQRT(COUNT(V126:V133))</f>
        <v>33.887291910768582</v>
      </c>
      <c r="W136" s="1122"/>
      <c r="X136" s="1123"/>
      <c r="AA136" s="20">
        <f t="shared" ref="AA136:AH136" si="152">_xlfn.STDEV.S(AA126:AA133)/SQRT(COUNT(AA126:AA133))</f>
        <v>16.839768294165307</v>
      </c>
      <c r="AB136" s="52">
        <f t="shared" si="152"/>
        <v>2.1372063506060475E-2</v>
      </c>
      <c r="AC136" s="91">
        <f t="shared" si="152"/>
        <v>15.330148978335988</v>
      </c>
      <c r="AD136" s="52">
        <f t="shared" si="152"/>
        <v>2.1640210684994006E-2</v>
      </c>
      <c r="AE136" s="91">
        <f t="shared" si="152"/>
        <v>15.273973566487697</v>
      </c>
      <c r="AF136" s="52">
        <f t="shared" si="152"/>
        <v>2.2517319115939741E-2</v>
      </c>
      <c r="AG136" s="91">
        <f t="shared" si="152"/>
        <v>5.1612756501391761</v>
      </c>
      <c r="AH136" s="114">
        <f t="shared" si="152"/>
        <v>1.7741435952403305E-2</v>
      </c>
      <c r="AJ136" s="51">
        <f t="shared" ref="AJ136:AQ136" si="153">_xlfn.STDEV.S(AJ126:AJ133)/SQRT(COUNT(AJ126:AJ133))</f>
        <v>2.1372063506060402E-2</v>
      </c>
      <c r="AK136" s="52">
        <f t="shared" si="153"/>
        <v>2.5943317826991361E-2</v>
      </c>
      <c r="AL136" s="68">
        <f t="shared" si="153"/>
        <v>2.164021068499402E-2</v>
      </c>
      <c r="AM136" s="52">
        <f t="shared" si="153"/>
        <v>2.501298566623723E-2</v>
      </c>
      <c r="AN136" s="68">
        <f t="shared" si="153"/>
        <v>2.2517319115939745E-2</v>
      </c>
      <c r="AO136" s="52">
        <f t="shared" si="153"/>
        <v>2.7383845990796459E-2</v>
      </c>
      <c r="AP136" s="68">
        <f t="shared" si="153"/>
        <v>1.7741435952403236E-2</v>
      </c>
      <c r="AQ136" s="114">
        <f t="shared" si="153"/>
        <v>2.1080916160094366E-2</v>
      </c>
    </row>
    <row r="137" spans="1:43" s="81" customFormat="1" ht="15.9" customHeight="1" thickBot="1" x14ac:dyDescent="0.35">
      <c r="A137" s="1172"/>
      <c r="B137" s="1109" t="s">
        <v>19</v>
      </c>
      <c r="C137" s="1110"/>
      <c r="D137" s="1110"/>
      <c r="E137" s="27">
        <f>_xlfn.T.TEST(E118:E122,E126:E133,2,3)</f>
        <v>0.57821803691688067</v>
      </c>
      <c r="F137" s="28">
        <f>_xlfn.T.TEST(F118:F122,F126:F133,2,3)</f>
        <v>0.33839987030097585</v>
      </c>
      <c r="G137" s="53">
        <f>_xlfn.T.TEST(G118:G122,G126:G133,2,3)</f>
        <v>0.3605023510280399</v>
      </c>
      <c r="J137" s="27">
        <f>_xlfn.T.TEST(J118:J122,J126:J133,2,3)</f>
        <v>0.11763251775818594</v>
      </c>
      <c r="K137" s="72">
        <f>_xlfn.T.TEST(K118:K122,K126:K133,2,3)</f>
        <v>0.11711341026911049</v>
      </c>
      <c r="L137" s="53">
        <f>_xlfn.T.TEST(L118:L122,L126:L133,2,3)</f>
        <v>0.37104835208026554</v>
      </c>
      <c r="O137" s="27">
        <f>_xlfn.T.TEST(O118:O122,O126:O133,2,3)</f>
        <v>0.49233493666929151</v>
      </c>
      <c r="P137" s="72">
        <f>_xlfn.T.TEST(P118:P122,P126:P133,2,3)</f>
        <v>0.43475291855056575</v>
      </c>
      <c r="Q137" s="53">
        <f>_xlfn.T.TEST(Q118:Q122,Q126:Q133,2,3)</f>
        <v>0.75527287657823339</v>
      </c>
      <c r="T137" s="27">
        <f>_xlfn.T.TEST(T118:T122,T126:T133,2,3)</f>
        <v>0.44137205809602198</v>
      </c>
      <c r="U137" s="72">
        <f>_xlfn.T.TEST(U118:U122,U126:U133,2,3)</f>
        <v>0.80203446692423419</v>
      </c>
      <c r="V137" s="53">
        <f>_xlfn.T.TEST(V118:V122,V126:V133,2,3)</f>
        <v>0.97461449489106189</v>
      </c>
      <c r="AA137" s="27">
        <f t="shared" ref="AA137:AH137" si="154">_xlfn.T.TEST(AA118:AA122,AA126:AA133,2,3)</f>
        <v>0.5558519735171541</v>
      </c>
      <c r="AB137" s="28">
        <f t="shared" si="154"/>
        <v>0.85111892008188872</v>
      </c>
      <c r="AC137" s="379">
        <f t="shared" si="154"/>
        <v>0.66301413775039086</v>
      </c>
      <c r="AD137" s="28">
        <f t="shared" si="154"/>
        <v>0.93342163183780325</v>
      </c>
      <c r="AE137" s="379">
        <f t="shared" si="154"/>
        <v>0.48270003745287604</v>
      </c>
      <c r="AF137" s="28">
        <f t="shared" si="154"/>
        <v>0.50861758878409813</v>
      </c>
      <c r="AG137" s="379">
        <f t="shared" si="154"/>
        <v>0.3962434555837393</v>
      </c>
      <c r="AH137" s="29">
        <f t="shared" si="154"/>
        <v>0.27675652359291814</v>
      </c>
      <c r="AJ137" s="27">
        <f t="shared" ref="AJ137:AQ137" si="155">_xlfn.T.TEST(AJ118:AJ122,AJ126:AJ133,2,3)</f>
        <v>0.85111892008188572</v>
      </c>
      <c r="AK137" s="28">
        <f t="shared" si="155"/>
        <v>0.86812754553308513</v>
      </c>
      <c r="AL137" s="119">
        <f t="shared" si="155"/>
        <v>0.93342163183780325</v>
      </c>
      <c r="AM137" s="28">
        <f t="shared" si="155"/>
        <v>0.96863942482289311</v>
      </c>
      <c r="AN137" s="119">
        <f t="shared" si="155"/>
        <v>0.50861758878409713</v>
      </c>
      <c r="AO137" s="28">
        <f t="shared" si="155"/>
        <v>0.49372080040173921</v>
      </c>
      <c r="AP137" s="119">
        <f t="shared" si="155"/>
        <v>0.27675652359291814</v>
      </c>
      <c r="AQ137" s="29">
        <f t="shared" si="155"/>
        <v>0.27330600090541751</v>
      </c>
    </row>
    <row r="138" spans="1:43" ht="15.9" customHeight="1" x14ac:dyDescent="0.3">
      <c r="E138" s="81"/>
      <c r="F138" s="1"/>
      <c r="G138" s="1"/>
      <c r="L138" s="1"/>
      <c r="Q138" s="1"/>
      <c r="V138" s="1"/>
    </row>
    <row r="139" spans="1:43" ht="15.9" customHeight="1" thickBot="1" x14ac:dyDescent="0.35">
      <c r="E139" s="81"/>
      <c r="F139" s="1"/>
      <c r="G139" s="1"/>
      <c r="L139" s="1"/>
      <c r="Q139" s="1"/>
      <c r="V139" s="1"/>
    </row>
    <row r="140" spans="1:43" ht="15.9" customHeight="1" thickBot="1" x14ac:dyDescent="0.35">
      <c r="B140" s="84"/>
      <c r="C140" s="1101" t="s">
        <v>21</v>
      </c>
      <c r="D140" s="1239"/>
      <c r="E140" s="1098" t="s">
        <v>161</v>
      </c>
      <c r="F140" s="1099"/>
      <c r="G140" s="1099"/>
      <c r="H140" s="1099"/>
      <c r="I140" s="1099"/>
      <c r="J140" s="1098" t="s">
        <v>162</v>
      </c>
      <c r="K140" s="1099"/>
      <c r="L140" s="1099"/>
      <c r="M140" s="1099"/>
      <c r="N140" s="1100"/>
      <c r="O140" s="1098" t="s">
        <v>164</v>
      </c>
      <c r="P140" s="1099"/>
      <c r="Q140" s="1099"/>
      <c r="R140" s="1099"/>
      <c r="S140" s="1100"/>
      <c r="T140" s="1098" t="s">
        <v>163</v>
      </c>
      <c r="U140" s="1099"/>
      <c r="V140" s="1099"/>
      <c r="W140" s="1099"/>
      <c r="X140" s="1100"/>
      <c r="AA140" s="1098" t="s">
        <v>339</v>
      </c>
      <c r="AB140" s="1099"/>
      <c r="AC140" s="1099"/>
      <c r="AD140" s="1099"/>
      <c r="AE140" s="1099"/>
      <c r="AF140" s="1099"/>
      <c r="AG140" s="1099"/>
      <c r="AH140" s="1100"/>
      <c r="AJ140" s="1275" t="s">
        <v>341</v>
      </c>
      <c r="AK140" s="1276"/>
      <c r="AL140" s="1276"/>
      <c r="AM140" s="1276"/>
      <c r="AN140" s="1276"/>
      <c r="AO140" s="1276"/>
      <c r="AP140" s="1276"/>
      <c r="AQ140" s="1277"/>
    </row>
    <row r="141" spans="1:43" ht="15.9" customHeight="1" x14ac:dyDescent="0.3">
      <c r="B141" s="84"/>
      <c r="C141" s="1183"/>
      <c r="D141" s="1240"/>
      <c r="E141" s="1225" t="s">
        <v>51</v>
      </c>
      <c r="F141" s="1226"/>
      <c r="G141" s="1198" t="s">
        <v>7</v>
      </c>
      <c r="H141" s="1101" t="s">
        <v>2</v>
      </c>
      <c r="I141" s="1102"/>
      <c r="J141" s="1225" t="s">
        <v>51</v>
      </c>
      <c r="K141" s="1226"/>
      <c r="L141" s="1198" t="s">
        <v>7</v>
      </c>
      <c r="M141" s="1101" t="s">
        <v>2</v>
      </c>
      <c r="N141" s="1102"/>
      <c r="O141" s="1225" t="s">
        <v>51</v>
      </c>
      <c r="P141" s="1226"/>
      <c r="Q141" s="1198" t="s">
        <v>7</v>
      </c>
      <c r="R141" s="1101" t="s">
        <v>2</v>
      </c>
      <c r="S141" s="1102"/>
      <c r="T141" s="1225" t="s">
        <v>51</v>
      </c>
      <c r="U141" s="1226"/>
      <c r="V141" s="1198" t="s">
        <v>7</v>
      </c>
      <c r="W141" s="1101" t="s">
        <v>2</v>
      </c>
      <c r="X141" s="1102"/>
      <c r="AA141" s="1178" t="s">
        <v>161</v>
      </c>
      <c r="AB141" s="1135"/>
      <c r="AC141" s="1086" t="s">
        <v>162</v>
      </c>
      <c r="AD141" s="1087"/>
      <c r="AE141" s="1086" t="s">
        <v>164</v>
      </c>
      <c r="AF141" s="1087"/>
      <c r="AG141" s="1251" t="s">
        <v>163</v>
      </c>
      <c r="AH141" s="1252"/>
      <c r="AJ141" s="1281" t="s">
        <v>161</v>
      </c>
      <c r="AK141" s="1298"/>
      <c r="AL141" s="1278" t="s">
        <v>162</v>
      </c>
      <c r="AM141" s="1280"/>
      <c r="AN141" s="1278" t="s">
        <v>164</v>
      </c>
      <c r="AO141" s="1280"/>
      <c r="AP141" s="1298" t="s">
        <v>163</v>
      </c>
      <c r="AQ141" s="1279"/>
    </row>
    <row r="142" spans="1:43" ht="16.5" customHeight="1" thickBot="1" x14ac:dyDescent="0.45">
      <c r="B142" s="85"/>
      <c r="C142" s="1103"/>
      <c r="D142" s="1241"/>
      <c r="E142" s="92" t="s">
        <v>52</v>
      </c>
      <c r="F142" s="93" t="s">
        <v>53</v>
      </c>
      <c r="G142" s="1199"/>
      <c r="H142" s="1103"/>
      <c r="I142" s="1104"/>
      <c r="J142" s="92" t="s">
        <v>52</v>
      </c>
      <c r="K142" s="93" t="s">
        <v>53</v>
      </c>
      <c r="L142" s="1199"/>
      <c r="M142" s="1103"/>
      <c r="N142" s="1104"/>
      <c r="O142" s="92" t="s">
        <v>52</v>
      </c>
      <c r="P142" s="93" t="s">
        <v>53</v>
      </c>
      <c r="Q142" s="1199"/>
      <c r="R142" s="1103"/>
      <c r="S142" s="1104"/>
      <c r="T142" s="92" t="s">
        <v>52</v>
      </c>
      <c r="U142" s="93" t="s">
        <v>53</v>
      </c>
      <c r="V142" s="1199"/>
      <c r="W142" s="1103"/>
      <c r="X142" s="1104"/>
      <c r="AA142" s="110" t="s">
        <v>92</v>
      </c>
      <c r="AB142" s="271" t="s">
        <v>340</v>
      </c>
      <c r="AC142" s="108" t="s">
        <v>92</v>
      </c>
      <c r="AD142" s="109" t="s">
        <v>340</v>
      </c>
      <c r="AE142" s="108" t="s">
        <v>92</v>
      </c>
      <c r="AF142" s="109" t="s">
        <v>340</v>
      </c>
      <c r="AG142" s="118" t="s">
        <v>92</v>
      </c>
      <c r="AH142" s="111" t="s">
        <v>340</v>
      </c>
      <c r="AJ142" s="274" t="s">
        <v>342</v>
      </c>
      <c r="AK142" s="589" t="s">
        <v>343</v>
      </c>
      <c r="AL142" s="276" t="s">
        <v>342</v>
      </c>
      <c r="AM142" s="275" t="s">
        <v>343</v>
      </c>
      <c r="AN142" s="276" t="s">
        <v>342</v>
      </c>
      <c r="AO142" s="275" t="s">
        <v>343</v>
      </c>
      <c r="AP142" s="277" t="s">
        <v>342</v>
      </c>
      <c r="AQ142" s="278" t="s">
        <v>343</v>
      </c>
    </row>
    <row r="143" spans="1:43" ht="15.9" customHeight="1" x14ac:dyDescent="0.3">
      <c r="A143" s="34"/>
      <c r="B143" s="1236" t="s">
        <v>9</v>
      </c>
      <c r="C143" s="1188" t="s">
        <v>653</v>
      </c>
      <c r="D143" s="1189"/>
      <c r="E143" s="569">
        <f>_xlfn.T.TEST(E6:E10,E31:E36,2,3)</f>
        <v>0.15165763032297572</v>
      </c>
      <c r="F143" s="35">
        <f>_xlfn.T.TEST(F6:F10,F31:F36,2,3)</f>
        <v>5.7980725276690383E-3</v>
      </c>
      <c r="G143" s="162">
        <f>_xlfn.T.TEST(G6:G10,G31:G36,2,3)</f>
        <v>0.93462476872111477</v>
      </c>
      <c r="H143" s="1230"/>
      <c r="I143" s="1231"/>
      <c r="J143" s="569">
        <f>_xlfn.T.TEST(J6:J10,J31:J36,2,3)</f>
        <v>3.5107379580451042E-2</v>
      </c>
      <c r="K143" s="35">
        <f>_xlfn.T.TEST(K6:K10,K31:K36,2,3)</f>
        <v>1.0814425797498303E-2</v>
      </c>
      <c r="L143" s="162">
        <f>_xlfn.T.TEST(L6:L10,L31:L36,2,3)</f>
        <v>0.88115245018967481</v>
      </c>
      <c r="M143" s="1101"/>
      <c r="N143" s="1102"/>
      <c r="O143" s="569">
        <f>_xlfn.T.TEST(O6:O10,O31:O36,2,3)</f>
        <v>0.52633853134489084</v>
      </c>
      <c r="P143" s="35">
        <f>_xlfn.T.TEST(P6:P10,P31:P36,2,3)</f>
        <v>0.52374659828729209</v>
      </c>
      <c r="Q143" s="162">
        <f>_xlfn.T.TEST(Q6:Q10,Q31:Q36,2,3)</f>
        <v>0.63103008269386585</v>
      </c>
      <c r="R143" s="1101"/>
      <c r="S143" s="1102"/>
      <c r="T143" s="569">
        <f>_xlfn.T.TEST(T6:T10,T31:T36,2,3)</f>
        <v>0.20334749553668424</v>
      </c>
      <c r="U143" s="35">
        <f>_xlfn.T.TEST(U6:U10,U31:U36,2,3)</f>
        <v>0.19912596950629283</v>
      </c>
      <c r="V143" s="162">
        <f>_xlfn.T.TEST(V6:V10,V31:V36,2,3)</f>
        <v>0.49901857613062472</v>
      </c>
      <c r="W143" s="1101"/>
      <c r="X143" s="1102"/>
      <c r="AA143" s="569">
        <f t="shared" ref="AA143:AH143" si="156">_xlfn.T.TEST(AA6:AA10,AA31:AA36,2,3)</f>
        <v>0.11547684929062006</v>
      </c>
      <c r="AB143" s="35">
        <f t="shared" si="156"/>
        <v>0.26697293699033198</v>
      </c>
      <c r="AC143" s="99">
        <f t="shared" si="156"/>
        <v>0.99796956522112978</v>
      </c>
      <c r="AD143" s="100">
        <f t="shared" si="156"/>
        <v>0.56300609558071724</v>
      </c>
      <c r="AE143" s="99">
        <f t="shared" si="156"/>
        <v>0.83664954764865884</v>
      </c>
      <c r="AF143" s="100">
        <f t="shared" si="156"/>
        <v>0.88770987797141476</v>
      </c>
      <c r="AG143" s="35">
        <f t="shared" si="156"/>
        <v>0.43906864873607609</v>
      </c>
      <c r="AH143" s="570">
        <f t="shared" si="156"/>
        <v>0.95857281487372137</v>
      </c>
      <c r="AJ143" s="674">
        <f t="shared" ref="AJ143:AQ143" si="157">_xlfn.T.TEST(AJ6:AJ10,AJ31:AJ36,2,3)</f>
        <v>0.26697293699033164</v>
      </c>
      <c r="AK143" s="35">
        <f t="shared" si="157"/>
        <v>0.27585305456833475</v>
      </c>
      <c r="AL143" s="99">
        <f t="shared" si="157"/>
        <v>0.56300609558071613</v>
      </c>
      <c r="AM143" s="100">
        <f t="shared" si="157"/>
        <v>0.55725179263747915</v>
      </c>
      <c r="AN143" s="99">
        <f t="shared" si="157"/>
        <v>0.88770987797140655</v>
      </c>
      <c r="AO143" s="100">
        <f t="shared" si="157"/>
        <v>0.87659510969133669</v>
      </c>
      <c r="AP143" s="35">
        <f t="shared" si="157"/>
        <v>0.95857281487373025</v>
      </c>
      <c r="AQ143" s="675">
        <f t="shared" si="157"/>
        <v>0.95301208038456964</v>
      </c>
    </row>
    <row r="144" spans="1:43" ht="15.9" customHeight="1" x14ac:dyDescent="0.3">
      <c r="A144" s="34"/>
      <c r="B144" s="1237"/>
      <c r="C144" s="1190" t="s">
        <v>654</v>
      </c>
      <c r="D144" s="1191"/>
      <c r="E144" s="571">
        <f>_xlfn.T.TEST(E6:E10,E56:E61,2,3)</f>
        <v>3.2934285680543109E-2</v>
      </c>
      <c r="F144" s="37">
        <f>_xlfn.T.TEST(F6:F10,F56:F61,2,3)</f>
        <v>0.17719171728824745</v>
      </c>
      <c r="G144" s="163">
        <f>_xlfn.T.TEST(G6:G10,G56:G61,2,3)</f>
        <v>0.69732859842454653</v>
      </c>
      <c r="H144" s="1232"/>
      <c r="I144" s="1233"/>
      <c r="J144" s="571">
        <f>_xlfn.T.TEST(J6:J10,J56:J61,2,3)</f>
        <v>0.53056360801765967</v>
      </c>
      <c r="K144" s="37">
        <f>_xlfn.T.TEST(K6:K10,K56:K61,2,3)</f>
        <v>0.47645838834385323</v>
      </c>
      <c r="L144" s="163">
        <f>_xlfn.T.TEST(L6:L10,L56:L61,2,3)</f>
        <v>0.43318123457130986</v>
      </c>
      <c r="M144" s="1183"/>
      <c r="N144" s="1184"/>
      <c r="O144" s="571">
        <f>_xlfn.T.TEST(O6:O10,O56:O61,2,3)</f>
        <v>0.44369507101922773</v>
      </c>
      <c r="P144" s="37">
        <f>_xlfn.T.TEST(P6:P10,P56:P61,2,3)</f>
        <v>0.36072623632616396</v>
      </c>
      <c r="Q144" s="163">
        <f>_xlfn.T.TEST(Q6:Q10,Q56:Q61,2,3)</f>
        <v>0.13240220245282008</v>
      </c>
      <c r="R144" s="1183"/>
      <c r="S144" s="1184"/>
      <c r="T144" s="571">
        <f>_xlfn.T.TEST(T6:T10,T56:T61,2,3)</f>
        <v>0.95473056037916826</v>
      </c>
      <c r="U144" s="37">
        <f>_xlfn.T.TEST(U6:U10,U56:U61,2,3)</f>
        <v>0.79985887274395129</v>
      </c>
      <c r="V144" s="163">
        <f>_xlfn.T.TEST(V6:V10,V56:V61,2,3)</f>
        <v>0.13113025037410253</v>
      </c>
      <c r="W144" s="1183"/>
      <c r="X144" s="1184"/>
      <c r="AA144" s="571">
        <f t="shared" ref="AA144:AH144" si="158">_xlfn.T.TEST(AA6:AA10,AA56:AA61,2,3)</f>
        <v>1.9623628188879246E-2</v>
      </c>
      <c r="AB144" s="37">
        <f t="shared" si="158"/>
        <v>1.5051335057417283E-2</v>
      </c>
      <c r="AC144" s="58">
        <f t="shared" si="158"/>
        <v>0.77015887970959951</v>
      </c>
      <c r="AD144" s="59">
        <f t="shared" si="158"/>
        <v>0.9922397280687556</v>
      </c>
      <c r="AE144" s="58">
        <f t="shared" si="158"/>
        <v>0.27797835460810089</v>
      </c>
      <c r="AF144" s="59">
        <f t="shared" si="158"/>
        <v>0.61701943629700828</v>
      </c>
      <c r="AG144" s="37">
        <f t="shared" si="158"/>
        <v>0.53931958269044</v>
      </c>
      <c r="AH144" s="572">
        <f t="shared" si="158"/>
        <v>0.53497914133285418</v>
      </c>
      <c r="AJ144" s="676">
        <f t="shared" ref="AJ144:AQ144" si="159">_xlfn.T.TEST(AJ6:AJ10,AJ56:AJ61,2,3)</f>
        <v>1.5051335057417278E-2</v>
      </c>
      <c r="AK144" s="37">
        <f t="shared" si="159"/>
        <v>1.380396787980993E-2</v>
      </c>
      <c r="AL144" s="58">
        <f t="shared" si="159"/>
        <v>0.9922397280687556</v>
      </c>
      <c r="AM144" s="59">
        <f t="shared" si="159"/>
        <v>0.99373287559923151</v>
      </c>
      <c r="AN144" s="58">
        <f t="shared" si="159"/>
        <v>0.61701943629700184</v>
      </c>
      <c r="AO144" s="59">
        <f t="shared" si="159"/>
        <v>0.61620066961134923</v>
      </c>
      <c r="AP144" s="37">
        <f t="shared" si="159"/>
        <v>0.53497914133285251</v>
      </c>
      <c r="AQ144" s="677">
        <f t="shared" si="159"/>
        <v>0.53196890850354994</v>
      </c>
    </row>
    <row r="145" spans="1:43" ht="15.9" customHeight="1" x14ac:dyDescent="0.3">
      <c r="A145" s="34"/>
      <c r="B145" s="1237"/>
      <c r="C145" s="1190" t="s">
        <v>655</v>
      </c>
      <c r="D145" s="1191"/>
      <c r="E145" s="571">
        <f>_xlfn.T.TEST(E6:E10,E84:E95,2,3)</f>
        <v>0.26859131424972549</v>
      </c>
      <c r="F145" s="37">
        <f>_xlfn.T.TEST(F6:F10,F84:F95,2,3)</f>
        <v>6.1500562241228421E-2</v>
      </c>
      <c r="G145" s="163">
        <f>_xlfn.T.TEST(G6:G10,G84:G95,2,3)</f>
        <v>0.76979402083839343</v>
      </c>
      <c r="H145" s="1232"/>
      <c r="I145" s="1233"/>
      <c r="J145" s="571">
        <f>_xlfn.T.TEST(J6:J10,J84:J95,2,3)</f>
        <v>0.53005582215168179</v>
      </c>
      <c r="K145" s="37">
        <f>_xlfn.T.TEST(K6:K10,K84:K95,2,3)</f>
        <v>0.75289269787170898</v>
      </c>
      <c r="L145" s="163">
        <f>_xlfn.T.TEST(L6:L10,L84:L95,2,3)</f>
        <v>0.9441265014000001</v>
      </c>
      <c r="M145" s="1183"/>
      <c r="N145" s="1184"/>
      <c r="O145" s="571">
        <f>_xlfn.T.TEST(O6:O10,O84:O95,2,3)</f>
        <v>0.20073947442707385</v>
      </c>
      <c r="P145" s="37">
        <f>_xlfn.T.TEST(P6:P10,P84:P95,2,3)</f>
        <v>0.2821463586114375</v>
      </c>
      <c r="Q145" s="163">
        <f>_xlfn.T.TEST(Q6:Q10,Q84:Q95,2,3)</f>
        <v>0.40395561847537464</v>
      </c>
      <c r="R145" s="1183"/>
      <c r="S145" s="1184"/>
      <c r="T145" s="571">
        <f>_xlfn.T.TEST(T6:T10,T84:T95,2,3)</f>
        <v>0.75742258118624206</v>
      </c>
      <c r="U145" s="37">
        <f>_xlfn.T.TEST(U6:U10,U84:U95,2,3)</f>
        <v>0.99672296279792694</v>
      </c>
      <c r="V145" s="163">
        <f>_xlfn.T.TEST(V6:V10,V84:V95,2,3)</f>
        <v>0.44441759837379113</v>
      </c>
      <c r="W145" s="1183"/>
      <c r="X145" s="1184"/>
      <c r="AA145" s="571">
        <f t="shared" ref="AA145:AH145" si="160">_xlfn.T.TEST(AA6:AA10,AA84:AA95,2,3)</f>
        <v>0.28450579867000814</v>
      </c>
      <c r="AB145" s="37">
        <f t="shared" si="160"/>
        <v>0.52405396589539399</v>
      </c>
      <c r="AC145" s="58">
        <f t="shared" si="160"/>
        <v>0.51167918294664649</v>
      </c>
      <c r="AD145" s="59">
        <f t="shared" si="160"/>
        <v>0.46084907779285222</v>
      </c>
      <c r="AE145" s="58">
        <f t="shared" si="160"/>
        <v>0.84763687136032484</v>
      </c>
      <c r="AF145" s="59">
        <f t="shared" si="160"/>
        <v>0.32442991609004601</v>
      </c>
      <c r="AG145" s="37">
        <f t="shared" si="160"/>
        <v>0.44458306788069102</v>
      </c>
      <c r="AH145" s="572">
        <f t="shared" si="160"/>
        <v>0.31230646133266204</v>
      </c>
      <c r="AJ145" s="676">
        <f t="shared" ref="AJ145:AQ145" si="161">_xlfn.T.TEST(AJ6:AJ10,AJ84:AJ95,2,3)</f>
        <v>0.52405396589539521</v>
      </c>
      <c r="AK145" s="37">
        <f t="shared" si="161"/>
        <v>0.55035729483385964</v>
      </c>
      <c r="AL145" s="58">
        <f t="shared" si="161"/>
        <v>0.46084907779285272</v>
      </c>
      <c r="AM145" s="59">
        <f t="shared" si="161"/>
        <v>0.45335843549762239</v>
      </c>
      <c r="AN145" s="58">
        <f t="shared" si="161"/>
        <v>0.32442991609004701</v>
      </c>
      <c r="AO145" s="59">
        <f t="shared" si="161"/>
        <v>0.3172064802522882</v>
      </c>
      <c r="AP145" s="37">
        <f t="shared" si="161"/>
        <v>0.31230646133266254</v>
      </c>
      <c r="AQ145" s="677">
        <f t="shared" si="161"/>
        <v>0.30650397438149835</v>
      </c>
    </row>
    <row r="146" spans="1:43" ht="15.9" customHeight="1" thickBot="1" x14ac:dyDescent="0.35">
      <c r="A146" s="34"/>
      <c r="B146" s="1238"/>
      <c r="C146" s="1192" t="s">
        <v>656</v>
      </c>
      <c r="D146" s="1193"/>
      <c r="E146" s="573">
        <f>_xlfn.T.TEST(E31:E36,E118:E122,2,3)</f>
        <v>5.1703378621418786E-2</v>
      </c>
      <c r="F146" s="38">
        <f>_xlfn.T.TEST(F31:F36,F118:F122,2,3)</f>
        <v>1.5462987533280488E-2</v>
      </c>
      <c r="G146" s="164">
        <f>_xlfn.T.TEST(G31:G36,G118:G122,2,3)</f>
        <v>0.77633989917329627</v>
      </c>
      <c r="H146" s="1234"/>
      <c r="I146" s="1235"/>
      <c r="J146" s="573">
        <f>_xlfn.T.TEST(J31:J36,J118:J122,2,3)</f>
        <v>0.51232202894928958</v>
      </c>
      <c r="K146" s="38">
        <f>_xlfn.T.TEST(K31:K36,K118:K122,2,3)</f>
        <v>0.39753176477217034</v>
      </c>
      <c r="L146" s="164">
        <f>_xlfn.T.TEST(L31:L36,L118:L122,2,3)</f>
        <v>0.28162692057990046</v>
      </c>
      <c r="M146" s="1103"/>
      <c r="N146" s="1104"/>
      <c r="O146" s="573">
        <f>_xlfn.T.TEST(O31:O36,O118:O122,2,3)</f>
        <v>8.1010802157774717E-2</v>
      </c>
      <c r="P146" s="38">
        <f>_xlfn.T.TEST(P31:P36,P118:P122,2,3)</f>
        <v>0.49798148728316483</v>
      </c>
      <c r="Q146" s="164">
        <f>_xlfn.T.TEST(Q31:Q36,Q118:Q122,2,3)</f>
        <v>0.6998181085538715</v>
      </c>
      <c r="R146" s="1103"/>
      <c r="S146" s="1104"/>
      <c r="T146" s="573">
        <f>_xlfn.T.TEST(T31:T36,T118:T122,2,3)</f>
        <v>0.44241346479815813</v>
      </c>
      <c r="U146" s="38">
        <f>_xlfn.T.TEST(U31:U36,U118:U122,2,3)</f>
        <v>0.97868452811182416</v>
      </c>
      <c r="V146" s="164">
        <f>_xlfn.T.TEST(V31:V36,V118:V122,2,3)</f>
        <v>0.53097338110217618</v>
      </c>
      <c r="W146" s="1103"/>
      <c r="X146" s="1104"/>
      <c r="AA146" s="573">
        <f t="shared" ref="AA146:AH146" si="162">_xlfn.T.TEST(AA31:AA36,AA118:AA122,2,3)</f>
        <v>0.62558020465048636</v>
      </c>
      <c r="AB146" s="38">
        <f t="shared" si="162"/>
        <v>0.80814746935605086</v>
      </c>
      <c r="AC146" s="70">
        <f t="shared" si="162"/>
        <v>0.17887495851283433</v>
      </c>
      <c r="AD146" s="71">
        <f t="shared" si="162"/>
        <v>0.17633443692484005</v>
      </c>
      <c r="AE146" s="70">
        <f t="shared" si="162"/>
        <v>0.41132266807260215</v>
      </c>
      <c r="AF146" s="71">
        <f t="shared" si="162"/>
        <v>0.26563018556937318</v>
      </c>
      <c r="AG146" s="38">
        <f t="shared" si="162"/>
        <v>0.16698055443027873</v>
      </c>
      <c r="AH146" s="574">
        <f t="shared" si="162"/>
        <v>0.12390831895181915</v>
      </c>
      <c r="AJ146" s="678">
        <f t="shared" ref="AJ146:AQ146" si="163">_xlfn.T.TEST(AJ31:AJ36,AJ118:AJ122,2,3)</f>
        <v>0.80814746935605186</v>
      </c>
      <c r="AK146" s="38">
        <f t="shared" si="163"/>
        <v>0.80721301945243429</v>
      </c>
      <c r="AL146" s="70">
        <f t="shared" si="163"/>
        <v>0.17633443692483963</v>
      </c>
      <c r="AM146" s="71">
        <f t="shared" si="163"/>
        <v>0.17050536170642092</v>
      </c>
      <c r="AN146" s="70">
        <f t="shared" si="163"/>
        <v>0.2656301855693739</v>
      </c>
      <c r="AO146" s="71">
        <f t="shared" si="163"/>
        <v>0.26257319309540422</v>
      </c>
      <c r="AP146" s="38">
        <f t="shared" si="163"/>
        <v>0.12390831895181917</v>
      </c>
      <c r="AQ146" s="679">
        <f t="shared" si="163"/>
        <v>0.12742921301126781</v>
      </c>
    </row>
    <row r="147" spans="1:43" ht="15.9" customHeight="1" x14ac:dyDescent="0.3">
      <c r="A147" s="34"/>
      <c r="B147" s="1237" t="s">
        <v>16</v>
      </c>
      <c r="C147" s="1188" t="s">
        <v>653</v>
      </c>
      <c r="D147" s="1189"/>
      <c r="E147" s="571">
        <f>_xlfn.T.TEST(E14:E21,E40:E46,2,3)</f>
        <v>2.8379422162402992E-2</v>
      </c>
      <c r="F147" s="37">
        <f>_xlfn.T.TEST(F14:F21,F40:F46,2,3)</f>
        <v>5.4937080819304771E-3</v>
      </c>
      <c r="G147" s="163">
        <f>_xlfn.T.TEST(G14:G21,G40:G46,2,3)</f>
        <v>0.34999209090227729</v>
      </c>
      <c r="H147" s="1230"/>
      <c r="I147" s="1231"/>
      <c r="J147" s="571">
        <f>_xlfn.T.TEST(J14:J21,J40:J46,2,3)</f>
        <v>0.70883923106131574</v>
      </c>
      <c r="K147" s="37">
        <f>_xlfn.T.TEST(K14:K21,K40:K46,2,3)</f>
        <v>0.36773664805377693</v>
      </c>
      <c r="L147" s="163">
        <f>_xlfn.T.TEST(L14:L21,L40:L46,2,3)</f>
        <v>0.30813103837890765</v>
      </c>
      <c r="M147" s="1101"/>
      <c r="N147" s="1102"/>
      <c r="O147" s="571">
        <f>_xlfn.T.TEST(O14:O21,O40:O46,2,3)</f>
        <v>0.61751163140899779</v>
      </c>
      <c r="P147" s="37">
        <f>_xlfn.T.TEST(P14:P21,P40:P46,2,3)</f>
        <v>0.46668892142388929</v>
      </c>
      <c r="Q147" s="163">
        <f>_xlfn.T.TEST(Q14:Q21,Q40:Q46,2,3)</f>
        <v>0.32074987600415156</v>
      </c>
      <c r="R147" s="1101"/>
      <c r="S147" s="1102"/>
      <c r="T147" s="571">
        <f>_xlfn.T.TEST(T14:T21,T40:T46,2,3)</f>
        <v>0.24834665256636917</v>
      </c>
      <c r="U147" s="37">
        <f>_xlfn.T.TEST(U14:U21,U40:U46,2,3)</f>
        <v>0.17555063082804898</v>
      </c>
      <c r="V147" s="163">
        <f>_xlfn.T.TEST(V14:V21,V40:V46,2,3)</f>
        <v>0.61491049012049293</v>
      </c>
      <c r="W147" s="1101"/>
      <c r="X147" s="1102"/>
      <c r="AA147" s="571">
        <f t="shared" ref="AA147:AH147" si="164">_xlfn.T.TEST(AA14:AA21,AA40:AA46,2,3)</f>
        <v>6.7065456680897542E-2</v>
      </c>
      <c r="AB147" s="37">
        <f t="shared" si="164"/>
        <v>0.17460732080401514</v>
      </c>
      <c r="AC147" s="58">
        <f t="shared" si="164"/>
        <v>0.25115507069069948</v>
      </c>
      <c r="AD147" s="59">
        <f t="shared" si="164"/>
        <v>0.27982354435125639</v>
      </c>
      <c r="AE147" s="58">
        <f t="shared" si="164"/>
        <v>0.44313566382363412</v>
      </c>
      <c r="AF147" s="59">
        <f t="shared" si="164"/>
        <v>0.52721817352781453</v>
      </c>
      <c r="AG147" s="37">
        <f t="shared" si="164"/>
        <v>0.55083649104374621</v>
      </c>
      <c r="AH147" s="572">
        <f t="shared" si="164"/>
        <v>0.90543256283808704</v>
      </c>
      <c r="AJ147" s="676">
        <f t="shared" ref="AJ147:AQ147" si="165">_xlfn.T.TEST(AJ14:AJ21,AJ40:AJ46,2,3)</f>
        <v>0.17460732080401453</v>
      </c>
      <c r="AK147" s="37">
        <f t="shared" si="165"/>
        <v>0.17211391564153514</v>
      </c>
      <c r="AL147" s="58">
        <f t="shared" si="165"/>
        <v>0.27982354435125595</v>
      </c>
      <c r="AM147" s="59">
        <f t="shared" si="165"/>
        <v>0.27796625982243117</v>
      </c>
      <c r="AN147" s="58">
        <f t="shared" si="165"/>
        <v>0.52721817352781397</v>
      </c>
      <c r="AO147" s="59">
        <f t="shared" si="165"/>
        <v>0.52625459986806056</v>
      </c>
      <c r="AP147" s="37">
        <f t="shared" si="165"/>
        <v>0.90543256283808704</v>
      </c>
      <c r="AQ147" s="677">
        <f t="shared" si="165"/>
        <v>0.90466887188664424</v>
      </c>
    </row>
    <row r="148" spans="1:43" ht="15.9" customHeight="1" x14ac:dyDescent="0.3">
      <c r="A148" s="34"/>
      <c r="B148" s="1237"/>
      <c r="C148" s="1190" t="s">
        <v>654</v>
      </c>
      <c r="D148" s="1191"/>
      <c r="E148" s="571">
        <f>_xlfn.T.TEST(E14:E21,E65:E74,2,3)</f>
        <v>0.11391440592196264</v>
      </c>
      <c r="F148" s="37">
        <f>_xlfn.T.TEST(F14:F21,F65:F74,2,3)</f>
        <v>4.4583671911527616E-2</v>
      </c>
      <c r="G148" s="163">
        <f>_xlfn.T.TEST(G14:G21,G65:G74,2,3)</f>
        <v>0.77625665063940086</v>
      </c>
      <c r="H148" s="1232"/>
      <c r="I148" s="1233"/>
      <c r="J148" s="571">
        <f>_xlfn.T.TEST(J14:J21,J65:J74,2,3)</f>
        <v>1.2747181092753973E-2</v>
      </c>
      <c r="K148" s="37">
        <f>_xlfn.T.TEST(K14:K21,K65:K74,2,3)</f>
        <v>1.6739356129935611E-2</v>
      </c>
      <c r="L148" s="163">
        <f>_xlfn.T.TEST(L14:L21,L65:L74,2,3)</f>
        <v>4.4625495071281836E-2</v>
      </c>
      <c r="M148" s="1183"/>
      <c r="N148" s="1184"/>
      <c r="O148" s="571">
        <f>_xlfn.T.TEST(O14:O21,O65:O74,2,3)</f>
        <v>0.27745986453604843</v>
      </c>
      <c r="P148" s="37">
        <f>_xlfn.T.TEST(P14:P21,P65:P74,2,3)</f>
        <v>0.47321166222848321</v>
      </c>
      <c r="Q148" s="163">
        <f>_xlfn.T.TEST(Q14:Q21,Q65:Q74,2,3)</f>
        <v>0.15012922100958379</v>
      </c>
      <c r="R148" s="1183"/>
      <c r="S148" s="1184"/>
      <c r="T148" s="571">
        <f>_xlfn.T.TEST(T14:T21,T65:T74,2,3)</f>
        <v>2.2821639125431514E-2</v>
      </c>
      <c r="U148" s="37">
        <f>_xlfn.T.TEST(U14:U21,U65:U74,2,3)</f>
        <v>4.9485274889246918E-3</v>
      </c>
      <c r="V148" s="163">
        <f>_xlfn.T.TEST(V14:V21,V65:V74,2,3)</f>
        <v>0.75320899357000126</v>
      </c>
      <c r="W148" s="1183"/>
      <c r="X148" s="1184"/>
      <c r="AA148" s="571">
        <f t="shared" ref="AA148:AH148" si="166">_xlfn.T.TEST(AA14:AA21,AA65:AA74,2,3)</f>
        <v>0.52599745115921059</v>
      </c>
      <c r="AB148" s="37">
        <f t="shared" si="166"/>
        <v>0.95211784668353183</v>
      </c>
      <c r="AC148" s="58">
        <f t="shared" si="166"/>
        <v>0.17339037454964418</v>
      </c>
      <c r="AD148" s="59">
        <f t="shared" si="166"/>
        <v>6.2795828204604609E-2</v>
      </c>
      <c r="AE148" s="58">
        <f t="shared" si="166"/>
        <v>0.1066349618774174</v>
      </c>
      <c r="AF148" s="59">
        <f t="shared" si="166"/>
        <v>5.2536452100305303E-2</v>
      </c>
      <c r="AG148" s="37">
        <f t="shared" si="166"/>
        <v>9.7618211903305163E-2</v>
      </c>
      <c r="AH148" s="572">
        <f t="shared" si="166"/>
        <v>0.32901660544492911</v>
      </c>
      <c r="AJ148" s="676">
        <f t="shared" ref="AJ148:AQ148" si="167">_xlfn.T.TEST(AJ14:AJ21,AJ65:AJ74,2,3)</f>
        <v>0.95211784668353183</v>
      </c>
      <c r="AK148" s="37">
        <f t="shared" si="167"/>
        <v>0.95377306830292774</v>
      </c>
      <c r="AL148" s="58">
        <f t="shared" si="167"/>
        <v>6.2795828204604609E-2</v>
      </c>
      <c r="AM148" s="59">
        <f t="shared" si="167"/>
        <v>6.6007524129530454E-2</v>
      </c>
      <c r="AN148" s="58">
        <f t="shared" si="167"/>
        <v>5.2536452100306018E-2</v>
      </c>
      <c r="AO148" s="59">
        <f t="shared" si="167"/>
        <v>5.0672228460993812E-2</v>
      </c>
      <c r="AP148" s="37">
        <f t="shared" si="167"/>
        <v>0.32901660544492928</v>
      </c>
      <c r="AQ148" s="677">
        <f t="shared" si="167"/>
        <v>0.31104519682175774</v>
      </c>
    </row>
    <row r="149" spans="1:43" ht="15.9" customHeight="1" x14ac:dyDescent="0.3">
      <c r="A149" s="34"/>
      <c r="B149" s="1237"/>
      <c r="C149" s="1190" t="s">
        <v>655</v>
      </c>
      <c r="D149" s="1191"/>
      <c r="E149" s="571">
        <f>_xlfn.T.TEST(E14:E21,E99:E108,2,3)</f>
        <v>0.39729525910146823</v>
      </c>
      <c r="F149" s="37">
        <f>_xlfn.T.TEST(F14:F21,F99:F108,2,3)</f>
        <v>0.64568098706057331</v>
      </c>
      <c r="G149" s="163">
        <f>_xlfn.T.TEST(G14:G21,G99:G108,2,3)</f>
        <v>0.87290145148750342</v>
      </c>
      <c r="H149" s="1232"/>
      <c r="I149" s="1233"/>
      <c r="J149" s="571">
        <f>_xlfn.T.TEST(J14:J21,J99:J108,2,3)</f>
        <v>0.70881904583664035</v>
      </c>
      <c r="K149" s="37">
        <f>_xlfn.T.TEST(K14:K21,K99:K108,2,3)</f>
        <v>0.62180086314508065</v>
      </c>
      <c r="L149" s="163">
        <f>_xlfn.T.TEST(L14:L21,L99:L108,2,3)</f>
        <v>3.7885960992994128E-2</v>
      </c>
      <c r="M149" s="1183"/>
      <c r="N149" s="1184"/>
      <c r="O149" s="571">
        <f>_xlfn.T.TEST(O14:O21,O99:O108,2,3)</f>
        <v>0.5217585639431106</v>
      </c>
      <c r="P149" s="37">
        <f>_xlfn.T.TEST(P14:P21,P99:P108,2,3)</f>
        <v>0.34175647821088306</v>
      </c>
      <c r="Q149" s="163">
        <f>_xlfn.T.TEST(Q14:Q21,Q99:Q108,2,3)</f>
        <v>6.8761254312968895E-2</v>
      </c>
      <c r="R149" s="1183"/>
      <c r="S149" s="1184"/>
      <c r="T149" s="571">
        <f>_xlfn.T.TEST(T14:T21,T99:T108,2,3)</f>
        <v>0.33324796031339499</v>
      </c>
      <c r="U149" s="37">
        <f>_xlfn.T.TEST(U14:U21,U99:U108,2,3)</f>
        <v>0.13194213018125858</v>
      </c>
      <c r="V149" s="163">
        <f>_xlfn.T.TEST(V14:V21,V99:V108,2,3)</f>
        <v>0.92070628693290146</v>
      </c>
      <c r="W149" s="1183"/>
      <c r="X149" s="1184"/>
      <c r="AA149" s="571">
        <f t="shared" ref="AA149:AH149" si="168">_xlfn.T.TEST(AA14:AA21,AA99:AA108,2,3)</f>
        <v>0.40102598087107855</v>
      </c>
      <c r="AB149" s="37">
        <f t="shared" si="168"/>
        <v>0.32038541332446829</v>
      </c>
      <c r="AC149" s="58">
        <f t="shared" si="168"/>
        <v>0.85624782702627511</v>
      </c>
      <c r="AD149" s="59">
        <f t="shared" si="168"/>
        <v>0.88804761367926033</v>
      </c>
      <c r="AE149" s="58">
        <f t="shared" si="168"/>
        <v>0.41256450920351961</v>
      </c>
      <c r="AF149" s="59">
        <f t="shared" si="168"/>
        <v>0.69779427053283793</v>
      </c>
      <c r="AG149" s="37">
        <f t="shared" si="168"/>
        <v>0.24581587197568028</v>
      </c>
      <c r="AH149" s="572">
        <f t="shared" si="168"/>
        <v>0.55275273509474965</v>
      </c>
      <c r="AJ149" s="676">
        <f t="shared" ref="AJ149:AQ149" si="169">_xlfn.T.TEST(AJ14:AJ21,AJ99:AJ108,2,3)</f>
        <v>0.32038541332446885</v>
      </c>
      <c r="AK149" s="37">
        <f t="shared" si="169"/>
        <v>0.30224167314642714</v>
      </c>
      <c r="AL149" s="58">
        <f t="shared" si="169"/>
        <v>0.88804761367926033</v>
      </c>
      <c r="AM149" s="59">
        <f t="shared" si="169"/>
        <v>0.86535572452446452</v>
      </c>
      <c r="AN149" s="58">
        <f t="shared" si="169"/>
        <v>0.69779427053283849</v>
      </c>
      <c r="AO149" s="59">
        <f t="shared" si="169"/>
        <v>0.7215482466748071</v>
      </c>
      <c r="AP149" s="37">
        <f t="shared" si="169"/>
        <v>0.55275273509475442</v>
      </c>
      <c r="AQ149" s="677">
        <f t="shared" si="169"/>
        <v>0.57401206369769775</v>
      </c>
    </row>
    <row r="150" spans="1:43" ht="15.9" customHeight="1" thickBot="1" x14ac:dyDescent="0.35">
      <c r="A150" s="34"/>
      <c r="B150" s="1238"/>
      <c r="C150" s="1192" t="s">
        <v>656</v>
      </c>
      <c r="D150" s="1193"/>
      <c r="E150" s="573">
        <f>_xlfn.T.TEST(E40:E46,E126:E133,2,3)</f>
        <v>0.99254031863490133</v>
      </c>
      <c r="F150" s="38">
        <f>_xlfn.T.TEST(F40:F46,F126:F133,2,3)</f>
        <v>0.35631425762409413</v>
      </c>
      <c r="G150" s="164">
        <f>_xlfn.T.TEST(G40:G46,G126:G133,2,3)</f>
        <v>0.94349708597773163</v>
      </c>
      <c r="H150" s="1234"/>
      <c r="I150" s="1235"/>
      <c r="J150" s="573">
        <f>_xlfn.T.TEST(J40:J46,J126:J133,2,3)</f>
        <v>1.6555854661429076E-2</v>
      </c>
      <c r="K150" s="38">
        <f>_xlfn.T.TEST(K40:K46,K126:K133,2,3)</f>
        <v>4.0147008725638679E-2</v>
      </c>
      <c r="L150" s="164">
        <f>_xlfn.T.TEST(L40:L46,L126:L133,2,3)</f>
        <v>0.17721512398863568</v>
      </c>
      <c r="M150" s="1103"/>
      <c r="N150" s="1104"/>
      <c r="O150" s="573">
        <f>_xlfn.T.TEST(O40:O46,O126:O133,2,3)</f>
        <v>0.12478084886541851</v>
      </c>
      <c r="P150" s="38">
        <f>_xlfn.T.TEST(P40:P46,P126:P133,2,3)</f>
        <v>0.33517848220866298</v>
      </c>
      <c r="Q150" s="164">
        <f>_xlfn.T.TEST(Q40:Q46,Q126:Q133,2,3)</f>
        <v>0.43035942746254108</v>
      </c>
      <c r="R150" s="1103"/>
      <c r="S150" s="1104"/>
      <c r="T150" s="573">
        <f>_xlfn.T.TEST(T40:T46,T126:T133,2,3)</f>
        <v>0.98959365484684292</v>
      </c>
      <c r="U150" s="38">
        <f>_xlfn.T.TEST(U40:U46,U126:U133,2,3)</f>
        <v>0.58662870770232256</v>
      </c>
      <c r="V150" s="164">
        <f>_xlfn.T.TEST(V40:V46,V126:V133,2,3)</f>
        <v>0.29398442702816641</v>
      </c>
      <c r="W150" s="1103"/>
      <c r="X150" s="1104"/>
      <c r="AA150" s="573">
        <f t="shared" ref="AA150:AH150" si="170">_xlfn.T.TEST(AA40:AA46,AA126:AA133,2,3)</f>
        <v>0.13544964131183815</v>
      </c>
      <c r="AB150" s="38">
        <f t="shared" si="170"/>
        <v>0.12689713054430293</v>
      </c>
      <c r="AC150" s="70">
        <f t="shared" si="170"/>
        <v>0.59416287487691677</v>
      </c>
      <c r="AD150" s="71">
        <f t="shared" si="170"/>
        <v>0.99576509546309067</v>
      </c>
      <c r="AE150" s="70">
        <f t="shared" si="170"/>
        <v>0.5313128717361697</v>
      </c>
      <c r="AF150" s="71">
        <f t="shared" si="170"/>
        <v>0.15908851064570745</v>
      </c>
      <c r="AG150" s="38">
        <f t="shared" si="170"/>
        <v>0.20277225856924849</v>
      </c>
      <c r="AH150" s="574">
        <f t="shared" si="170"/>
        <v>0.27079904145230238</v>
      </c>
      <c r="AJ150" s="678">
        <f t="shared" ref="AJ150:AQ150" si="171">_xlfn.T.TEST(AJ40:AJ46,AJ126:AJ133,2,3)</f>
        <v>0.12689713054430149</v>
      </c>
      <c r="AK150" s="38">
        <f t="shared" si="171"/>
        <v>0.12520057750834604</v>
      </c>
      <c r="AL150" s="70">
        <f t="shared" si="171"/>
        <v>0.99576509546309067</v>
      </c>
      <c r="AM150" s="71">
        <f t="shared" si="171"/>
        <v>0.97588649025678786</v>
      </c>
      <c r="AN150" s="70">
        <f t="shared" si="171"/>
        <v>0.15908851064570784</v>
      </c>
      <c r="AO150" s="71">
        <f t="shared" si="171"/>
        <v>0.15656951867606117</v>
      </c>
      <c r="AP150" s="38">
        <f t="shared" si="171"/>
        <v>0.27079904145230432</v>
      </c>
      <c r="AQ150" s="679">
        <f t="shared" si="171"/>
        <v>0.27367618885907391</v>
      </c>
    </row>
    <row r="151" spans="1:43" ht="15.9" customHeight="1" x14ac:dyDescent="0.3"/>
    <row r="200" spans="1:43" ht="15" thickBot="1" x14ac:dyDescent="0.35"/>
    <row r="201" spans="1:43" ht="16.2" thickBot="1" x14ac:dyDescent="0.35">
      <c r="A201" s="1150" t="s">
        <v>643</v>
      </c>
      <c r="B201" s="1151"/>
      <c r="C201" s="1295" t="s">
        <v>0</v>
      </c>
      <c r="D201" s="1179" t="s">
        <v>1</v>
      </c>
      <c r="E201" s="1098" t="s">
        <v>161</v>
      </c>
      <c r="F201" s="1099"/>
      <c r="G201" s="1099"/>
      <c r="H201" s="1099"/>
      <c r="I201" s="1099"/>
      <c r="J201" s="1098" t="s">
        <v>162</v>
      </c>
      <c r="K201" s="1099"/>
      <c r="L201" s="1099"/>
      <c r="M201" s="1099"/>
      <c r="N201" s="1100"/>
      <c r="O201" s="1098" t="s">
        <v>164</v>
      </c>
      <c r="P201" s="1099"/>
      <c r="Q201" s="1099"/>
      <c r="R201" s="1099"/>
      <c r="S201" s="1100"/>
      <c r="T201" s="1098" t="s">
        <v>163</v>
      </c>
      <c r="U201" s="1099"/>
      <c r="V201" s="1099"/>
      <c r="W201" s="1099"/>
      <c r="X201" s="1100"/>
      <c r="AA201" s="1098" t="s">
        <v>339</v>
      </c>
      <c r="AB201" s="1099"/>
      <c r="AC201" s="1099"/>
      <c r="AD201" s="1099"/>
      <c r="AE201" s="1099"/>
      <c r="AF201" s="1099"/>
      <c r="AG201" s="1099"/>
      <c r="AH201" s="1100"/>
      <c r="AJ201" s="1275" t="s">
        <v>341</v>
      </c>
      <c r="AK201" s="1276"/>
      <c r="AL201" s="1276"/>
      <c r="AM201" s="1276"/>
      <c r="AN201" s="1276"/>
      <c r="AO201" s="1276"/>
      <c r="AP201" s="1276"/>
      <c r="AQ201" s="1277"/>
    </row>
    <row r="202" spans="1:43" x14ac:dyDescent="0.3">
      <c r="A202" s="1152"/>
      <c r="B202" s="1153"/>
      <c r="C202" s="1296"/>
      <c r="D202" s="1180"/>
      <c r="E202" s="1225" t="s">
        <v>51</v>
      </c>
      <c r="F202" s="1226"/>
      <c r="G202" s="1198" t="s">
        <v>7</v>
      </c>
      <c r="H202" s="1157" t="s">
        <v>68</v>
      </c>
      <c r="I202" s="1179" t="s">
        <v>2</v>
      </c>
      <c r="J202" s="1225" t="s">
        <v>51</v>
      </c>
      <c r="K202" s="1226"/>
      <c r="L202" s="1198" t="s">
        <v>7</v>
      </c>
      <c r="M202" s="1157" t="s">
        <v>68</v>
      </c>
      <c r="N202" s="1180" t="s">
        <v>2</v>
      </c>
      <c r="O202" s="1225" t="s">
        <v>51</v>
      </c>
      <c r="P202" s="1226"/>
      <c r="Q202" s="1198" t="s">
        <v>7</v>
      </c>
      <c r="R202" s="1157" t="s">
        <v>68</v>
      </c>
      <c r="S202" s="1180" t="s">
        <v>2</v>
      </c>
      <c r="T202" s="1225" t="s">
        <v>51</v>
      </c>
      <c r="U202" s="1226"/>
      <c r="V202" s="1198" t="s">
        <v>7</v>
      </c>
      <c r="W202" s="1157" t="s">
        <v>68</v>
      </c>
      <c r="X202" s="1180" t="s">
        <v>2</v>
      </c>
      <c r="AA202" s="1178" t="s">
        <v>161</v>
      </c>
      <c r="AB202" s="1087"/>
      <c r="AC202" s="1086" t="s">
        <v>162</v>
      </c>
      <c r="AD202" s="1087"/>
      <c r="AE202" s="1086" t="s">
        <v>164</v>
      </c>
      <c r="AF202" s="1087"/>
      <c r="AG202" s="1282" t="s">
        <v>163</v>
      </c>
      <c r="AH202" s="1252"/>
      <c r="AJ202" s="1281" t="s">
        <v>161</v>
      </c>
      <c r="AK202" s="1280"/>
      <c r="AL202" s="1278" t="s">
        <v>162</v>
      </c>
      <c r="AM202" s="1280"/>
      <c r="AN202" s="1278" t="s">
        <v>164</v>
      </c>
      <c r="AO202" s="1280"/>
      <c r="AP202" s="1278" t="s">
        <v>163</v>
      </c>
      <c r="AQ202" s="1279"/>
    </row>
    <row r="203" spans="1:43" ht="18.600000000000001" thickBot="1" x14ac:dyDescent="0.45">
      <c r="A203" s="1154"/>
      <c r="B203" s="1155"/>
      <c r="C203" s="1297"/>
      <c r="D203" s="1181"/>
      <c r="E203" s="92" t="s">
        <v>52</v>
      </c>
      <c r="F203" s="93" t="s">
        <v>53</v>
      </c>
      <c r="G203" s="1199"/>
      <c r="H203" s="1158"/>
      <c r="I203" s="1181"/>
      <c r="J203" s="92" t="s">
        <v>52</v>
      </c>
      <c r="K203" s="93" t="s">
        <v>53</v>
      </c>
      <c r="L203" s="1199"/>
      <c r="M203" s="1158"/>
      <c r="N203" s="1181"/>
      <c r="O203" s="92" t="s">
        <v>52</v>
      </c>
      <c r="P203" s="93" t="s">
        <v>53</v>
      </c>
      <c r="Q203" s="1199"/>
      <c r="R203" s="1158"/>
      <c r="S203" s="1181"/>
      <c r="T203" s="92" t="s">
        <v>52</v>
      </c>
      <c r="U203" s="93" t="s">
        <v>53</v>
      </c>
      <c r="V203" s="1199"/>
      <c r="W203" s="1158"/>
      <c r="X203" s="1181"/>
      <c r="AA203" s="110" t="s">
        <v>92</v>
      </c>
      <c r="AB203" s="271" t="s">
        <v>340</v>
      </c>
      <c r="AC203" s="108" t="s">
        <v>92</v>
      </c>
      <c r="AD203" s="109" t="s">
        <v>340</v>
      </c>
      <c r="AE203" s="108" t="s">
        <v>92</v>
      </c>
      <c r="AF203" s="109" t="s">
        <v>340</v>
      </c>
      <c r="AG203" s="118" t="s">
        <v>92</v>
      </c>
      <c r="AH203" s="111" t="s">
        <v>340</v>
      </c>
      <c r="AJ203" s="274" t="s">
        <v>342</v>
      </c>
      <c r="AK203" s="275" t="s">
        <v>343</v>
      </c>
      <c r="AL203" s="276" t="s">
        <v>342</v>
      </c>
      <c r="AM203" s="275" t="s">
        <v>343</v>
      </c>
      <c r="AN203" s="276" t="s">
        <v>342</v>
      </c>
      <c r="AO203" s="275" t="s">
        <v>343</v>
      </c>
      <c r="AP203" s="277" t="s">
        <v>342</v>
      </c>
      <c r="AQ203" s="278" t="s">
        <v>343</v>
      </c>
    </row>
    <row r="204" spans="1:43" ht="14.4" customHeight="1" x14ac:dyDescent="0.3">
      <c r="A204" s="1170" t="s">
        <v>800</v>
      </c>
      <c r="B204" s="1173" t="s">
        <v>9</v>
      </c>
      <c r="C204" s="9"/>
      <c r="D204" s="10"/>
      <c r="E204" s="619"/>
      <c r="F204" s="620"/>
      <c r="G204" s="532"/>
      <c r="H204" s="699"/>
      <c r="I204" s="532"/>
      <c r="J204" s="438"/>
      <c r="K204" s="439"/>
      <c r="L204" s="435"/>
      <c r="M204" s="697"/>
      <c r="N204" s="435"/>
      <c r="O204" s="438"/>
      <c r="P204" s="439"/>
      <c r="Q204" s="435"/>
      <c r="R204" s="697"/>
      <c r="S204" s="435"/>
      <c r="T204" s="438"/>
      <c r="U204" s="439"/>
      <c r="V204" s="435"/>
      <c r="W204" s="697"/>
      <c r="X204" s="435"/>
      <c r="AA204" s="308" t="s">
        <v>17</v>
      </c>
      <c r="AB204" s="35" t="s">
        <v>17</v>
      </c>
      <c r="AC204" s="97">
        <f>K204-J204</f>
        <v>0</v>
      </c>
      <c r="AD204" s="100" t="e">
        <f>AC204/J204</f>
        <v>#DIV/0!</v>
      </c>
      <c r="AE204" s="97">
        <f>P204-O204</f>
        <v>0</v>
      </c>
      <c r="AF204" s="100" t="e">
        <f>AE204/O204</f>
        <v>#DIV/0!</v>
      </c>
      <c r="AG204" s="7">
        <f>U204-T204</f>
        <v>0</v>
      </c>
      <c r="AH204" s="878" t="e">
        <f>AG204/T204</f>
        <v>#DIV/0!</v>
      </c>
      <c r="AJ204" s="879" t="s">
        <v>17</v>
      </c>
      <c r="AK204" s="37" t="s">
        <v>17</v>
      </c>
      <c r="AL204" s="58" t="e">
        <f>K204/J204</f>
        <v>#DIV/0!</v>
      </c>
      <c r="AM204" s="59" t="e">
        <f>0.5*(AL204^2-1)</f>
        <v>#DIV/0!</v>
      </c>
      <c r="AN204" s="58" t="e">
        <f>P204/O204</f>
        <v>#DIV/0!</v>
      </c>
      <c r="AO204" s="59" t="e">
        <f>0.5*(AN204^2-1)</f>
        <v>#DIV/0!</v>
      </c>
      <c r="AP204" s="37" t="e">
        <f>U204/T204</f>
        <v>#DIV/0!</v>
      </c>
      <c r="AQ204" s="880" t="e">
        <f>0.5*(AP204^2-1)</f>
        <v>#DIV/0!</v>
      </c>
    </row>
    <row r="205" spans="1:43" x14ac:dyDescent="0.3">
      <c r="A205" s="1171"/>
      <c r="B205" s="1174"/>
      <c r="C205" s="9"/>
      <c r="D205" s="10"/>
      <c r="E205" s="449"/>
      <c r="F205" s="450"/>
      <c r="G205" s="451"/>
      <c r="H205" s="699"/>
      <c r="I205" s="451"/>
      <c r="J205" s="454"/>
      <c r="K205" s="465"/>
      <c r="L205" s="451"/>
      <c r="M205" s="699"/>
      <c r="N205" s="451"/>
      <c r="O205" s="454"/>
      <c r="P205" s="465"/>
      <c r="Q205" s="451"/>
      <c r="R205" s="699"/>
      <c r="S205" s="532"/>
      <c r="T205" s="454"/>
      <c r="U205" s="465"/>
      <c r="V205" s="451"/>
      <c r="W205" s="699"/>
      <c r="X205" s="451"/>
      <c r="AA205" s="327">
        <f>F205-E205</f>
        <v>0</v>
      </c>
      <c r="AB205" s="37" t="e">
        <f>AA205/E205</f>
        <v>#DIV/0!</v>
      </c>
      <c r="AC205" s="88">
        <f>K205-J205</f>
        <v>0</v>
      </c>
      <c r="AD205" s="59" t="e">
        <f>AC205/J205</f>
        <v>#DIV/0!</v>
      </c>
      <c r="AE205" s="88">
        <f>P205-O205</f>
        <v>0</v>
      </c>
      <c r="AF205" s="59" t="e">
        <f>AE205/O205</f>
        <v>#DIV/0!</v>
      </c>
      <c r="AG205" s="11">
        <f>U205-T205</f>
        <v>0</v>
      </c>
      <c r="AH205" s="880" t="e">
        <f>AG205/T205</f>
        <v>#DIV/0!</v>
      </c>
      <c r="AJ205" s="879" t="e">
        <f>F205/E205</f>
        <v>#DIV/0!</v>
      </c>
      <c r="AK205" s="37" t="e">
        <f>0.5*(AJ205^2-1)</f>
        <v>#DIV/0!</v>
      </c>
      <c r="AL205" s="58" t="e">
        <f>K205/J205</f>
        <v>#DIV/0!</v>
      </c>
      <c r="AM205" s="59" t="e">
        <f>0.5*(AL205^2-1)</f>
        <v>#DIV/0!</v>
      </c>
      <c r="AN205" s="58" t="e">
        <f>P205/O205</f>
        <v>#DIV/0!</v>
      </c>
      <c r="AO205" s="59" t="e">
        <f>0.5*(AN205^2-1)</f>
        <v>#DIV/0!</v>
      </c>
      <c r="AP205" s="37" t="e">
        <f>U205/T205</f>
        <v>#DIV/0!</v>
      </c>
      <c r="AQ205" s="880" t="e">
        <f>0.5*(AP205^2-1)</f>
        <v>#DIV/0!</v>
      </c>
    </row>
    <row r="206" spans="1:43" x14ac:dyDescent="0.3">
      <c r="A206" s="1171"/>
      <c r="B206" s="1174"/>
      <c r="C206" s="12"/>
      <c r="D206" s="13"/>
      <c r="E206" s="449"/>
      <c r="F206" s="450"/>
      <c r="G206" s="451"/>
      <c r="H206" s="699"/>
      <c r="I206" s="532"/>
      <c r="J206" s="454"/>
      <c r="K206" s="465"/>
      <c r="L206" s="451"/>
      <c r="M206" s="699"/>
      <c r="N206" s="451"/>
      <c r="O206" s="454"/>
      <c r="P206" s="465"/>
      <c r="Q206" s="451"/>
      <c r="R206" s="699"/>
      <c r="S206" s="451"/>
      <c r="T206" s="454"/>
      <c r="U206" s="465"/>
      <c r="V206" s="451"/>
      <c r="W206" s="699"/>
      <c r="X206" s="532"/>
      <c r="AA206" s="327">
        <f>F206-E206</f>
        <v>0</v>
      </c>
      <c r="AB206" s="37" t="e">
        <f>AA206/E206</f>
        <v>#DIV/0!</v>
      </c>
      <c r="AC206" s="88">
        <f>K206-J206</f>
        <v>0</v>
      </c>
      <c r="AD206" s="59" t="e">
        <f>AC206/J206</f>
        <v>#DIV/0!</v>
      </c>
      <c r="AE206" s="88">
        <f>P206-O206</f>
        <v>0</v>
      </c>
      <c r="AF206" s="59" t="e">
        <f>AE206/O206</f>
        <v>#DIV/0!</v>
      </c>
      <c r="AG206" s="11">
        <f>U206-T206</f>
        <v>0</v>
      </c>
      <c r="AH206" s="880" t="e">
        <f>AG206/T206</f>
        <v>#DIV/0!</v>
      </c>
      <c r="AJ206" s="879" t="e">
        <f>F206/E206</f>
        <v>#DIV/0!</v>
      </c>
      <c r="AK206" s="37" t="e">
        <f>0.5*(AJ206^2-1)</f>
        <v>#DIV/0!</v>
      </c>
      <c r="AL206" s="58" t="e">
        <f>K206/J206</f>
        <v>#DIV/0!</v>
      </c>
      <c r="AM206" s="59" t="e">
        <f>0.5*(AL206^2-1)</f>
        <v>#DIV/0!</v>
      </c>
      <c r="AN206" s="58" t="e">
        <f>P206/O206</f>
        <v>#DIV/0!</v>
      </c>
      <c r="AO206" s="59" t="e">
        <f>0.5*(AN206^2-1)</f>
        <v>#DIV/0!</v>
      </c>
      <c r="AP206" s="37" t="e">
        <f>U206/T206</f>
        <v>#DIV/0!</v>
      </c>
      <c r="AQ206" s="880" t="e">
        <f>0.5*(AP206^2-1)</f>
        <v>#DIV/0!</v>
      </c>
    </row>
    <row r="207" spans="1:43" x14ac:dyDescent="0.3">
      <c r="A207" s="1171"/>
      <c r="B207" s="1174"/>
      <c r="C207" s="12"/>
      <c r="D207" s="13"/>
      <c r="E207" s="449"/>
      <c r="F207" s="450"/>
      <c r="G207" s="451"/>
      <c r="H207" s="699"/>
      <c r="I207" s="451"/>
      <c r="J207" s="454"/>
      <c r="K207" s="465"/>
      <c r="L207" s="451"/>
      <c r="M207" s="699"/>
      <c r="N207" s="451"/>
      <c r="O207" s="454"/>
      <c r="P207" s="465"/>
      <c r="Q207" s="451"/>
      <c r="R207" s="699"/>
      <c r="S207" s="532"/>
      <c r="T207" s="619"/>
      <c r="U207" s="620"/>
      <c r="V207" s="532"/>
      <c r="W207" s="699"/>
      <c r="X207" s="532"/>
      <c r="AA207" s="327">
        <f>F207-E207</f>
        <v>0</v>
      </c>
      <c r="AB207" s="37" t="e">
        <f>AA207/E207</f>
        <v>#DIV/0!</v>
      </c>
      <c r="AC207" s="88">
        <f>K207-J207</f>
        <v>0</v>
      </c>
      <c r="AD207" s="59" t="e">
        <f>AC207/J207</f>
        <v>#DIV/0!</v>
      </c>
      <c r="AE207" s="88">
        <f>P207-O207</f>
        <v>0</v>
      </c>
      <c r="AF207" s="59" t="e">
        <f>AE207/O207</f>
        <v>#DIV/0!</v>
      </c>
      <c r="AG207" s="11" t="s">
        <v>17</v>
      </c>
      <c r="AH207" s="880" t="s">
        <v>17</v>
      </c>
      <c r="AJ207" s="879" t="e">
        <f>F207/E207</f>
        <v>#DIV/0!</v>
      </c>
      <c r="AK207" s="37" t="e">
        <f>0.5*(AJ207^2-1)</f>
        <v>#DIV/0!</v>
      </c>
      <c r="AL207" s="58" t="e">
        <f>K207/J207</f>
        <v>#DIV/0!</v>
      </c>
      <c r="AM207" s="59" t="e">
        <f>0.5*(AL207^2-1)</f>
        <v>#DIV/0!</v>
      </c>
      <c r="AN207" s="58" t="e">
        <f>P207/O207</f>
        <v>#DIV/0!</v>
      </c>
      <c r="AO207" s="59" t="e">
        <f>0.5*(AN207^2-1)</f>
        <v>#DIV/0!</v>
      </c>
      <c r="AP207" s="37" t="s">
        <v>17</v>
      </c>
      <c r="AQ207" s="880" t="s">
        <v>17</v>
      </c>
    </row>
    <row r="208" spans="1:43" ht="15" thickBot="1" x14ac:dyDescent="0.35">
      <c r="A208" s="1171"/>
      <c r="B208" s="1174"/>
      <c r="C208" s="12"/>
      <c r="D208" s="13"/>
      <c r="E208" s="542"/>
      <c r="F208" s="543"/>
      <c r="G208" s="539"/>
      <c r="H208" s="701"/>
      <c r="I208" s="661"/>
      <c r="J208" s="544"/>
      <c r="K208" s="552"/>
      <c r="L208" s="539"/>
      <c r="M208" s="701"/>
      <c r="N208" s="539"/>
      <c r="O208" s="619"/>
      <c r="P208" s="620"/>
      <c r="Q208" s="532"/>
      <c r="R208" s="699"/>
      <c r="S208" s="539"/>
      <c r="T208" s="544"/>
      <c r="U208" s="552"/>
      <c r="V208" s="539"/>
      <c r="W208" s="701"/>
      <c r="X208" s="661"/>
      <c r="AA208" s="310">
        <f>F208-E208</f>
        <v>0</v>
      </c>
      <c r="AB208" s="38" t="e">
        <f>AA208/E208</f>
        <v>#DIV/0!</v>
      </c>
      <c r="AC208" s="105">
        <f>K208-J208</f>
        <v>0</v>
      </c>
      <c r="AD208" s="71" t="e">
        <f>AC208/J208</f>
        <v>#DIV/0!</v>
      </c>
      <c r="AE208" s="105" t="s">
        <v>17</v>
      </c>
      <c r="AF208" s="71" t="s">
        <v>17</v>
      </c>
      <c r="AG208" s="94">
        <f>U208-T208</f>
        <v>0</v>
      </c>
      <c r="AH208" s="882" t="e">
        <f>AG208/T208</f>
        <v>#DIV/0!</v>
      </c>
      <c r="AJ208" s="879" t="e">
        <f>F208/E208</f>
        <v>#DIV/0!</v>
      </c>
      <c r="AK208" s="37" t="e">
        <f>0.5*(AJ208^2-1)</f>
        <v>#DIV/0!</v>
      </c>
      <c r="AL208" s="58" t="e">
        <f>K208/J208</f>
        <v>#DIV/0!</v>
      </c>
      <c r="AM208" s="59" t="e">
        <f>0.5*(AL208^2-1)</f>
        <v>#DIV/0!</v>
      </c>
      <c r="AN208" s="58" t="s">
        <v>17</v>
      </c>
      <c r="AO208" s="59" t="s">
        <v>17</v>
      </c>
      <c r="AP208" s="37" t="e">
        <f>U208/T208</f>
        <v>#DIV/0!</v>
      </c>
      <c r="AQ208" s="880" t="e">
        <f>0.5*(AP208^2-1)</f>
        <v>#DIV/0!</v>
      </c>
    </row>
    <row r="209" spans="1:43" x14ac:dyDescent="0.3">
      <c r="A209" s="1171"/>
      <c r="B209" s="1174"/>
      <c r="C209" s="1283" t="s">
        <v>13</v>
      </c>
      <c r="D209" s="1284"/>
      <c r="E209" s="502" t="e">
        <f>AVERAGE(E204:E208)</f>
        <v>#DIV/0!</v>
      </c>
      <c r="F209" s="503" t="e">
        <f>AVERAGE(F204:F208)</f>
        <v>#DIV/0!</v>
      </c>
      <c r="G209" s="472" t="e">
        <f>AVERAGE(G204:G208)</f>
        <v>#DIV/0!</v>
      </c>
      <c r="H209" s="1213">
        <f>COUNT(E204:E208)</f>
        <v>0</v>
      </c>
      <c r="I209" s="1214"/>
      <c r="J209" s="496" t="e">
        <f>AVERAGE(J204:J208)</f>
        <v>#DIV/0!</v>
      </c>
      <c r="K209" s="497" t="e">
        <f>AVERAGE(K204:K208)</f>
        <v>#DIV/0!</v>
      </c>
      <c r="L209" s="472" t="e">
        <f>AVERAGE(L204:L208)</f>
        <v>#DIV/0!</v>
      </c>
      <c r="M209" s="1213">
        <f>COUNT(J204:J208)</f>
        <v>0</v>
      </c>
      <c r="N209" s="1214"/>
      <c r="O209" s="496" t="e">
        <f>AVERAGE(O204:O208)</f>
        <v>#DIV/0!</v>
      </c>
      <c r="P209" s="497" t="e">
        <f>AVERAGE(P204:P208)</f>
        <v>#DIV/0!</v>
      </c>
      <c r="Q209" s="472" t="e">
        <f>AVERAGE(Q204:Q208)</f>
        <v>#DIV/0!</v>
      </c>
      <c r="R209" s="1213">
        <f>COUNT(O204:O208)</f>
        <v>0</v>
      </c>
      <c r="S209" s="1214"/>
      <c r="T209" s="496" t="e">
        <f>AVERAGE(T204:T208)</f>
        <v>#DIV/0!</v>
      </c>
      <c r="U209" s="497" t="e">
        <f>AVERAGE(U204:U208)</f>
        <v>#DIV/0!</v>
      </c>
      <c r="V209" s="472" t="e">
        <f>AVERAGE(V204:V208)</f>
        <v>#DIV/0!</v>
      </c>
      <c r="W209" s="1213">
        <f>COUNT(T204:T208)</f>
        <v>0</v>
      </c>
      <c r="X209" s="1214"/>
      <c r="AA209" s="14">
        <f t="shared" ref="AA209:AH209" si="172">AVERAGE(AA204:AA208)</f>
        <v>0</v>
      </c>
      <c r="AB209" s="48" t="e">
        <f t="shared" si="172"/>
        <v>#DIV/0!</v>
      </c>
      <c r="AC209" s="89">
        <f t="shared" si="172"/>
        <v>0</v>
      </c>
      <c r="AD209" s="48" t="e">
        <f t="shared" si="172"/>
        <v>#DIV/0!</v>
      </c>
      <c r="AE209" s="89">
        <f t="shared" si="172"/>
        <v>0</v>
      </c>
      <c r="AF209" s="65" t="e">
        <f t="shared" si="172"/>
        <v>#DIV/0!</v>
      </c>
      <c r="AG209" s="15">
        <f t="shared" si="172"/>
        <v>0</v>
      </c>
      <c r="AH209" s="112" t="e">
        <f t="shared" si="172"/>
        <v>#DIV/0!</v>
      </c>
      <c r="AJ209" s="47" t="e">
        <f t="shared" ref="AJ209:AQ209" si="173">AVERAGE(AJ204:AJ208)</f>
        <v>#DIV/0!</v>
      </c>
      <c r="AK209" s="48" t="e">
        <f t="shared" si="173"/>
        <v>#DIV/0!</v>
      </c>
      <c r="AL209" s="64" t="e">
        <f t="shared" si="173"/>
        <v>#DIV/0!</v>
      </c>
      <c r="AM209" s="48" t="e">
        <f t="shared" si="173"/>
        <v>#DIV/0!</v>
      </c>
      <c r="AN209" s="64" t="e">
        <f t="shared" si="173"/>
        <v>#DIV/0!</v>
      </c>
      <c r="AO209" s="65" t="e">
        <f t="shared" si="173"/>
        <v>#DIV/0!</v>
      </c>
      <c r="AP209" s="48" t="e">
        <f t="shared" si="173"/>
        <v>#DIV/0!</v>
      </c>
      <c r="AQ209" s="112" t="e">
        <f t="shared" si="173"/>
        <v>#DIV/0!</v>
      </c>
    </row>
    <row r="210" spans="1:43" x14ac:dyDescent="0.3">
      <c r="A210" s="1171"/>
      <c r="B210" s="1174"/>
      <c r="C210" s="1285" t="s">
        <v>14</v>
      </c>
      <c r="D210" s="1286"/>
      <c r="E210" s="504" t="e">
        <f>_xlfn.STDEV.S(E204:E208)</f>
        <v>#DIV/0!</v>
      </c>
      <c r="F210" s="505" t="e">
        <f>_xlfn.STDEV.S(F204:F208)</f>
        <v>#DIV/0!</v>
      </c>
      <c r="G210" s="476" t="e">
        <f>_xlfn.STDEV.S(G204:G208)</f>
        <v>#DIV/0!</v>
      </c>
      <c r="H210" s="1215"/>
      <c r="I210" s="1216"/>
      <c r="J210" s="498" t="e">
        <f>_xlfn.STDEV.S(J204:J208)</f>
        <v>#DIV/0!</v>
      </c>
      <c r="K210" s="499" t="e">
        <f>_xlfn.STDEV.S(K204:K208)</f>
        <v>#DIV/0!</v>
      </c>
      <c r="L210" s="476" t="e">
        <f>_xlfn.STDEV.S(L204:L208)</f>
        <v>#DIV/0!</v>
      </c>
      <c r="M210" s="1215"/>
      <c r="N210" s="1216"/>
      <c r="O210" s="498" t="e">
        <f>_xlfn.STDEV.S(O204:O208)</f>
        <v>#DIV/0!</v>
      </c>
      <c r="P210" s="499" t="e">
        <f>_xlfn.STDEV.S(P204:P208)</f>
        <v>#DIV/0!</v>
      </c>
      <c r="Q210" s="476" t="e">
        <f>_xlfn.STDEV.S(Q204:Q208)</f>
        <v>#DIV/0!</v>
      </c>
      <c r="R210" s="1215"/>
      <c r="S210" s="1216"/>
      <c r="T210" s="498" t="e">
        <f>_xlfn.STDEV.S(T204:T208)</f>
        <v>#DIV/0!</v>
      </c>
      <c r="U210" s="499" t="e">
        <f>_xlfn.STDEV.S(U204:U208)</f>
        <v>#DIV/0!</v>
      </c>
      <c r="V210" s="476" t="e">
        <f>_xlfn.STDEV.S(V204:V208)</f>
        <v>#DIV/0!</v>
      </c>
      <c r="W210" s="1215"/>
      <c r="X210" s="1216"/>
      <c r="AA210" s="17">
        <f t="shared" ref="AA210:AH210" si="174">_xlfn.STDEV.S(AA204:AA208)</f>
        <v>0</v>
      </c>
      <c r="AB210" s="50" t="e">
        <f t="shared" si="174"/>
        <v>#DIV/0!</v>
      </c>
      <c r="AC210" s="90">
        <f t="shared" si="174"/>
        <v>0</v>
      </c>
      <c r="AD210" s="50" t="e">
        <f t="shared" si="174"/>
        <v>#DIV/0!</v>
      </c>
      <c r="AE210" s="90">
        <f t="shared" si="174"/>
        <v>0</v>
      </c>
      <c r="AF210" s="67" t="e">
        <f t="shared" si="174"/>
        <v>#DIV/0!</v>
      </c>
      <c r="AG210" s="18">
        <f t="shared" si="174"/>
        <v>0</v>
      </c>
      <c r="AH210" s="113" t="e">
        <f t="shared" si="174"/>
        <v>#DIV/0!</v>
      </c>
      <c r="AJ210" s="49" t="e">
        <f t="shared" ref="AJ210:AQ210" si="175">_xlfn.STDEV.S(AJ204:AJ208)</f>
        <v>#DIV/0!</v>
      </c>
      <c r="AK210" s="50" t="e">
        <f t="shared" si="175"/>
        <v>#DIV/0!</v>
      </c>
      <c r="AL210" s="66" t="e">
        <f t="shared" si="175"/>
        <v>#DIV/0!</v>
      </c>
      <c r="AM210" s="50" t="e">
        <f t="shared" si="175"/>
        <v>#DIV/0!</v>
      </c>
      <c r="AN210" s="66" t="e">
        <f t="shared" si="175"/>
        <v>#DIV/0!</v>
      </c>
      <c r="AO210" s="67" t="e">
        <f t="shared" si="175"/>
        <v>#DIV/0!</v>
      </c>
      <c r="AP210" s="50" t="e">
        <f t="shared" si="175"/>
        <v>#DIV/0!</v>
      </c>
      <c r="AQ210" s="113" t="e">
        <f t="shared" si="175"/>
        <v>#DIV/0!</v>
      </c>
    </row>
    <row r="211" spans="1:43" ht="15" thickBot="1" x14ac:dyDescent="0.35">
      <c r="A211" s="1171"/>
      <c r="B211" s="1175"/>
      <c r="C211" s="1287" t="s">
        <v>15</v>
      </c>
      <c r="D211" s="1288"/>
      <c r="E211" s="506" t="e">
        <f>_xlfn.STDEV.S(E204:E208)/SQRT(COUNT(E204:E208))</f>
        <v>#DIV/0!</v>
      </c>
      <c r="F211" s="507" t="e">
        <f>_xlfn.STDEV.S(F204:F208)/SQRT(COUNT(F204:F208))</f>
        <v>#DIV/0!</v>
      </c>
      <c r="G211" s="480" t="e">
        <f>_xlfn.STDEV.S(G204:G208)/SQRT(COUNT(G204:G208))</f>
        <v>#DIV/0!</v>
      </c>
      <c r="H211" s="1217"/>
      <c r="I211" s="1218"/>
      <c r="J211" s="500" t="e">
        <f>_xlfn.STDEV.S(J204:J208)/SQRT(COUNT(J204:J208))</f>
        <v>#DIV/0!</v>
      </c>
      <c r="K211" s="501" t="e">
        <f>_xlfn.STDEV.S(K204:K208)/SQRT(COUNT(K204:K208))</f>
        <v>#DIV/0!</v>
      </c>
      <c r="L211" s="480" t="e">
        <f>_xlfn.STDEV.S(L204:L208)/SQRT(COUNT(L204:L208))</f>
        <v>#DIV/0!</v>
      </c>
      <c r="M211" s="1217"/>
      <c r="N211" s="1218"/>
      <c r="O211" s="500" t="e">
        <f>_xlfn.STDEV.S(O204:O208)/SQRT(COUNT(O204:O208))</f>
        <v>#DIV/0!</v>
      </c>
      <c r="P211" s="501" t="e">
        <f>_xlfn.STDEV.S(P204:P208)/SQRT(COUNT(P204:P208))</f>
        <v>#DIV/0!</v>
      </c>
      <c r="Q211" s="480" t="e">
        <f>_xlfn.STDEV.S(Q204:Q208)/SQRT(COUNT(Q204:Q208))</f>
        <v>#DIV/0!</v>
      </c>
      <c r="R211" s="1217"/>
      <c r="S211" s="1218"/>
      <c r="T211" s="500" t="e">
        <f>_xlfn.STDEV.S(T204:T208)/SQRT(COUNT(T204:T208))</f>
        <v>#DIV/0!</v>
      </c>
      <c r="U211" s="501" t="e">
        <f>_xlfn.STDEV.S(U204:U208)/SQRT(COUNT(U204:U208))</f>
        <v>#DIV/0!</v>
      </c>
      <c r="V211" s="480" t="e">
        <f>_xlfn.STDEV.S(V204:V208)/SQRT(COUNT(V204:V208))</f>
        <v>#DIV/0!</v>
      </c>
      <c r="W211" s="1217"/>
      <c r="X211" s="1218"/>
      <c r="AA211" s="20">
        <f t="shared" ref="AA211:AH211" si="176">_xlfn.STDEV.S(AA204:AA208)/SQRT(COUNT(AA204:AA208))</f>
        <v>0</v>
      </c>
      <c r="AB211" s="52" t="e">
        <f t="shared" si="176"/>
        <v>#DIV/0!</v>
      </c>
      <c r="AC211" s="91">
        <f t="shared" si="176"/>
        <v>0</v>
      </c>
      <c r="AD211" s="52" t="e">
        <f t="shared" si="176"/>
        <v>#DIV/0!</v>
      </c>
      <c r="AE211" s="91">
        <f t="shared" si="176"/>
        <v>0</v>
      </c>
      <c r="AF211" s="69" t="e">
        <f t="shared" si="176"/>
        <v>#DIV/0!</v>
      </c>
      <c r="AG211" s="21">
        <f t="shared" si="176"/>
        <v>0</v>
      </c>
      <c r="AH211" s="114" t="e">
        <f t="shared" si="176"/>
        <v>#DIV/0!</v>
      </c>
      <c r="AJ211" s="51" t="e">
        <f t="shared" ref="AJ211:AQ211" si="177">_xlfn.STDEV.S(AJ204:AJ208)/SQRT(COUNT(AJ204:AJ208))</f>
        <v>#DIV/0!</v>
      </c>
      <c r="AK211" s="52" t="e">
        <f t="shared" si="177"/>
        <v>#DIV/0!</v>
      </c>
      <c r="AL211" s="68" t="e">
        <f t="shared" si="177"/>
        <v>#DIV/0!</v>
      </c>
      <c r="AM211" s="52" t="e">
        <f t="shared" si="177"/>
        <v>#DIV/0!</v>
      </c>
      <c r="AN211" s="68" t="e">
        <f t="shared" si="177"/>
        <v>#DIV/0!</v>
      </c>
      <c r="AO211" s="69" t="e">
        <f t="shared" si="177"/>
        <v>#DIV/0!</v>
      </c>
      <c r="AP211" s="52" t="e">
        <f t="shared" si="177"/>
        <v>#DIV/0!</v>
      </c>
      <c r="AQ211" s="114" t="e">
        <f t="shared" si="177"/>
        <v>#DIV/0!</v>
      </c>
    </row>
    <row r="212" spans="1:43" x14ac:dyDescent="0.3">
      <c r="A212" s="1171"/>
      <c r="B212" s="1173" t="s">
        <v>16</v>
      </c>
      <c r="C212" s="9">
        <v>43441</v>
      </c>
      <c r="D212" s="24" t="s">
        <v>801</v>
      </c>
      <c r="E212" s="445"/>
      <c r="F212" s="446"/>
      <c r="G212" s="435"/>
      <c r="H212" s="697"/>
      <c r="I212" s="435"/>
      <c r="J212" s="438"/>
      <c r="K212" s="439"/>
      <c r="L212" s="435"/>
      <c r="M212" s="697"/>
      <c r="N212" s="435"/>
      <c r="O212" s="438"/>
      <c r="P212" s="439"/>
      <c r="Q212" s="435"/>
      <c r="R212" s="697"/>
      <c r="S212" s="442"/>
      <c r="T212" s="438"/>
      <c r="U212" s="439"/>
      <c r="V212" s="435"/>
      <c r="W212" s="697"/>
      <c r="X212" s="435"/>
      <c r="AA212" s="308">
        <f>F212-E212</f>
        <v>0</v>
      </c>
      <c r="AB212" s="35" t="e">
        <f>AA212/E212</f>
        <v>#DIV/0!</v>
      </c>
      <c r="AC212" s="97">
        <f>K212-J212</f>
        <v>0</v>
      </c>
      <c r="AD212" s="100" t="e">
        <f>AC212/J212</f>
        <v>#DIV/0!</v>
      </c>
      <c r="AE212" s="97">
        <f>P212-O212</f>
        <v>0</v>
      </c>
      <c r="AF212" s="100" t="e">
        <f>AE212/O212</f>
        <v>#DIV/0!</v>
      </c>
      <c r="AG212" s="7">
        <f>U212-T212</f>
        <v>0</v>
      </c>
      <c r="AH212" s="878" t="e">
        <f>AG212/T212</f>
        <v>#DIV/0!</v>
      </c>
      <c r="AJ212" s="879" t="e">
        <f>F212/E212</f>
        <v>#DIV/0!</v>
      </c>
      <c r="AK212" s="37" t="e">
        <f>0.5*(AJ212^2-1)</f>
        <v>#DIV/0!</v>
      </c>
      <c r="AL212" s="58" t="e">
        <f>K212/J212</f>
        <v>#DIV/0!</v>
      </c>
      <c r="AM212" s="59" t="e">
        <f>0.5*(AL212^2-1)</f>
        <v>#DIV/0!</v>
      </c>
      <c r="AN212" s="58" t="e">
        <f>P212/O212</f>
        <v>#DIV/0!</v>
      </c>
      <c r="AO212" s="59" t="e">
        <f>0.5*(AN212^2-1)</f>
        <v>#DIV/0!</v>
      </c>
      <c r="AP212" s="37" t="e">
        <f>U212/T212</f>
        <v>#DIV/0!</v>
      </c>
      <c r="AQ212" s="880" t="e">
        <f>0.5*(AP212^2-1)</f>
        <v>#DIV/0!</v>
      </c>
    </row>
    <row r="213" spans="1:43" x14ac:dyDescent="0.3">
      <c r="A213" s="1171"/>
      <c r="B213" s="1174"/>
      <c r="C213" s="9">
        <v>43441</v>
      </c>
      <c r="D213" s="24" t="s">
        <v>802</v>
      </c>
      <c r="E213" s="449"/>
      <c r="F213" s="450"/>
      <c r="G213" s="451"/>
      <c r="H213" s="699"/>
      <c r="I213" s="451"/>
      <c r="J213" s="454"/>
      <c r="K213" s="465"/>
      <c r="L213" s="451"/>
      <c r="M213" s="699"/>
      <c r="N213" s="451"/>
      <c r="O213" s="712"/>
      <c r="P213" s="713"/>
      <c r="Q213" s="532"/>
      <c r="R213" s="699"/>
      <c r="S213" s="532"/>
      <c r="T213" s="454"/>
      <c r="U213" s="465"/>
      <c r="V213" s="451"/>
      <c r="W213" s="699"/>
      <c r="X213" s="451"/>
      <c r="AA213" s="327">
        <f>F213-E213</f>
        <v>0</v>
      </c>
      <c r="AB213" s="37" t="e">
        <f>AA213/E213</f>
        <v>#DIV/0!</v>
      </c>
      <c r="AC213" s="88">
        <f>K213-J213</f>
        <v>0</v>
      </c>
      <c r="AD213" s="59" t="e">
        <f>AC213/J213</f>
        <v>#DIV/0!</v>
      </c>
      <c r="AE213" s="88" t="s">
        <v>17</v>
      </c>
      <c r="AF213" s="59" t="s">
        <v>17</v>
      </c>
      <c r="AG213" s="11">
        <f>U213-T213</f>
        <v>0</v>
      </c>
      <c r="AH213" s="880" t="e">
        <f>AG213/T213</f>
        <v>#DIV/0!</v>
      </c>
      <c r="AJ213" s="879" t="e">
        <f>F213/E213</f>
        <v>#DIV/0!</v>
      </c>
      <c r="AK213" s="37" t="e">
        <f>0.5*(AJ213^2-1)</f>
        <v>#DIV/0!</v>
      </c>
      <c r="AL213" s="58" t="e">
        <f>K213/J213</f>
        <v>#DIV/0!</v>
      </c>
      <c r="AM213" s="59" t="e">
        <f>0.5*(AL213^2-1)</f>
        <v>#DIV/0!</v>
      </c>
      <c r="AN213" s="58" t="s">
        <v>17</v>
      </c>
      <c r="AO213" s="59" t="s">
        <v>17</v>
      </c>
      <c r="AP213" s="37" t="e">
        <f>U213/T213</f>
        <v>#DIV/0!</v>
      </c>
      <c r="AQ213" s="880" t="e">
        <f>0.5*(AP213^2-1)</f>
        <v>#DIV/0!</v>
      </c>
    </row>
    <row r="214" spans="1:43" x14ac:dyDescent="0.3">
      <c r="A214" s="1171"/>
      <c r="B214" s="1174"/>
      <c r="C214" s="12">
        <v>43532</v>
      </c>
      <c r="D214" s="25" t="s">
        <v>815</v>
      </c>
      <c r="E214" s="619"/>
      <c r="F214" s="620"/>
      <c r="G214" s="532"/>
      <c r="H214" s="699"/>
      <c r="I214" s="532"/>
      <c r="J214" s="454"/>
      <c r="K214" s="465"/>
      <c r="L214" s="451"/>
      <c r="M214" s="699"/>
      <c r="N214" s="532"/>
      <c r="O214" s="454"/>
      <c r="P214" s="465"/>
      <c r="Q214" s="451"/>
      <c r="R214" s="699"/>
      <c r="S214" s="451"/>
      <c r="T214" s="454"/>
      <c r="U214" s="465"/>
      <c r="V214" s="451"/>
      <c r="W214" s="699"/>
      <c r="X214" s="451"/>
      <c r="AA214" s="327">
        <f>F214-E214</f>
        <v>0</v>
      </c>
      <c r="AB214" s="37" t="e">
        <f>AA214/E214</f>
        <v>#DIV/0!</v>
      </c>
      <c r="AC214" s="88">
        <f>K214-J214</f>
        <v>0</v>
      </c>
      <c r="AD214" s="59" t="e">
        <f>AC214/J214</f>
        <v>#DIV/0!</v>
      </c>
      <c r="AE214" s="88">
        <f>P214-O214</f>
        <v>0</v>
      </c>
      <c r="AF214" s="59" t="e">
        <f>AE214/O214</f>
        <v>#DIV/0!</v>
      </c>
      <c r="AG214" s="11">
        <f>U214-T214</f>
        <v>0</v>
      </c>
      <c r="AH214" s="880" t="e">
        <f>AG214/T214</f>
        <v>#DIV/0!</v>
      </c>
      <c r="AJ214" s="879" t="e">
        <f>F214/E214</f>
        <v>#DIV/0!</v>
      </c>
      <c r="AK214" s="37" t="e">
        <f>0.5*(AJ214^2-1)</f>
        <v>#DIV/0!</v>
      </c>
      <c r="AL214" s="58" t="e">
        <f>K214/J214</f>
        <v>#DIV/0!</v>
      </c>
      <c r="AM214" s="59" t="e">
        <f>0.5*(AL214^2-1)</f>
        <v>#DIV/0!</v>
      </c>
      <c r="AN214" s="58" t="e">
        <f>P214/O214</f>
        <v>#DIV/0!</v>
      </c>
      <c r="AO214" s="59" t="e">
        <f>0.5*(AN214^2-1)</f>
        <v>#DIV/0!</v>
      </c>
      <c r="AP214" s="37" t="e">
        <f>U214/T214</f>
        <v>#DIV/0!</v>
      </c>
      <c r="AQ214" s="880" t="e">
        <f>0.5*(AP214^2-1)</f>
        <v>#DIV/0!</v>
      </c>
    </row>
    <row r="215" spans="1:43" x14ac:dyDescent="0.3">
      <c r="A215" s="1171"/>
      <c r="B215" s="1174"/>
      <c r="C215" s="12"/>
      <c r="D215" s="25"/>
      <c r="E215" s="619"/>
      <c r="F215" s="620"/>
      <c r="G215" s="532"/>
      <c r="H215" s="699"/>
      <c r="I215" s="532"/>
      <c r="J215" s="454"/>
      <c r="K215" s="465"/>
      <c r="L215" s="451"/>
      <c r="M215" s="699"/>
      <c r="N215" s="451"/>
      <c r="O215" s="454"/>
      <c r="P215" s="465"/>
      <c r="Q215" s="451"/>
      <c r="R215" s="699"/>
      <c r="S215" s="451"/>
      <c r="T215" s="454"/>
      <c r="U215" s="465"/>
      <c r="V215" s="451"/>
      <c r="W215" s="699"/>
      <c r="X215" s="451"/>
      <c r="AA215" s="327">
        <f>F215-E215</f>
        <v>0</v>
      </c>
      <c r="AB215" s="37" t="e">
        <f>AA215/E215</f>
        <v>#DIV/0!</v>
      </c>
      <c r="AC215" s="88">
        <f>K215-J215</f>
        <v>0</v>
      </c>
      <c r="AD215" s="59" t="e">
        <f>AC215/J215</f>
        <v>#DIV/0!</v>
      </c>
      <c r="AE215" s="88">
        <f>P215-O215</f>
        <v>0</v>
      </c>
      <c r="AF215" s="59" t="e">
        <f>AE215/O215</f>
        <v>#DIV/0!</v>
      </c>
      <c r="AG215" s="11">
        <f>U215-T215</f>
        <v>0</v>
      </c>
      <c r="AH215" s="880" t="e">
        <f>AG215/T215</f>
        <v>#DIV/0!</v>
      </c>
      <c r="AJ215" s="879" t="e">
        <f>F215/E215</f>
        <v>#DIV/0!</v>
      </c>
      <c r="AK215" s="37" t="e">
        <f>0.5*(AJ215^2-1)</f>
        <v>#DIV/0!</v>
      </c>
      <c r="AL215" s="58" t="e">
        <f>K215/J215</f>
        <v>#DIV/0!</v>
      </c>
      <c r="AM215" s="59" t="e">
        <f>0.5*(AL215^2-1)</f>
        <v>#DIV/0!</v>
      </c>
      <c r="AN215" s="58" t="e">
        <f>P215/O215</f>
        <v>#DIV/0!</v>
      </c>
      <c r="AO215" s="59" t="e">
        <f>0.5*(AN215^2-1)</f>
        <v>#DIV/0!</v>
      </c>
      <c r="AP215" s="37" t="e">
        <f>U215/T215</f>
        <v>#DIV/0!</v>
      </c>
      <c r="AQ215" s="880" t="e">
        <f>0.5*(AP215^2-1)</f>
        <v>#DIV/0!</v>
      </c>
    </row>
    <row r="216" spans="1:43" x14ac:dyDescent="0.3">
      <c r="A216" s="1171"/>
      <c r="B216" s="1174"/>
      <c r="C216" s="9"/>
      <c r="D216" s="24"/>
      <c r="E216" s="449"/>
      <c r="F216" s="450"/>
      <c r="G216" s="451"/>
      <c r="H216" s="699"/>
      <c r="I216" s="451"/>
      <c r="J216" s="454"/>
      <c r="K216" s="465"/>
      <c r="L216" s="451"/>
      <c r="M216" s="699"/>
      <c r="N216" s="451"/>
      <c r="O216" s="454"/>
      <c r="P216" s="465"/>
      <c r="Q216" s="451"/>
      <c r="R216" s="699"/>
      <c r="S216" s="451"/>
      <c r="T216" s="454"/>
      <c r="U216" s="465"/>
      <c r="V216" s="451"/>
      <c r="W216" s="699"/>
      <c r="X216" s="451"/>
      <c r="AA216" s="327">
        <f>F216-E216</f>
        <v>0</v>
      </c>
      <c r="AB216" s="37" t="e">
        <f>AA216/E216</f>
        <v>#DIV/0!</v>
      </c>
      <c r="AC216" s="88">
        <f>K216-J216</f>
        <v>0</v>
      </c>
      <c r="AD216" s="59" t="e">
        <f>AC216/J216</f>
        <v>#DIV/0!</v>
      </c>
      <c r="AE216" s="88">
        <f>P216-O216</f>
        <v>0</v>
      </c>
      <c r="AF216" s="59" t="e">
        <f>AE216/O216</f>
        <v>#DIV/0!</v>
      </c>
      <c r="AG216" s="11">
        <f>U216-T216</f>
        <v>0</v>
      </c>
      <c r="AH216" s="880" t="e">
        <f>AG216/T216</f>
        <v>#DIV/0!</v>
      </c>
      <c r="AJ216" s="879" t="e">
        <f>F216/E216</f>
        <v>#DIV/0!</v>
      </c>
      <c r="AK216" s="37" t="e">
        <f>0.5*(AJ216^2-1)</f>
        <v>#DIV/0!</v>
      </c>
      <c r="AL216" s="58" t="e">
        <f>K216/J216</f>
        <v>#DIV/0!</v>
      </c>
      <c r="AM216" s="59" t="e">
        <f>0.5*(AL216^2-1)</f>
        <v>#DIV/0!</v>
      </c>
      <c r="AN216" s="58" t="e">
        <f>P216/O216</f>
        <v>#DIV/0!</v>
      </c>
      <c r="AO216" s="59" t="e">
        <f>0.5*(AN216^2-1)</f>
        <v>#DIV/0!</v>
      </c>
      <c r="AP216" s="37" t="e">
        <f>U216/T216</f>
        <v>#DIV/0!</v>
      </c>
      <c r="AQ216" s="880" t="e">
        <f>0.5*(AP216^2-1)</f>
        <v>#DIV/0!</v>
      </c>
    </row>
    <row r="217" spans="1:43" x14ac:dyDescent="0.3">
      <c r="A217" s="1171"/>
      <c r="B217" s="1174"/>
      <c r="C217" s="9"/>
      <c r="D217" s="10"/>
      <c r="E217" s="449"/>
      <c r="F217" s="450"/>
      <c r="G217" s="451"/>
      <c r="H217" s="699"/>
      <c r="I217" s="451"/>
      <c r="J217" s="454"/>
      <c r="K217" s="465"/>
      <c r="L217" s="451"/>
      <c r="M217" s="699"/>
      <c r="N217" s="451"/>
      <c r="O217" s="454"/>
      <c r="P217" s="465"/>
      <c r="Q217" s="451"/>
      <c r="R217" s="699"/>
      <c r="S217" s="451"/>
      <c r="T217" s="619"/>
      <c r="U217" s="620"/>
      <c r="V217" s="532"/>
      <c r="W217" s="699"/>
      <c r="X217" s="532"/>
      <c r="AA217" s="327"/>
      <c r="AB217" s="37"/>
      <c r="AC217" s="88"/>
      <c r="AD217" s="59"/>
      <c r="AE217" s="88"/>
      <c r="AF217" s="59"/>
      <c r="AG217" s="11"/>
      <c r="AH217" s="880"/>
      <c r="AJ217" s="879"/>
      <c r="AK217" s="37"/>
      <c r="AL217" s="58"/>
      <c r="AM217" s="59"/>
      <c r="AN217" s="58"/>
      <c r="AO217" s="59"/>
      <c r="AP217" s="37"/>
      <c r="AQ217" s="880"/>
    </row>
    <row r="218" spans="1:43" x14ac:dyDescent="0.3">
      <c r="A218" s="1171"/>
      <c r="B218" s="1174"/>
      <c r="C218" s="12"/>
      <c r="D218" s="13"/>
      <c r="E218" s="449"/>
      <c r="F218" s="450"/>
      <c r="G218" s="695"/>
      <c r="H218" s="699"/>
      <c r="I218" s="532"/>
      <c r="J218" s="454"/>
      <c r="K218" s="465"/>
      <c r="L218" s="451"/>
      <c r="M218" s="699"/>
      <c r="N218" s="451"/>
      <c r="O218" s="454"/>
      <c r="P218" s="465"/>
      <c r="Q218" s="451"/>
      <c r="R218" s="699"/>
      <c r="S218" s="451"/>
      <c r="T218" s="454"/>
      <c r="U218" s="465"/>
      <c r="V218" s="451"/>
      <c r="W218" s="699"/>
      <c r="X218" s="451"/>
      <c r="AA218" s="327"/>
      <c r="AB218" s="37"/>
      <c r="AC218" s="88"/>
      <c r="AD218" s="59"/>
      <c r="AE218" s="88"/>
      <c r="AF218" s="59"/>
      <c r="AG218" s="11"/>
      <c r="AH218" s="880"/>
      <c r="AJ218" s="879"/>
      <c r="AK218" s="37"/>
      <c r="AL218" s="58"/>
      <c r="AM218" s="59"/>
      <c r="AN218" s="58"/>
      <c r="AO218" s="59"/>
      <c r="AP218" s="37"/>
      <c r="AQ218" s="880"/>
    </row>
    <row r="219" spans="1:43" ht="15" thickBot="1" x14ac:dyDescent="0.35">
      <c r="A219" s="1171"/>
      <c r="B219" s="1174"/>
      <c r="C219" s="9"/>
      <c r="D219" s="10"/>
      <c r="E219" s="542"/>
      <c r="F219" s="543"/>
      <c r="G219" s="539"/>
      <c r="H219" s="701"/>
      <c r="I219" s="539"/>
      <c r="J219" s="544"/>
      <c r="K219" s="552"/>
      <c r="L219" s="539"/>
      <c r="M219" s="701"/>
      <c r="N219" s="539"/>
      <c r="O219" s="544"/>
      <c r="P219" s="552"/>
      <c r="Q219" s="539"/>
      <c r="R219" s="701"/>
      <c r="S219" s="539"/>
      <c r="T219" s="544"/>
      <c r="U219" s="552"/>
      <c r="V219" s="539"/>
      <c r="W219" s="701"/>
      <c r="X219" s="539"/>
      <c r="AA219" s="310"/>
      <c r="AB219" s="38"/>
      <c r="AC219" s="105"/>
      <c r="AD219" s="71"/>
      <c r="AE219" s="105"/>
      <c r="AF219" s="71"/>
      <c r="AG219" s="94"/>
      <c r="AH219" s="882"/>
      <c r="AJ219" s="879"/>
      <c r="AK219" s="37"/>
      <c r="AL219" s="58"/>
      <c r="AM219" s="59"/>
      <c r="AN219" s="58"/>
      <c r="AO219" s="59"/>
      <c r="AP219" s="37"/>
      <c r="AQ219" s="880"/>
    </row>
    <row r="220" spans="1:43" x14ac:dyDescent="0.3">
      <c r="A220" s="1171"/>
      <c r="B220" s="1174"/>
      <c r="C220" s="1289" t="s">
        <v>13</v>
      </c>
      <c r="D220" s="1290"/>
      <c r="E220" s="14" t="e">
        <f>AVERAGE(E212:E219)</f>
        <v>#DIV/0!</v>
      </c>
      <c r="F220" s="15" t="e">
        <f>AVERAGE(F212:F219)</f>
        <v>#DIV/0!</v>
      </c>
      <c r="G220" s="213" t="e">
        <f>AVERAGE(G212:G219)</f>
        <v>#DIV/0!</v>
      </c>
      <c r="H220" s="1118">
        <f>COUNT(E212:E219)</f>
        <v>0</v>
      </c>
      <c r="I220" s="1119"/>
      <c r="J220" s="89" t="e">
        <f>AVERAGE(J212:J219)</f>
        <v>#DIV/0!</v>
      </c>
      <c r="K220" s="126" t="e">
        <f>AVERAGE(K212:K219)</f>
        <v>#DIV/0!</v>
      </c>
      <c r="L220" s="213" t="e">
        <f>AVERAGE(L212:L219)</f>
        <v>#DIV/0!</v>
      </c>
      <c r="M220" s="1118">
        <f>COUNT(J212:J219)</f>
        <v>0</v>
      </c>
      <c r="N220" s="1119"/>
      <c r="O220" s="89" t="e">
        <f>AVERAGE(O212:O219)</f>
        <v>#DIV/0!</v>
      </c>
      <c r="P220" s="126" t="e">
        <f>AVERAGE(P212:P219)</f>
        <v>#DIV/0!</v>
      </c>
      <c r="Q220" s="213" t="e">
        <f>AVERAGE(Q212:Q219)</f>
        <v>#DIV/0!</v>
      </c>
      <c r="R220" s="1118">
        <f>COUNT(O212:O219)</f>
        <v>0</v>
      </c>
      <c r="S220" s="1119"/>
      <c r="T220" s="89" t="e">
        <f>AVERAGE(T212:T219)</f>
        <v>#DIV/0!</v>
      </c>
      <c r="U220" s="126" t="e">
        <f>AVERAGE(U212:U219)</f>
        <v>#DIV/0!</v>
      </c>
      <c r="V220" s="213" t="e">
        <f>AVERAGE(V212:V219)</f>
        <v>#DIV/0!</v>
      </c>
      <c r="W220" s="1118">
        <f>COUNT(T212:T219)</f>
        <v>0</v>
      </c>
      <c r="X220" s="1119"/>
      <c r="AA220" s="14">
        <f t="shared" ref="AA220:AH220" si="178">AVERAGE(AA212:AA219)</f>
        <v>0</v>
      </c>
      <c r="AB220" s="48" t="e">
        <f t="shared" si="178"/>
        <v>#DIV/0!</v>
      </c>
      <c r="AC220" s="89">
        <f t="shared" si="178"/>
        <v>0</v>
      </c>
      <c r="AD220" s="48" t="e">
        <f t="shared" si="178"/>
        <v>#DIV/0!</v>
      </c>
      <c r="AE220" s="89">
        <f t="shared" si="178"/>
        <v>0</v>
      </c>
      <c r="AF220" s="48" t="e">
        <f t="shared" si="178"/>
        <v>#DIV/0!</v>
      </c>
      <c r="AG220" s="89">
        <f t="shared" si="178"/>
        <v>0</v>
      </c>
      <c r="AH220" s="112" t="e">
        <f t="shared" si="178"/>
        <v>#DIV/0!</v>
      </c>
      <c r="AJ220" s="47" t="e">
        <f t="shared" ref="AJ220:AQ220" si="179">AVERAGE(AJ212:AJ219)</f>
        <v>#DIV/0!</v>
      </c>
      <c r="AK220" s="48" t="e">
        <f t="shared" si="179"/>
        <v>#DIV/0!</v>
      </c>
      <c r="AL220" s="64" t="e">
        <f t="shared" si="179"/>
        <v>#DIV/0!</v>
      </c>
      <c r="AM220" s="48" t="e">
        <f t="shared" si="179"/>
        <v>#DIV/0!</v>
      </c>
      <c r="AN220" s="64" t="e">
        <f t="shared" si="179"/>
        <v>#DIV/0!</v>
      </c>
      <c r="AO220" s="48" t="e">
        <f t="shared" si="179"/>
        <v>#DIV/0!</v>
      </c>
      <c r="AP220" s="64" t="e">
        <f t="shared" si="179"/>
        <v>#DIV/0!</v>
      </c>
      <c r="AQ220" s="112" t="e">
        <f t="shared" si="179"/>
        <v>#DIV/0!</v>
      </c>
    </row>
    <row r="221" spans="1:43" x14ac:dyDescent="0.3">
      <c r="A221" s="1171"/>
      <c r="B221" s="1174"/>
      <c r="C221" s="1291" t="s">
        <v>14</v>
      </c>
      <c r="D221" s="1292"/>
      <c r="E221" s="17" t="e">
        <f>_xlfn.STDEV.S(E212:E219)</f>
        <v>#DIV/0!</v>
      </c>
      <c r="F221" s="18" t="e">
        <f>_xlfn.STDEV.S(F212:F219)</f>
        <v>#DIV/0!</v>
      </c>
      <c r="G221" s="214" t="e">
        <f>_xlfn.STDEV.S(G212:G219)</f>
        <v>#DIV/0!</v>
      </c>
      <c r="H221" s="1120"/>
      <c r="I221" s="1121"/>
      <c r="J221" s="90" t="e">
        <f>_xlfn.STDEV.S(J212:J219)</f>
        <v>#DIV/0!</v>
      </c>
      <c r="K221" s="127" t="e">
        <f>_xlfn.STDEV.S(K212:K219)</f>
        <v>#DIV/0!</v>
      </c>
      <c r="L221" s="214" t="e">
        <f>_xlfn.STDEV.S(L212:L219)</f>
        <v>#DIV/0!</v>
      </c>
      <c r="M221" s="1120"/>
      <c r="N221" s="1121"/>
      <c r="O221" s="90" t="e">
        <f>_xlfn.STDEV.S(O212:O219)</f>
        <v>#DIV/0!</v>
      </c>
      <c r="P221" s="127" t="e">
        <f>_xlfn.STDEV.S(P212:P219)</f>
        <v>#DIV/0!</v>
      </c>
      <c r="Q221" s="214" t="e">
        <f>_xlfn.STDEV.S(Q212:Q219)</f>
        <v>#DIV/0!</v>
      </c>
      <c r="R221" s="1120"/>
      <c r="S221" s="1121"/>
      <c r="T221" s="90" t="e">
        <f>_xlfn.STDEV.S(T212:T219)</f>
        <v>#DIV/0!</v>
      </c>
      <c r="U221" s="127" t="e">
        <f>_xlfn.STDEV.S(U212:U219)</f>
        <v>#DIV/0!</v>
      </c>
      <c r="V221" s="214" t="e">
        <f>_xlfn.STDEV.S(V212:V219)</f>
        <v>#DIV/0!</v>
      </c>
      <c r="W221" s="1120"/>
      <c r="X221" s="1121"/>
      <c r="AA221" s="17">
        <f t="shared" ref="AA221:AH221" si="180">_xlfn.STDEV.S(AA212:AA219)</f>
        <v>0</v>
      </c>
      <c r="AB221" s="50" t="e">
        <f t="shared" si="180"/>
        <v>#DIV/0!</v>
      </c>
      <c r="AC221" s="90">
        <f t="shared" si="180"/>
        <v>0</v>
      </c>
      <c r="AD221" s="50" t="e">
        <f t="shared" si="180"/>
        <v>#DIV/0!</v>
      </c>
      <c r="AE221" s="90">
        <f t="shared" si="180"/>
        <v>0</v>
      </c>
      <c r="AF221" s="50" t="e">
        <f t="shared" si="180"/>
        <v>#DIV/0!</v>
      </c>
      <c r="AG221" s="90">
        <f t="shared" si="180"/>
        <v>0</v>
      </c>
      <c r="AH221" s="113" t="e">
        <f t="shared" si="180"/>
        <v>#DIV/0!</v>
      </c>
      <c r="AJ221" s="49" t="e">
        <f t="shared" ref="AJ221:AQ221" si="181">_xlfn.STDEV.S(AJ212:AJ219)</f>
        <v>#DIV/0!</v>
      </c>
      <c r="AK221" s="50" t="e">
        <f t="shared" si="181"/>
        <v>#DIV/0!</v>
      </c>
      <c r="AL221" s="66" t="e">
        <f t="shared" si="181"/>
        <v>#DIV/0!</v>
      </c>
      <c r="AM221" s="50" t="e">
        <f t="shared" si="181"/>
        <v>#DIV/0!</v>
      </c>
      <c r="AN221" s="66" t="e">
        <f t="shared" si="181"/>
        <v>#DIV/0!</v>
      </c>
      <c r="AO221" s="50" t="e">
        <f t="shared" si="181"/>
        <v>#DIV/0!</v>
      </c>
      <c r="AP221" s="66" t="e">
        <f t="shared" si="181"/>
        <v>#DIV/0!</v>
      </c>
      <c r="AQ221" s="113" t="e">
        <f t="shared" si="181"/>
        <v>#DIV/0!</v>
      </c>
    </row>
    <row r="222" spans="1:43" ht="15" thickBot="1" x14ac:dyDescent="0.35">
      <c r="A222" s="1171"/>
      <c r="B222" s="1175"/>
      <c r="C222" s="1293" t="s">
        <v>15</v>
      </c>
      <c r="D222" s="1294"/>
      <c r="E222" s="20" t="e">
        <f>_xlfn.STDEV.S(E212:E219)/SQRT(COUNT(E212:E219))</f>
        <v>#DIV/0!</v>
      </c>
      <c r="F222" s="21" t="e">
        <f>_xlfn.STDEV.S(F212:F219)/SQRT(COUNT(F212:F219))</f>
        <v>#DIV/0!</v>
      </c>
      <c r="G222" s="215" t="e">
        <f>_xlfn.STDEV.S(G212:G219)/SQRT(COUNT(G212:G219))</f>
        <v>#DIV/0!</v>
      </c>
      <c r="H222" s="1122"/>
      <c r="I222" s="1123"/>
      <c r="J222" s="91" t="e">
        <f>_xlfn.STDEV.S(J212:J219)/SQRT(COUNT(J212:J219))</f>
        <v>#DIV/0!</v>
      </c>
      <c r="K222" s="128" t="e">
        <f>_xlfn.STDEV.S(K212:K219)/SQRT(COUNT(K212:K219))</f>
        <v>#DIV/0!</v>
      </c>
      <c r="L222" s="215" t="e">
        <f>_xlfn.STDEV.S(L212:L219)/SQRT(COUNT(L212:L219))</f>
        <v>#DIV/0!</v>
      </c>
      <c r="M222" s="1122"/>
      <c r="N222" s="1123"/>
      <c r="O222" s="91" t="e">
        <f>_xlfn.STDEV.S(O212:O219)/SQRT(COUNT(O212:O219))</f>
        <v>#DIV/0!</v>
      </c>
      <c r="P222" s="128" t="e">
        <f>_xlfn.STDEV.S(P212:P219)/SQRT(COUNT(P212:P219))</f>
        <v>#DIV/0!</v>
      </c>
      <c r="Q222" s="215" t="e">
        <f>_xlfn.STDEV.S(Q212:Q219)/SQRT(COUNT(Q212:Q219))</f>
        <v>#DIV/0!</v>
      </c>
      <c r="R222" s="1122"/>
      <c r="S222" s="1123"/>
      <c r="T222" s="91" t="e">
        <f>_xlfn.STDEV.S(T212:T219)/SQRT(COUNT(T212:T219))</f>
        <v>#DIV/0!</v>
      </c>
      <c r="U222" s="128" t="e">
        <f>_xlfn.STDEV.S(U212:U219)/SQRT(COUNT(U212:U219))</f>
        <v>#DIV/0!</v>
      </c>
      <c r="V222" s="215" t="e">
        <f>_xlfn.STDEV.S(V212:V219)/SQRT(COUNT(V212:V219))</f>
        <v>#DIV/0!</v>
      </c>
      <c r="W222" s="1122"/>
      <c r="X222" s="1123"/>
      <c r="AA222" s="20">
        <f t="shared" ref="AA222:AH222" si="182">_xlfn.STDEV.S(AA212:AA219)/SQRT(COUNT(AA212:AA219))</f>
        <v>0</v>
      </c>
      <c r="AB222" s="52" t="e">
        <f t="shared" si="182"/>
        <v>#DIV/0!</v>
      </c>
      <c r="AC222" s="91">
        <f t="shared" si="182"/>
        <v>0</v>
      </c>
      <c r="AD222" s="52" t="e">
        <f t="shared" si="182"/>
        <v>#DIV/0!</v>
      </c>
      <c r="AE222" s="91">
        <f t="shared" si="182"/>
        <v>0</v>
      </c>
      <c r="AF222" s="52" t="e">
        <f t="shared" si="182"/>
        <v>#DIV/0!</v>
      </c>
      <c r="AG222" s="91">
        <f t="shared" si="182"/>
        <v>0</v>
      </c>
      <c r="AH222" s="114" t="e">
        <f t="shared" si="182"/>
        <v>#DIV/0!</v>
      </c>
      <c r="AJ222" s="51" t="e">
        <f t="shared" ref="AJ222:AQ222" si="183">_xlfn.STDEV.S(AJ212:AJ219)/SQRT(COUNT(AJ212:AJ219))</f>
        <v>#DIV/0!</v>
      </c>
      <c r="AK222" s="52" t="e">
        <f t="shared" si="183"/>
        <v>#DIV/0!</v>
      </c>
      <c r="AL222" s="68" t="e">
        <f t="shared" si="183"/>
        <v>#DIV/0!</v>
      </c>
      <c r="AM222" s="52" t="e">
        <f t="shared" si="183"/>
        <v>#DIV/0!</v>
      </c>
      <c r="AN222" s="68" t="e">
        <f t="shared" si="183"/>
        <v>#DIV/0!</v>
      </c>
      <c r="AO222" s="52" t="e">
        <f t="shared" si="183"/>
        <v>#DIV/0!</v>
      </c>
      <c r="AP222" s="68" t="e">
        <f t="shared" si="183"/>
        <v>#DIV/0!</v>
      </c>
      <c r="AQ222" s="114" t="e">
        <f t="shared" si="183"/>
        <v>#DIV/0!</v>
      </c>
    </row>
    <row r="223" spans="1:43" ht="15" thickBot="1" x14ac:dyDescent="0.35">
      <c r="A223" s="1172"/>
      <c r="B223" s="1109" t="s">
        <v>19</v>
      </c>
      <c r="C223" s="1110"/>
      <c r="D223" s="1110"/>
      <c r="E223" s="27" t="e">
        <f>_xlfn.T.TEST(#REF!,E212:E219,2,3)</f>
        <v>#REF!</v>
      </c>
      <c r="F223" s="27" t="e">
        <f>_xlfn.T.TEST(#REF!,F212:F219,2,3)</f>
        <v>#REF!</v>
      </c>
      <c r="G223" s="27" t="e">
        <f>_xlfn.T.TEST(#REF!,G212:G219,2,3)</f>
        <v>#REF!</v>
      </c>
      <c r="H223" s="81"/>
      <c r="I223" s="81"/>
      <c r="J223" s="27" t="e">
        <f>_xlfn.T.TEST(J204:J208,J212:J219,2,3)</f>
        <v>#DIV/0!</v>
      </c>
      <c r="K223" s="72" t="e">
        <f>_xlfn.T.TEST(K204:K208,K212:K219,2,3)</f>
        <v>#DIV/0!</v>
      </c>
      <c r="L223" s="53" t="e">
        <f>_xlfn.T.TEST(L204:L208,L212:L219,2,3)</f>
        <v>#DIV/0!</v>
      </c>
      <c r="M223" s="81"/>
      <c r="N223" s="81"/>
      <c r="O223" s="27" t="e">
        <f>_xlfn.T.TEST(#REF!,O212:O219,2,3)</f>
        <v>#REF!</v>
      </c>
      <c r="P223" s="27" t="e">
        <f>_xlfn.T.TEST(#REF!,P212:P219,2,3)</f>
        <v>#REF!</v>
      </c>
      <c r="Q223" s="27" t="e">
        <f>_xlfn.T.TEST(#REF!,Q212:Q219,2,3)</f>
        <v>#REF!</v>
      </c>
      <c r="R223" s="81"/>
      <c r="S223" s="81"/>
      <c r="T223" s="27" t="e">
        <f>_xlfn.T.TEST(T204:T208,T212:T219,2,3)</f>
        <v>#DIV/0!</v>
      </c>
      <c r="U223" s="72" t="e">
        <f>_xlfn.T.TEST(U204:U208,U212:U219,2,3)</f>
        <v>#DIV/0!</v>
      </c>
      <c r="V223" s="53" t="e">
        <f>_xlfn.T.TEST(V204:V208,V212:V219,2,3)</f>
        <v>#DIV/0!</v>
      </c>
      <c r="W223" s="81"/>
      <c r="X223" s="81"/>
      <c r="Y223" s="81"/>
      <c r="Z223" s="81"/>
      <c r="AA223" s="27" t="e">
        <f>_xlfn.T.TEST(#REF!,AA212:AA219,2,3)</f>
        <v>#REF!</v>
      </c>
      <c r="AB223" s="27" t="e">
        <f>_xlfn.T.TEST(#REF!,AB212:AB219,2,3)</f>
        <v>#REF!</v>
      </c>
      <c r="AC223" s="27" t="e">
        <f>_xlfn.T.TEST(#REF!,AC212:AC219,2,3)</f>
        <v>#REF!</v>
      </c>
      <c r="AD223" s="27" t="e">
        <f>_xlfn.T.TEST(#REF!,AD212:AD219,2,3)</f>
        <v>#REF!</v>
      </c>
      <c r="AE223" s="27" t="e">
        <f>_xlfn.T.TEST(#REF!,AE212:AE219,2,3)</f>
        <v>#REF!</v>
      </c>
      <c r="AF223" s="27" t="e">
        <f>_xlfn.T.TEST(#REF!,AF212:AF219,2,3)</f>
        <v>#REF!</v>
      </c>
      <c r="AG223" s="27" t="e">
        <f>_xlfn.T.TEST(#REF!,AG212:AG219,2,3)</f>
        <v>#REF!</v>
      </c>
      <c r="AH223" s="27" t="e">
        <f>_xlfn.T.TEST(#REF!,AH212:AH219,2,3)</f>
        <v>#REF!</v>
      </c>
      <c r="AI223" s="81"/>
      <c r="AJ223" s="27" t="e">
        <f>_xlfn.T.TEST(#REF!,AJ212:AJ219,2,3)</f>
        <v>#REF!</v>
      </c>
      <c r="AK223" s="27" t="e">
        <f>_xlfn.T.TEST(#REF!,AK212:AK219,2,3)</f>
        <v>#REF!</v>
      </c>
      <c r="AL223" s="27" t="e">
        <f>_xlfn.T.TEST(#REF!,AL212:AL219,2,3)</f>
        <v>#REF!</v>
      </c>
      <c r="AM223" s="27" t="e">
        <f>_xlfn.T.TEST(#REF!,AM212:AM219,2,3)</f>
        <v>#REF!</v>
      </c>
      <c r="AN223" s="27" t="e">
        <f>_xlfn.T.TEST(#REF!,AN212:AN219,2,3)</f>
        <v>#REF!</v>
      </c>
      <c r="AO223" s="27" t="e">
        <f>_xlfn.T.TEST(#REF!,AO212:AO219,2,3)</f>
        <v>#REF!</v>
      </c>
      <c r="AP223" s="27" t="e">
        <f>_xlfn.T.TEST(#REF!,AP212:AP219,2,3)</f>
        <v>#REF!</v>
      </c>
      <c r="AQ223" s="27" t="e">
        <f>_xlfn.T.TEST(#REF!,AQ212:AQ219,2,3)</f>
        <v>#REF!</v>
      </c>
    </row>
    <row r="227" spans="1:43" ht="15" thickBot="1" x14ac:dyDescent="0.35"/>
    <row r="228" spans="1:43" ht="16.2" thickBot="1" x14ac:dyDescent="0.35">
      <c r="A228" s="1150" t="s">
        <v>643</v>
      </c>
      <c r="B228" s="1151"/>
      <c r="C228" s="1295" t="s">
        <v>0</v>
      </c>
      <c r="D228" s="1179" t="s">
        <v>1</v>
      </c>
      <c r="E228" s="1098" t="s">
        <v>161</v>
      </c>
      <c r="F228" s="1099"/>
      <c r="G228" s="1099"/>
      <c r="H228" s="1099"/>
      <c r="I228" s="1099"/>
      <c r="J228" s="1098" t="s">
        <v>162</v>
      </c>
      <c r="K228" s="1099"/>
      <c r="L228" s="1099"/>
      <c r="M228" s="1099"/>
      <c r="N228" s="1100"/>
      <c r="O228" s="1098" t="s">
        <v>164</v>
      </c>
      <c r="P228" s="1099"/>
      <c r="Q228" s="1099"/>
      <c r="R228" s="1099"/>
      <c r="S228" s="1100"/>
      <c r="T228" s="1098" t="s">
        <v>163</v>
      </c>
      <c r="U228" s="1099"/>
      <c r="V228" s="1099"/>
      <c r="W228" s="1099"/>
      <c r="X228" s="1100"/>
      <c r="AA228" s="1098" t="s">
        <v>339</v>
      </c>
      <c r="AB228" s="1099"/>
      <c r="AC228" s="1099"/>
      <c r="AD228" s="1099"/>
      <c r="AE228" s="1099"/>
      <c r="AF228" s="1099"/>
      <c r="AG228" s="1099"/>
      <c r="AH228" s="1100"/>
      <c r="AJ228" s="1275" t="s">
        <v>341</v>
      </c>
      <c r="AK228" s="1276"/>
      <c r="AL228" s="1276"/>
      <c r="AM228" s="1276"/>
      <c r="AN228" s="1276"/>
      <c r="AO228" s="1276"/>
      <c r="AP228" s="1276"/>
      <c r="AQ228" s="1277"/>
    </row>
    <row r="229" spans="1:43" x14ac:dyDescent="0.3">
      <c r="A229" s="1152"/>
      <c r="B229" s="1153"/>
      <c r="C229" s="1296"/>
      <c r="D229" s="1180"/>
      <c r="E229" s="1225" t="s">
        <v>51</v>
      </c>
      <c r="F229" s="1226"/>
      <c r="G229" s="1198" t="s">
        <v>7</v>
      </c>
      <c r="H229" s="1157" t="s">
        <v>68</v>
      </c>
      <c r="I229" s="1179" t="s">
        <v>2</v>
      </c>
      <c r="J229" s="1225" t="s">
        <v>51</v>
      </c>
      <c r="K229" s="1226"/>
      <c r="L229" s="1198" t="s">
        <v>7</v>
      </c>
      <c r="M229" s="1157" t="s">
        <v>68</v>
      </c>
      <c r="N229" s="1180" t="s">
        <v>2</v>
      </c>
      <c r="O229" s="1225" t="s">
        <v>51</v>
      </c>
      <c r="P229" s="1226"/>
      <c r="Q229" s="1198" t="s">
        <v>7</v>
      </c>
      <c r="R229" s="1157" t="s">
        <v>68</v>
      </c>
      <c r="S229" s="1180" t="s">
        <v>2</v>
      </c>
      <c r="T229" s="1225" t="s">
        <v>51</v>
      </c>
      <c r="U229" s="1226"/>
      <c r="V229" s="1198" t="s">
        <v>7</v>
      </c>
      <c r="W229" s="1157" t="s">
        <v>68</v>
      </c>
      <c r="X229" s="1180" t="s">
        <v>2</v>
      </c>
      <c r="AA229" s="1178" t="s">
        <v>161</v>
      </c>
      <c r="AB229" s="1087"/>
      <c r="AC229" s="1086" t="s">
        <v>162</v>
      </c>
      <c r="AD229" s="1087"/>
      <c r="AE229" s="1086" t="s">
        <v>164</v>
      </c>
      <c r="AF229" s="1087"/>
      <c r="AG229" s="1282" t="s">
        <v>163</v>
      </c>
      <c r="AH229" s="1252"/>
      <c r="AJ229" s="1281" t="s">
        <v>161</v>
      </c>
      <c r="AK229" s="1280"/>
      <c r="AL229" s="1278" t="s">
        <v>162</v>
      </c>
      <c r="AM229" s="1280"/>
      <c r="AN229" s="1278" t="s">
        <v>164</v>
      </c>
      <c r="AO229" s="1280"/>
      <c r="AP229" s="1278" t="s">
        <v>163</v>
      </c>
      <c r="AQ229" s="1279"/>
    </row>
    <row r="230" spans="1:43" ht="18.600000000000001" thickBot="1" x14ac:dyDescent="0.45">
      <c r="A230" s="1154"/>
      <c r="B230" s="1155"/>
      <c r="C230" s="1297"/>
      <c r="D230" s="1181"/>
      <c r="E230" s="92" t="s">
        <v>52</v>
      </c>
      <c r="F230" s="93" t="s">
        <v>53</v>
      </c>
      <c r="G230" s="1199"/>
      <c r="H230" s="1158"/>
      <c r="I230" s="1181"/>
      <c r="J230" s="92" t="s">
        <v>52</v>
      </c>
      <c r="K230" s="93" t="s">
        <v>53</v>
      </c>
      <c r="L230" s="1199"/>
      <c r="M230" s="1158"/>
      <c r="N230" s="1181"/>
      <c r="O230" s="92" t="s">
        <v>52</v>
      </c>
      <c r="P230" s="93" t="s">
        <v>53</v>
      </c>
      <c r="Q230" s="1199"/>
      <c r="R230" s="1158"/>
      <c r="S230" s="1181"/>
      <c r="T230" s="92" t="s">
        <v>52</v>
      </c>
      <c r="U230" s="93" t="s">
        <v>53</v>
      </c>
      <c r="V230" s="1199"/>
      <c r="W230" s="1158"/>
      <c r="X230" s="1181"/>
      <c r="AA230" s="110" t="s">
        <v>92</v>
      </c>
      <c r="AB230" s="271" t="s">
        <v>340</v>
      </c>
      <c r="AC230" s="108" t="s">
        <v>92</v>
      </c>
      <c r="AD230" s="109" t="s">
        <v>340</v>
      </c>
      <c r="AE230" s="108" t="s">
        <v>92</v>
      </c>
      <c r="AF230" s="109" t="s">
        <v>340</v>
      </c>
      <c r="AG230" s="118" t="s">
        <v>92</v>
      </c>
      <c r="AH230" s="111" t="s">
        <v>340</v>
      </c>
      <c r="AJ230" s="274" t="s">
        <v>342</v>
      </c>
      <c r="AK230" s="275" t="s">
        <v>343</v>
      </c>
      <c r="AL230" s="276" t="s">
        <v>342</v>
      </c>
      <c r="AM230" s="275" t="s">
        <v>343</v>
      </c>
      <c r="AN230" s="276" t="s">
        <v>342</v>
      </c>
      <c r="AO230" s="275" t="s">
        <v>343</v>
      </c>
      <c r="AP230" s="277" t="s">
        <v>342</v>
      </c>
      <c r="AQ230" s="278" t="s">
        <v>343</v>
      </c>
    </row>
    <row r="231" spans="1:43" ht="14.4" customHeight="1" x14ac:dyDescent="0.3">
      <c r="A231" s="1170" t="s">
        <v>753</v>
      </c>
      <c r="B231" s="1173" t="s">
        <v>9</v>
      </c>
      <c r="C231" s="9"/>
      <c r="D231" s="10"/>
      <c r="E231" s="619"/>
      <c r="F231" s="620"/>
      <c r="G231" s="532"/>
      <c r="H231" s="699"/>
      <c r="I231" s="532"/>
      <c r="J231" s="438"/>
      <c r="K231" s="439"/>
      <c r="L231" s="435"/>
      <c r="M231" s="697"/>
      <c r="N231" s="435"/>
      <c r="O231" s="438"/>
      <c r="P231" s="439"/>
      <c r="Q231" s="435"/>
      <c r="R231" s="697"/>
      <c r="S231" s="435"/>
      <c r="T231" s="438"/>
      <c r="U231" s="439"/>
      <c r="V231" s="435"/>
      <c r="W231" s="697"/>
      <c r="X231" s="435"/>
      <c r="AA231" s="308" t="s">
        <v>17</v>
      </c>
      <c r="AB231" s="35" t="s">
        <v>17</v>
      </c>
      <c r="AC231" s="97"/>
      <c r="AD231" s="100"/>
      <c r="AE231" s="97">
        <f>P231-O231</f>
        <v>0</v>
      </c>
      <c r="AF231" s="100" t="e">
        <f>AE231/O231</f>
        <v>#DIV/0!</v>
      </c>
      <c r="AG231" s="7">
        <f>U231-T231</f>
        <v>0</v>
      </c>
      <c r="AH231" s="752" t="e">
        <f>AG231/T231</f>
        <v>#DIV/0!</v>
      </c>
      <c r="AJ231" s="753" t="s">
        <v>17</v>
      </c>
      <c r="AK231" s="37" t="s">
        <v>17</v>
      </c>
      <c r="AL231" s="58" t="e">
        <f>K231/J231</f>
        <v>#DIV/0!</v>
      </c>
      <c r="AM231" s="59" t="e">
        <f>0.5*(AL231^2-1)</f>
        <v>#DIV/0!</v>
      </c>
      <c r="AN231" s="58" t="e">
        <f>P231/O231</f>
        <v>#DIV/0!</v>
      </c>
      <c r="AO231" s="59" t="e">
        <f>0.5*(AN231^2-1)</f>
        <v>#DIV/0!</v>
      </c>
      <c r="AP231" s="37" t="e">
        <f>U231/T231</f>
        <v>#DIV/0!</v>
      </c>
      <c r="AQ231" s="754" t="e">
        <f>0.5*(AP231^2-1)</f>
        <v>#DIV/0!</v>
      </c>
    </row>
    <row r="232" spans="1:43" x14ac:dyDescent="0.3">
      <c r="A232" s="1171"/>
      <c r="B232" s="1174"/>
      <c r="C232" s="9"/>
      <c r="D232" s="10"/>
      <c r="E232" s="449"/>
      <c r="F232" s="450"/>
      <c r="G232" s="451"/>
      <c r="H232" s="699"/>
      <c r="I232" s="451"/>
      <c r="J232" s="454"/>
      <c r="K232" s="465"/>
      <c r="L232" s="451"/>
      <c r="M232" s="699"/>
      <c r="N232" s="451"/>
      <c r="O232" s="454"/>
      <c r="P232" s="465"/>
      <c r="Q232" s="451"/>
      <c r="R232" s="699"/>
      <c r="S232" s="532"/>
      <c r="T232" s="454"/>
      <c r="U232" s="465"/>
      <c r="V232" s="451"/>
      <c r="W232" s="699"/>
      <c r="X232" s="451"/>
      <c r="AA232" s="327">
        <f>F232-E232</f>
        <v>0</v>
      </c>
      <c r="AB232" s="37" t="e">
        <f>AA232/E232</f>
        <v>#DIV/0!</v>
      </c>
      <c r="AC232" s="88"/>
      <c r="AD232" s="59"/>
      <c r="AE232" s="88">
        <f>P232-O232</f>
        <v>0</v>
      </c>
      <c r="AF232" s="59" t="e">
        <f>AE232/O232</f>
        <v>#DIV/0!</v>
      </c>
      <c r="AG232" s="11">
        <f>U232-T232</f>
        <v>0</v>
      </c>
      <c r="AH232" s="754" t="e">
        <f>AG232/T232</f>
        <v>#DIV/0!</v>
      </c>
      <c r="AJ232" s="753" t="e">
        <f>F232/E232</f>
        <v>#DIV/0!</v>
      </c>
      <c r="AK232" s="37" t="e">
        <f>0.5*(AJ232^2-1)</f>
        <v>#DIV/0!</v>
      </c>
      <c r="AL232" s="58" t="e">
        <f>K232/J232</f>
        <v>#DIV/0!</v>
      </c>
      <c r="AM232" s="59" t="e">
        <f>0.5*(AL232^2-1)</f>
        <v>#DIV/0!</v>
      </c>
      <c r="AN232" s="58" t="e">
        <f>P232/O232</f>
        <v>#DIV/0!</v>
      </c>
      <c r="AO232" s="59" t="e">
        <f>0.5*(AN232^2-1)</f>
        <v>#DIV/0!</v>
      </c>
      <c r="AP232" s="37" t="e">
        <f>U232/T232</f>
        <v>#DIV/0!</v>
      </c>
      <c r="AQ232" s="754" t="e">
        <f>0.5*(AP232^2-1)</f>
        <v>#DIV/0!</v>
      </c>
    </row>
    <row r="233" spans="1:43" x14ac:dyDescent="0.3">
      <c r="A233" s="1171"/>
      <c r="B233" s="1174"/>
      <c r="C233" s="12"/>
      <c r="D233" s="13"/>
      <c r="E233" s="449"/>
      <c r="F233" s="450"/>
      <c r="G233" s="451"/>
      <c r="H233" s="699"/>
      <c r="I233" s="532"/>
      <c r="J233" s="454"/>
      <c r="K233" s="465"/>
      <c r="L233" s="451"/>
      <c r="M233" s="699"/>
      <c r="N233" s="451"/>
      <c r="O233" s="454"/>
      <c r="P233" s="465"/>
      <c r="Q233" s="451"/>
      <c r="R233" s="699"/>
      <c r="S233" s="451"/>
      <c r="T233" s="454"/>
      <c r="U233" s="465"/>
      <c r="V233" s="451"/>
      <c r="W233" s="699"/>
      <c r="X233" s="532"/>
      <c r="AA233" s="327">
        <f>F233-E233</f>
        <v>0</v>
      </c>
      <c r="AB233" s="37" t="e">
        <f>AA233/E233</f>
        <v>#DIV/0!</v>
      </c>
      <c r="AC233" s="88"/>
      <c r="AD233" s="59"/>
      <c r="AE233" s="88">
        <f>P233-O233</f>
        <v>0</v>
      </c>
      <c r="AF233" s="59" t="e">
        <f>AE233/O233</f>
        <v>#DIV/0!</v>
      </c>
      <c r="AG233" s="11">
        <f>U233-T233</f>
        <v>0</v>
      </c>
      <c r="AH233" s="754" t="e">
        <f>AG233/T233</f>
        <v>#DIV/0!</v>
      </c>
      <c r="AJ233" s="753" t="e">
        <f>F233/E233</f>
        <v>#DIV/0!</v>
      </c>
      <c r="AK233" s="37" t="e">
        <f>0.5*(AJ233^2-1)</f>
        <v>#DIV/0!</v>
      </c>
      <c r="AL233" s="58" t="e">
        <f>K233/J233</f>
        <v>#DIV/0!</v>
      </c>
      <c r="AM233" s="59" t="e">
        <f>0.5*(AL233^2-1)</f>
        <v>#DIV/0!</v>
      </c>
      <c r="AN233" s="58" t="e">
        <f>P233/O233</f>
        <v>#DIV/0!</v>
      </c>
      <c r="AO233" s="59" t="e">
        <f>0.5*(AN233^2-1)</f>
        <v>#DIV/0!</v>
      </c>
      <c r="AP233" s="37" t="e">
        <f>U233/T233</f>
        <v>#DIV/0!</v>
      </c>
      <c r="AQ233" s="754" t="e">
        <f>0.5*(AP233^2-1)</f>
        <v>#DIV/0!</v>
      </c>
    </row>
    <row r="234" spans="1:43" x14ac:dyDescent="0.3">
      <c r="A234" s="1171"/>
      <c r="B234" s="1174"/>
      <c r="C234" s="12"/>
      <c r="D234" s="13"/>
      <c r="E234" s="449"/>
      <c r="F234" s="450"/>
      <c r="G234" s="451"/>
      <c r="H234" s="699"/>
      <c r="I234" s="451"/>
      <c r="J234" s="454"/>
      <c r="K234" s="465"/>
      <c r="L234" s="451"/>
      <c r="M234" s="699"/>
      <c r="N234" s="451"/>
      <c r="O234" s="454"/>
      <c r="P234" s="465"/>
      <c r="Q234" s="451"/>
      <c r="R234" s="699"/>
      <c r="S234" s="532"/>
      <c r="T234" s="619"/>
      <c r="U234" s="620"/>
      <c r="V234" s="532"/>
      <c r="W234" s="699"/>
      <c r="X234" s="532"/>
      <c r="AA234" s="327">
        <f>F234-E234</f>
        <v>0</v>
      </c>
      <c r="AB234" s="37" t="e">
        <f>AA234/E234</f>
        <v>#DIV/0!</v>
      </c>
      <c r="AC234" s="88"/>
      <c r="AD234" s="59"/>
      <c r="AE234" s="88">
        <f>P234-O234</f>
        <v>0</v>
      </c>
      <c r="AF234" s="59" t="e">
        <f>AE234/O234</f>
        <v>#DIV/0!</v>
      </c>
      <c r="AG234" s="11" t="s">
        <v>17</v>
      </c>
      <c r="AH234" s="754" t="s">
        <v>17</v>
      </c>
      <c r="AJ234" s="753" t="e">
        <f>F234/E234</f>
        <v>#DIV/0!</v>
      </c>
      <c r="AK234" s="37" t="e">
        <f>0.5*(AJ234^2-1)</f>
        <v>#DIV/0!</v>
      </c>
      <c r="AL234" s="58" t="e">
        <f>K234/J234</f>
        <v>#DIV/0!</v>
      </c>
      <c r="AM234" s="59" t="e">
        <f>0.5*(AL234^2-1)</f>
        <v>#DIV/0!</v>
      </c>
      <c r="AN234" s="58" t="e">
        <f>P234/O234</f>
        <v>#DIV/0!</v>
      </c>
      <c r="AO234" s="59" t="e">
        <f>0.5*(AN234^2-1)</f>
        <v>#DIV/0!</v>
      </c>
      <c r="AP234" s="37" t="s">
        <v>17</v>
      </c>
      <c r="AQ234" s="754" t="s">
        <v>17</v>
      </c>
    </row>
    <row r="235" spans="1:43" ht="15" thickBot="1" x14ac:dyDescent="0.35">
      <c r="A235" s="1171"/>
      <c r="B235" s="1174"/>
      <c r="C235" s="12"/>
      <c r="D235" s="13"/>
      <c r="E235" s="542"/>
      <c r="F235" s="543"/>
      <c r="G235" s="539"/>
      <c r="H235" s="701"/>
      <c r="I235" s="661"/>
      <c r="J235" s="544"/>
      <c r="K235" s="552"/>
      <c r="L235" s="539"/>
      <c r="M235" s="701"/>
      <c r="N235" s="539"/>
      <c r="O235" s="619"/>
      <c r="P235" s="620"/>
      <c r="Q235" s="532"/>
      <c r="R235" s="699"/>
      <c r="S235" s="539"/>
      <c r="T235" s="544"/>
      <c r="U235" s="552"/>
      <c r="V235" s="539"/>
      <c r="W235" s="701"/>
      <c r="X235" s="661"/>
      <c r="AA235" s="310">
        <f>F235-E235</f>
        <v>0</v>
      </c>
      <c r="AB235" s="38" t="e">
        <f>AA235/E235</f>
        <v>#DIV/0!</v>
      </c>
      <c r="AC235" s="105"/>
      <c r="AD235" s="71"/>
      <c r="AE235" s="105" t="s">
        <v>17</v>
      </c>
      <c r="AF235" s="71" t="s">
        <v>17</v>
      </c>
      <c r="AG235" s="94">
        <f>U235-T235</f>
        <v>0</v>
      </c>
      <c r="AH235" s="756" t="e">
        <f>AG235/T235</f>
        <v>#DIV/0!</v>
      </c>
      <c r="AJ235" s="753" t="e">
        <f>F235/E235</f>
        <v>#DIV/0!</v>
      </c>
      <c r="AK235" s="37" t="e">
        <f>0.5*(AJ235^2-1)</f>
        <v>#DIV/0!</v>
      </c>
      <c r="AL235" s="58" t="e">
        <f>K235/J235</f>
        <v>#DIV/0!</v>
      </c>
      <c r="AM235" s="59" t="e">
        <f>0.5*(AL235^2-1)</f>
        <v>#DIV/0!</v>
      </c>
      <c r="AN235" s="58" t="s">
        <v>17</v>
      </c>
      <c r="AO235" s="59" t="s">
        <v>17</v>
      </c>
      <c r="AP235" s="37" t="e">
        <f>U235/T235</f>
        <v>#DIV/0!</v>
      </c>
      <c r="AQ235" s="754" t="e">
        <f>0.5*(AP235^2-1)</f>
        <v>#DIV/0!</v>
      </c>
    </row>
    <row r="236" spans="1:43" x14ac:dyDescent="0.3">
      <c r="A236" s="1171"/>
      <c r="B236" s="1174"/>
      <c r="C236" s="1283" t="s">
        <v>13</v>
      </c>
      <c r="D236" s="1284"/>
      <c r="E236" s="502" t="e">
        <f>AVERAGE(E231:E235)</f>
        <v>#DIV/0!</v>
      </c>
      <c r="F236" s="503" t="e">
        <f>AVERAGE(F231:F235)</f>
        <v>#DIV/0!</v>
      </c>
      <c r="G236" s="472" t="e">
        <f>AVERAGE(G231:G235)</f>
        <v>#DIV/0!</v>
      </c>
      <c r="H236" s="1213">
        <f>COUNT(E231:E235)</f>
        <v>0</v>
      </c>
      <c r="I236" s="1214"/>
      <c r="J236" s="496" t="e">
        <f>AVERAGE(J231:J235)</f>
        <v>#DIV/0!</v>
      </c>
      <c r="K236" s="497" t="e">
        <f>AVERAGE(K231:K235)</f>
        <v>#DIV/0!</v>
      </c>
      <c r="L236" s="472" t="e">
        <f>AVERAGE(L231:L235)</f>
        <v>#DIV/0!</v>
      </c>
      <c r="M236" s="1213">
        <f>COUNT(J231:J235)</f>
        <v>0</v>
      </c>
      <c r="N236" s="1214"/>
      <c r="O236" s="496" t="e">
        <f>AVERAGE(O231:O235)</f>
        <v>#DIV/0!</v>
      </c>
      <c r="P236" s="497" t="e">
        <f>AVERAGE(P231:P235)</f>
        <v>#DIV/0!</v>
      </c>
      <c r="Q236" s="472" t="e">
        <f>AVERAGE(Q231:Q235)</f>
        <v>#DIV/0!</v>
      </c>
      <c r="R236" s="1213">
        <f>COUNT(O231:O235)</f>
        <v>0</v>
      </c>
      <c r="S236" s="1214"/>
      <c r="T236" s="496" t="e">
        <f>AVERAGE(T231:T235)</f>
        <v>#DIV/0!</v>
      </c>
      <c r="U236" s="497" t="e">
        <f>AVERAGE(U231:U235)</f>
        <v>#DIV/0!</v>
      </c>
      <c r="V236" s="472" t="e">
        <f>AVERAGE(V231:V235)</f>
        <v>#DIV/0!</v>
      </c>
      <c r="W236" s="1213">
        <f>COUNT(T231:T235)</f>
        <v>0</v>
      </c>
      <c r="X236" s="1214"/>
      <c r="AA236" s="14">
        <f t="shared" ref="AA236:AH236" si="184">AVERAGE(AA231:AA235)</f>
        <v>0</v>
      </c>
      <c r="AB236" s="48" t="e">
        <f t="shared" si="184"/>
        <v>#DIV/0!</v>
      </c>
      <c r="AC236" s="89" t="e">
        <f t="shared" si="184"/>
        <v>#DIV/0!</v>
      </c>
      <c r="AD236" s="48" t="e">
        <f t="shared" si="184"/>
        <v>#DIV/0!</v>
      </c>
      <c r="AE236" s="89">
        <f t="shared" si="184"/>
        <v>0</v>
      </c>
      <c r="AF236" s="65" t="e">
        <f t="shared" si="184"/>
        <v>#DIV/0!</v>
      </c>
      <c r="AG236" s="15">
        <f t="shared" si="184"/>
        <v>0</v>
      </c>
      <c r="AH236" s="112" t="e">
        <f t="shared" si="184"/>
        <v>#DIV/0!</v>
      </c>
      <c r="AJ236" s="47" t="e">
        <f t="shared" ref="AJ236:AQ236" si="185">AVERAGE(AJ231:AJ235)</f>
        <v>#DIV/0!</v>
      </c>
      <c r="AK236" s="48" t="e">
        <f t="shared" si="185"/>
        <v>#DIV/0!</v>
      </c>
      <c r="AL236" s="64" t="e">
        <f t="shared" si="185"/>
        <v>#DIV/0!</v>
      </c>
      <c r="AM236" s="48" t="e">
        <f t="shared" si="185"/>
        <v>#DIV/0!</v>
      </c>
      <c r="AN236" s="64" t="e">
        <f t="shared" si="185"/>
        <v>#DIV/0!</v>
      </c>
      <c r="AO236" s="65" t="e">
        <f t="shared" si="185"/>
        <v>#DIV/0!</v>
      </c>
      <c r="AP236" s="48" t="e">
        <f t="shared" si="185"/>
        <v>#DIV/0!</v>
      </c>
      <c r="AQ236" s="112" t="e">
        <f t="shared" si="185"/>
        <v>#DIV/0!</v>
      </c>
    </row>
    <row r="237" spans="1:43" x14ac:dyDescent="0.3">
      <c r="A237" s="1171"/>
      <c r="B237" s="1174"/>
      <c r="C237" s="1285" t="s">
        <v>14</v>
      </c>
      <c r="D237" s="1286"/>
      <c r="E237" s="504" t="e">
        <f>_xlfn.STDEV.S(E231:E235)</f>
        <v>#DIV/0!</v>
      </c>
      <c r="F237" s="505" t="e">
        <f>_xlfn.STDEV.S(F231:F235)</f>
        <v>#DIV/0!</v>
      </c>
      <c r="G237" s="476" t="e">
        <f>_xlfn.STDEV.S(G231:G235)</f>
        <v>#DIV/0!</v>
      </c>
      <c r="H237" s="1215"/>
      <c r="I237" s="1216"/>
      <c r="J237" s="498" t="e">
        <f>_xlfn.STDEV.S(J231:J235)</f>
        <v>#DIV/0!</v>
      </c>
      <c r="K237" s="499" t="e">
        <f>_xlfn.STDEV.S(K231:K235)</f>
        <v>#DIV/0!</v>
      </c>
      <c r="L237" s="476" t="e">
        <f>_xlfn.STDEV.S(L231:L235)</f>
        <v>#DIV/0!</v>
      </c>
      <c r="M237" s="1215"/>
      <c r="N237" s="1216"/>
      <c r="O237" s="498" t="e">
        <f>_xlfn.STDEV.S(O231:O235)</f>
        <v>#DIV/0!</v>
      </c>
      <c r="P237" s="499" t="e">
        <f>_xlfn.STDEV.S(P231:P235)</f>
        <v>#DIV/0!</v>
      </c>
      <c r="Q237" s="476" t="e">
        <f>_xlfn.STDEV.S(Q231:Q235)</f>
        <v>#DIV/0!</v>
      </c>
      <c r="R237" s="1215"/>
      <c r="S237" s="1216"/>
      <c r="T237" s="498" t="e">
        <f>_xlfn.STDEV.S(T231:T235)</f>
        <v>#DIV/0!</v>
      </c>
      <c r="U237" s="499" t="e">
        <f>_xlfn.STDEV.S(U231:U235)</f>
        <v>#DIV/0!</v>
      </c>
      <c r="V237" s="476" t="e">
        <f>_xlfn.STDEV.S(V231:V235)</f>
        <v>#DIV/0!</v>
      </c>
      <c r="W237" s="1215"/>
      <c r="X237" s="1216"/>
      <c r="AA237" s="17">
        <f t="shared" ref="AA237:AH237" si="186">_xlfn.STDEV.S(AA231:AA235)</f>
        <v>0</v>
      </c>
      <c r="AB237" s="50" t="e">
        <f t="shared" si="186"/>
        <v>#DIV/0!</v>
      </c>
      <c r="AC237" s="90" t="e">
        <f t="shared" si="186"/>
        <v>#DIV/0!</v>
      </c>
      <c r="AD237" s="50" t="e">
        <f t="shared" si="186"/>
        <v>#DIV/0!</v>
      </c>
      <c r="AE237" s="90">
        <f t="shared" si="186"/>
        <v>0</v>
      </c>
      <c r="AF237" s="67" t="e">
        <f t="shared" si="186"/>
        <v>#DIV/0!</v>
      </c>
      <c r="AG237" s="18">
        <f t="shared" si="186"/>
        <v>0</v>
      </c>
      <c r="AH237" s="113" t="e">
        <f t="shared" si="186"/>
        <v>#DIV/0!</v>
      </c>
      <c r="AJ237" s="49" t="e">
        <f t="shared" ref="AJ237:AQ237" si="187">_xlfn.STDEV.S(AJ231:AJ235)</f>
        <v>#DIV/0!</v>
      </c>
      <c r="AK237" s="50" t="e">
        <f t="shared" si="187"/>
        <v>#DIV/0!</v>
      </c>
      <c r="AL237" s="66" t="e">
        <f t="shared" si="187"/>
        <v>#DIV/0!</v>
      </c>
      <c r="AM237" s="50" t="e">
        <f t="shared" si="187"/>
        <v>#DIV/0!</v>
      </c>
      <c r="AN237" s="66" t="e">
        <f t="shared" si="187"/>
        <v>#DIV/0!</v>
      </c>
      <c r="AO237" s="67" t="e">
        <f t="shared" si="187"/>
        <v>#DIV/0!</v>
      </c>
      <c r="AP237" s="50" t="e">
        <f t="shared" si="187"/>
        <v>#DIV/0!</v>
      </c>
      <c r="AQ237" s="113" t="e">
        <f t="shared" si="187"/>
        <v>#DIV/0!</v>
      </c>
    </row>
    <row r="238" spans="1:43" ht="15" thickBot="1" x14ac:dyDescent="0.35">
      <c r="A238" s="1171"/>
      <c r="B238" s="1175"/>
      <c r="C238" s="1287" t="s">
        <v>15</v>
      </c>
      <c r="D238" s="1288"/>
      <c r="E238" s="506" t="e">
        <f>_xlfn.STDEV.S(E231:E235)/SQRT(COUNT(E231:E235))</f>
        <v>#DIV/0!</v>
      </c>
      <c r="F238" s="507" t="e">
        <f>_xlfn.STDEV.S(F231:F235)/SQRT(COUNT(F231:F235))</f>
        <v>#DIV/0!</v>
      </c>
      <c r="G238" s="480" t="e">
        <f>_xlfn.STDEV.S(G231:G235)/SQRT(COUNT(G231:G235))</f>
        <v>#DIV/0!</v>
      </c>
      <c r="H238" s="1217"/>
      <c r="I238" s="1218"/>
      <c r="J238" s="500" t="e">
        <f>_xlfn.STDEV.S(J231:J235)/SQRT(COUNT(J231:J235))</f>
        <v>#DIV/0!</v>
      </c>
      <c r="K238" s="501" t="e">
        <f>_xlfn.STDEV.S(K231:K235)/SQRT(COUNT(K231:K235))</f>
        <v>#DIV/0!</v>
      </c>
      <c r="L238" s="480" t="e">
        <f>_xlfn.STDEV.S(L231:L235)/SQRT(COUNT(L231:L235))</f>
        <v>#DIV/0!</v>
      </c>
      <c r="M238" s="1217"/>
      <c r="N238" s="1218"/>
      <c r="O238" s="500" t="e">
        <f>_xlfn.STDEV.S(O231:O235)/SQRT(COUNT(O231:O235))</f>
        <v>#DIV/0!</v>
      </c>
      <c r="P238" s="501" t="e">
        <f>_xlfn.STDEV.S(P231:P235)/SQRT(COUNT(P231:P235))</f>
        <v>#DIV/0!</v>
      </c>
      <c r="Q238" s="480" t="e">
        <f>_xlfn.STDEV.S(Q231:Q235)/SQRT(COUNT(Q231:Q235))</f>
        <v>#DIV/0!</v>
      </c>
      <c r="R238" s="1217"/>
      <c r="S238" s="1218"/>
      <c r="T238" s="500" t="e">
        <f>_xlfn.STDEV.S(T231:T235)/SQRT(COUNT(T231:T235))</f>
        <v>#DIV/0!</v>
      </c>
      <c r="U238" s="501" t="e">
        <f>_xlfn.STDEV.S(U231:U235)/SQRT(COUNT(U231:U235))</f>
        <v>#DIV/0!</v>
      </c>
      <c r="V238" s="480" t="e">
        <f>_xlfn.STDEV.S(V231:V235)/SQRT(COUNT(V231:V235))</f>
        <v>#DIV/0!</v>
      </c>
      <c r="W238" s="1217"/>
      <c r="X238" s="1218"/>
      <c r="AA238" s="20">
        <f t="shared" ref="AA238:AH238" si="188">_xlfn.STDEV.S(AA231:AA235)/SQRT(COUNT(AA231:AA235))</f>
        <v>0</v>
      </c>
      <c r="AB238" s="52" t="e">
        <f t="shared" si="188"/>
        <v>#DIV/0!</v>
      </c>
      <c r="AC238" s="91" t="e">
        <f t="shared" si="188"/>
        <v>#DIV/0!</v>
      </c>
      <c r="AD238" s="52" t="e">
        <f t="shared" si="188"/>
        <v>#DIV/0!</v>
      </c>
      <c r="AE238" s="91">
        <f t="shared" si="188"/>
        <v>0</v>
      </c>
      <c r="AF238" s="69" t="e">
        <f t="shared" si="188"/>
        <v>#DIV/0!</v>
      </c>
      <c r="AG238" s="21">
        <f t="shared" si="188"/>
        <v>0</v>
      </c>
      <c r="AH238" s="114" t="e">
        <f t="shared" si="188"/>
        <v>#DIV/0!</v>
      </c>
      <c r="AJ238" s="51" t="e">
        <f t="shared" ref="AJ238:AQ238" si="189">_xlfn.STDEV.S(AJ231:AJ235)/SQRT(COUNT(AJ231:AJ235))</f>
        <v>#DIV/0!</v>
      </c>
      <c r="AK238" s="52" t="e">
        <f t="shared" si="189"/>
        <v>#DIV/0!</v>
      </c>
      <c r="AL238" s="68" t="e">
        <f t="shared" si="189"/>
        <v>#DIV/0!</v>
      </c>
      <c r="AM238" s="52" t="e">
        <f t="shared" si="189"/>
        <v>#DIV/0!</v>
      </c>
      <c r="AN238" s="68" t="e">
        <f t="shared" si="189"/>
        <v>#DIV/0!</v>
      </c>
      <c r="AO238" s="69" t="e">
        <f t="shared" si="189"/>
        <v>#DIV/0!</v>
      </c>
      <c r="AP238" s="52" t="e">
        <f t="shared" si="189"/>
        <v>#DIV/0!</v>
      </c>
      <c r="AQ238" s="114" t="e">
        <f t="shared" si="189"/>
        <v>#DIV/0!</v>
      </c>
    </row>
    <row r="239" spans="1:43" x14ac:dyDescent="0.3">
      <c r="A239" s="1171"/>
      <c r="B239" s="1173" t="s">
        <v>16</v>
      </c>
      <c r="C239" s="12">
        <v>43077</v>
      </c>
      <c r="D239" s="25" t="s">
        <v>748</v>
      </c>
      <c r="E239" s="445">
        <v>915.23757882070504</v>
      </c>
      <c r="F239" s="446">
        <v>1097.3433489361901</v>
      </c>
      <c r="G239" s="435">
        <v>507</v>
      </c>
      <c r="H239" s="697"/>
      <c r="I239" s="435"/>
      <c r="J239" s="438"/>
      <c r="K239" s="439"/>
      <c r="L239" s="435"/>
      <c r="M239" s="697"/>
      <c r="N239" s="435"/>
      <c r="O239" s="438">
        <v>430.358536857366</v>
      </c>
      <c r="P239" s="439">
        <v>482.74446083602299</v>
      </c>
      <c r="Q239" s="435">
        <v>564</v>
      </c>
      <c r="R239" s="697"/>
      <c r="S239" s="442"/>
      <c r="T239" s="438"/>
      <c r="U239" s="439"/>
      <c r="V239" s="435"/>
      <c r="W239" s="697"/>
      <c r="X239" s="435"/>
      <c r="AA239" s="308">
        <f>F239-E239</f>
        <v>182.10577011548503</v>
      </c>
      <c r="AB239" s="35">
        <f>AA239/E239</f>
        <v>0.1989710369521</v>
      </c>
      <c r="AC239" s="97"/>
      <c r="AD239" s="100"/>
      <c r="AE239" s="97">
        <f>P239-O239</f>
        <v>52.38592397865699</v>
      </c>
      <c r="AF239" s="100">
        <f>AE239/O239</f>
        <v>0.12172623404010524</v>
      </c>
      <c r="AG239" s="7"/>
      <c r="AH239" s="752"/>
      <c r="AJ239" s="753">
        <f>F239/E239</f>
        <v>1.1989710369521001</v>
      </c>
      <c r="AK239" s="37">
        <f>0.5*(AJ239^2-1)</f>
        <v>0.21876577372499706</v>
      </c>
      <c r="AL239" s="58" t="e">
        <f>K239/J239</f>
        <v>#DIV/0!</v>
      </c>
      <c r="AM239" s="59" t="e">
        <f>0.5*(AL239^2-1)</f>
        <v>#DIV/0!</v>
      </c>
      <c r="AN239" s="58">
        <f>P239/O239</f>
        <v>1.1217262340401053</v>
      </c>
      <c r="AO239" s="59">
        <f>0.5*(AN239^2-1)</f>
        <v>0.12913487206689855</v>
      </c>
      <c r="AP239" s="37" t="e">
        <f>U239/T239</f>
        <v>#DIV/0!</v>
      </c>
      <c r="AQ239" s="754" t="e">
        <f>0.5*(AP239^2-1)</f>
        <v>#DIV/0!</v>
      </c>
    </row>
    <row r="240" spans="1:43" x14ac:dyDescent="0.3">
      <c r="A240" s="1171"/>
      <c r="B240" s="1174"/>
      <c r="C240" s="9">
        <v>43077</v>
      </c>
      <c r="D240" s="24" t="s">
        <v>749</v>
      </c>
      <c r="E240" s="619" t="s">
        <v>17</v>
      </c>
      <c r="F240" s="620" t="s">
        <v>17</v>
      </c>
      <c r="G240" s="532" t="s">
        <v>17</v>
      </c>
      <c r="H240" s="699"/>
      <c r="I240" s="451"/>
      <c r="J240" s="454"/>
      <c r="K240" s="465"/>
      <c r="L240" s="451"/>
      <c r="M240" s="699"/>
      <c r="N240" s="451"/>
      <c r="O240" s="712" t="s">
        <v>17</v>
      </c>
      <c r="P240" s="713" t="s">
        <v>17</v>
      </c>
      <c r="Q240" s="532" t="s">
        <v>17</v>
      </c>
      <c r="R240" s="699"/>
      <c r="S240" s="532" t="s">
        <v>757</v>
      </c>
      <c r="T240" s="454"/>
      <c r="U240" s="465"/>
      <c r="V240" s="451"/>
      <c r="W240" s="699"/>
      <c r="X240" s="451"/>
      <c r="AA240" s="327"/>
      <c r="AB240" s="37"/>
      <c r="AC240" s="88"/>
      <c r="AD240" s="59"/>
      <c r="AE240" s="88"/>
      <c r="AF240" s="59"/>
      <c r="AG240" s="11"/>
      <c r="AH240" s="754"/>
      <c r="AJ240" s="753" t="e">
        <f>F240/E240</f>
        <v>#VALUE!</v>
      </c>
      <c r="AK240" s="37" t="e">
        <f>0.5*(AJ240^2-1)</f>
        <v>#VALUE!</v>
      </c>
      <c r="AL240" s="58" t="e">
        <f>K240/J240</f>
        <v>#DIV/0!</v>
      </c>
      <c r="AM240" s="59" t="e">
        <f>0.5*(AL240^2-1)</f>
        <v>#DIV/0!</v>
      </c>
      <c r="AN240" s="58" t="s">
        <v>17</v>
      </c>
      <c r="AO240" s="59" t="s">
        <v>17</v>
      </c>
      <c r="AP240" s="37" t="e">
        <f>U240/T240</f>
        <v>#DIV/0!</v>
      </c>
      <c r="AQ240" s="754" t="e">
        <f>0.5*(AP240^2-1)</f>
        <v>#DIV/0!</v>
      </c>
    </row>
    <row r="241" spans="1:43" x14ac:dyDescent="0.3">
      <c r="A241" s="1171"/>
      <c r="B241" s="1174"/>
      <c r="C241" s="12">
        <v>43077</v>
      </c>
      <c r="D241" s="25" t="s">
        <v>750</v>
      </c>
      <c r="E241" s="619">
        <v>849.08988699456495</v>
      </c>
      <c r="F241" s="620">
        <v>1024.07463620262</v>
      </c>
      <c r="G241" s="532">
        <v>426</v>
      </c>
      <c r="H241" s="699"/>
      <c r="I241" s="532"/>
      <c r="J241" s="454"/>
      <c r="K241" s="465"/>
      <c r="L241" s="451"/>
      <c r="M241" s="699"/>
      <c r="N241" s="532"/>
      <c r="O241" s="454">
        <v>410.44137541917098</v>
      </c>
      <c r="P241" s="465">
        <v>606.40398041893502</v>
      </c>
      <c r="Q241" s="451">
        <v>436</v>
      </c>
      <c r="R241" s="699"/>
      <c r="S241" s="451"/>
      <c r="T241" s="454"/>
      <c r="U241" s="465"/>
      <c r="V241" s="451"/>
      <c r="W241" s="699"/>
      <c r="X241" s="451"/>
      <c r="AA241" s="327">
        <f>F241-E241</f>
        <v>174.98474920805506</v>
      </c>
      <c r="AB241" s="37">
        <f>AA241/E241</f>
        <v>0.20608507048344477</v>
      </c>
      <c r="AC241" s="88"/>
      <c r="AD241" s="59"/>
      <c r="AE241" s="88">
        <f>P241-O241</f>
        <v>195.96260499976404</v>
      </c>
      <c r="AF241" s="59">
        <f>AE241/O241</f>
        <v>0.47744359300919292</v>
      </c>
      <c r="AG241" s="11"/>
      <c r="AH241" s="754"/>
      <c r="AJ241" s="753">
        <f>F241/E241</f>
        <v>1.2060850704834447</v>
      </c>
      <c r="AK241" s="37">
        <f>0.5*(AJ241^2-1)</f>
        <v>0.22732059862152787</v>
      </c>
      <c r="AL241" s="58" t="e">
        <f>K241/J241</f>
        <v>#DIV/0!</v>
      </c>
      <c r="AM241" s="59" t="e">
        <f>0.5*(AL241^2-1)</f>
        <v>#DIV/0!</v>
      </c>
      <c r="AN241" s="58">
        <f>P241/O241</f>
        <v>1.4774435930091929</v>
      </c>
      <c r="AO241" s="59">
        <f>0.5*(AN241^2-1)</f>
        <v>0.59141978526195693</v>
      </c>
      <c r="AP241" s="37" t="e">
        <f>U241/T241</f>
        <v>#DIV/0!</v>
      </c>
      <c r="AQ241" s="754" t="e">
        <f>0.5*(AP241^2-1)</f>
        <v>#DIV/0!</v>
      </c>
    </row>
    <row r="242" spans="1:43" x14ac:dyDescent="0.3">
      <c r="A242" s="1171"/>
      <c r="B242" s="1174"/>
      <c r="C242" s="12">
        <v>43104</v>
      </c>
      <c r="D242" s="25" t="s">
        <v>751</v>
      </c>
      <c r="E242" s="619">
        <v>857.57706993041597</v>
      </c>
      <c r="F242" s="620">
        <v>1057.59962013776</v>
      </c>
      <c r="G242" s="532">
        <v>450</v>
      </c>
      <c r="H242" s="699"/>
      <c r="I242" s="532"/>
      <c r="J242" s="454"/>
      <c r="K242" s="465"/>
      <c r="L242" s="451"/>
      <c r="M242" s="699"/>
      <c r="N242" s="451"/>
      <c r="O242" s="454">
        <v>379.461422664304</v>
      </c>
      <c r="P242" s="465">
        <v>432.94020060553203</v>
      </c>
      <c r="Q242" s="451">
        <v>459</v>
      </c>
      <c r="R242" s="699"/>
      <c r="S242" s="451"/>
      <c r="T242" s="454"/>
      <c r="U242" s="465"/>
      <c r="V242" s="451"/>
      <c r="W242" s="699"/>
      <c r="X242" s="451"/>
      <c r="AA242" s="327">
        <f>F242-E242</f>
        <v>200.02255020734401</v>
      </c>
      <c r="AB242" s="37">
        <f>AA242/E242</f>
        <v>0.23324148606675538</v>
      </c>
      <c r="AC242" s="88"/>
      <c r="AD242" s="59"/>
      <c r="AE242" s="88">
        <f>P242-O242</f>
        <v>53.478777941228032</v>
      </c>
      <c r="AF242" s="59">
        <f>AE242/O242</f>
        <v>0.14093337226677402</v>
      </c>
      <c r="AG242" s="11"/>
      <c r="AH242" s="754"/>
      <c r="AJ242" s="753">
        <f>F242/E242</f>
        <v>1.2332414860667553</v>
      </c>
      <c r="AK242" s="37">
        <f>0.5*(AJ242^2-1)</f>
        <v>0.26044228147806958</v>
      </c>
      <c r="AL242" s="58" t="e">
        <f>K242/J242</f>
        <v>#DIV/0!</v>
      </c>
      <c r="AM242" s="59" t="e">
        <f>0.5*(AL242^2-1)</f>
        <v>#DIV/0!</v>
      </c>
      <c r="AN242" s="58">
        <f>P242/O242</f>
        <v>1.140933372266774</v>
      </c>
      <c r="AO242" s="59">
        <f>0.5*(AN242^2-1)</f>
        <v>0.1508644799760166</v>
      </c>
      <c r="AP242" s="37" t="e">
        <f>U242/T242</f>
        <v>#DIV/0!</v>
      </c>
      <c r="AQ242" s="754" t="e">
        <f>0.5*(AP242^2-1)</f>
        <v>#DIV/0!</v>
      </c>
    </row>
    <row r="243" spans="1:43" x14ac:dyDescent="0.3">
      <c r="A243" s="1171"/>
      <c r="B243" s="1174"/>
      <c r="C243" s="9">
        <v>43104</v>
      </c>
      <c r="D243" s="24" t="s">
        <v>752</v>
      </c>
      <c r="E243" s="449">
        <v>913.77446288071599</v>
      </c>
      <c r="F243" s="450">
        <v>1109.3681763493701</v>
      </c>
      <c r="G243" s="451">
        <v>626</v>
      </c>
      <c r="H243" s="699"/>
      <c r="I243" s="451"/>
      <c r="J243" s="454"/>
      <c r="K243" s="465"/>
      <c r="L243" s="451"/>
      <c r="M243" s="699"/>
      <c r="N243" s="451"/>
      <c r="O243" s="454">
        <v>362.764920651083</v>
      </c>
      <c r="P243" s="465">
        <v>445.85980576317002</v>
      </c>
      <c r="Q243" s="451">
        <v>410</v>
      </c>
      <c r="R243" s="699"/>
      <c r="S243" s="451"/>
      <c r="T243" s="454"/>
      <c r="U243" s="465"/>
      <c r="V243" s="451"/>
      <c r="W243" s="699"/>
      <c r="X243" s="451"/>
      <c r="AA243" s="327">
        <f>F243-E243</f>
        <v>195.59371346865407</v>
      </c>
      <c r="AB243" s="37">
        <f>AA243/E243</f>
        <v>0.21405031702465827</v>
      </c>
      <c r="AC243" s="88"/>
      <c r="AD243" s="59"/>
      <c r="AE243" s="88">
        <f>P243-O243</f>
        <v>83.094885112087013</v>
      </c>
      <c r="AF243" s="59">
        <f>AE243/O243</f>
        <v>0.22905986875178014</v>
      </c>
      <c r="AG243" s="11"/>
      <c r="AH243" s="754"/>
      <c r="AJ243" s="753">
        <f>F243/E243</f>
        <v>1.2140503170246582</v>
      </c>
      <c r="AK243" s="37">
        <f>0.5*(AJ243^2-1)</f>
        <v>0.23695908613383654</v>
      </c>
      <c r="AL243" s="58" t="e">
        <f>K243/J243</f>
        <v>#DIV/0!</v>
      </c>
      <c r="AM243" s="59" t="e">
        <f>0.5*(AL243^2-1)</f>
        <v>#DIV/0!</v>
      </c>
      <c r="AN243" s="58">
        <f>P243/O243</f>
        <v>1.2290598687517802</v>
      </c>
      <c r="AO243" s="59">
        <f>0.5*(AN243^2-1)</f>
        <v>0.25529408048807156</v>
      </c>
      <c r="AP243" s="37" t="e">
        <f>U243/T243</f>
        <v>#DIV/0!</v>
      </c>
      <c r="AQ243" s="754" t="e">
        <f>0.5*(AP243^2-1)</f>
        <v>#DIV/0!</v>
      </c>
    </row>
    <row r="244" spans="1:43" x14ac:dyDescent="0.3">
      <c r="A244" s="1171"/>
      <c r="B244" s="1174"/>
      <c r="C244" s="9"/>
      <c r="D244" s="10"/>
      <c r="E244" s="449"/>
      <c r="F244" s="450"/>
      <c r="G244" s="451"/>
      <c r="H244" s="699"/>
      <c r="I244" s="451"/>
      <c r="J244" s="454"/>
      <c r="K244" s="465"/>
      <c r="L244" s="451"/>
      <c r="M244" s="699"/>
      <c r="N244" s="451"/>
      <c r="O244" s="454"/>
      <c r="P244" s="465"/>
      <c r="Q244" s="451"/>
      <c r="R244" s="699"/>
      <c r="S244" s="451"/>
      <c r="T244" s="619"/>
      <c r="U244" s="620"/>
      <c r="V244" s="532"/>
      <c r="W244" s="699"/>
      <c r="X244" s="532"/>
      <c r="AA244" s="327"/>
      <c r="AB244" s="37"/>
      <c r="AC244" s="88"/>
      <c r="AD244" s="59"/>
      <c r="AE244" s="88"/>
      <c r="AF244" s="59"/>
      <c r="AG244" s="11"/>
      <c r="AH244" s="754"/>
      <c r="AJ244" s="753"/>
      <c r="AK244" s="37"/>
      <c r="AL244" s="58"/>
      <c r="AM244" s="59"/>
      <c r="AN244" s="58"/>
      <c r="AO244" s="59"/>
      <c r="AP244" s="37"/>
      <c r="AQ244" s="754"/>
    </row>
    <row r="245" spans="1:43" x14ac:dyDescent="0.3">
      <c r="A245" s="1171"/>
      <c r="B245" s="1174"/>
      <c r="C245" s="12"/>
      <c r="D245" s="13"/>
      <c r="E245" s="449"/>
      <c r="F245" s="450"/>
      <c r="G245" s="695"/>
      <c r="H245" s="699"/>
      <c r="I245" s="532"/>
      <c r="J245" s="454"/>
      <c r="K245" s="465"/>
      <c r="L245" s="451"/>
      <c r="M245" s="699"/>
      <c r="N245" s="451"/>
      <c r="O245" s="454"/>
      <c r="P245" s="465"/>
      <c r="Q245" s="451"/>
      <c r="R245" s="699"/>
      <c r="S245" s="451"/>
      <c r="T245" s="454"/>
      <c r="U245" s="465"/>
      <c r="V245" s="451"/>
      <c r="W245" s="699"/>
      <c r="X245" s="451"/>
      <c r="AA245" s="327"/>
      <c r="AB245" s="37"/>
      <c r="AC245" s="88"/>
      <c r="AD245" s="59"/>
      <c r="AE245" s="88"/>
      <c r="AF245" s="59"/>
      <c r="AG245" s="11"/>
      <c r="AH245" s="754"/>
      <c r="AJ245" s="753"/>
      <c r="AK245" s="37"/>
      <c r="AL245" s="58"/>
      <c r="AM245" s="59"/>
      <c r="AN245" s="58"/>
      <c r="AO245" s="59"/>
      <c r="AP245" s="37"/>
      <c r="AQ245" s="754"/>
    </row>
    <row r="246" spans="1:43" ht="15" thickBot="1" x14ac:dyDescent="0.35">
      <c r="A246" s="1171"/>
      <c r="B246" s="1174"/>
      <c r="C246" s="9"/>
      <c r="D246" s="10"/>
      <c r="E246" s="542"/>
      <c r="F246" s="543"/>
      <c r="G246" s="539"/>
      <c r="H246" s="701"/>
      <c r="I246" s="539"/>
      <c r="J246" s="544"/>
      <c r="K246" s="552"/>
      <c r="L246" s="539"/>
      <c r="M246" s="701"/>
      <c r="N246" s="539"/>
      <c r="O246" s="544"/>
      <c r="P246" s="552"/>
      <c r="Q246" s="539"/>
      <c r="R246" s="701"/>
      <c r="S246" s="539"/>
      <c r="T246" s="544"/>
      <c r="U246" s="552"/>
      <c r="V246" s="539"/>
      <c r="W246" s="701"/>
      <c r="X246" s="539"/>
      <c r="AA246" s="310"/>
      <c r="AB246" s="38"/>
      <c r="AC246" s="105"/>
      <c r="AD246" s="71"/>
      <c r="AE246" s="105"/>
      <c r="AF246" s="71"/>
      <c r="AG246" s="94"/>
      <c r="AH246" s="756"/>
      <c r="AJ246" s="753"/>
      <c r="AK246" s="37"/>
      <c r="AL246" s="58"/>
      <c r="AM246" s="59"/>
      <c r="AN246" s="58"/>
      <c r="AO246" s="59"/>
      <c r="AP246" s="37"/>
      <c r="AQ246" s="754"/>
    </row>
    <row r="247" spans="1:43" x14ac:dyDescent="0.3">
      <c r="A247" s="1171"/>
      <c r="B247" s="1174"/>
      <c r="C247" s="1289" t="s">
        <v>13</v>
      </c>
      <c r="D247" s="1290"/>
      <c r="E247" s="14">
        <f>AVERAGE(E239:E246)</f>
        <v>883.91974965660052</v>
      </c>
      <c r="F247" s="15">
        <f>AVERAGE(F239:F246)</f>
        <v>1072.0964454064851</v>
      </c>
      <c r="G247" s="213">
        <f>AVERAGE(G239:G246)</f>
        <v>502.25</v>
      </c>
      <c r="H247" s="1118">
        <f>COUNT(E239:E246)</f>
        <v>4</v>
      </c>
      <c r="I247" s="1119"/>
      <c r="J247" s="89" t="e">
        <f>AVERAGE(J239:J246)</f>
        <v>#DIV/0!</v>
      </c>
      <c r="K247" s="126" t="e">
        <f>AVERAGE(K239:K246)</f>
        <v>#DIV/0!</v>
      </c>
      <c r="L247" s="213" t="e">
        <f>AVERAGE(L239:L246)</f>
        <v>#DIV/0!</v>
      </c>
      <c r="M247" s="1118">
        <f>COUNT(J239:J246)</f>
        <v>0</v>
      </c>
      <c r="N247" s="1119"/>
      <c r="O247" s="89">
        <f>AVERAGE(O239:O246)</f>
        <v>395.75656389798104</v>
      </c>
      <c r="P247" s="126">
        <f>AVERAGE(P239:P246)</f>
        <v>491.98711190591501</v>
      </c>
      <c r="Q247" s="213">
        <f>AVERAGE(Q239:Q246)</f>
        <v>467.25</v>
      </c>
      <c r="R247" s="1118">
        <f>COUNT(O239:O246)</f>
        <v>4</v>
      </c>
      <c r="S247" s="1119"/>
      <c r="T247" s="89" t="e">
        <f>AVERAGE(T239:T246)</f>
        <v>#DIV/0!</v>
      </c>
      <c r="U247" s="126" t="e">
        <f>AVERAGE(U239:U246)</f>
        <v>#DIV/0!</v>
      </c>
      <c r="V247" s="213" t="e">
        <f>AVERAGE(V239:V246)</f>
        <v>#DIV/0!</v>
      </c>
      <c r="W247" s="1118">
        <f>COUNT(T239:T246)</f>
        <v>0</v>
      </c>
      <c r="X247" s="1119"/>
      <c r="AA247" s="14">
        <f t="shared" ref="AA247:AH247" si="190">AVERAGE(AA239:AA246)</f>
        <v>188.17669574988454</v>
      </c>
      <c r="AB247" s="48">
        <f t="shared" si="190"/>
        <v>0.21308697763173959</v>
      </c>
      <c r="AC247" s="89" t="e">
        <f t="shared" si="190"/>
        <v>#DIV/0!</v>
      </c>
      <c r="AD247" s="48" t="e">
        <f t="shared" si="190"/>
        <v>#DIV/0!</v>
      </c>
      <c r="AE247" s="89">
        <f t="shared" si="190"/>
        <v>96.230548007934019</v>
      </c>
      <c r="AF247" s="48">
        <f t="shared" si="190"/>
        <v>0.24229076701696312</v>
      </c>
      <c r="AG247" s="89" t="e">
        <f t="shared" si="190"/>
        <v>#DIV/0!</v>
      </c>
      <c r="AH247" s="112" t="e">
        <f t="shared" si="190"/>
        <v>#DIV/0!</v>
      </c>
      <c r="AJ247" s="47" t="e">
        <f t="shared" ref="AJ247:AQ247" si="191">AVERAGE(AJ239:AJ246)</f>
        <v>#VALUE!</v>
      </c>
      <c r="AK247" s="48" t="e">
        <f t="shared" si="191"/>
        <v>#VALUE!</v>
      </c>
      <c r="AL247" s="64" t="e">
        <f t="shared" si="191"/>
        <v>#DIV/0!</v>
      </c>
      <c r="AM247" s="48" t="e">
        <f t="shared" si="191"/>
        <v>#DIV/0!</v>
      </c>
      <c r="AN247" s="64">
        <f t="shared" si="191"/>
        <v>1.2422907670169632</v>
      </c>
      <c r="AO247" s="48">
        <f t="shared" si="191"/>
        <v>0.28167830444823594</v>
      </c>
      <c r="AP247" s="64" t="e">
        <f t="shared" si="191"/>
        <v>#DIV/0!</v>
      </c>
      <c r="AQ247" s="112" t="e">
        <f t="shared" si="191"/>
        <v>#DIV/0!</v>
      </c>
    </row>
    <row r="248" spans="1:43" x14ac:dyDescent="0.3">
      <c r="A248" s="1171"/>
      <c r="B248" s="1174"/>
      <c r="C248" s="1291" t="s">
        <v>14</v>
      </c>
      <c r="D248" s="1292"/>
      <c r="E248" s="17">
        <f>_xlfn.STDEV.S(E239:E246)</f>
        <v>35.492564636642818</v>
      </c>
      <c r="F248" s="18">
        <f>_xlfn.STDEV.S(F239:F246)</f>
        <v>38.913751499957804</v>
      </c>
      <c r="G248" s="214">
        <f>_xlfn.STDEV.S(G239:G246)</f>
        <v>89.220233131280267</v>
      </c>
      <c r="H248" s="1120"/>
      <c r="I248" s="1121"/>
      <c r="J248" s="90" t="e">
        <f>_xlfn.STDEV.S(J239:J246)</f>
        <v>#DIV/0!</v>
      </c>
      <c r="K248" s="127" t="e">
        <f>_xlfn.STDEV.S(K239:K246)</f>
        <v>#DIV/0!</v>
      </c>
      <c r="L248" s="214" t="e">
        <f>_xlfn.STDEV.S(L239:L246)</f>
        <v>#DIV/0!</v>
      </c>
      <c r="M248" s="1120"/>
      <c r="N248" s="1121"/>
      <c r="O248" s="90">
        <f>_xlfn.STDEV.S(O239:O246)</f>
        <v>30.369504298725698</v>
      </c>
      <c r="P248" s="127">
        <f>_xlfn.STDEV.S(P239:P246)</f>
        <v>79.143145639672795</v>
      </c>
      <c r="Q248" s="214">
        <f>_xlfn.STDEV.S(Q239:Q246)</f>
        <v>67.534559054358738</v>
      </c>
      <c r="R248" s="1120"/>
      <c r="S248" s="1121"/>
      <c r="T248" s="90" t="e">
        <f>_xlfn.STDEV.S(T239:T246)</f>
        <v>#DIV/0!</v>
      </c>
      <c r="U248" s="127" t="e">
        <f>_xlfn.STDEV.S(U239:U246)</f>
        <v>#DIV/0!</v>
      </c>
      <c r="V248" s="214" t="e">
        <f>_xlfn.STDEV.S(V239:V246)</f>
        <v>#DIV/0!</v>
      </c>
      <c r="W248" s="1120"/>
      <c r="X248" s="1121"/>
      <c r="AA248" s="17">
        <f t="shared" ref="AA248:AH248" si="192">_xlfn.STDEV.S(AA239:AA246)</f>
        <v>11.636437187970515</v>
      </c>
      <c r="AB248" s="50">
        <f t="shared" si="192"/>
        <v>1.4780829002771546E-2</v>
      </c>
      <c r="AC248" s="90" t="e">
        <f t="shared" si="192"/>
        <v>#DIV/0!</v>
      </c>
      <c r="AD248" s="50" t="e">
        <f t="shared" si="192"/>
        <v>#DIV/0!</v>
      </c>
      <c r="AE248" s="90">
        <f t="shared" si="192"/>
        <v>67.992876420107706</v>
      </c>
      <c r="AF248" s="50">
        <f t="shared" si="192"/>
        <v>0.16358589621715455</v>
      </c>
      <c r="AG248" s="90" t="e">
        <f t="shared" si="192"/>
        <v>#DIV/0!</v>
      </c>
      <c r="AH248" s="113" t="e">
        <f t="shared" si="192"/>
        <v>#DIV/0!</v>
      </c>
      <c r="AJ248" s="49" t="e">
        <f t="shared" ref="AJ248:AQ248" si="193">_xlfn.STDEV.S(AJ239:AJ246)</f>
        <v>#VALUE!</v>
      </c>
      <c r="AK248" s="50" t="e">
        <f t="shared" si="193"/>
        <v>#VALUE!</v>
      </c>
      <c r="AL248" s="66" t="e">
        <f t="shared" si="193"/>
        <v>#DIV/0!</v>
      </c>
      <c r="AM248" s="50" t="e">
        <f t="shared" si="193"/>
        <v>#DIV/0!</v>
      </c>
      <c r="AN248" s="66">
        <f t="shared" si="193"/>
        <v>0.16358589621715358</v>
      </c>
      <c r="AO248" s="50">
        <f t="shared" si="193"/>
        <v>0.21371138454029143</v>
      </c>
      <c r="AP248" s="66" t="e">
        <f t="shared" si="193"/>
        <v>#DIV/0!</v>
      </c>
      <c r="AQ248" s="113" t="e">
        <f t="shared" si="193"/>
        <v>#DIV/0!</v>
      </c>
    </row>
    <row r="249" spans="1:43" ht="15" thickBot="1" x14ac:dyDescent="0.35">
      <c r="A249" s="1171"/>
      <c r="B249" s="1175"/>
      <c r="C249" s="1293" t="s">
        <v>15</v>
      </c>
      <c r="D249" s="1294"/>
      <c r="E249" s="20">
        <f>_xlfn.STDEV.S(E239:E246)/SQRT(COUNT(E239:E246))</f>
        <v>17.746282318321409</v>
      </c>
      <c r="F249" s="21">
        <f>_xlfn.STDEV.S(F239:F246)/SQRT(COUNT(F239:F246))</f>
        <v>19.456875749978902</v>
      </c>
      <c r="G249" s="215">
        <f>_xlfn.STDEV.S(G239:G246)/SQRT(COUNT(G239:G246))</f>
        <v>44.610116565640134</v>
      </c>
      <c r="H249" s="1122"/>
      <c r="I249" s="1123"/>
      <c r="J249" s="91" t="e">
        <f>_xlfn.STDEV.S(J239:J246)/SQRT(COUNT(J239:J246))</f>
        <v>#DIV/0!</v>
      </c>
      <c r="K249" s="128" t="e">
        <f>_xlfn.STDEV.S(K239:K246)/SQRT(COUNT(K239:K246))</f>
        <v>#DIV/0!</v>
      </c>
      <c r="L249" s="215" t="e">
        <f>_xlfn.STDEV.S(L239:L246)/SQRT(COUNT(L239:L246))</f>
        <v>#DIV/0!</v>
      </c>
      <c r="M249" s="1122"/>
      <c r="N249" s="1123"/>
      <c r="O249" s="91">
        <f>_xlfn.STDEV.S(O239:O246)/SQRT(COUNT(O239:O246))</f>
        <v>15.184752149362849</v>
      </c>
      <c r="P249" s="128">
        <f>_xlfn.STDEV.S(P239:P246)/SQRT(COUNT(P239:P246))</f>
        <v>39.571572819836398</v>
      </c>
      <c r="Q249" s="215">
        <f>_xlfn.STDEV.S(Q239:Q246)/SQRT(COUNT(Q239:Q246))</f>
        <v>33.767279527179369</v>
      </c>
      <c r="R249" s="1122"/>
      <c r="S249" s="1123"/>
      <c r="T249" s="91" t="e">
        <f>_xlfn.STDEV.S(T239:T246)/SQRT(COUNT(T239:T246))</f>
        <v>#DIV/0!</v>
      </c>
      <c r="U249" s="128" t="e">
        <f>_xlfn.STDEV.S(U239:U246)/SQRT(COUNT(U239:U246))</f>
        <v>#DIV/0!</v>
      </c>
      <c r="V249" s="215" t="e">
        <f>_xlfn.STDEV.S(V239:V246)/SQRT(COUNT(V239:V246))</f>
        <v>#DIV/0!</v>
      </c>
      <c r="W249" s="1122"/>
      <c r="X249" s="1123"/>
      <c r="AA249" s="20">
        <f t="shared" ref="AA249:AH249" si="194">_xlfn.STDEV.S(AA239:AA246)/SQRT(COUNT(AA239:AA246))</f>
        <v>5.8182185939852573</v>
      </c>
      <c r="AB249" s="52">
        <f t="shared" si="194"/>
        <v>7.3904145013857728E-3</v>
      </c>
      <c r="AC249" s="91" t="e">
        <f t="shared" si="194"/>
        <v>#DIV/0!</v>
      </c>
      <c r="AD249" s="52" t="e">
        <f t="shared" si="194"/>
        <v>#DIV/0!</v>
      </c>
      <c r="AE249" s="91">
        <f t="shared" si="194"/>
        <v>33.996438210053853</v>
      </c>
      <c r="AF249" s="52">
        <f t="shared" si="194"/>
        <v>8.1792948108577276E-2</v>
      </c>
      <c r="AG249" s="91" t="e">
        <f t="shared" si="194"/>
        <v>#DIV/0!</v>
      </c>
      <c r="AH249" s="114" t="e">
        <f t="shared" si="194"/>
        <v>#DIV/0!</v>
      </c>
      <c r="AJ249" s="51" t="e">
        <f t="shared" ref="AJ249:AQ249" si="195">_xlfn.STDEV.S(AJ239:AJ246)/SQRT(COUNT(AJ239:AJ246))</f>
        <v>#VALUE!</v>
      </c>
      <c r="AK249" s="52" t="e">
        <f t="shared" si="195"/>
        <v>#VALUE!</v>
      </c>
      <c r="AL249" s="68" t="e">
        <f t="shared" si="195"/>
        <v>#DIV/0!</v>
      </c>
      <c r="AM249" s="52" t="e">
        <f t="shared" si="195"/>
        <v>#DIV/0!</v>
      </c>
      <c r="AN249" s="68">
        <f t="shared" si="195"/>
        <v>8.1792948108576791E-2</v>
      </c>
      <c r="AO249" s="52">
        <f t="shared" si="195"/>
        <v>0.10685569227014571</v>
      </c>
      <c r="AP249" s="68" t="e">
        <f t="shared" si="195"/>
        <v>#DIV/0!</v>
      </c>
      <c r="AQ249" s="114" t="e">
        <f t="shared" si="195"/>
        <v>#DIV/0!</v>
      </c>
    </row>
    <row r="250" spans="1:43" ht="15" thickBot="1" x14ac:dyDescent="0.35">
      <c r="A250" s="1172"/>
      <c r="B250" s="1109" t="s">
        <v>19</v>
      </c>
      <c r="C250" s="1110"/>
      <c r="D250" s="1110"/>
      <c r="E250" s="27">
        <f>_xlfn.T.TEST(E14:E21,E239:E246,2,3)</f>
        <v>3.1438929227483154E-3</v>
      </c>
      <c r="F250" s="27">
        <f>_xlfn.T.TEST(F14:F21,F239:F246,2,3)</f>
        <v>4.7591881526855745E-4</v>
      </c>
      <c r="G250" s="27">
        <f>_xlfn.T.TEST(G14:G21,G239:G246,2,3)</f>
        <v>0.65829284433917046</v>
      </c>
      <c r="H250" s="81"/>
      <c r="I250" s="81"/>
      <c r="J250" s="27" t="e">
        <f>_xlfn.T.TEST(J231:J235,J239:J246,2,3)</f>
        <v>#DIV/0!</v>
      </c>
      <c r="K250" s="72" t="e">
        <f>_xlfn.T.TEST(K231:K235,K239:K246,2,3)</f>
        <v>#DIV/0!</v>
      </c>
      <c r="L250" s="53" t="e">
        <f>_xlfn.T.TEST(L231:L235,L239:L246,2,3)</f>
        <v>#DIV/0!</v>
      </c>
      <c r="M250" s="81"/>
      <c r="N250" s="81"/>
      <c r="O250" s="27">
        <f>_xlfn.T.TEST(O14:O21,O239:O246,2,3)</f>
        <v>5.1171921888387055E-4</v>
      </c>
      <c r="P250" s="27">
        <f>_xlfn.T.TEST(P14:P21,P239:P246,2,3)</f>
        <v>2.8943526010669431E-2</v>
      </c>
      <c r="Q250" s="27">
        <f>_xlfn.T.TEST(Q14:Q21,Q239:Q246,2,3)</f>
        <v>0.3909013562057585</v>
      </c>
      <c r="R250" s="81"/>
      <c r="S250" s="81"/>
      <c r="T250" s="27" t="e">
        <f>_xlfn.T.TEST(T231:T235,T239:T246,2,3)</f>
        <v>#DIV/0!</v>
      </c>
      <c r="U250" s="72" t="e">
        <f>_xlfn.T.TEST(U231:U235,U239:U246,2,3)</f>
        <v>#DIV/0!</v>
      </c>
      <c r="V250" s="53" t="e">
        <f>_xlfn.T.TEST(V231:V235,V239:V246,2,3)</f>
        <v>#DIV/0!</v>
      </c>
      <c r="W250" s="81"/>
      <c r="X250" s="81"/>
      <c r="Y250" s="81"/>
      <c r="Z250" s="81"/>
      <c r="AA250" s="27">
        <f>_xlfn.T.TEST(AA14:AA21,AA239:AA246,2,3)</f>
        <v>0.30128213374157814</v>
      </c>
      <c r="AB250" s="27">
        <f t="shared" ref="AB250:AH250" si="196">_xlfn.T.TEST(AB14:AB21,AB239:AB246,2,3)</f>
        <v>0.3225673300495478</v>
      </c>
      <c r="AC250" s="27" t="e">
        <f t="shared" si="196"/>
        <v>#DIV/0!</v>
      </c>
      <c r="AD250" s="27" t="e">
        <f t="shared" si="196"/>
        <v>#DIV/0!</v>
      </c>
      <c r="AE250" s="27">
        <f t="shared" si="196"/>
        <v>0.95660652176197747</v>
      </c>
      <c r="AF250" s="27">
        <f t="shared" si="196"/>
        <v>0.49729156006090608</v>
      </c>
      <c r="AG250" s="27" t="e">
        <f t="shared" si="196"/>
        <v>#DIV/0!</v>
      </c>
      <c r="AH250" s="27" t="e">
        <f t="shared" si="196"/>
        <v>#DIV/0!</v>
      </c>
      <c r="AI250" s="81"/>
      <c r="AJ250" s="27" t="e">
        <f>_xlfn.T.TEST(AJ14:AJ21,AJ239:AJ246,2,3)</f>
        <v>#VALUE!</v>
      </c>
      <c r="AK250" s="27" t="e">
        <f t="shared" ref="AK250:AQ250" si="197">_xlfn.T.TEST(AK14:AK21,AK239:AK246,2,3)</f>
        <v>#VALUE!</v>
      </c>
      <c r="AL250" s="27" t="e">
        <f t="shared" si="197"/>
        <v>#DIV/0!</v>
      </c>
      <c r="AM250" s="27" t="e">
        <f t="shared" si="197"/>
        <v>#DIV/0!</v>
      </c>
      <c r="AN250" s="27">
        <f t="shared" si="197"/>
        <v>0.49729156006090564</v>
      </c>
      <c r="AO250" s="27">
        <f t="shared" si="197"/>
        <v>0.48165428348527972</v>
      </c>
      <c r="AP250" s="27" t="e">
        <f t="shared" si="197"/>
        <v>#DIV/0!</v>
      </c>
      <c r="AQ250" s="27" t="e">
        <f t="shared" si="197"/>
        <v>#DIV/0!</v>
      </c>
    </row>
  </sheetData>
  <mergeCells count="402">
    <mergeCell ref="A204:A223"/>
    <mergeCell ref="B204:B211"/>
    <mergeCell ref="C209:D209"/>
    <mergeCell ref="H209:I211"/>
    <mergeCell ref="M209:N211"/>
    <mergeCell ref="R209:S211"/>
    <mergeCell ref="W209:X211"/>
    <mergeCell ref="C210:D210"/>
    <mergeCell ref="C211:D211"/>
    <mergeCell ref="B212:B222"/>
    <mergeCell ref="C220:D220"/>
    <mergeCell ref="H220:I222"/>
    <mergeCell ref="M220:N222"/>
    <mergeCell ref="R220:S222"/>
    <mergeCell ref="W220:X222"/>
    <mergeCell ref="C221:D221"/>
    <mergeCell ref="C222:D222"/>
    <mergeCell ref="B223:D223"/>
    <mergeCell ref="X202:X203"/>
    <mergeCell ref="AA202:AB202"/>
    <mergeCell ref="AC202:AD202"/>
    <mergeCell ref="AE202:AF202"/>
    <mergeCell ref="AG202:AH202"/>
    <mergeCell ref="AJ202:AK202"/>
    <mergeCell ref="AL202:AM202"/>
    <mergeCell ref="AN202:AO202"/>
    <mergeCell ref="AP202:AQ202"/>
    <mergeCell ref="A201:B203"/>
    <mergeCell ref="C201:C203"/>
    <mergeCell ref="D201:D203"/>
    <mergeCell ref="E201:I201"/>
    <mergeCell ref="J201:N201"/>
    <mergeCell ref="O201:S201"/>
    <mergeCell ref="T201:X201"/>
    <mergeCell ref="AA201:AH201"/>
    <mergeCell ref="AJ201:AQ201"/>
    <mergeCell ref="E202:F202"/>
    <mergeCell ref="G202:G203"/>
    <mergeCell ref="H202:H203"/>
    <mergeCell ref="I202:I203"/>
    <mergeCell ref="J202:K202"/>
    <mergeCell ref="L202:L203"/>
    <mergeCell ref="M202:M203"/>
    <mergeCell ref="N202:N203"/>
    <mergeCell ref="O202:P202"/>
    <mergeCell ref="Q202:Q203"/>
    <mergeCell ref="R202:R203"/>
    <mergeCell ref="S202:S203"/>
    <mergeCell ref="T202:U202"/>
    <mergeCell ref="V202:V203"/>
    <mergeCell ref="W202:W203"/>
    <mergeCell ref="AA53:AH53"/>
    <mergeCell ref="AA54:AB54"/>
    <mergeCell ref="AC54:AD54"/>
    <mergeCell ref="AE54:AF54"/>
    <mergeCell ref="AG54:AH54"/>
    <mergeCell ref="AA115:AH115"/>
    <mergeCell ref="AA140:AH140"/>
    <mergeCell ref="AA141:AB141"/>
    <mergeCell ref="AC141:AD141"/>
    <mergeCell ref="AE141:AF141"/>
    <mergeCell ref="AG141:AH141"/>
    <mergeCell ref="AA81:AH81"/>
    <mergeCell ref="AA82:AB82"/>
    <mergeCell ref="AC82:AD82"/>
    <mergeCell ref="AE82:AF82"/>
    <mergeCell ref="AG82:AH82"/>
    <mergeCell ref="AA28:AH28"/>
    <mergeCell ref="AJ28:AQ28"/>
    <mergeCell ref="AA29:AB29"/>
    <mergeCell ref="AC29:AD29"/>
    <mergeCell ref="AE29:AF29"/>
    <mergeCell ref="AG29:AH29"/>
    <mergeCell ref="AJ29:AK29"/>
    <mergeCell ref="AL29:AM29"/>
    <mergeCell ref="AN29:AO29"/>
    <mergeCell ref="AP29:AQ29"/>
    <mergeCell ref="AA3:AH3"/>
    <mergeCell ref="AJ3:AQ3"/>
    <mergeCell ref="AA4:AB4"/>
    <mergeCell ref="AC4:AD4"/>
    <mergeCell ref="AE4:AF4"/>
    <mergeCell ref="AG4:AH4"/>
    <mergeCell ref="AJ4:AK4"/>
    <mergeCell ref="AL4:AM4"/>
    <mergeCell ref="AN4:AO4"/>
    <mergeCell ref="AP4:AQ4"/>
    <mergeCell ref="D3:D5"/>
    <mergeCell ref="C24:D24"/>
    <mergeCell ref="B25:D25"/>
    <mergeCell ref="B14:B24"/>
    <mergeCell ref="E3:I3"/>
    <mergeCell ref="J3:N3"/>
    <mergeCell ref="O3:S3"/>
    <mergeCell ref="T3:X3"/>
    <mergeCell ref="E4:F4"/>
    <mergeCell ref="G4:G5"/>
    <mergeCell ref="H4:H5"/>
    <mergeCell ref="V4:V5"/>
    <mergeCell ref="W4:W5"/>
    <mergeCell ref="X4:X5"/>
    <mergeCell ref="T4:U4"/>
    <mergeCell ref="O4:P4"/>
    <mergeCell ref="Q4:Q5"/>
    <mergeCell ref="R4:R5"/>
    <mergeCell ref="S4:S5"/>
    <mergeCell ref="I4:I5"/>
    <mergeCell ref="J4:K4"/>
    <mergeCell ref="L4:L5"/>
    <mergeCell ref="M4:M5"/>
    <mergeCell ref="N4:N5"/>
    <mergeCell ref="A6:A25"/>
    <mergeCell ref="B6:B13"/>
    <mergeCell ref="C11:D11"/>
    <mergeCell ref="H11:I13"/>
    <mergeCell ref="M11:N13"/>
    <mergeCell ref="R11:S13"/>
    <mergeCell ref="W11:X13"/>
    <mergeCell ref="C12:D12"/>
    <mergeCell ref="C13:D13"/>
    <mergeCell ref="C22:D22"/>
    <mergeCell ref="H22:I24"/>
    <mergeCell ref="M22:N24"/>
    <mergeCell ref="R22:S24"/>
    <mergeCell ref="W22:X24"/>
    <mergeCell ref="C23:D23"/>
    <mergeCell ref="X82:X83"/>
    <mergeCell ref="T82:U82"/>
    <mergeCell ref="T81:X81"/>
    <mergeCell ref="V82:V83"/>
    <mergeCell ref="W82:W83"/>
    <mergeCell ref="E82:F82"/>
    <mergeCell ref="T29:U29"/>
    <mergeCell ref="R47:S49"/>
    <mergeCell ref="W47:X49"/>
    <mergeCell ref="O82:P82"/>
    <mergeCell ref="Q82:Q83"/>
    <mergeCell ref="R82:R83"/>
    <mergeCell ref="S82:S83"/>
    <mergeCell ref="O81:S81"/>
    <mergeCell ref="R75:S77"/>
    <mergeCell ref="W75:X77"/>
    <mergeCell ref="T53:X53"/>
    <mergeCell ref="V54:V55"/>
    <mergeCell ref="V29:V30"/>
    <mergeCell ref="W29:W30"/>
    <mergeCell ref="X29:X30"/>
    <mergeCell ref="O29:P29"/>
    <mergeCell ref="Q29:Q30"/>
    <mergeCell ref="R29:R30"/>
    <mergeCell ref="C49:D49"/>
    <mergeCell ref="B50:D50"/>
    <mergeCell ref="B40:B49"/>
    <mergeCell ref="C28:C30"/>
    <mergeCell ref="D28:D30"/>
    <mergeCell ref="E28:I28"/>
    <mergeCell ref="J28:N28"/>
    <mergeCell ref="M29:M30"/>
    <mergeCell ref="N29:N30"/>
    <mergeCell ref="C47:D47"/>
    <mergeCell ref="H47:I49"/>
    <mergeCell ref="M47:N49"/>
    <mergeCell ref="C48:D48"/>
    <mergeCell ref="I29:I30"/>
    <mergeCell ref="J29:K29"/>
    <mergeCell ref="L29:L30"/>
    <mergeCell ref="G29:G30"/>
    <mergeCell ref="H29:H30"/>
    <mergeCell ref="O28:S28"/>
    <mergeCell ref="T28:X28"/>
    <mergeCell ref="E29:F29"/>
    <mergeCell ref="B31:B39"/>
    <mergeCell ref="C37:D37"/>
    <mergeCell ref="H37:I39"/>
    <mergeCell ref="M37:N39"/>
    <mergeCell ref="R37:S39"/>
    <mergeCell ref="W37:X39"/>
    <mergeCell ref="C38:D38"/>
    <mergeCell ref="C39:D39"/>
    <mergeCell ref="S29:S30"/>
    <mergeCell ref="B112:D112"/>
    <mergeCell ref="B99:B111"/>
    <mergeCell ref="C81:C83"/>
    <mergeCell ref="D81:D83"/>
    <mergeCell ref="E81:I81"/>
    <mergeCell ref="J81:N81"/>
    <mergeCell ref="M82:M83"/>
    <mergeCell ref="N82:N83"/>
    <mergeCell ref="G82:G83"/>
    <mergeCell ref="H82:H83"/>
    <mergeCell ref="I82:I83"/>
    <mergeCell ref="J82:K82"/>
    <mergeCell ref="L82:L83"/>
    <mergeCell ref="W96:X98"/>
    <mergeCell ref="C97:D97"/>
    <mergeCell ref="C98:D98"/>
    <mergeCell ref="C109:D109"/>
    <mergeCell ref="H109:I111"/>
    <mergeCell ref="M109:N111"/>
    <mergeCell ref="R109:S111"/>
    <mergeCell ref="W109:X111"/>
    <mergeCell ref="C110:D110"/>
    <mergeCell ref="C96:D96"/>
    <mergeCell ref="H96:I98"/>
    <mergeCell ref="M96:N98"/>
    <mergeCell ref="R96:S98"/>
    <mergeCell ref="C111:D111"/>
    <mergeCell ref="C76:D76"/>
    <mergeCell ref="C77:D77"/>
    <mergeCell ref="C53:C55"/>
    <mergeCell ref="D53:D55"/>
    <mergeCell ref="E53:I53"/>
    <mergeCell ref="J53:N53"/>
    <mergeCell ref="M54:M55"/>
    <mergeCell ref="N54:N55"/>
    <mergeCell ref="O53:S53"/>
    <mergeCell ref="E54:F54"/>
    <mergeCell ref="G54:G55"/>
    <mergeCell ref="H54:H55"/>
    <mergeCell ref="I54:I55"/>
    <mergeCell ref="J54:K54"/>
    <mergeCell ref="L54:L55"/>
    <mergeCell ref="O115:S115"/>
    <mergeCell ref="T115:X115"/>
    <mergeCell ref="O116:P116"/>
    <mergeCell ref="Q116:Q117"/>
    <mergeCell ref="R116:R117"/>
    <mergeCell ref="S116:S117"/>
    <mergeCell ref="W54:W55"/>
    <mergeCell ref="X54:X55"/>
    <mergeCell ref="A56:A78"/>
    <mergeCell ref="B56:B64"/>
    <mergeCell ref="C62:D62"/>
    <mergeCell ref="H62:I64"/>
    <mergeCell ref="M62:N64"/>
    <mergeCell ref="R62:S64"/>
    <mergeCell ref="O54:P54"/>
    <mergeCell ref="Q54:Q55"/>
    <mergeCell ref="R54:R55"/>
    <mergeCell ref="S54:S55"/>
    <mergeCell ref="T54:U54"/>
    <mergeCell ref="W62:X64"/>
    <mergeCell ref="C63:D63"/>
    <mergeCell ref="C64:D64"/>
    <mergeCell ref="B65:B77"/>
    <mergeCell ref="C75:D75"/>
    <mergeCell ref="C140:D142"/>
    <mergeCell ref="E140:I140"/>
    <mergeCell ref="J140:N140"/>
    <mergeCell ref="O140:S140"/>
    <mergeCell ref="Q141:Q142"/>
    <mergeCell ref="R141:S142"/>
    <mergeCell ref="T140:X140"/>
    <mergeCell ref="E141:F141"/>
    <mergeCell ref="G141:G142"/>
    <mergeCell ref="H141:I142"/>
    <mergeCell ref="J141:K141"/>
    <mergeCell ref="L141:L142"/>
    <mergeCell ref="M141:N142"/>
    <mergeCell ref="O141:P141"/>
    <mergeCell ref="T141:U141"/>
    <mergeCell ref="V141:V142"/>
    <mergeCell ref="W141:X142"/>
    <mergeCell ref="B143:B146"/>
    <mergeCell ref="C143:D143"/>
    <mergeCell ref="H143:I146"/>
    <mergeCell ref="M143:N146"/>
    <mergeCell ref="R143:S146"/>
    <mergeCell ref="W143:X146"/>
    <mergeCell ref="R147:S150"/>
    <mergeCell ref="W147:X150"/>
    <mergeCell ref="C149:D149"/>
    <mergeCell ref="C150:D150"/>
    <mergeCell ref="C145:D145"/>
    <mergeCell ref="C146:D146"/>
    <mergeCell ref="B147:B150"/>
    <mergeCell ref="C147:D147"/>
    <mergeCell ref="H147:I150"/>
    <mergeCell ref="M147:N150"/>
    <mergeCell ref="C144:D144"/>
    <mergeCell ref="C148:D148"/>
    <mergeCell ref="AJ53:AQ53"/>
    <mergeCell ref="AJ54:AK54"/>
    <mergeCell ref="AL54:AM54"/>
    <mergeCell ref="AN54:AO54"/>
    <mergeCell ref="AP54:AQ54"/>
    <mergeCell ref="AJ115:AQ115"/>
    <mergeCell ref="AL116:AM116"/>
    <mergeCell ref="AN116:AO116"/>
    <mergeCell ref="AP116:AQ116"/>
    <mergeCell ref="AJ140:AQ140"/>
    <mergeCell ref="AJ141:AK141"/>
    <mergeCell ref="AL141:AM141"/>
    <mergeCell ref="AN141:AO141"/>
    <mergeCell ref="AP141:AQ141"/>
    <mergeCell ref="AJ81:AQ81"/>
    <mergeCell ref="AJ82:AK82"/>
    <mergeCell ref="AL82:AM82"/>
    <mergeCell ref="AN82:AO82"/>
    <mergeCell ref="AP82:AQ82"/>
    <mergeCell ref="A3:B5"/>
    <mergeCell ref="A28:B30"/>
    <mergeCell ref="A53:B55"/>
    <mergeCell ref="A81:B83"/>
    <mergeCell ref="A115:B117"/>
    <mergeCell ref="C115:C117"/>
    <mergeCell ref="D115:D117"/>
    <mergeCell ref="E115:I115"/>
    <mergeCell ref="J115:N115"/>
    <mergeCell ref="E116:F116"/>
    <mergeCell ref="G116:G117"/>
    <mergeCell ref="H116:H117"/>
    <mergeCell ref="I116:I117"/>
    <mergeCell ref="J116:K116"/>
    <mergeCell ref="L116:L117"/>
    <mergeCell ref="M116:M117"/>
    <mergeCell ref="N116:N117"/>
    <mergeCell ref="B78:D78"/>
    <mergeCell ref="H75:I77"/>
    <mergeCell ref="M75:N77"/>
    <mergeCell ref="A84:A112"/>
    <mergeCell ref="B84:B98"/>
    <mergeCell ref="A31:A50"/>
    <mergeCell ref="C3:C5"/>
    <mergeCell ref="T116:U116"/>
    <mergeCell ref="V116:V117"/>
    <mergeCell ref="W116:W117"/>
    <mergeCell ref="X116:X117"/>
    <mergeCell ref="AA116:AB116"/>
    <mergeCell ref="AC116:AD116"/>
    <mergeCell ref="AE116:AF116"/>
    <mergeCell ref="AG116:AH116"/>
    <mergeCell ref="AJ116:AK116"/>
    <mergeCell ref="A118:A137"/>
    <mergeCell ref="B118:B125"/>
    <mergeCell ref="C123:D123"/>
    <mergeCell ref="H123:I125"/>
    <mergeCell ref="M123:N125"/>
    <mergeCell ref="R123:S125"/>
    <mergeCell ref="W123:X125"/>
    <mergeCell ref="C124:D124"/>
    <mergeCell ref="C125:D125"/>
    <mergeCell ref="B126:B136"/>
    <mergeCell ref="C134:D134"/>
    <mergeCell ref="H134:I136"/>
    <mergeCell ref="M134:N136"/>
    <mergeCell ref="R134:S136"/>
    <mergeCell ref="W134:X136"/>
    <mergeCell ref="C135:D135"/>
    <mergeCell ref="C136:D136"/>
    <mergeCell ref="B137:D137"/>
    <mergeCell ref="X229:X230"/>
    <mergeCell ref="A228:B230"/>
    <mergeCell ref="C228:C230"/>
    <mergeCell ref="D228:D230"/>
    <mergeCell ref="E228:I228"/>
    <mergeCell ref="J228:N228"/>
    <mergeCell ref="O228:S228"/>
    <mergeCell ref="T228:X228"/>
    <mergeCell ref="E229:F229"/>
    <mergeCell ref="G229:G230"/>
    <mergeCell ref="H229:H230"/>
    <mergeCell ref="I229:I230"/>
    <mergeCell ref="J229:K229"/>
    <mergeCell ref="L229:L230"/>
    <mergeCell ref="M229:M230"/>
    <mergeCell ref="N229:N230"/>
    <mergeCell ref="O229:P229"/>
    <mergeCell ref="Q229:Q230"/>
    <mergeCell ref="R229:R230"/>
    <mergeCell ref="S229:S230"/>
    <mergeCell ref="T229:U229"/>
    <mergeCell ref="V229:V230"/>
    <mergeCell ref="W229:W230"/>
    <mergeCell ref="A231:A250"/>
    <mergeCell ref="B231:B238"/>
    <mergeCell ref="C236:D236"/>
    <mergeCell ref="H236:I238"/>
    <mergeCell ref="M236:N238"/>
    <mergeCell ref="R236:S238"/>
    <mergeCell ref="W236:X238"/>
    <mergeCell ref="C237:D237"/>
    <mergeCell ref="C238:D238"/>
    <mergeCell ref="B239:B249"/>
    <mergeCell ref="C247:D247"/>
    <mergeCell ref="H247:I249"/>
    <mergeCell ref="M247:N249"/>
    <mergeCell ref="R247:S249"/>
    <mergeCell ref="W247:X249"/>
    <mergeCell ref="C248:D248"/>
    <mergeCell ref="C249:D249"/>
    <mergeCell ref="B250:D250"/>
    <mergeCell ref="AJ228:AQ228"/>
    <mergeCell ref="AA228:AH228"/>
    <mergeCell ref="AP229:AQ229"/>
    <mergeCell ref="AN229:AO229"/>
    <mergeCell ref="AL229:AM229"/>
    <mergeCell ref="AJ229:AK229"/>
    <mergeCell ref="AG229:AH229"/>
    <mergeCell ref="AE229:AF229"/>
    <mergeCell ref="AC229:AD229"/>
    <mergeCell ref="AA229:AB229"/>
  </mergeCells>
  <conditionalFormatting sqref="E112:G112 J112:L112 O112:Q112 T112:V112 E50:G50 E25:G25 J25:L25 J50:L50 O25:Q25 O50:Q50 T25:V25 T50:V50 AA25:AH25 AA50:AH50 AJ25:AQ25 AJ50:AQ50 AA78:AH78 AA112:AH112 AJ78:AQ78 AJ112:AQ112 E137:G137 J137:L137 O137:Q137 T137:V137 AA137:AH137 AJ137:AQ137">
    <cfRule type="cellIs" dxfId="41" priority="145" operator="lessThan">
      <formula>0.1</formula>
    </cfRule>
  </conditionalFormatting>
  <conditionalFormatting sqref="E78:G78 E112:G112 J78:L78 J112:L112 O78:Q78 O112:Q112 T78:V78 T112:V112 E50:G50 E25:G25 J25:L25 J50:L50 O25:Q25 O50:Q50 T25:V25 T50:V50 AA25:AH25 AA50:AH50 AJ25:AQ25 AJ50:AQ50 AA78:AH78 AA112:AH112 AJ78:AQ78 AJ112:AQ112 E137:G137 J137:L137 O137:Q137 T137:V137 AA137:AH137 AJ137:AQ137">
    <cfRule type="cellIs" dxfId="40" priority="144" operator="lessThan">
      <formula>0.05</formula>
    </cfRule>
  </conditionalFormatting>
  <conditionalFormatting sqref="E143:G150 J143:L150 O143:Q150 T143:V150 AA143:AH150 AJ143:AQ150">
    <cfRule type="cellIs" dxfId="39" priority="131" operator="lessThan">
      <formula>0.05</formula>
    </cfRule>
    <cfRule type="cellIs" dxfId="38" priority="132" operator="lessThan">
      <formula>0.1</formula>
    </cfRule>
  </conditionalFormatting>
  <conditionalFormatting sqref="J250:L250 T250:V250 E250:G250 O250:Q250 AA250:AH250 AJ250:AQ250">
    <cfRule type="cellIs" dxfId="37" priority="4" operator="lessThan">
      <formula>0.1</formula>
    </cfRule>
  </conditionalFormatting>
  <conditionalFormatting sqref="J250:L250 T250:V250 E250:G250 O250:Q250 AA250:AH250 AJ250:AQ250">
    <cfRule type="cellIs" dxfId="36" priority="3" operator="lessThan">
      <formula>0.05</formula>
    </cfRule>
  </conditionalFormatting>
  <conditionalFormatting sqref="J223:L223 T223:V223 E223:G223 O223:Q223 AA223:AH223 AJ223:AQ223">
    <cfRule type="cellIs" dxfId="35" priority="2" operator="lessThan">
      <formula>0.1</formula>
    </cfRule>
  </conditionalFormatting>
  <conditionalFormatting sqref="J223:L223 T223:V223 E223:G223 O223:Q223 AA223:AH223 AJ223:AQ223">
    <cfRule type="cellIs" dxfId="34" priority="1" operator="lessThan">
      <formula>0.05</formula>
    </cfRule>
  </conditionalFormatting>
  <printOptions horizontalCentered="1" verticalCentered="1"/>
  <pageMargins left="0.15" right="0.15" top="1.5" bottom="1.5" header="0" footer="0"/>
  <pageSetup scale="2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R250"/>
  <sheetViews>
    <sheetView topLeftCell="X217" zoomScale="85" zoomScaleNormal="85" workbookViewId="0">
      <selection activeCell="AN219" sqref="AN219"/>
    </sheetView>
  </sheetViews>
  <sheetFormatPr defaultColWidth="9.109375" defaultRowHeight="14.4" x14ac:dyDescent="0.3"/>
  <cols>
    <col min="1" max="2" width="9.109375" style="1"/>
    <col min="3" max="3" width="20.6640625" style="724" customWidth="1"/>
    <col min="4" max="4" width="14.6640625" style="1" customWidth="1"/>
    <col min="5" max="6" width="14.6640625" style="8" customWidth="1"/>
    <col min="7" max="7" width="12.6640625" style="8" customWidth="1"/>
    <col min="8" max="9" width="18.6640625" style="1" customWidth="1"/>
    <col min="10" max="11" width="14.6640625" style="1" customWidth="1"/>
    <col min="12" max="12" width="12.6640625" style="8" customWidth="1"/>
    <col min="13" max="14" width="18.6640625" style="1" customWidth="1"/>
    <col min="15" max="16" width="14.6640625" style="1" customWidth="1"/>
    <col min="17" max="17" width="12.6640625" style="8" customWidth="1"/>
    <col min="18" max="19" width="18.6640625" style="1" customWidth="1"/>
    <col min="20" max="21" width="14.6640625" style="1" customWidth="1"/>
    <col min="22" max="22" width="12.6640625" style="8" customWidth="1"/>
    <col min="23" max="24" width="18.6640625" style="1" customWidth="1"/>
    <col min="25" max="35" width="14.6640625" style="1" customWidth="1"/>
    <col min="36" max="43" width="14.6640625" style="81" customWidth="1"/>
    <col min="44" max="50" width="14.6640625" style="1" customWidth="1"/>
    <col min="51" max="16384" width="9.109375" style="1"/>
  </cols>
  <sheetData>
    <row r="2" spans="1:44" ht="15" thickBot="1" x14ac:dyDescent="0.35"/>
    <row r="3" spans="1:44" ht="16.5" customHeight="1" thickBot="1" x14ac:dyDescent="0.35">
      <c r="A3" s="1150" t="s">
        <v>643</v>
      </c>
      <c r="B3" s="1151"/>
      <c r="C3" s="1308" t="s">
        <v>0</v>
      </c>
      <c r="D3" s="1179" t="s">
        <v>1</v>
      </c>
      <c r="E3" s="1098" t="s">
        <v>161</v>
      </c>
      <c r="F3" s="1099"/>
      <c r="G3" s="1099"/>
      <c r="H3" s="1099"/>
      <c r="I3" s="1099"/>
      <c r="J3" s="1098" t="s">
        <v>162</v>
      </c>
      <c r="K3" s="1099"/>
      <c r="L3" s="1099"/>
      <c r="M3" s="1099"/>
      <c r="N3" s="1100"/>
      <c r="O3" s="1098" t="s">
        <v>164</v>
      </c>
      <c r="P3" s="1099"/>
      <c r="Q3" s="1099"/>
      <c r="R3" s="1099"/>
      <c r="S3" s="1100"/>
      <c r="T3" s="1098" t="s">
        <v>163</v>
      </c>
      <c r="U3" s="1099"/>
      <c r="V3" s="1099"/>
      <c r="W3" s="1099"/>
      <c r="X3" s="1100"/>
      <c r="Y3" s="270"/>
      <c r="AA3" s="1098" t="s">
        <v>339</v>
      </c>
      <c r="AB3" s="1099"/>
      <c r="AC3" s="1099"/>
      <c r="AD3" s="1099"/>
      <c r="AE3" s="1099"/>
      <c r="AF3" s="1099"/>
      <c r="AG3" s="1099"/>
      <c r="AH3" s="1100"/>
      <c r="AJ3" s="1275" t="s">
        <v>341</v>
      </c>
      <c r="AK3" s="1276"/>
      <c r="AL3" s="1276"/>
      <c r="AM3" s="1276"/>
      <c r="AN3" s="1276"/>
      <c r="AO3" s="1276"/>
      <c r="AP3" s="1276"/>
      <c r="AQ3" s="1277"/>
    </row>
    <row r="4" spans="1:44" ht="16.5" customHeight="1" x14ac:dyDescent="0.3">
      <c r="A4" s="1152"/>
      <c r="B4" s="1153"/>
      <c r="C4" s="1309"/>
      <c r="D4" s="1180"/>
      <c r="E4" s="1225" t="s">
        <v>51</v>
      </c>
      <c r="F4" s="1226"/>
      <c r="G4" s="1198" t="s">
        <v>7</v>
      </c>
      <c r="H4" s="1157" t="s">
        <v>68</v>
      </c>
      <c r="I4" s="1179" t="s">
        <v>2</v>
      </c>
      <c r="J4" s="1225" t="s">
        <v>51</v>
      </c>
      <c r="K4" s="1226"/>
      <c r="L4" s="1198" t="s">
        <v>7</v>
      </c>
      <c r="M4" s="1157" t="s">
        <v>68</v>
      </c>
      <c r="N4" s="1180" t="s">
        <v>2</v>
      </c>
      <c r="O4" s="1225" t="s">
        <v>51</v>
      </c>
      <c r="P4" s="1226"/>
      <c r="Q4" s="1198" t="s">
        <v>7</v>
      </c>
      <c r="R4" s="1157" t="s">
        <v>68</v>
      </c>
      <c r="S4" s="1180" t="s">
        <v>2</v>
      </c>
      <c r="T4" s="1225" t="s">
        <v>51</v>
      </c>
      <c r="U4" s="1226"/>
      <c r="V4" s="1198" t="s">
        <v>7</v>
      </c>
      <c r="W4" s="1157" t="s">
        <v>68</v>
      </c>
      <c r="X4" s="1180" t="s">
        <v>2</v>
      </c>
      <c r="Y4" s="240"/>
      <c r="AA4" s="1178" t="s">
        <v>161</v>
      </c>
      <c r="AB4" s="1135"/>
      <c r="AC4" s="1086" t="s">
        <v>162</v>
      </c>
      <c r="AD4" s="1087"/>
      <c r="AE4" s="1086" t="s">
        <v>164</v>
      </c>
      <c r="AF4" s="1087"/>
      <c r="AG4" s="1251" t="s">
        <v>163</v>
      </c>
      <c r="AH4" s="1252"/>
      <c r="AJ4" s="1281" t="s">
        <v>161</v>
      </c>
      <c r="AK4" s="1280"/>
      <c r="AL4" s="1278" t="s">
        <v>162</v>
      </c>
      <c r="AM4" s="1280"/>
      <c r="AN4" s="1278" t="s">
        <v>164</v>
      </c>
      <c r="AO4" s="1280"/>
      <c r="AP4" s="1298" t="s">
        <v>163</v>
      </c>
      <c r="AQ4" s="1279"/>
    </row>
    <row r="5" spans="1:44" ht="16.5" customHeight="1" thickBot="1" x14ac:dyDescent="0.45">
      <c r="A5" s="1154"/>
      <c r="B5" s="1155"/>
      <c r="C5" s="1310"/>
      <c r="D5" s="1181"/>
      <c r="E5" s="92" t="s">
        <v>52</v>
      </c>
      <c r="F5" s="93" t="s">
        <v>53</v>
      </c>
      <c r="G5" s="1199"/>
      <c r="H5" s="1158"/>
      <c r="I5" s="1181"/>
      <c r="J5" s="92" t="s">
        <v>52</v>
      </c>
      <c r="K5" s="93" t="s">
        <v>53</v>
      </c>
      <c r="L5" s="1199"/>
      <c r="M5" s="1158"/>
      <c r="N5" s="1181"/>
      <c r="O5" s="92" t="s">
        <v>52</v>
      </c>
      <c r="P5" s="93" t="s">
        <v>53</v>
      </c>
      <c r="Q5" s="1199"/>
      <c r="R5" s="1158"/>
      <c r="S5" s="1181"/>
      <c r="T5" s="92" t="s">
        <v>52</v>
      </c>
      <c r="U5" s="93" t="s">
        <v>53</v>
      </c>
      <c r="V5" s="1199"/>
      <c r="W5" s="1158"/>
      <c r="X5" s="1181"/>
      <c r="Y5" s="240"/>
      <c r="AA5" s="110" t="s">
        <v>92</v>
      </c>
      <c r="AB5" s="271" t="s">
        <v>340</v>
      </c>
      <c r="AC5" s="108" t="s">
        <v>92</v>
      </c>
      <c r="AD5" s="109" t="s">
        <v>340</v>
      </c>
      <c r="AE5" s="108" t="s">
        <v>92</v>
      </c>
      <c r="AF5" s="109" t="s">
        <v>340</v>
      </c>
      <c r="AG5" s="118" t="s">
        <v>92</v>
      </c>
      <c r="AH5" s="111" t="s">
        <v>340</v>
      </c>
      <c r="AJ5" s="274" t="s">
        <v>342</v>
      </c>
      <c r="AK5" s="275" t="s">
        <v>343</v>
      </c>
      <c r="AL5" s="276" t="s">
        <v>342</v>
      </c>
      <c r="AM5" s="275" t="s">
        <v>343</v>
      </c>
      <c r="AN5" s="276" t="s">
        <v>342</v>
      </c>
      <c r="AO5" s="275" t="s">
        <v>343</v>
      </c>
      <c r="AP5" s="277" t="s">
        <v>342</v>
      </c>
      <c r="AQ5" s="278" t="s">
        <v>343</v>
      </c>
    </row>
    <row r="6" spans="1:44" ht="15.9" customHeight="1" x14ac:dyDescent="0.3">
      <c r="A6" s="1170" t="s">
        <v>652</v>
      </c>
      <c r="B6" s="1253" t="s">
        <v>9</v>
      </c>
      <c r="C6" s="725">
        <v>41439</v>
      </c>
      <c r="D6" s="96">
        <v>577</v>
      </c>
      <c r="E6" s="253" t="s">
        <v>17</v>
      </c>
      <c r="F6" s="7" t="s">
        <v>17</v>
      </c>
      <c r="G6" s="210" t="s">
        <v>17</v>
      </c>
      <c r="H6" s="104" t="s">
        <v>17</v>
      </c>
      <c r="I6" s="98" t="s">
        <v>249</v>
      </c>
      <c r="J6" s="253" t="s">
        <v>17</v>
      </c>
      <c r="K6" s="7" t="s">
        <v>17</v>
      </c>
      <c r="L6" s="210" t="s">
        <v>17</v>
      </c>
      <c r="M6" s="231" t="s">
        <v>17</v>
      </c>
      <c r="N6" s="210" t="s">
        <v>17</v>
      </c>
      <c r="O6" s="97">
        <v>530.32443807849597</v>
      </c>
      <c r="P6" s="123">
        <v>604.38289094933805</v>
      </c>
      <c r="Q6" s="210">
        <v>365.357142857143</v>
      </c>
      <c r="R6" s="231" t="s">
        <v>253</v>
      </c>
      <c r="S6" s="210" t="s">
        <v>166</v>
      </c>
      <c r="T6" s="97">
        <v>308.601485148515</v>
      </c>
      <c r="U6" s="123">
        <v>381.01830531890403</v>
      </c>
      <c r="V6" s="210">
        <v>359.41666666666703</v>
      </c>
      <c r="W6" s="231" t="s">
        <v>246</v>
      </c>
      <c r="X6" s="210" t="s">
        <v>172</v>
      </c>
      <c r="Y6" s="272"/>
      <c r="Z6" s="81"/>
      <c r="AA6" s="253" t="s">
        <v>17</v>
      </c>
      <c r="AB6" s="35" t="s">
        <v>17</v>
      </c>
      <c r="AC6" s="97" t="s">
        <v>17</v>
      </c>
      <c r="AD6" s="100" t="s">
        <v>17</v>
      </c>
      <c r="AE6" s="97">
        <f>P6-O6</f>
        <v>74.058452870842075</v>
      </c>
      <c r="AF6" s="100">
        <f>AE6/O6</f>
        <v>0.13964744513599109</v>
      </c>
      <c r="AG6" s="7">
        <f>U6-T6</f>
        <v>72.41682017038903</v>
      </c>
      <c r="AH6" s="242">
        <f>AG6/T6</f>
        <v>0.23466128212422022</v>
      </c>
      <c r="AI6" s="81"/>
      <c r="AJ6" s="676" t="s">
        <v>17</v>
      </c>
      <c r="AK6" s="37" t="s">
        <v>17</v>
      </c>
      <c r="AL6" s="99" t="s">
        <v>17</v>
      </c>
      <c r="AM6" s="100" t="s">
        <v>17</v>
      </c>
      <c r="AN6" s="99">
        <f>P6/O6</f>
        <v>1.139647445135991</v>
      </c>
      <c r="AO6" s="100">
        <f>0.5*(AN6^2-1)</f>
        <v>0.14939814960249587</v>
      </c>
      <c r="AP6" s="35">
        <f>U6/T6</f>
        <v>1.2346612821242202</v>
      </c>
      <c r="AQ6" s="675">
        <f>0.5*(AP6^2-1)</f>
        <v>0.26219424078831166</v>
      </c>
      <c r="AR6" s="81"/>
    </row>
    <row r="7" spans="1:44" ht="15.9" customHeight="1" x14ac:dyDescent="0.3">
      <c r="A7" s="1171"/>
      <c r="B7" s="1254"/>
      <c r="C7" s="726">
        <v>41432</v>
      </c>
      <c r="D7" s="24">
        <v>587</v>
      </c>
      <c r="E7" s="247">
        <v>1146.8727208638199</v>
      </c>
      <c r="F7" s="11">
        <v>1429.41904802111</v>
      </c>
      <c r="G7" s="211">
        <v>340.538461538462</v>
      </c>
      <c r="H7" s="103" t="s">
        <v>207</v>
      </c>
      <c r="I7" s="86" t="s">
        <v>166</v>
      </c>
      <c r="J7" s="88" t="s">
        <v>17</v>
      </c>
      <c r="K7" s="124" t="s">
        <v>17</v>
      </c>
      <c r="L7" s="211" t="s">
        <v>17</v>
      </c>
      <c r="M7" s="263" t="s">
        <v>17</v>
      </c>
      <c r="N7" s="211" t="s">
        <v>17</v>
      </c>
      <c r="O7" s="88">
        <v>581.64906839301</v>
      </c>
      <c r="P7" s="124">
        <v>648.49680643382806</v>
      </c>
      <c r="Q7" s="211">
        <v>332.125</v>
      </c>
      <c r="R7" s="263" t="s">
        <v>197</v>
      </c>
      <c r="S7" s="211" t="s">
        <v>172</v>
      </c>
      <c r="T7" s="88" t="s">
        <v>17</v>
      </c>
      <c r="U7" s="124" t="s">
        <v>17</v>
      </c>
      <c r="V7" s="211" t="s">
        <v>17</v>
      </c>
      <c r="W7" s="263" t="s">
        <v>17</v>
      </c>
      <c r="X7" s="211" t="s">
        <v>17</v>
      </c>
      <c r="Y7" s="272"/>
      <c r="AA7" s="247">
        <f>F7-E7</f>
        <v>282.54632715729008</v>
      </c>
      <c r="AB7" s="37">
        <f>AA7/E7</f>
        <v>0.24636240972274354</v>
      </c>
      <c r="AC7" s="88" t="s">
        <v>17</v>
      </c>
      <c r="AD7" s="59" t="s">
        <v>17</v>
      </c>
      <c r="AE7" s="88">
        <f>P7-O7</f>
        <v>66.847738040818058</v>
      </c>
      <c r="AF7" s="59">
        <f>AE7/O7</f>
        <v>0.11492795514227527</v>
      </c>
      <c r="AG7" s="11" t="s">
        <v>17</v>
      </c>
      <c r="AH7" s="244" t="s">
        <v>17</v>
      </c>
      <c r="AJ7" s="676">
        <f>F7/E7</f>
        <v>1.2463624097227435</v>
      </c>
      <c r="AK7" s="37">
        <f>0.5*(AJ7^2-1)</f>
        <v>0.27670962818494194</v>
      </c>
      <c r="AL7" s="58" t="s">
        <v>17</v>
      </c>
      <c r="AM7" s="59" t="s">
        <v>17</v>
      </c>
      <c r="AN7" s="58">
        <f>P7/O7</f>
        <v>1.1149279551422753</v>
      </c>
      <c r="AO7" s="59">
        <f>0.5*(AN7^2-1)</f>
        <v>0.12153217257886773</v>
      </c>
      <c r="AP7" s="37" t="s">
        <v>17</v>
      </c>
      <c r="AQ7" s="677" t="s">
        <v>17</v>
      </c>
    </row>
    <row r="8" spans="1:44" ht="15.9" customHeight="1" x14ac:dyDescent="0.3">
      <c r="A8" s="1171"/>
      <c r="B8" s="1254"/>
      <c r="C8" s="726">
        <v>41435</v>
      </c>
      <c r="D8" s="24">
        <v>592</v>
      </c>
      <c r="E8" s="247">
        <v>1217.21736319978</v>
      </c>
      <c r="F8" s="11">
        <v>1506.64467506807</v>
      </c>
      <c r="G8" s="211">
        <v>445.6</v>
      </c>
      <c r="H8" s="103" t="s">
        <v>234</v>
      </c>
      <c r="I8" s="86" t="s">
        <v>166</v>
      </c>
      <c r="J8" s="88" t="s">
        <v>17</v>
      </c>
      <c r="K8" s="124" t="s">
        <v>17</v>
      </c>
      <c r="L8" s="211" t="s">
        <v>17</v>
      </c>
      <c r="M8" s="263" t="s">
        <v>17</v>
      </c>
      <c r="N8" s="211" t="s">
        <v>17</v>
      </c>
      <c r="O8" s="88" t="s">
        <v>17</v>
      </c>
      <c r="P8" s="124" t="s">
        <v>17</v>
      </c>
      <c r="Q8" s="211" t="s">
        <v>17</v>
      </c>
      <c r="R8" s="263" t="s">
        <v>17</v>
      </c>
      <c r="S8" s="211" t="s">
        <v>17</v>
      </c>
      <c r="T8" s="88" t="s">
        <v>17</v>
      </c>
      <c r="U8" s="124" t="s">
        <v>17</v>
      </c>
      <c r="V8" s="211" t="s">
        <v>17</v>
      </c>
      <c r="W8" s="263" t="s">
        <v>17</v>
      </c>
      <c r="X8" s="211" t="s">
        <v>17</v>
      </c>
      <c r="Y8" s="272"/>
      <c r="AA8" s="247">
        <f>F8-E8</f>
        <v>289.42731186828996</v>
      </c>
      <c r="AB8" s="37">
        <f>AA8/E8</f>
        <v>0.2377778370721341</v>
      </c>
      <c r="AC8" s="88" t="s">
        <v>17</v>
      </c>
      <c r="AD8" s="59" t="s">
        <v>17</v>
      </c>
      <c r="AE8" s="88" t="s">
        <v>17</v>
      </c>
      <c r="AF8" s="59" t="s">
        <v>17</v>
      </c>
      <c r="AG8" s="11" t="s">
        <v>17</v>
      </c>
      <c r="AH8" s="244" t="s">
        <v>17</v>
      </c>
      <c r="AJ8" s="676">
        <f>F8/E8</f>
        <v>1.2377778370721342</v>
      </c>
      <c r="AK8" s="37">
        <f>0.5*(AJ8^2-1)</f>
        <v>0.26604698697348539</v>
      </c>
      <c r="AL8" s="58" t="s">
        <v>17</v>
      </c>
      <c r="AM8" s="59" t="s">
        <v>17</v>
      </c>
      <c r="AN8" s="58" t="s">
        <v>17</v>
      </c>
      <c r="AO8" s="59" t="s">
        <v>17</v>
      </c>
      <c r="AP8" s="37" t="s">
        <v>17</v>
      </c>
      <c r="AQ8" s="677" t="s">
        <v>17</v>
      </c>
    </row>
    <row r="9" spans="1:44" ht="15.9" customHeight="1" x14ac:dyDescent="0.3">
      <c r="A9" s="1171"/>
      <c r="B9" s="1254"/>
      <c r="C9" s="726">
        <v>41439</v>
      </c>
      <c r="D9" s="24">
        <v>593</v>
      </c>
      <c r="E9" s="247">
        <v>1194.3658368000699</v>
      </c>
      <c r="F9" s="11">
        <v>1498.3616593301299</v>
      </c>
      <c r="G9" s="211">
        <v>424.625</v>
      </c>
      <c r="H9" s="103" t="s">
        <v>182</v>
      </c>
      <c r="I9" s="86" t="s">
        <v>166</v>
      </c>
      <c r="J9" s="88" t="s">
        <v>17</v>
      </c>
      <c r="K9" s="124" t="s">
        <v>17</v>
      </c>
      <c r="L9" s="211" t="s">
        <v>17</v>
      </c>
      <c r="M9" s="263" t="s">
        <v>17</v>
      </c>
      <c r="N9" s="211" t="s">
        <v>17</v>
      </c>
      <c r="O9" s="88">
        <v>432.49682049418601</v>
      </c>
      <c r="P9" s="124">
        <v>525.29978197674404</v>
      </c>
      <c r="Q9" s="211">
        <v>371.0625</v>
      </c>
      <c r="R9" s="263" t="s">
        <v>248</v>
      </c>
      <c r="S9" s="211" t="s">
        <v>166</v>
      </c>
      <c r="T9" s="88">
        <v>348.27760891590702</v>
      </c>
      <c r="U9" s="124">
        <v>409.57446808510599</v>
      </c>
      <c r="V9" s="211">
        <v>413.33333333333297</v>
      </c>
      <c r="W9" s="263" t="s">
        <v>246</v>
      </c>
      <c r="X9" s="211" t="s">
        <v>166</v>
      </c>
      <c r="Y9" s="272"/>
      <c r="AA9" s="247" t="s">
        <v>17</v>
      </c>
      <c r="AB9" s="37" t="s">
        <v>17</v>
      </c>
      <c r="AC9" s="88" t="s">
        <v>17</v>
      </c>
      <c r="AD9" s="59" t="s">
        <v>17</v>
      </c>
      <c r="AE9" s="88">
        <f>P9-O9</f>
        <v>92.802961482558032</v>
      </c>
      <c r="AF9" s="59">
        <f>AE9/O9</f>
        <v>0.21457489878542488</v>
      </c>
      <c r="AG9" s="11">
        <f>U9-T9</f>
        <v>61.296859169198967</v>
      </c>
      <c r="AH9" s="244">
        <f>AG9/T9</f>
        <v>0.17599999999999807</v>
      </c>
      <c r="AJ9" s="676" t="s">
        <v>17</v>
      </c>
      <c r="AK9" s="37" t="s">
        <v>17</v>
      </c>
      <c r="AL9" s="58" t="s">
        <v>17</v>
      </c>
      <c r="AM9" s="59" t="s">
        <v>17</v>
      </c>
      <c r="AN9" s="58">
        <f>P9/O9</f>
        <v>1.2145748987854248</v>
      </c>
      <c r="AO9" s="59">
        <f>0.5*(AN9^2-1)</f>
        <v>0.2375960923798125</v>
      </c>
      <c r="AP9" s="37">
        <f>U9/T9</f>
        <v>1.1759999999999982</v>
      </c>
      <c r="AQ9" s="677">
        <f>0.5*(AP9^2-1)</f>
        <v>0.19148799999999788</v>
      </c>
    </row>
    <row r="10" spans="1:44" ht="15.9" customHeight="1" thickBot="1" x14ac:dyDescent="0.35">
      <c r="A10" s="1171"/>
      <c r="B10" s="1254"/>
      <c r="C10" s="727">
        <v>41442</v>
      </c>
      <c r="D10" s="40">
        <v>600</v>
      </c>
      <c r="E10" s="254">
        <v>1350.7824998825299</v>
      </c>
      <c r="F10" s="94">
        <v>1640.11795387548</v>
      </c>
      <c r="G10" s="212">
        <v>446.46666666666698</v>
      </c>
      <c r="H10" s="106" t="s">
        <v>254</v>
      </c>
      <c r="I10" s="107" t="s">
        <v>172</v>
      </c>
      <c r="J10" s="105" t="s">
        <v>17</v>
      </c>
      <c r="K10" s="125" t="s">
        <v>17</v>
      </c>
      <c r="L10" s="212" t="s">
        <v>17</v>
      </c>
      <c r="M10" s="264" t="s">
        <v>17</v>
      </c>
      <c r="N10" s="212" t="s">
        <v>17</v>
      </c>
      <c r="O10" s="105">
        <v>537.46010031919695</v>
      </c>
      <c r="P10" s="125">
        <v>608.64557043939703</v>
      </c>
      <c r="Q10" s="212">
        <v>493.29411764705901</v>
      </c>
      <c r="R10" s="264" t="s">
        <v>262</v>
      </c>
      <c r="S10" s="212" t="s">
        <v>166</v>
      </c>
      <c r="T10" s="105">
        <v>368.194012383695</v>
      </c>
      <c r="U10" s="125">
        <v>454.50292397660797</v>
      </c>
      <c r="V10" s="212">
        <v>505.066666666667</v>
      </c>
      <c r="W10" s="264" t="s">
        <v>258</v>
      </c>
      <c r="X10" s="212" t="s">
        <v>166</v>
      </c>
      <c r="Y10" s="272"/>
      <c r="AA10" s="254">
        <f>F10-E10</f>
        <v>289.33545399295008</v>
      </c>
      <c r="AB10" s="38">
        <f>AA10/E10</f>
        <v>0.21419840279105776</v>
      </c>
      <c r="AC10" s="105" t="s">
        <v>17</v>
      </c>
      <c r="AD10" s="71" t="s">
        <v>17</v>
      </c>
      <c r="AE10" s="105">
        <f>P10-O10</f>
        <v>71.18547012020008</v>
      </c>
      <c r="AF10" s="71">
        <f>AE10/O10</f>
        <v>0.13244791581351453</v>
      </c>
      <c r="AG10" s="94">
        <f>U10-T10</f>
        <v>86.308911592912978</v>
      </c>
      <c r="AH10" s="246">
        <f>AG10/T10</f>
        <v>0.23441150233309729</v>
      </c>
      <c r="AJ10" s="678">
        <f>F10/E10</f>
        <v>1.2141984027910577</v>
      </c>
      <c r="AK10" s="38">
        <f>0.5*(AJ10^2-1)</f>
        <v>0.23713888067017785</v>
      </c>
      <c r="AL10" s="70" t="s">
        <v>17</v>
      </c>
      <c r="AM10" s="71" t="s">
        <v>17</v>
      </c>
      <c r="AN10" s="70">
        <f>P10/O10</f>
        <v>1.1324479158135146</v>
      </c>
      <c r="AO10" s="71">
        <f>0.5*(AN10^2-1)</f>
        <v>0.14121914101518651</v>
      </c>
      <c r="AP10" s="38">
        <f>U10/T10</f>
        <v>1.2344115023330973</v>
      </c>
      <c r="AQ10" s="679">
        <f>0.5*(AP10^2-1)</f>
        <v>0.2618858785461271</v>
      </c>
    </row>
    <row r="11" spans="1:44" ht="15.9" customHeight="1" x14ac:dyDescent="0.3">
      <c r="A11" s="1171"/>
      <c r="B11" s="1254"/>
      <c r="C11" s="1116" t="s">
        <v>13</v>
      </c>
      <c r="D11" s="1117"/>
      <c r="E11" s="14">
        <f>AVERAGE(E6:E10)</f>
        <v>1227.30960518655</v>
      </c>
      <c r="F11" s="15">
        <f>AVERAGE(F6:F10)</f>
        <v>1518.6358340736974</v>
      </c>
      <c r="G11" s="213">
        <f>AVERAGE(G6:G10)</f>
        <v>414.30753205128224</v>
      </c>
      <c r="H11" s="1302">
        <f>COUNT(E6:E10)</f>
        <v>4</v>
      </c>
      <c r="I11" s="1303"/>
      <c r="J11" s="89" t="e">
        <f>AVERAGE(J6:J10)</f>
        <v>#DIV/0!</v>
      </c>
      <c r="K11" s="126" t="e">
        <f>AVERAGE(K6:K10)</f>
        <v>#DIV/0!</v>
      </c>
      <c r="L11" s="213" t="e">
        <f>AVERAGE(L6:L10)</f>
        <v>#DIV/0!</v>
      </c>
      <c r="M11" s="1302">
        <f>COUNT(J6:J10)</f>
        <v>0</v>
      </c>
      <c r="N11" s="1303"/>
      <c r="O11" s="89">
        <f>AVERAGE(O6:O10)</f>
        <v>520.48260682122225</v>
      </c>
      <c r="P11" s="126">
        <f>AVERAGE(P6:P10)</f>
        <v>596.7062624498268</v>
      </c>
      <c r="Q11" s="213">
        <f>AVERAGE(Q6:Q10)</f>
        <v>390.45969012605053</v>
      </c>
      <c r="R11" s="1302">
        <f>COUNT(O6:O10)</f>
        <v>4</v>
      </c>
      <c r="S11" s="1303"/>
      <c r="T11" s="89">
        <f>AVERAGE(T6:T10)</f>
        <v>341.69103548270567</v>
      </c>
      <c r="U11" s="126">
        <f>AVERAGE(U6:U10)</f>
        <v>415.0318991268727</v>
      </c>
      <c r="V11" s="213">
        <f>AVERAGE(V6:V10)</f>
        <v>425.93888888888904</v>
      </c>
      <c r="W11" s="1302">
        <f>COUNT(T6:T10)</f>
        <v>3</v>
      </c>
      <c r="X11" s="1303"/>
      <c r="Y11" s="273"/>
      <c r="AA11" s="14">
        <f t="shared" ref="AA11:AH11" si="0">AVERAGE(AA6:AA10)</f>
        <v>287.10303100617671</v>
      </c>
      <c r="AB11" s="48">
        <f t="shared" si="0"/>
        <v>0.23277954986197846</v>
      </c>
      <c r="AC11" s="89" t="s">
        <v>17</v>
      </c>
      <c r="AD11" s="65" t="s">
        <v>17</v>
      </c>
      <c r="AE11" s="89">
        <f t="shared" si="0"/>
        <v>76.223655628604561</v>
      </c>
      <c r="AF11" s="65">
        <f t="shared" si="0"/>
        <v>0.15039955371930144</v>
      </c>
      <c r="AG11" s="15">
        <f t="shared" si="0"/>
        <v>73.340863644166987</v>
      </c>
      <c r="AH11" s="112">
        <f t="shared" si="0"/>
        <v>0.21502426148577183</v>
      </c>
      <c r="AJ11" s="47">
        <f t="shared" ref="AJ11:AQ11" si="1">AVERAGE(AJ6:AJ10)</f>
        <v>1.2327795498619787</v>
      </c>
      <c r="AK11" s="48">
        <f t="shared" si="1"/>
        <v>0.25996516527620173</v>
      </c>
      <c r="AL11" s="64" t="s">
        <v>17</v>
      </c>
      <c r="AM11" s="65" t="s">
        <v>17</v>
      </c>
      <c r="AN11" s="64">
        <f t="shared" si="1"/>
        <v>1.1503995537193015</v>
      </c>
      <c r="AO11" s="65">
        <f t="shared" si="1"/>
        <v>0.16243638889409065</v>
      </c>
      <c r="AP11" s="48">
        <f t="shared" si="1"/>
        <v>1.215024261485772</v>
      </c>
      <c r="AQ11" s="112">
        <f t="shared" si="1"/>
        <v>0.23852270644481222</v>
      </c>
    </row>
    <row r="12" spans="1:44" ht="15.9" customHeight="1" x14ac:dyDescent="0.3">
      <c r="A12" s="1171"/>
      <c r="B12" s="1254"/>
      <c r="C12" s="1124" t="s">
        <v>14</v>
      </c>
      <c r="D12" s="1125"/>
      <c r="E12" s="17">
        <f>_xlfn.STDEV.S(E6:E10)</f>
        <v>87.374277885379144</v>
      </c>
      <c r="F12" s="18">
        <f>_xlfn.STDEV.S(F6:F10)</f>
        <v>88.076425905609113</v>
      </c>
      <c r="G12" s="214">
        <f>_xlfn.STDEV.S(G6:G10)</f>
        <v>50.20542599736352</v>
      </c>
      <c r="H12" s="1304"/>
      <c r="I12" s="1305"/>
      <c r="J12" s="90" t="e">
        <f>_xlfn.STDEV.S(J6:J10)</f>
        <v>#DIV/0!</v>
      </c>
      <c r="K12" s="127" t="e">
        <f>_xlfn.STDEV.S(K6:K10)</f>
        <v>#DIV/0!</v>
      </c>
      <c r="L12" s="214" t="e">
        <f>_xlfn.STDEV.S(L6:L10)</f>
        <v>#DIV/0!</v>
      </c>
      <c r="M12" s="1304"/>
      <c r="N12" s="1305"/>
      <c r="O12" s="90">
        <f>_xlfn.STDEV.S(O6:O10)</f>
        <v>62.89655937799845</v>
      </c>
      <c r="P12" s="127">
        <f>_xlfn.STDEV.S(P6:P10)</f>
        <v>51.583665373516716</v>
      </c>
      <c r="Q12" s="214">
        <f>_xlfn.STDEV.S(Q6:Q10)</f>
        <v>70.673532103255354</v>
      </c>
      <c r="R12" s="1304"/>
      <c r="S12" s="1305"/>
      <c r="T12" s="90">
        <f>_xlfn.STDEV.S(T6:T10)</f>
        <v>30.337345595192286</v>
      </c>
      <c r="U12" s="127">
        <f>_xlfn.STDEV.S(U6:U10)</f>
        <v>37.045039613945235</v>
      </c>
      <c r="V12" s="214">
        <f>_xlfn.STDEV.S(V6:V10)</f>
        <v>73.6386830962375</v>
      </c>
      <c r="W12" s="1304"/>
      <c r="X12" s="1305"/>
      <c r="Y12" s="273"/>
      <c r="AA12" s="17">
        <f t="shared" ref="AA12:AH12" si="2">_xlfn.STDEV.S(AA6:AA10)</f>
        <v>3.9464885584731069</v>
      </c>
      <c r="AB12" s="50">
        <f t="shared" si="2"/>
        <v>1.6654368548575677E-2</v>
      </c>
      <c r="AC12" s="90" t="s">
        <v>17</v>
      </c>
      <c r="AD12" s="67" t="s">
        <v>17</v>
      </c>
      <c r="AE12" s="90">
        <f t="shared" si="2"/>
        <v>11.443376969688913</v>
      </c>
      <c r="AF12" s="67">
        <f t="shared" si="2"/>
        <v>4.4024910987808828E-2</v>
      </c>
      <c r="AG12" s="18">
        <f t="shared" si="2"/>
        <v>12.531603403704022</v>
      </c>
      <c r="AH12" s="113">
        <f t="shared" si="2"/>
        <v>3.3796232569157161E-2</v>
      </c>
      <c r="AJ12" s="49">
        <f t="shared" ref="AJ12:AQ12" si="3">_xlfn.STDEV.S(AJ6:AJ10)</f>
        <v>1.6654368548575684E-2</v>
      </c>
      <c r="AK12" s="50">
        <f t="shared" si="3"/>
        <v>2.0474433596255226E-2</v>
      </c>
      <c r="AL12" s="66" t="s">
        <v>17</v>
      </c>
      <c r="AM12" s="67" t="s">
        <v>17</v>
      </c>
      <c r="AN12" s="66">
        <f t="shared" si="3"/>
        <v>4.4024910987808821E-2</v>
      </c>
      <c r="AO12" s="67">
        <f t="shared" si="3"/>
        <v>5.1453225463534424E-2</v>
      </c>
      <c r="AP12" s="50">
        <f t="shared" si="3"/>
        <v>3.3796232569156953E-2</v>
      </c>
      <c r="AQ12" s="113">
        <f t="shared" si="3"/>
        <v>4.0733542438394707E-2</v>
      </c>
    </row>
    <row r="13" spans="1:44" ht="15.9" customHeight="1" thickBot="1" x14ac:dyDescent="0.35">
      <c r="A13" s="1171"/>
      <c r="B13" s="1255"/>
      <c r="C13" s="1126" t="s">
        <v>15</v>
      </c>
      <c r="D13" s="1127"/>
      <c r="E13" s="20">
        <f>_xlfn.STDEV.S(E6:E10)/SQRT(COUNT(E6:E10))</f>
        <v>43.687138942689572</v>
      </c>
      <c r="F13" s="21">
        <f>_xlfn.STDEV.S(F6:F10)/SQRT(COUNT(F6:F10))</f>
        <v>44.038212952804557</v>
      </c>
      <c r="G13" s="215">
        <f>_xlfn.STDEV.S(G6:G10)/SQRT(COUNT(G6:G10))</f>
        <v>25.10271299868176</v>
      </c>
      <c r="H13" s="1306"/>
      <c r="I13" s="1307"/>
      <c r="J13" s="91" t="e">
        <f>_xlfn.STDEV.S(J6:J10)/SQRT(COUNT(J6:J10))</f>
        <v>#DIV/0!</v>
      </c>
      <c r="K13" s="128" t="e">
        <f>_xlfn.STDEV.S(K6:K10)/SQRT(COUNT(K6:K10))</f>
        <v>#DIV/0!</v>
      </c>
      <c r="L13" s="215" t="e">
        <f>_xlfn.STDEV.S(L6:L10)/SQRT(COUNT(L6:L10))</f>
        <v>#DIV/0!</v>
      </c>
      <c r="M13" s="1306"/>
      <c r="N13" s="1307"/>
      <c r="O13" s="91">
        <f>_xlfn.STDEV.S(O6:O10)/SQRT(COUNT(O6:O10))</f>
        <v>31.448279688999225</v>
      </c>
      <c r="P13" s="128">
        <f>_xlfn.STDEV.S(P6:P10)/SQRT(COUNT(P6:P10))</f>
        <v>25.791832686758358</v>
      </c>
      <c r="Q13" s="215">
        <f>_xlfn.STDEV.S(Q6:Q10)/SQRT(COUNT(Q6:Q10))</f>
        <v>35.336766051627677</v>
      </c>
      <c r="R13" s="1306"/>
      <c r="S13" s="1307"/>
      <c r="T13" s="91">
        <f>_xlfn.STDEV.S(T6:T10)/SQRT(COUNT(T6:T10))</f>
        <v>17.515274645882975</v>
      </c>
      <c r="U13" s="128">
        <f>_xlfn.STDEV.S(U6:U10)/SQRT(COUNT(U6:U10))</f>
        <v>21.387963593251634</v>
      </c>
      <c r="V13" s="215">
        <f>_xlfn.STDEV.S(V6:V10)/SQRT(COUNT(V6:V10))</f>
        <v>42.51531350838227</v>
      </c>
      <c r="W13" s="1306"/>
      <c r="X13" s="1307"/>
      <c r="Y13" s="273"/>
      <c r="AA13" s="20">
        <f t="shared" ref="AA13:AH13" si="4">_xlfn.STDEV.S(AA6:AA10)/SQRT(COUNT(AA6:AA10))</f>
        <v>2.2785062315882265</v>
      </c>
      <c r="AB13" s="52">
        <f t="shared" si="4"/>
        <v>9.6154041647034047E-3</v>
      </c>
      <c r="AC13" s="91" t="s">
        <v>17</v>
      </c>
      <c r="AD13" s="69" t="s">
        <v>17</v>
      </c>
      <c r="AE13" s="91">
        <f t="shared" si="4"/>
        <v>5.7216884848444565</v>
      </c>
      <c r="AF13" s="69">
        <f t="shared" si="4"/>
        <v>2.2012455493904414E-2</v>
      </c>
      <c r="AG13" s="21">
        <f t="shared" si="4"/>
        <v>7.2351245985061476</v>
      </c>
      <c r="AH13" s="114">
        <f t="shared" si="4"/>
        <v>1.9512263971398085E-2</v>
      </c>
      <c r="AJ13" s="51">
        <f t="shared" ref="AJ13:AQ13" si="5">_xlfn.STDEV.S(AJ6:AJ10)/SQRT(COUNT(AJ6:AJ10))</f>
        <v>9.6154041647034082E-3</v>
      </c>
      <c r="AK13" s="52">
        <f t="shared" si="5"/>
        <v>1.1820919748303073E-2</v>
      </c>
      <c r="AL13" s="68" t="s">
        <v>17</v>
      </c>
      <c r="AM13" s="69" t="s">
        <v>17</v>
      </c>
      <c r="AN13" s="68">
        <f t="shared" si="5"/>
        <v>2.2012455493904411E-2</v>
      </c>
      <c r="AO13" s="69">
        <f t="shared" si="5"/>
        <v>2.5726612731767212E-2</v>
      </c>
      <c r="AP13" s="52">
        <f t="shared" si="5"/>
        <v>1.9512263971397964E-2</v>
      </c>
      <c r="AQ13" s="114">
        <f t="shared" si="5"/>
        <v>2.351752169185423E-2</v>
      </c>
    </row>
    <row r="14" spans="1:44" ht="15.9" customHeight="1" x14ac:dyDescent="0.3">
      <c r="A14" s="1171"/>
      <c r="B14" s="1253" t="s">
        <v>16</v>
      </c>
      <c r="C14" s="725">
        <v>41428</v>
      </c>
      <c r="D14" s="96">
        <v>572</v>
      </c>
      <c r="E14" s="253">
        <v>1043.7561513578501</v>
      </c>
      <c r="F14" s="7">
        <v>1261.70987205903</v>
      </c>
      <c r="G14" s="210">
        <v>673</v>
      </c>
      <c r="H14" s="104" t="s">
        <v>49</v>
      </c>
      <c r="I14" s="98" t="s">
        <v>72</v>
      </c>
      <c r="J14" s="97" t="s">
        <v>17</v>
      </c>
      <c r="K14" s="123" t="s">
        <v>17</v>
      </c>
      <c r="L14" s="210" t="s">
        <v>17</v>
      </c>
      <c r="M14" s="231" t="s">
        <v>17</v>
      </c>
      <c r="N14" s="210" t="s">
        <v>17</v>
      </c>
      <c r="O14" s="97">
        <v>533.29006058985499</v>
      </c>
      <c r="P14" s="123">
        <v>668.56027419912505</v>
      </c>
      <c r="Q14" s="210">
        <v>463.44</v>
      </c>
      <c r="R14" s="231" t="s">
        <v>178</v>
      </c>
      <c r="S14" s="210" t="s">
        <v>179</v>
      </c>
      <c r="T14" s="97">
        <v>313.25666939038098</v>
      </c>
      <c r="U14" s="123">
        <v>403.58910556951503</v>
      </c>
      <c r="V14" s="210">
        <v>691.46153846153902</v>
      </c>
      <c r="W14" s="231" t="s">
        <v>175</v>
      </c>
      <c r="X14" s="210" t="s">
        <v>166</v>
      </c>
      <c r="Y14" s="272"/>
      <c r="Z14" s="81"/>
      <c r="AA14" s="253" t="s">
        <v>17</v>
      </c>
      <c r="AB14" s="35" t="s">
        <v>17</v>
      </c>
      <c r="AC14" s="97" t="s">
        <v>17</v>
      </c>
      <c r="AD14" s="100" t="s">
        <v>17</v>
      </c>
      <c r="AE14" s="97">
        <f>P14-O14</f>
        <v>135.27021360927006</v>
      </c>
      <c r="AF14" s="100">
        <f>AE14/O14</f>
        <v>0.25365223094473582</v>
      </c>
      <c r="AG14" s="7">
        <f>U14-T14</f>
        <v>90.332436179134049</v>
      </c>
      <c r="AH14" s="242">
        <f>AG14/T14</f>
        <v>0.28836556410730912</v>
      </c>
      <c r="AI14" s="81"/>
      <c r="AJ14" s="674" t="s">
        <v>17</v>
      </c>
      <c r="AK14" s="35" t="s">
        <v>17</v>
      </c>
      <c r="AL14" s="99" t="s">
        <v>17</v>
      </c>
      <c r="AM14" s="100" t="s">
        <v>17</v>
      </c>
      <c r="AN14" s="99">
        <f>P14/O14</f>
        <v>1.2536522309447358</v>
      </c>
      <c r="AO14" s="100">
        <f>0.5*(AN14^2-1)</f>
        <v>0.28582195807635657</v>
      </c>
      <c r="AP14" s="35">
        <f>U14/T14</f>
        <v>1.2883655641073091</v>
      </c>
      <c r="AQ14" s="675">
        <f>0.5*(AP14^2-1)</f>
        <v>0.32994291338877235</v>
      </c>
      <c r="AR14" s="81"/>
    </row>
    <row r="15" spans="1:44" ht="15.9" customHeight="1" x14ac:dyDescent="0.3">
      <c r="A15" s="1171"/>
      <c r="B15" s="1254"/>
      <c r="C15" s="726">
        <v>41431</v>
      </c>
      <c r="D15" s="24">
        <v>580</v>
      </c>
      <c r="E15" s="247">
        <v>1097.80977011914</v>
      </c>
      <c r="F15" s="11">
        <v>1395.99178026356</v>
      </c>
      <c r="G15" s="211">
        <v>354.6875</v>
      </c>
      <c r="H15" s="103" t="s">
        <v>182</v>
      </c>
      <c r="I15" s="86" t="s">
        <v>179</v>
      </c>
      <c r="J15" s="88" t="s">
        <v>17</v>
      </c>
      <c r="K15" s="124" t="s">
        <v>17</v>
      </c>
      <c r="L15" s="211" t="s">
        <v>17</v>
      </c>
      <c r="M15" s="263" t="s">
        <v>17</v>
      </c>
      <c r="N15" s="211" t="s">
        <v>17</v>
      </c>
      <c r="O15" s="88" t="s">
        <v>17</v>
      </c>
      <c r="P15" s="124" t="s">
        <v>17</v>
      </c>
      <c r="Q15" s="211" t="s">
        <v>17</v>
      </c>
      <c r="R15" s="263" t="s">
        <v>17</v>
      </c>
      <c r="S15" s="211" t="s">
        <v>17</v>
      </c>
      <c r="T15" s="88">
        <v>327.84853861731898</v>
      </c>
      <c r="U15" s="124">
        <v>396.80329817354198</v>
      </c>
      <c r="V15" s="211">
        <v>372.230769230769</v>
      </c>
      <c r="W15" s="263" t="s">
        <v>187</v>
      </c>
      <c r="X15" s="211" t="s">
        <v>167</v>
      </c>
      <c r="Y15" s="272"/>
      <c r="AA15" s="247">
        <f>F15-E15</f>
        <v>298.18201014442002</v>
      </c>
      <c r="AB15" s="37">
        <f>AA15/E15</f>
        <v>0.27161537295487886</v>
      </c>
      <c r="AC15" s="88" t="s">
        <v>17</v>
      </c>
      <c r="AD15" s="59" t="s">
        <v>17</v>
      </c>
      <c r="AE15" s="88" t="s">
        <v>17</v>
      </c>
      <c r="AF15" s="59" t="s">
        <v>17</v>
      </c>
      <c r="AG15" s="11">
        <f>U15-T15</f>
        <v>68.954759556222996</v>
      </c>
      <c r="AH15" s="244">
        <f>AG15/T15</f>
        <v>0.21032504780114453</v>
      </c>
      <c r="AJ15" s="676">
        <f t="shared" ref="AJ15:AJ21" si="6">F15/E15</f>
        <v>1.2716153729548789</v>
      </c>
      <c r="AK15" s="37">
        <f t="shared" ref="AK15:AK21" si="7">0.5*(AJ15^2-1)</f>
        <v>0.30850282836758791</v>
      </c>
      <c r="AL15" s="58" t="s">
        <v>17</v>
      </c>
      <c r="AM15" s="59" t="s">
        <v>17</v>
      </c>
      <c r="AN15" s="58" t="s">
        <v>17</v>
      </c>
      <c r="AO15" s="59" t="s">
        <v>17</v>
      </c>
      <c r="AP15" s="37">
        <f t="shared" ref="AP15:AP21" si="8">U15/T15</f>
        <v>1.2103250478011445</v>
      </c>
      <c r="AQ15" s="677">
        <f t="shared" ref="AQ15:AQ21" si="9">0.5*(AP15^2-1)</f>
        <v>0.23244336066742133</v>
      </c>
    </row>
    <row r="16" spans="1:44" ht="15.9" customHeight="1" x14ac:dyDescent="0.3">
      <c r="A16" s="1171"/>
      <c r="B16" s="1254"/>
      <c r="C16" s="726">
        <v>41432</v>
      </c>
      <c r="D16" s="24">
        <v>588</v>
      </c>
      <c r="E16" s="247">
        <v>1101.88855661708</v>
      </c>
      <c r="F16" s="11">
        <v>1329.71208800113</v>
      </c>
      <c r="G16" s="211">
        <v>357.4</v>
      </c>
      <c r="H16" s="103" t="s">
        <v>214</v>
      </c>
      <c r="I16" s="86" t="s">
        <v>213</v>
      </c>
      <c r="J16" s="88" t="s">
        <v>17</v>
      </c>
      <c r="K16" s="124" t="s">
        <v>17</v>
      </c>
      <c r="L16" s="211" t="s">
        <v>17</v>
      </c>
      <c r="M16" s="263" t="s">
        <v>17</v>
      </c>
      <c r="N16" s="211" t="s">
        <v>17</v>
      </c>
      <c r="O16" s="88">
        <v>459.61481551475703</v>
      </c>
      <c r="P16" s="124">
        <v>565.55440065113703</v>
      </c>
      <c r="Q16" s="211">
        <v>393</v>
      </c>
      <c r="R16" s="263" t="s">
        <v>219</v>
      </c>
      <c r="S16" s="211" t="s">
        <v>213</v>
      </c>
      <c r="T16" s="88">
        <v>265.88092168724103</v>
      </c>
      <c r="U16" s="124">
        <v>379.53919215885998</v>
      </c>
      <c r="V16" s="211">
        <v>335.722222222222</v>
      </c>
      <c r="W16" s="263" t="s">
        <v>216</v>
      </c>
      <c r="X16" s="211" t="s">
        <v>167</v>
      </c>
      <c r="Y16" s="272"/>
      <c r="AA16" s="247">
        <f>F16-E16</f>
        <v>227.82353138405006</v>
      </c>
      <c r="AB16" s="37">
        <f>AA16/E16</f>
        <v>0.20675732588011764</v>
      </c>
      <c r="AC16" s="88" t="s">
        <v>17</v>
      </c>
      <c r="AD16" s="59" t="s">
        <v>17</v>
      </c>
      <c r="AE16" s="88">
        <f>P16-O16</f>
        <v>105.93958513638</v>
      </c>
      <c r="AF16" s="59">
        <f>AE16/O16</f>
        <v>0.23049645390070886</v>
      </c>
      <c r="AG16" s="11" t="s">
        <v>17</v>
      </c>
      <c r="AH16" s="244" t="s">
        <v>17</v>
      </c>
      <c r="AJ16" s="676">
        <f t="shared" si="6"/>
        <v>1.2067573258801176</v>
      </c>
      <c r="AK16" s="37">
        <f t="shared" si="7"/>
        <v>0.22813162178266622</v>
      </c>
      <c r="AL16" s="58" t="s">
        <v>17</v>
      </c>
      <c r="AM16" s="59" t="s">
        <v>17</v>
      </c>
      <c r="AN16" s="58">
        <f t="shared" ref="AN16:AN21" si="10">P16/O16</f>
        <v>1.2304964539007088</v>
      </c>
      <c r="AO16" s="59">
        <f t="shared" ref="AO16:AO21" si="11">0.5*(AN16^2-1)</f>
        <v>0.25706076153110957</v>
      </c>
      <c r="AP16" s="37" t="s">
        <v>17</v>
      </c>
      <c r="AQ16" s="677" t="s">
        <v>17</v>
      </c>
    </row>
    <row r="17" spans="1:44" ht="15.9" customHeight="1" x14ac:dyDescent="0.3">
      <c r="A17" s="1171"/>
      <c r="B17" s="1254"/>
      <c r="C17" s="726">
        <v>41442</v>
      </c>
      <c r="D17" s="24">
        <v>602</v>
      </c>
      <c r="E17" s="247">
        <v>1034.29452324518</v>
      </c>
      <c r="F17" s="11">
        <v>1210.0938416921099</v>
      </c>
      <c r="G17" s="211">
        <v>453.69230769230802</v>
      </c>
      <c r="H17" s="103" t="s">
        <v>207</v>
      </c>
      <c r="I17" s="86" t="s">
        <v>172</v>
      </c>
      <c r="J17" s="88" t="s">
        <v>17</v>
      </c>
      <c r="K17" s="124" t="s">
        <v>17</v>
      </c>
      <c r="L17" s="211" t="s">
        <v>17</v>
      </c>
      <c r="M17" s="263" t="s">
        <v>17</v>
      </c>
      <c r="N17" s="211" t="s">
        <v>17</v>
      </c>
      <c r="O17" s="88">
        <v>597.45184338855802</v>
      </c>
      <c r="P17" s="124">
        <v>651.12098864590598</v>
      </c>
      <c r="Q17" s="211">
        <v>445.7</v>
      </c>
      <c r="R17" s="263" t="s">
        <v>267</v>
      </c>
      <c r="S17" s="211" t="s">
        <v>172</v>
      </c>
      <c r="T17" s="88">
        <v>439.18223768905199</v>
      </c>
      <c r="U17" s="124">
        <v>498.20876440746298</v>
      </c>
      <c r="V17" s="211">
        <v>442.15</v>
      </c>
      <c r="W17" s="263" t="s">
        <v>264</v>
      </c>
      <c r="X17" s="211" t="s">
        <v>166</v>
      </c>
      <c r="Y17" s="272"/>
      <c r="AA17" s="247" t="s">
        <v>17</v>
      </c>
      <c r="AB17" s="37" t="s">
        <v>17</v>
      </c>
      <c r="AC17" s="88" t="s">
        <v>17</v>
      </c>
      <c r="AD17" s="59" t="s">
        <v>17</v>
      </c>
      <c r="AE17" s="88">
        <f>P17-O17</f>
        <v>53.669145257347964</v>
      </c>
      <c r="AF17" s="59">
        <f>AE17/O17</f>
        <v>8.9830077271087716E-2</v>
      </c>
      <c r="AG17" s="11" t="s">
        <v>17</v>
      </c>
      <c r="AH17" s="244" t="s">
        <v>17</v>
      </c>
      <c r="AJ17" s="676" t="s">
        <v>17</v>
      </c>
      <c r="AK17" s="37" t="s">
        <v>17</v>
      </c>
      <c r="AL17" s="58" t="s">
        <v>17</v>
      </c>
      <c r="AM17" s="59" t="s">
        <v>17</v>
      </c>
      <c r="AN17" s="58">
        <f t="shared" si="10"/>
        <v>1.0898300772710878</v>
      </c>
      <c r="AO17" s="59">
        <f t="shared" si="11"/>
        <v>9.3864798662352644E-2</v>
      </c>
      <c r="AP17" s="37" t="s">
        <v>17</v>
      </c>
      <c r="AQ17" s="677" t="s">
        <v>17</v>
      </c>
    </row>
    <row r="18" spans="1:44" ht="15.9" customHeight="1" x14ac:dyDescent="0.3">
      <c r="A18" s="1171"/>
      <c r="B18" s="1254"/>
      <c r="C18" s="726">
        <v>41442</v>
      </c>
      <c r="D18" s="24">
        <v>603</v>
      </c>
      <c r="E18" s="247" t="s">
        <v>17</v>
      </c>
      <c r="F18" s="11" t="s">
        <v>17</v>
      </c>
      <c r="G18" s="211" t="s">
        <v>17</v>
      </c>
      <c r="H18" s="103" t="s">
        <v>17</v>
      </c>
      <c r="I18" s="86" t="s">
        <v>334</v>
      </c>
      <c r="J18" s="88" t="s">
        <v>17</v>
      </c>
      <c r="K18" s="124" t="s">
        <v>17</v>
      </c>
      <c r="L18" s="211" t="s">
        <v>17</v>
      </c>
      <c r="M18" s="263" t="s">
        <v>17</v>
      </c>
      <c r="N18" s="211" t="s">
        <v>17</v>
      </c>
      <c r="O18" s="88">
        <v>461.78793520986198</v>
      </c>
      <c r="P18" s="124">
        <v>545.99632339518996</v>
      </c>
      <c r="Q18" s="211">
        <v>354</v>
      </c>
      <c r="R18" s="263" t="s">
        <v>276</v>
      </c>
      <c r="S18" s="211" t="s">
        <v>213</v>
      </c>
      <c r="T18" s="88">
        <v>351.89507902245703</v>
      </c>
      <c r="U18" s="124">
        <v>422.633645037799</v>
      </c>
      <c r="V18" s="211">
        <v>358.63636363636402</v>
      </c>
      <c r="W18" s="263" t="s">
        <v>273</v>
      </c>
      <c r="X18" s="211" t="s">
        <v>172</v>
      </c>
      <c r="Y18" s="272"/>
      <c r="AA18" s="247" t="s">
        <v>17</v>
      </c>
      <c r="AB18" s="37" t="s">
        <v>17</v>
      </c>
      <c r="AC18" s="88" t="s">
        <v>17</v>
      </c>
      <c r="AD18" s="59" t="s">
        <v>17</v>
      </c>
      <c r="AE18" s="88">
        <f>P18-O18</f>
        <v>84.208388185327976</v>
      </c>
      <c r="AF18" s="59">
        <f>AE18/O18</f>
        <v>0.18235294117647102</v>
      </c>
      <c r="AG18" s="11">
        <f>U18-T18</f>
        <v>70.738566015341974</v>
      </c>
      <c r="AH18" s="244">
        <f>AG18/T18</f>
        <v>0.20102175401784356</v>
      </c>
      <c r="AJ18" s="676" t="s">
        <v>17</v>
      </c>
      <c r="AK18" s="37" t="s">
        <v>17</v>
      </c>
      <c r="AL18" s="58" t="s">
        <v>17</v>
      </c>
      <c r="AM18" s="59" t="s">
        <v>17</v>
      </c>
      <c r="AN18" s="58">
        <f t="shared" si="10"/>
        <v>1.1823529411764711</v>
      </c>
      <c r="AO18" s="59">
        <f t="shared" si="11"/>
        <v>0.19897923875432577</v>
      </c>
      <c r="AP18" s="37">
        <f t="shared" si="8"/>
        <v>1.2010217540178436</v>
      </c>
      <c r="AQ18" s="677">
        <f t="shared" si="9"/>
        <v>0.22122662681204885</v>
      </c>
    </row>
    <row r="19" spans="1:44" ht="15.9" customHeight="1" x14ac:dyDescent="0.3">
      <c r="A19" s="1171"/>
      <c r="B19" s="1254"/>
      <c r="C19" s="726">
        <v>41442</v>
      </c>
      <c r="D19" s="24">
        <v>604</v>
      </c>
      <c r="E19" s="247">
        <v>1092.3062981160399</v>
      </c>
      <c r="F19" s="11">
        <v>1305.1849910087001</v>
      </c>
      <c r="G19" s="211">
        <v>591.58333333333303</v>
      </c>
      <c r="H19" s="103" t="s">
        <v>330</v>
      </c>
      <c r="I19" s="86" t="s">
        <v>172</v>
      </c>
      <c r="J19" s="88" t="s">
        <v>17</v>
      </c>
      <c r="K19" s="124" t="s">
        <v>17</v>
      </c>
      <c r="L19" s="211" t="s">
        <v>17</v>
      </c>
      <c r="M19" s="263" t="s">
        <v>17</v>
      </c>
      <c r="N19" s="211" t="s">
        <v>17</v>
      </c>
      <c r="O19" s="88">
        <v>509.69534667013698</v>
      </c>
      <c r="P19" s="124">
        <v>603.04071539170195</v>
      </c>
      <c r="Q19" s="211">
        <v>474.63636363636402</v>
      </c>
      <c r="R19" s="263" t="s">
        <v>279</v>
      </c>
      <c r="S19" s="211" t="s">
        <v>166</v>
      </c>
      <c r="T19" s="88" t="s">
        <v>17</v>
      </c>
      <c r="U19" s="124" t="s">
        <v>17</v>
      </c>
      <c r="V19" s="211" t="s">
        <v>17</v>
      </c>
      <c r="W19" s="263" t="s">
        <v>17</v>
      </c>
      <c r="X19" s="211" t="s">
        <v>17</v>
      </c>
      <c r="Y19" s="272"/>
      <c r="AA19" s="247">
        <f>F19-E19</f>
        <v>212.87869289266018</v>
      </c>
      <c r="AB19" s="37">
        <f>AA19/E19</f>
        <v>0.19488919294873941</v>
      </c>
      <c r="AC19" s="88" t="s">
        <v>17</v>
      </c>
      <c r="AD19" s="59" t="s">
        <v>17</v>
      </c>
      <c r="AE19" s="88" t="s">
        <v>17</v>
      </c>
      <c r="AF19" s="59" t="s">
        <v>17</v>
      </c>
      <c r="AG19" s="11" t="s">
        <v>17</v>
      </c>
      <c r="AH19" s="244" t="s">
        <v>17</v>
      </c>
      <c r="AJ19" s="676">
        <f t="shared" si="6"/>
        <v>1.1948891929487395</v>
      </c>
      <c r="AK19" s="37">
        <f t="shared" si="7"/>
        <v>0.21388009171284506</v>
      </c>
      <c r="AL19" s="58" t="s">
        <v>17</v>
      </c>
      <c r="AM19" s="59" t="s">
        <v>17</v>
      </c>
      <c r="AN19" s="58" t="s">
        <v>17</v>
      </c>
      <c r="AO19" s="59" t="s">
        <v>17</v>
      </c>
      <c r="AP19" s="37" t="s">
        <v>17</v>
      </c>
      <c r="AQ19" s="677" t="s">
        <v>17</v>
      </c>
    </row>
    <row r="20" spans="1:44" ht="15.9" customHeight="1" x14ac:dyDescent="0.3">
      <c r="A20" s="1171"/>
      <c r="B20" s="1254"/>
      <c r="C20" s="726">
        <v>41449</v>
      </c>
      <c r="D20" s="24">
        <v>606</v>
      </c>
      <c r="E20" s="247">
        <v>1441.02595527578</v>
      </c>
      <c r="F20" s="11">
        <v>1534.5087332309899</v>
      </c>
      <c r="G20" s="211">
        <v>431.53333333333302</v>
      </c>
      <c r="H20" s="103" t="s">
        <v>294</v>
      </c>
      <c r="I20" s="86" t="s">
        <v>293</v>
      </c>
      <c r="J20" s="88" t="s">
        <v>17</v>
      </c>
      <c r="K20" s="124" t="s">
        <v>17</v>
      </c>
      <c r="L20" s="211" t="s">
        <v>17</v>
      </c>
      <c r="M20" s="263" t="s">
        <v>17</v>
      </c>
      <c r="N20" s="211" t="s">
        <v>17</v>
      </c>
      <c r="O20" s="88">
        <v>619.33911310499195</v>
      </c>
      <c r="P20" s="124">
        <v>689.37625719397602</v>
      </c>
      <c r="Q20" s="211">
        <v>432.1</v>
      </c>
      <c r="R20" s="263" t="s">
        <v>267</v>
      </c>
      <c r="S20" s="211" t="s">
        <v>293</v>
      </c>
      <c r="T20" s="88">
        <v>500.36557196791301</v>
      </c>
      <c r="U20" s="124">
        <v>576.68128654970803</v>
      </c>
      <c r="V20" s="211">
        <v>424.47368421052602</v>
      </c>
      <c r="W20" s="263" t="s">
        <v>292</v>
      </c>
      <c r="X20" s="211" t="s">
        <v>293</v>
      </c>
      <c r="Y20" s="272"/>
      <c r="Z20" s="101"/>
      <c r="AA20" s="247">
        <f>F20-E20</f>
        <v>93.48277795520994</v>
      </c>
      <c r="AB20" s="37">
        <f>AA20/E20</f>
        <v>6.4872376248989519E-2</v>
      </c>
      <c r="AC20" s="88" t="s">
        <v>17</v>
      </c>
      <c r="AD20" s="59" t="s">
        <v>17</v>
      </c>
      <c r="AE20" s="88">
        <f>P20-O20</f>
        <v>70.037144088984064</v>
      </c>
      <c r="AF20" s="59">
        <f>AE20/O20</f>
        <v>0.11308367678873074</v>
      </c>
      <c r="AG20" s="11">
        <f>U20-T20</f>
        <v>76.315714581795021</v>
      </c>
      <c r="AH20" s="244">
        <f>AG20/T20</f>
        <v>0.15251991515253358</v>
      </c>
      <c r="AJ20" s="676">
        <f t="shared" si="6"/>
        <v>1.0648723762489896</v>
      </c>
      <c r="AK20" s="37">
        <f t="shared" si="7"/>
        <v>6.6976588849084751E-2</v>
      </c>
      <c r="AL20" s="58" t="s">
        <v>17</v>
      </c>
      <c r="AM20" s="59" t="s">
        <v>17</v>
      </c>
      <c r="AN20" s="58">
        <f t="shared" si="10"/>
        <v>1.1130836767887307</v>
      </c>
      <c r="AO20" s="59">
        <f t="shared" si="11"/>
        <v>0.11947763576675974</v>
      </c>
      <c r="AP20" s="37">
        <f t="shared" si="8"/>
        <v>1.1525199151525336</v>
      </c>
      <c r="AQ20" s="677">
        <f t="shared" si="9"/>
        <v>0.16415107741160162</v>
      </c>
    </row>
    <row r="21" spans="1:44" ht="15.9" customHeight="1" thickBot="1" x14ac:dyDescent="0.35">
      <c r="A21" s="1171"/>
      <c r="B21" s="1254"/>
      <c r="C21" s="727">
        <v>41445</v>
      </c>
      <c r="D21" s="40">
        <v>612</v>
      </c>
      <c r="E21" s="254">
        <v>1134.4313362595001</v>
      </c>
      <c r="F21" s="94">
        <v>1429.07088802467</v>
      </c>
      <c r="G21" s="212">
        <v>554.84615384615404</v>
      </c>
      <c r="H21" s="106" t="s">
        <v>207</v>
      </c>
      <c r="I21" s="107" t="s">
        <v>166</v>
      </c>
      <c r="J21" s="105" t="s">
        <v>17</v>
      </c>
      <c r="K21" s="125" t="s">
        <v>17</v>
      </c>
      <c r="L21" s="212" t="s">
        <v>17</v>
      </c>
      <c r="M21" s="264" t="s">
        <v>17</v>
      </c>
      <c r="N21" s="212" t="s">
        <v>17</v>
      </c>
      <c r="O21" s="105">
        <v>581.85279836442703</v>
      </c>
      <c r="P21" s="125">
        <v>675.14898175235896</v>
      </c>
      <c r="Q21" s="212">
        <v>547.9</v>
      </c>
      <c r="R21" s="264" t="s">
        <v>233</v>
      </c>
      <c r="S21" s="212" t="s">
        <v>166</v>
      </c>
      <c r="T21" s="105">
        <v>352.93155441256999</v>
      </c>
      <c r="U21" s="125">
        <v>464.03070195556802</v>
      </c>
      <c r="V21" s="212">
        <v>532.33333333333303</v>
      </c>
      <c r="W21" s="264" t="s">
        <v>216</v>
      </c>
      <c r="X21" s="212" t="s">
        <v>166</v>
      </c>
      <c r="Y21" s="272"/>
      <c r="AA21" s="254">
        <f>F21-E21</f>
        <v>294.63955176516993</v>
      </c>
      <c r="AB21" s="38">
        <f>AA21/E21</f>
        <v>0.25972444726065941</v>
      </c>
      <c r="AC21" s="105" t="s">
        <v>17</v>
      </c>
      <c r="AD21" s="71" t="s">
        <v>17</v>
      </c>
      <c r="AE21" s="105">
        <f>P21-O21</f>
        <v>93.296183387931933</v>
      </c>
      <c r="AF21" s="71">
        <f>AE21/O21</f>
        <v>0.16034327522387976</v>
      </c>
      <c r="AG21" s="94">
        <f>U21-T21</f>
        <v>111.09914754299803</v>
      </c>
      <c r="AH21" s="246">
        <f>AG21/T21</f>
        <v>0.31478949998651956</v>
      </c>
      <c r="AJ21" s="678">
        <f t="shared" si="6"/>
        <v>1.2597244472606595</v>
      </c>
      <c r="AK21" s="38">
        <f t="shared" si="7"/>
        <v>0.29345284151308704</v>
      </c>
      <c r="AL21" s="70" t="s">
        <v>17</v>
      </c>
      <c r="AM21" s="71" t="s">
        <v>17</v>
      </c>
      <c r="AN21" s="70">
        <f t="shared" si="10"/>
        <v>1.1603432752238798</v>
      </c>
      <c r="AO21" s="71">
        <f t="shared" si="11"/>
        <v>0.17319825817864021</v>
      </c>
      <c r="AP21" s="38">
        <f t="shared" si="8"/>
        <v>1.3147894999865195</v>
      </c>
      <c r="AQ21" s="679">
        <f t="shared" si="9"/>
        <v>0.364335714637401</v>
      </c>
    </row>
    <row r="22" spans="1:44" ht="15.9" customHeight="1" x14ac:dyDescent="0.3">
      <c r="A22" s="1171"/>
      <c r="B22" s="1254"/>
      <c r="C22" s="1116" t="s">
        <v>13</v>
      </c>
      <c r="D22" s="1117"/>
      <c r="E22" s="14">
        <f>AVERAGE(E14:E21)</f>
        <v>1135.0732272843672</v>
      </c>
      <c r="F22" s="15">
        <f>AVERAGE(F14:F21)</f>
        <v>1352.3245991828842</v>
      </c>
      <c r="G22" s="213">
        <f>AVERAGE(G14:G21)</f>
        <v>488.10608974358973</v>
      </c>
      <c r="H22" s="1118">
        <f>COUNT(E14:E21)</f>
        <v>7</v>
      </c>
      <c r="I22" s="1119"/>
      <c r="J22" s="89" t="e">
        <f>AVERAGE(J14:J21)</f>
        <v>#DIV/0!</v>
      </c>
      <c r="K22" s="126" t="e">
        <f>AVERAGE(K14:K21)</f>
        <v>#DIV/0!</v>
      </c>
      <c r="L22" s="213" t="e">
        <f>AVERAGE(L14:L21)</f>
        <v>#DIV/0!</v>
      </c>
      <c r="M22" s="1302">
        <f>COUNT(J14:J21)</f>
        <v>0</v>
      </c>
      <c r="N22" s="1303"/>
      <c r="O22" s="89">
        <f>AVERAGE(O14:O21)</f>
        <v>537.57598754894116</v>
      </c>
      <c r="P22" s="126">
        <f>AVERAGE(P14:P21)</f>
        <v>628.39970588991343</v>
      </c>
      <c r="Q22" s="213">
        <f>AVERAGE(Q14:Q21)</f>
        <v>444.3966233766235</v>
      </c>
      <c r="R22" s="1302">
        <f>COUNT(O14:O21)</f>
        <v>7</v>
      </c>
      <c r="S22" s="1303"/>
      <c r="T22" s="89">
        <f>AVERAGE(T14:T21)</f>
        <v>364.4800818267048</v>
      </c>
      <c r="U22" s="126">
        <f>AVERAGE(U14:U21)</f>
        <v>448.78371340749356</v>
      </c>
      <c r="V22" s="213">
        <f>AVERAGE(V14:V21)</f>
        <v>451.00113015639323</v>
      </c>
      <c r="W22" s="1302">
        <f>COUNT(T14:T21)</f>
        <v>7</v>
      </c>
      <c r="X22" s="1303"/>
      <c r="Y22" s="273"/>
      <c r="AA22" s="14">
        <f t="shared" ref="AA22:AG22" si="12">AVERAGE(AA14:AA21)</f>
        <v>225.40131282830203</v>
      </c>
      <c r="AB22" s="48">
        <f t="shared" si="12"/>
        <v>0.19957174305867698</v>
      </c>
      <c r="AC22" s="89" t="s">
        <v>17</v>
      </c>
      <c r="AD22" s="65" t="s">
        <v>17</v>
      </c>
      <c r="AE22" s="89">
        <f t="shared" si="12"/>
        <v>90.403443277540347</v>
      </c>
      <c r="AF22" s="65">
        <f>AVERAGE(AF14:AF21)</f>
        <v>0.17162644255093565</v>
      </c>
      <c r="AG22" s="15">
        <f t="shared" si="12"/>
        <v>83.488124775098413</v>
      </c>
      <c r="AH22" s="112">
        <f>AVERAGE(AH14:AH21)</f>
        <v>0.23340435621307004</v>
      </c>
      <c r="AJ22" s="47">
        <f t="shared" ref="AJ22:AP22" si="13">AVERAGE(AJ14:AJ21)</f>
        <v>1.199571743058677</v>
      </c>
      <c r="AK22" s="48">
        <f t="shared" si="13"/>
        <v>0.22218879444505418</v>
      </c>
      <c r="AL22" s="64" t="s">
        <v>17</v>
      </c>
      <c r="AM22" s="65" t="s">
        <v>17</v>
      </c>
      <c r="AN22" s="64">
        <f t="shared" si="13"/>
        <v>1.1716264425509355</v>
      </c>
      <c r="AO22" s="65">
        <f t="shared" si="13"/>
        <v>0.18806710849492406</v>
      </c>
      <c r="AP22" s="48">
        <f t="shared" si="13"/>
        <v>1.2334043562130699</v>
      </c>
      <c r="AQ22" s="112">
        <f>AVERAGE(AQ14:AQ21)</f>
        <v>0.26241993858344903</v>
      </c>
    </row>
    <row r="23" spans="1:44" ht="15.9" customHeight="1" x14ac:dyDescent="0.3">
      <c r="A23" s="1171"/>
      <c r="B23" s="1254"/>
      <c r="C23" s="1124" t="s">
        <v>14</v>
      </c>
      <c r="D23" s="1125"/>
      <c r="E23" s="17">
        <f>_xlfn.STDEV.S(E14:E21)</f>
        <v>139.29670800773286</v>
      </c>
      <c r="F23" s="18">
        <f>_xlfn.STDEV.S(F14:F21)</f>
        <v>109.6676492273117</v>
      </c>
      <c r="G23" s="214">
        <f>_xlfn.STDEV.S(G14:G21)</f>
        <v>121.52977776071032</v>
      </c>
      <c r="H23" s="1120"/>
      <c r="I23" s="1121"/>
      <c r="J23" s="90" t="e">
        <f>_xlfn.STDEV.S(J14:J21)</f>
        <v>#DIV/0!</v>
      </c>
      <c r="K23" s="127" t="e">
        <f>_xlfn.STDEV.S(K14:K21)</f>
        <v>#DIV/0!</v>
      </c>
      <c r="L23" s="214" t="e">
        <f>_xlfn.STDEV.S(L14:L21)</f>
        <v>#DIV/0!</v>
      </c>
      <c r="M23" s="1304"/>
      <c r="N23" s="1305"/>
      <c r="O23" s="90">
        <f>_xlfn.STDEV.S(O14:O21)</f>
        <v>64.353496819283492</v>
      </c>
      <c r="P23" s="127">
        <f>_xlfn.STDEV.S(P14:P21)</f>
        <v>56.885397622195462</v>
      </c>
      <c r="Q23" s="214">
        <f>_xlfn.STDEV.S(Q14:Q21)</f>
        <v>61.854815503913244</v>
      </c>
      <c r="R23" s="1304"/>
      <c r="S23" s="1305"/>
      <c r="T23" s="90">
        <f>_xlfn.STDEV.S(T14:T21)</f>
        <v>79.607926345461806</v>
      </c>
      <c r="U23" s="127">
        <f>_xlfn.STDEV.S(U14:U21)</f>
        <v>69.828649189781686</v>
      </c>
      <c r="V23" s="214">
        <f>_xlfn.STDEV.S(V14:V21)</f>
        <v>124.66182896038971</v>
      </c>
      <c r="W23" s="1304"/>
      <c r="X23" s="1305"/>
      <c r="Y23" s="273"/>
      <c r="AA23" s="17">
        <f t="shared" ref="AA23:AG23" si="14">_xlfn.STDEV.S(AA14:AA21)</f>
        <v>83.150686450483917</v>
      </c>
      <c r="AB23" s="50">
        <f t="shared" si="14"/>
        <v>8.2198100231055712E-2</v>
      </c>
      <c r="AC23" s="90" t="s">
        <v>17</v>
      </c>
      <c r="AD23" s="67" t="s">
        <v>17</v>
      </c>
      <c r="AE23" s="90">
        <f t="shared" si="14"/>
        <v>28.51434807416814</v>
      </c>
      <c r="AF23" s="67">
        <f t="shared" si="14"/>
        <v>6.4115796231074856E-2</v>
      </c>
      <c r="AG23" s="18">
        <f t="shared" si="14"/>
        <v>17.567203804387773</v>
      </c>
      <c r="AH23" s="113">
        <f>_xlfn.STDEV.S(AH14:AH21)</f>
        <v>6.664806112633978E-2</v>
      </c>
      <c r="AJ23" s="49">
        <f t="shared" ref="AJ23:AP23" si="15">_xlfn.STDEV.S(AJ14:AJ21)</f>
        <v>8.2198100231055671E-2</v>
      </c>
      <c r="AK23" s="50">
        <f t="shared" si="15"/>
        <v>9.581734884706096E-2</v>
      </c>
      <c r="AL23" s="66" t="s">
        <v>17</v>
      </c>
      <c r="AM23" s="67" t="s">
        <v>17</v>
      </c>
      <c r="AN23" s="66">
        <f t="shared" si="15"/>
        <v>6.4115796231074829E-2</v>
      </c>
      <c r="AO23" s="67">
        <f t="shared" si="15"/>
        <v>7.5146367868862002E-2</v>
      </c>
      <c r="AP23" s="50">
        <f t="shared" si="15"/>
        <v>6.6648061126339711E-2</v>
      </c>
      <c r="AQ23" s="113">
        <f>_xlfn.STDEV.S(AQ14:AQ21)</f>
        <v>8.2459733763672174E-2</v>
      </c>
    </row>
    <row r="24" spans="1:44" ht="15.9" customHeight="1" thickBot="1" x14ac:dyDescent="0.35">
      <c r="A24" s="1171"/>
      <c r="B24" s="1255"/>
      <c r="C24" s="1126" t="s">
        <v>15</v>
      </c>
      <c r="D24" s="1127"/>
      <c r="E24" s="20">
        <f>_xlfn.STDEV.S(E14:E21)/SQRT(COUNT(E14:E21))</f>
        <v>52.649206834062952</v>
      </c>
      <c r="F24" s="21">
        <f>_xlfn.STDEV.S(F14:F21)/SQRT(COUNT(F14:F21))</f>
        <v>41.450475246361648</v>
      </c>
      <c r="G24" s="215">
        <f>_xlfn.STDEV.S(G14:G21)/SQRT(COUNT(G14:G21))</f>
        <v>45.933938406255379</v>
      </c>
      <c r="H24" s="1122"/>
      <c r="I24" s="1123"/>
      <c r="J24" s="91" t="e">
        <f>_xlfn.STDEV.S(J14:J21)/SQRT(COUNT(J14:J21))</f>
        <v>#DIV/0!</v>
      </c>
      <c r="K24" s="128" t="e">
        <f>_xlfn.STDEV.S(K14:K21)/SQRT(COUNT(K14:K21))</f>
        <v>#DIV/0!</v>
      </c>
      <c r="L24" s="215" t="e">
        <f>_xlfn.STDEV.S(L14:L21)/SQRT(COUNT(L14:L21))</f>
        <v>#DIV/0!</v>
      </c>
      <c r="M24" s="1306"/>
      <c r="N24" s="1307"/>
      <c r="O24" s="91">
        <f>_xlfn.STDEV.S(O14:O21)/SQRT(COUNT(O14:O21))</f>
        <v>24.323335511601464</v>
      </c>
      <c r="P24" s="128">
        <f>_xlfn.STDEV.S(P14:P21)/SQRT(COUNT(P14:P21))</f>
        <v>21.500659334193454</v>
      </c>
      <c r="Q24" s="215">
        <f>_xlfn.STDEV.S(Q14:Q21)/SQRT(COUNT(Q14:Q21))</f>
        <v>23.378922745019548</v>
      </c>
      <c r="R24" s="1306"/>
      <c r="S24" s="1307"/>
      <c r="T24" s="91">
        <f>_xlfn.STDEV.S(T14:T21)/SQRT(COUNT(T14:T21))</f>
        <v>30.088967928519846</v>
      </c>
      <c r="U24" s="128">
        <f>_xlfn.STDEV.S(U14:U21)/SQRT(COUNT(U14:U21))</f>
        <v>26.392748591962036</v>
      </c>
      <c r="V24" s="215">
        <f>_xlfn.STDEV.S(V14:V21)/SQRT(COUNT(V14:V21))</f>
        <v>47.117742487380113</v>
      </c>
      <c r="W24" s="1306"/>
      <c r="X24" s="1307"/>
      <c r="Y24" s="273"/>
      <c r="AA24" s="20">
        <f t="shared" ref="AA24:AG24" si="16">_xlfn.STDEV.S(AA14:AA21)/SQRT(COUNT(AA14:AA21))</f>
        <v>37.186117455810546</v>
      </c>
      <c r="AB24" s="52">
        <f t="shared" si="16"/>
        <v>3.6760107947596349E-2</v>
      </c>
      <c r="AC24" s="91" t="s">
        <v>17</v>
      </c>
      <c r="AD24" s="69" t="s">
        <v>17</v>
      </c>
      <c r="AE24" s="91">
        <f t="shared" si="16"/>
        <v>11.640933854970688</v>
      </c>
      <c r="AF24" s="69">
        <f t="shared" si="16"/>
        <v>2.6175164203065704E-2</v>
      </c>
      <c r="AG24" s="21">
        <f t="shared" si="16"/>
        <v>7.8562923762407957</v>
      </c>
      <c r="AH24" s="114">
        <f>_xlfn.STDEV.S(AH14:AH21)/SQRT(COUNT(AH14:AH21))</f>
        <v>2.9805919049411388E-2</v>
      </c>
      <c r="AJ24" s="51">
        <f t="shared" ref="AJ24:AP24" si="17">_xlfn.STDEV.S(AJ14:AJ21)/SQRT(COUNT(AJ14:AJ21))</f>
        <v>3.6760107947596328E-2</v>
      </c>
      <c r="AK24" s="52">
        <f t="shared" si="17"/>
        <v>4.2850821089167879E-2</v>
      </c>
      <c r="AL24" s="68" t="s">
        <v>17</v>
      </c>
      <c r="AM24" s="69" t="s">
        <v>17</v>
      </c>
      <c r="AN24" s="68">
        <f t="shared" si="17"/>
        <v>2.6175164203065693E-2</v>
      </c>
      <c r="AO24" s="69">
        <f t="shared" si="17"/>
        <v>3.067837621703148E-2</v>
      </c>
      <c r="AP24" s="52">
        <f t="shared" si="17"/>
        <v>2.9805919049411357E-2</v>
      </c>
      <c r="AQ24" s="114">
        <f>_xlfn.STDEV.S(AQ14:AQ21)/SQRT(COUNT(AQ14:AQ21))</f>
        <v>3.6877114020421112E-2</v>
      </c>
    </row>
    <row r="25" spans="1:44" s="81" customFormat="1" ht="15.9" customHeight="1" thickBot="1" x14ac:dyDescent="0.35">
      <c r="A25" s="1172"/>
      <c r="B25" s="1109" t="s">
        <v>19</v>
      </c>
      <c r="C25" s="1110"/>
      <c r="D25" s="1110"/>
      <c r="E25" s="27">
        <f>_xlfn.T.TEST(E6:E10,E14:E21,2,3)</f>
        <v>0.21133693770715001</v>
      </c>
      <c r="F25" s="28">
        <f>_xlfn.T.TEST(F6:F10,F14:F21,2,3)</f>
        <v>2.6106069380363382E-2</v>
      </c>
      <c r="G25" s="53">
        <f>_xlfn.T.TEST(G6:G10,G14:G21,2,3)</f>
        <v>0.19376423600330661</v>
      </c>
      <c r="J25" s="27" t="e">
        <f>_xlfn.T.TEST(J6:J10,J14:J21,2,3)</f>
        <v>#DIV/0!</v>
      </c>
      <c r="K25" s="72" t="e">
        <f>_xlfn.T.TEST(K6:K10,K14:K21,2,3)</f>
        <v>#DIV/0!</v>
      </c>
      <c r="L25" s="53" t="e">
        <f>_xlfn.T.TEST(L6:L10,L14:L21,2,3)</f>
        <v>#DIV/0!</v>
      </c>
      <c r="O25" s="27">
        <f>_xlfn.T.TEST(O6:O10,O14:O21,2,3)</f>
        <v>0.68112637494596973</v>
      </c>
      <c r="P25" s="72">
        <f>_xlfn.T.TEST(P6:P10,P14:P21,2,3)</f>
        <v>0.37691768975798384</v>
      </c>
      <c r="Q25" s="53">
        <f>_xlfn.T.TEST(Q6:Q10,Q14:Q21,2,3)</f>
        <v>0.25281568716441272</v>
      </c>
      <c r="T25" s="27">
        <f>_xlfn.T.TEST(T6:T10,T14:T21,2,3)</f>
        <v>0.5311141814730721</v>
      </c>
      <c r="U25" s="72">
        <f>_xlfn.T.TEST(U6:U10,U14:U21,2,3)</f>
        <v>0.35274081450172889</v>
      </c>
      <c r="V25" s="53">
        <f>_xlfn.T.TEST(V6:V10,V14:V21,2,3)</f>
        <v>0.70534746575046769</v>
      </c>
      <c r="AA25" s="27">
        <f t="shared" ref="AA25:AG25" si="18">_xlfn.T.TEST(AA6:AA10,AA14:AA21,2,3)</f>
        <v>0.17250001196348153</v>
      </c>
      <c r="AB25" s="28">
        <f t="shared" si="18"/>
        <v>0.42609238323879811</v>
      </c>
      <c r="AC25" s="119" t="s">
        <v>17</v>
      </c>
      <c r="AD25" s="72" t="s">
        <v>17</v>
      </c>
      <c r="AE25" s="119">
        <f t="shared" si="18"/>
        <v>0.31037909116113971</v>
      </c>
      <c r="AF25" s="72">
        <f t="shared" si="18"/>
        <v>0.55220351782859523</v>
      </c>
      <c r="AG25" s="28">
        <f t="shared" si="18"/>
        <v>0.38122811761332454</v>
      </c>
      <c r="AH25" s="29">
        <f>_xlfn.T.TEST(AH6:AH10,AH14:AH21,2,3)</f>
        <v>0.62444209364554915</v>
      </c>
      <c r="AJ25" s="27">
        <f t="shared" ref="AJ25:AP25" si="19">_xlfn.T.TEST(AJ6:AJ10,AJ14:AJ21,2,3)</f>
        <v>0.426092383238795</v>
      </c>
      <c r="AK25" s="28">
        <f t="shared" si="19"/>
        <v>0.43758118456395068</v>
      </c>
      <c r="AL25" s="119" t="s">
        <v>17</v>
      </c>
      <c r="AM25" s="72" t="s">
        <v>17</v>
      </c>
      <c r="AN25" s="119">
        <f t="shared" si="19"/>
        <v>0.55220351782859722</v>
      </c>
      <c r="AO25" s="72">
        <f t="shared" si="19"/>
        <v>0.54007013772571599</v>
      </c>
      <c r="AP25" s="28">
        <f t="shared" si="19"/>
        <v>0.6244420936455557</v>
      </c>
      <c r="AQ25" s="29">
        <f>_xlfn.T.TEST(AQ6:AQ10,AQ14:AQ21,2,3)</f>
        <v>0.60468263961084623</v>
      </c>
    </row>
    <row r="26" spans="1:44" ht="15.9" customHeight="1" x14ac:dyDescent="0.3">
      <c r="J26" s="8"/>
      <c r="K26" s="8"/>
      <c r="O26" s="8"/>
      <c r="P26" s="8"/>
      <c r="T26" s="8"/>
      <c r="U26" s="8"/>
      <c r="AA26" s="101"/>
      <c r="AB26" s="101"/>
      <c r="AC26" s="101"/>
      <c r="AD26" s="101"/>
      <c r="AE26" s="101"/>
      <c r="AF26" s="8"/>
      <c r="AG26" s="8"/>
      <c r="AH26" s="81"/>
      <c r="AJ26" s="279"/>
      <c r="AK26" s="279"/>
      <c r="AL26" s="279"/>
      <c r="AM26" s="279"/>
      <c r="AN26" s="279"/>
    </row>
    <row r="27" spans="1:44" ht="15.9" customHeight="1" thickBot="1" x14ac:dyDescent="0.35">
      <c r="J27" s="8"/>
      <c r="K27" s="8"/>
      <c r="O27" s="8"/>
      <c r="P27" s="8"/>
      <c r="T27" s="8"/>
      <c r="U27" s="8"/>
      <c r="AF27" s="8"/>
      <c r="AG27" s="8"/>
      <c r="AH27" s="81"/>
    </row>
    <row r="28" spans="1:44" ht="16.5" customHeight="1" thickBot="1" x14ac:dyDescent="0.35">
      <c r="A28" s="1150" t="s">
        <v>644</v>
      </c>
      <c r="B28" s="1151"/>
      <c r="C28" s="1308" t="s">
        <v>0</v>
      </c>
      <c r="D28" s="1179" t="s">
        <v>1</v>
      </c>
      <c r="E28" s="1098" t="s">
        <v>161</v>
      </c>
      <c r="F28" s="1099"/>
      <c r="G28" s="1099"/>
      <c r="H28" s="1099"/>
      <c r="I28" s="1099"/>
      <c r="J28" s="1098" t="s">
        <v>162</v>
      </c>
      <c r="K28" s="1099"/>
      <c r="L28" s="1099"/>
      <c r="M28" s="1099"/>
      <c r="N28" s="1100"/>
      <c r="O28" s="1098" t="s">
        <v>164</v>
      </c>
      <c r="P28" s="1099"/>
      <c r="Q28" s="1099"/>
      <c r="R28" s="1099"/>
      <c r="S28" s="1100"/>
      <c r="T28" s="1098" t="s">
        <v>163</v>
      </c>
      <c r="U28" s="1099"/>
      <c r="V28" s="1099"/>
      <c r="W28" s="1099"/>
      <c r="X28" s="1100"/>
      <c r="Y28" s="270"/>
      <c r="AA28" s="1098" t="s">
        <v>339</v>
      </c>
      <c r="AB28" s="1099"/>
      <c r="AC28" s="1099"/>
      <c r="AD28" s="1099"/>
      <c r="AE28" s="1099"/>
      <c r="AF28" s="1099"/>
      <c r="AG28" s="1099"/>
      <c r="AH28" s="1100"/>
      <c r="AJ28" s="1275" t="s">
        <v>341</v>
      </c>
      <c r="AK28" s="1276"/>
      <c r="AL28" s="1276"/>
      <c r="AM28" s="1276"/>
      <c r="AN28" s="1276"/>
      <c r="AO28" s="1276"/>
      <c r="AP28" s="1276"/>
      <c r="AQ28" s="1277"/>
    </row>
    <row r="29" spans="1:44" ht="16.5" customHeight="1" x14ac:dyDescent="0.3">
      <c r="A29" s="1152"/>
      <c r="B29" s="1153"/>
      <c r="C29" s="1309"/>
      <c r="D29" s="1180"/>
      <c r="E29" s="1225" t="s">
        <v>51</v>
      </c>
      <c r="F29" s="1226"/>
      <c r="G29" s="1198" t="s">
        <v>7</v>
      </c>
      <c r="H29" s="1157" t="s">
        <v>68</v>
      </c>
      <c r="I29" s="1179" t="s">
        <v>2</v>
      </c>
      <c r="J29" s="1225" t="s">
        <v>51</v>
      </c>
      <c r="K29" s="1226"/>
      <c r="L29" s="1198" t="s">
        <v>7</v>
      </c>
      <c r="M29" s="1157" t="s">
        <v>68</v>
      </c>
      <c r="N29" s="1180" t="s">
        <v>2</v>
      </c>
      <c r="O29" s="1225" t="s">
        <v>51</v>
      </c>
      <c r="P29" s="1226"/>
      <c r="Q29" s="1198" t="s">
        <v>7</v>
      </c>
      <c r="R29" s="1157" t="s">
        <v>68</v>
      </c>
      <c r="S29" s="1180" t="s">
        <v>2</v>
      </c>
      <c r="T29" s="1225" t="s">
        <v>51</v>
      </c>
      <c r="U29" s="1226"/>
      <c r="V29" s="1198" t="s">
        <v>7</v>
      </c>
      <c r="W29" s="1157" t="s">
        <v>68</v>
      </c>
      <c r="X29" s="1180" t="s">
        <v>2</v>
      </c>
      <c r="Y29" s="240"/>
      <c r="AA29" s="1178" t="s">
        <v>161</v>
      </c>
      <c r="AB29" s="1135"/>
      <c r="AC29" s="1086" t="s">
        <v>162</v>
      </c>
      <c r="AD29" s="1087"/>
      <c r="AE29" s="1086" t="s">
        <v>164</v>
      </c>
      <c r="AF29" s="1087"/>
      <c r="AG29" s="1251" t="s">
        <v>163</v>
      </c>
      <c r="AH29" s="1252"/>
      <c r="AJ29" s="1281" t="s">
        <v>161</v>
      </c>
      <c r="AK29" s="1280"/>
      <c r="AL29" s="1278" t="s">
        <v>162</v>
      </c>
      <c r="AM29" s="1280"/>
      <c r="AN29" s="1278" t="s">
        <v>164</v>
      </c>
      <c r="AO29" s="1280"/>
      <c r="AP29" s="1298" t="s">
        <v>163</v>
      </c>
      <c r="AQ29" s="1279"/>
    </row>
    <row r="30" spans="1:44" ht="16.5" customHeight="1" thickBot="1" x14ac:dyDescent="0.45">
      <c r="A30" s="1154"/>
      <c r="B30" s="1155"/>
      <c r="C30" s="1310"/>
      <c r="D30" s="1181"/>
      <c r="E30" s="92" t="s">
        <v>52</v>
      </c>
      <c r="F30" s="93" t="s">
        <v>53</v>
      </c>
      <c r="G30" s="1199"/>
      <c r="H30" s="1158"/>
      <c r="I30" s="1181"/>
      <c r="J30" s="92" t="s">
        <v>52</v>
      </c>
      <c r="K30" s="93" t="s">
        <v>53</v>
      </c>
      <c r="L30" s="1199"/>
      <c r="M30" s="1158"/>
      <c r="N30" s="1181"/>
      <c r="O30" s="92" t="s">
        <v>52</v>
      </c>
      <c r="P30" s="93" t="s">
        <v>53</v>
      </c>
      <c r="Q30" s="1199"/>
      <c r="R30" s="1158"/>
      <c r="S30" s="1181"/>
      <c r="T30" s="92" t="s">
        <v>52</v>
      </c>
      <c r="U30" s="93" t="s">
        <v>53</v>
      </c>
      <c r="V30" s="1199"/>
      <c r="W30" s="1158"/>
      <c r="X30" s="1181"/>
      <c r="Y30" s="240"/>
      <c r="AA30" s="110" t="s">
        <v>92</v>
      </c>
      <c r="AB30" s="271" t="s">
        <v>340</v>
      </c>
      <c r="AC30" s="108" t="s">
        <v>92</v>
      </c>
      <c r="AD30" s="109" t="s">
        <v>340</v>
      </c>
      <c r="AE30" s="108" t="s">
        <v>92</v>
      </c>
      <c r="AF30" s="109" t="s">
        <v>340</v>
      </c>
      <c r="AG30" s="118" t="s">
        <v>92</v>
      </c>
      <c r="AH30" s="111" t="s">
        <v>340</v>
      </c>
      <c r="AJ30" s="274" t="s">
        <v>342</v>
      </c>
      <c r="AK30" s="275" t="s">
        <v>343</v>
      </c>
      <c r="AL30" s="276" t="s">
        <v>342</v>
      </c>
      <c r="AM30" s="275" t="s">
        <v>343</v>
      </c>
      <c r="AN30" s="276" t="s">
        <v>342</v>
      </c>
      <c r="AO30" s="275" t="s">
        <v>343</v>
      </c>
      <c r="AP30" s="277" t="s">
        <v>342</v>
      </c>
      <c r="AQ30" s="278" t="s">
        <v>343</v>
      </c>
    </row>
    <row r="31" spans="1:44" ht="15.9" customHeight="1" x14ac:dyDescent="0.3">
      <c r="A31" s="1170" t="s">
        <v>651</v>
      </c>
      <c r="B31" s="1173" t="s">
        <v>9</v>
      </c>
      <c r="C31" s="725">
        <v>41435</v>
      </c>
      <c r="D31" s="96">
        <v>583</v>
      </c>
      <c r="E31" s="253" t="s">
        <v>17</v>
      </c>
      <c r="F31" s="7" t="s">
        <v>17</v>
      </c>
      <c r="G31" s="210" t="s">
        <v>17</v>
      </c>
      <c r="H31" s="104" t="s">
        <v>17</v>
      </c>
      <c r="I31" s="98" t="s">
        <v>17</v>
      </c>
      <c r="J31" s="253" t="s">
        <v>17</v>
      </c>
      <c r="K31" s="7" t="s">
        <v>17</v>
      </c>
      <c r="L31" s="210" t="s">
        <v>17</v>
      </c>
      <c r="M31" s="231" t="s">
        <v>17</v>
      </c>
      <c r="N31" s="210" t="s">
        <v>17</v>
      </c>
      <c r="O31" s="97">
        <v>485.51949611811801</v>
      </c>
      <c r="P31" s="123">
        <v>564.96858064860203</v>
      </c>
      <c r="Q31" s="210">
        <v>367.304347826087</v>
      </c>
      <c r="R31" s="231" t="s">
        <v>331</v>
      </c>
      <c r="S31" s="210" t="s">
        <v>166</v>
      </c>
      <c r="T31" s="253" t="s">
        <v>17</v>
      </c>
      <c r="U31" s="7" t="s">
        <v>17</v>
      </c>
      <c r="V31" s="210" t="s">
        <v>17</v>
      </c>
      <c r="W31" s="231" t="s">
        <v>17</v>
      </c>
      <c r="X31" s="210" t="s">
        <v>17</v>
      </c>
      <c r="Y31" s="272"/>
      <c r="Z31" s="81"/>
      <c r="AA31" s="253" t="s">
        <v>17</v>
      </c>
      <c r="AB31" s="100" t="s">
        <v>17</v>
      </c>
      <c r="AC31" s="97" t="s">
        <v>17</v>
      </c>
      <c r="AD31" s="100" t="s">
        <v>17</v>
      </c>
      <c r="AE31" s="97" t="s">
        <v>17</v>
      </c>
      <c r="AF31" s="100" t="s">
        <v>17</v>
      </c>
      <c r="AG31" s="97" t="s">
        <v>17</v>
      </c>
      <c r="AH31" s="242" t="s">
        <v>17</v>
      </c>
      <c r="AI31" s="81"/>
      <c r="AJ31" s="674" t="s">
        <v>17</v>
      </c>
      <c r="AK31" s="100" t="s">
        <v>17</v>
      </c>
      <c r="AL31" s="99" t="s">
        <v>17</v>
      </c>
      <c r="AM31" s="100" t="s">
        <v>17</v>
      </c>
      <c r="AN31" s="99" t="s">
        <v>17</v>
      </c>
      <c r="AO31" s="100" t="s">
        <v>17</v>
      </c>
      <c r="AP31" s="99" t="s">
        <v>17</v>
      </c>
      <c r="AQ31" s="675" t="s">
        <v>17</v>
      </c>
      <c r="AR31" s="81"/>
    </row>
    <row r="32" spans="1:44" ht="15.9" customHeight="1" x14ac:dyDescent="0.3">
      <c r="A32" s="1171"/>
      <c r="B32" s="1174"/>
      <c r="C32" s="726">
        <v>41435</v>
      </c>
      <c r="D32" s="24">
        <v>591</v>
      </c>
      <c r="E32" s="247">
        <v>928.17976097870803</v>
      </c>
      <c r="F32" s="11">
        <v>1129.62037930064</v>
      </c>
      <c r="G32" s="211">
        <v>305</v>
      </c>
      <c r="H32" s="103" t="s">
        <v>228</v>
      </c>
      <c r="I32" s="86" t="s">
        <v>213</v>
      </c>
      <c r="J32" s="88" t="s">
        <v>17</v>
      </c>
      <c r="K32" s="124" t="s">
        <v>17</v>
      </c>
      <c r="L32" s="211" t="s">
        <v>17</v>
      </c>
      <c r="M32" s="263" t="s">
        <v>17</v>
      </c>
      <c r="N32" s="211" t="s">
        <v>17</v>
      </c>
      <c r="O32" s="88">
        <v>603.09206047900796</v>
      </c>
      <c r="P32" s="124">
        <v>737.452373941112</v>
      </c>
      <c r="Q32" s="211">
        <v>339.9</v>
      </c>
      <c r="R32" s="263" t="s">
        <v>233</v>
      </c>
      <c r="S32" s="211" t="s">
        <v>166</v>
      </c>
      <c r="T32" s="88">
        <v>314.175324329364</v>
      </c>
      <c r="U32" s="124">
        <v>397.93708294748598</v>
      </c>
      <c r="V32" s="211">
        <v>309.69230769230802</v>
      </c>
      <c r="W32" s="263" t="s">
        <v>187</v>
      </c>
      <c r="X32" s="211" t="s">
        <v>166</v>
      </c>
      <c r="Y32" s="272"/>
      <c r="AA32" s="247">
        <f>F32-E32</f>
        <v>201.44061832193199</v>
      </c>
      <c r="AB32" s="59">
        <f>AA32/E32</f>
        <v>0.21702759184225839</v>
      </c>
      <c r="AC32" s="88" t="s">
        <v>17</v>
      </c>
      <c r="AD32" s="59" t="s">
        <v>17</v>
      </c>
      <c r="AE32" s="88">
        <f>P32-O32</f>
        <v>134.36031346210405</v>
      </c>
      <c r="AF32" s="59">
        <f>AE32/O32</f>
        <v>0.22278574411241278</v>
      </c>
      <c r="AG32" s="88">
        <f>U32-T32</f>
        <v>83.761758618121974</v>
      </c>
      <c r="AH32" s="244">
        <f>AG32/T32</f>
        <v>0.26660833022745856</v>
      </c>
      <c r="AJ32" s="676">
        <f>F32/E32</f>
        <v>1.2170275918422584</v>
      </c>
      <c r="AK32" s="59">
        <f>0.5*(AJ32^2-1)</f>
        <v>0.2405780796526833</v>
      </c>
      <c r="AL32" s="58" t="s">
        <v>17</v>
      </c>
      <c r="AM32" s="59" t="s">
        <v>17</v>
      </c>
      <c r="AN32" s="58">
        <f>P32/O32</f>
        <v>1.2227857441124128</v>
      </c>
      <c r="AO32" s="59">
        <f>0.5*(AN32^2-1)</f>
        <v>0.24760248800227358</v>
      </c>
      <c r="AP32" s="58">
        <f>U32/T32</f>
        <v>1.2666083302274587</v>
      </c>
      <c r="AQ32" s="677">
        <f>0.5*(AP32^2-1)</f>
        <v>0.30214833110079553</v>
      </c>
    </row>
    <row r="33" spans="1:44" ht="15.9" customHeight="1" x14ac:dyDescent="0.3">
      <c r="A33" s="1171"/>
      <c r="B33" s="1174"/>
      <c r="C33" s="726">
        <v>41439</v>
      </c>
      <c r="D33" s="24">
        <v>594</v>
      </c>
      <c r="E33" s="247">
        <v>893.69547461202706</v>
      </c>
      <c r="F33" s="11">
        <v>1043.09745365051</v>
      </c>
      <c r="G33" s="211">
        <v>336.33333333333297</v>
      </c>
      <c r="H33" s="103" t="s">
        <v>240</v>
      </c>
      <c r="I33" s="86" t="s">
        <v>213</v>
      </c>
      <c r="J33" s="88" t="s">
        <v>17</v>
      </c>
      <c r="K33" s="124" t="s">
        <v>17</v>
      </c>
      <c r="L33" s="211" t="s">
        <v>17</v>
      </c>
      <c r="M33" s="263" t="s">
        <v>17</v>
      </c>
      <c r="N33" s="211" t="s">
        <v>17</v>
      </c>
      <c r="O33" s="88">
        <v>472.23386889302998</v>
      </c>
      <c r="P33" s="124">
        <v>596.69658101348898</v>
      </c>
      <c r="Q33" s="211">
        <v>292.84615384615398</v>
      </c>
      <c r="R33" s="263" t="s">
        <v>332</v>
      </c>
      <c r="S33" s="211" t="s">
        <v>166</v>
      </c>
      <c r="T33" s="88" t="s">
        <v>17</v>
      </c>
      <c r="U33" s="124" t="s">
        <v>17</v>
      </c>
      <c r="V33" s="211" t="s">
        <v>17</v>
      </c>
      <c r="W33" s="263" t="s">
        <v>17</v>
      </c>
      <c r="X33" s="211" t="s">
        <v>17</v>
      </c>
      <c r="Y33" s="272"/>
      <c r="AA33" s="247">
        <f>F33-E33</f>
        <v>149.40197903848298</v>
      </c>
      <c r="AB33" s="59">
        <f>AA33/E33</f>
        <v>0.16717325227963326</v>
      </c>
      <c r="AC33" s="88" t="s">
        <v>17</v>
      </c>
      <c r="AD33" s="59" t="s">
        <v>17</v>
      </c>
      <c r="AE33" s="88">
        <f>P33-O33</f>
        <v>124.462712120459</v>
      </c>
      <c r="AF33" s="59">
        <f>AE33/O33</f>
        <v>0.26356159589360623</v>
      </c>
      <c r="AG33" s="88" t="s">
        <v>17</v>
      </c>
      <c r="AH33" s="244" t="s">
        <v>17</v>
      </c>
      <c r="AJ33" s="676">
        <f>F33/E33</f>
        <v>1.1671732522796332</v>
      </c>
      <c r="AK33" s="59">
        <f>0.5*(AJ33^2-1)</f>
        <v>0.18114670041850811</v>
      </c>
      <c r="AL33" s="58" t="s">
        <v>17</v>
      </c>
      <c r="AM33" s="59" t="s">
        <v>17</v>
      </c>
      <c r="AN33" s="58">
        <f>P33/O33</f>
        <v>1.2635615958936062</v>
      </c>
      <c r="AO33" s="59">
        <f>0.5*(AN33^2-1)</f>
        <v>0.29829395330859843</v>
      </c>
      <c r="AP33" s="58" t="s">
        <v>17</v>
      </c>
      <c r="AQ33" s="677" t="s">
        <v>17</v>
      </c>
    </row>
    <row r="34" spans="1:44" ht="15.9" customHeight="1" x14ac:dyDescent="0.3">
      <c r="A34" s="1171"/>
      <c r="B34" s="1174"/>
      <c r="C34" s="726">
        <v>41445</v>
      </c>
      <c r="D34" s="24">
        <v>613</v>
      </c>
      <c r="E34" s="247">
        <v>1078.67715414913</v>
      </c>
      <c r="F34" s="11">
        <v>1257.6014038030301</v>
      </c>
      <c r="G34" s="211">
        <v>468.5</v>
      </c>
      <c r="H34" s="103" t="s">
        <v>171</v>
      </c>
      <c r="I34" s="86" t="s">
        <v>166</v>
      </c>
      <c r="J34" s="88" t="s">
        <v>17</v>
      </c>
      <c r="K34" s="124" t="s">
        <v>17</v>
      </c>
      <c r="L34" s="211" t="s">
        <v>17</v>
      </c>
      <c r="M34" s="263" t="s">
        <v>17</v>
      </c>
      <c r="N34" s="211" t="s">
        <v>17</v>
      </c>
      <c r="O34" s="88">
        <v>525.89496621546698</v>
      </c>
      <c r="P34" s="124">
        <v>604.67055516303105</v>
      </c>
      <c r="Q34" s="211">
        <v>469.33333333333297</v>
      </c>
      <c r="R34" s="263" t="s">
        <v>283</v>
      </c>
      <c r="S34" s="211" t="s">
        <v>166</v>
      </c>
      <c r="T34" s="88">
        <v>299.709424616597</v>
      </c>
      <c r="U34" s="124">
        <v>398.21511044593899</v>
      </c>
      <c r="V34" s="211">
        <v>480.444444444444</v>
      </c>
      <c r="W34" s="263" t="s">
        <v>285</v>
      </c>
      <c r="X34" s="211" t="s">
        <v>166</v>
      </c>
      <c r="Y34" s="272"/>
      <c r="AA34" s="247">
        <f>F34-E34</f>
        <v>178.92424965390001</v>
      </c>
      <c r="AB34" s="59">
        <f>AA34/E34</f>
        <v>0.16587377322831781</v>
      </c>
      <c r="AC34" s="88" t="s">
        <v>17</v>
      </c>
      <c r="AD34" s="59" t="s">
        <v>17</v>
      </c>
      <c r="AE34" s="88">
        <f>P34-O34</f>
        <v>78.775588947564074</v>
      </c>
      <c r="AF34" s="59">
        <f>AE34/O34</f>
        <v>0.14979338842975071</v>
      </c>
      <c r="AG34" s="88">
        <f>U34-T34</f>
        <v>98.505685829341985</v>
      </c>
      <c r="AH34" s="244">
        <f>AG34/T34</f>
        <v>0.32867063141359432</v>
      </c>
      <c r="AJ34" s="676">
        <f>F34/E34</f>
        <v>1.1658737732283178</v>
      </c>
      <c r="AK34" s="59">
        <f>0.5*(AJ34^2-1)</f>
        <v>0.1796308275508175</v>
      </c>
      <c r="AL34" s="58" t="s">
        <v>17</v>
      </c>
      <c r="AM34" s="59" t="s">
        <v>17</v>
      </c>
      <c r="AN34" s="58">
        <f>P34/O34</f>
        <v>1.1497933884297507</v>
      </c>
      <c r="AO34" s="59">
        <f>0.5*(AN34^2-1)</f>
        <v>0.16101241803838373</v>
      </c>
      <c r="AP34" s="58">
        <f>U34/T34</f>
        <v>1.3286706314135943</v>
      </c>
      <c r="AQ34" s="677">
        <f>0.5*(AP34^2-1)</f>
        <v>0.38268282339049975</v>
      </c>
    </row>
    <row r="35" spans="1:44" ht="15.9" customHeight="1" x14ac:dyDescent="0.3">
      <c r="A35" s="1171"/>
      <c r="B35" s="1174"/>
      <c r="C35" s="726">
        <v>41449</v>
      </c>
      <c r="D35" s="24">
        <v>615</v>
      </c>
      <c r="E35" s="247">
        <v>1186.0354361596101</v>
      </c>
      <c r="F35" s="11">
        <v>1249.7569240868399</v>
      </c>
      <c r="G35" s="211">
        <v>467</v>
      </c>
      <c r="H35" s="103" t="s">
        <v>333</v>
      </c>
      <c r="I35" s="86" t="s">
        <v>223</v>
      </c>
      <c r="J35" s="88" t="s">
        <v>17</v>
      </c>
      <c r="K35" s="124" t="s">
        <v>17</v>
      </c>
      <c r="L35" s="211" t="s">
        <v>17</v>
      </c>
      <c r="M35" s="263" t="s">
        <v>17</v>
      </c>
      <c r="N35" s="211" t="s">
        <v>17</v>
      </c>
      <c r="O35" s="88">
        <v>646.23146933191902</v>
      </c>
      <c r="P35" s="124">
        <v>728.35353546972897</v>
      </c>
      <c r="Q35" s="211">
        <v>558.79999999999995</v>
      </c>
      <c r="R35" s="263" t="s">
        <v>267</v>
      </c>
      <c r="S35" s="211" t="s">
        <v>172</v>
      </c>
      <c r="T35" s="88">
        <v>397.403484668712</v>
      </c>
      <c r="U35" s="124">
        <v>453.04329980884103</v>
      </c>
      <c r="V35" s="211">
        <v>589.23404255319099</v>
      </c>
      <c r="W35" s="263" t="s">
        <v>298</v>
      </c>
      <c r="X35" s="211" t="s">
        <v>166</v>
      </c>
      <c r="Y35" s="272"/>
      <c r="AA35" s="247">
        <f>F35-E35</f>
        <v>63.721487927229873</v>
      </c>
      <c r="AB35" s="59">
        <f>AA35/E35</f>
        <v>5.3726462114454553E-2</v>
      </c>
      <c r="AC35" s="88" t="s">
        <v>17</v>
      </c>
      <c r="AD35" s="59" t="s">
        <v>17</v>
      </c>
      <c r="AE35" s="88">
        <f>P35-O35</f>
        <v>82.122066137809952</v>
      </c>
      <c r="AF35" s="59">
        <f>AE35/O35</f>
        <v>0.12707840771466702</v>
      </c>
      <c r="AG35" s="88">
        <f>U35-T35</f>
        <v>55.639815140129031</v>
      </c>
      <c r="AH35" s="244">
        <f>AG35/T35</f>
        <v>0.14000837256500689</v>
      </c>
      <c r="AJ35" s="676">
        <f>F35/E35</f>
        <v>1.0537264621144546</v>
      </c>
      <c r="AK35" s="59">
        <f>0.5*(AJ35^2-1)</f>
        <v>5.5169728480122582E-2</v>
      </c>
      <c r="AL35" s="58" t="s">
        <v>17</v>
      </c>
      <c r="AM35" s="59" t="s">
        <v>17</v>
      </c>
      <c r="AN35" s="58">
        <f>P35/O35</f>
        <v>1.1270784077146669</v>
      </c>
      <c r="AO35" s="59">
        <f>0.5*(AN35^2-1)</f>
        <v>0.13515286856831454</v>
      </c>
      <c r="AP35" s="58">
        <f>U35/T35</f>
        <v>1.140008372565007</v>
      </c>
      <c r="AQ35" s="677">
        <f>0.5*(AP35^2-1)</f>
        <v>0.14980954475915786</v>
      </c>
    </row>
    <row r="36" spans="1:44" ht="15.9" customHeight="1" thickBot="1" x14ac:dyDescent="0.35">
      <c r="A36" s="1171"/>
      <c r="B36" s="1174"/>
      <c r="C36" s="727">
        <v>41449</v>
      </c>
      <c r="D36" s="40">
        <v>619</v>
      </c>
      <c r="E36" s="254">
        <v>1080.33176996259</v>
      </c>
      <c r="F36" s="94">
        <v>1142.3614439359201</v>
      </c>
      <c r="G36" s="212">
        <v>398.6</v>
      </c>
      <c r="H36" s="106" t="s">
        <v>304</v>
      </c>
      <c r="I36" s="107" t="s">
        <v>223</v>
      </c>
      <c r="J36" s="105" t="s">
        <v>17</v>
      </c>
      <c r="K36" s="125" t="s">
        <v>17</v>
      </c>
      <c r="L36" s="212" t="s">
        <v>17</v>
      </c>
      <c r="M36" s="264" t="s">
        <v>17</v>
      </c>
      <c r="N36" s="212" t="s">
        <v>17</v>
      </c>
      <c r="O36" s="105">
        <v>602.31025187691796</v>
      </c>
      <c r="P36" s="125">
        <v>657.12176234943502</v>
      </c>
      <c r="Q36" s="212">
        <v>367</v>
      </c>
      <c r="R36" s="264" t="s">
        <v>279</v>
      </c>
      <c r="S36" s="212" t="s">
        <v>166</v>
      </c>
      <c r="T36" s="105">
        <v>271.41980259072398</v>
      </c>
      <c r="U36" s="125">
        <v>307.49636627907</v>
      </c>
      <c r="V36" s="212">
        <v>482.9375</v>
      </c>
      <c r="W36" s="264" t="s">
        <v>307</v>
      </c>
      <c r="X36" s="212" t="s">
        <v>167</v>
      </c>
      <c r="Y36" s="272"/>
      <c r="AA36" s="254">
        <f>F36-E36</f>
        <v>62.029673973330091</v>
      </c>
      <c r="AB36" s="71">
        <f>AA36/E36</f>
        <v>5.7417245051932582E-2</v>
      </c>
      <c r="AC36" s="88" t="s">
        <v>17</v>
      </c>
      <c r="AD36" s="59" t="s">
        <v>17</v>
      </c>
      <c r="AE36" s="88">
        <f>P36-O36</f>
        <v>54.811510472517057</v>
      </c>
      <c r="AF36" s="59">
        <f>AE36/O36</f>
        <v>9.1002121085791823E-2</v>
      </c>
      <c r="AG36" s="88" t="s">
        <v>17</v>
      </c>
      <c r="AH36" s="244" t="s">
        <v>17</v>
      </c>
      <c r="AJ36" s="678">
        <f>F36/E36</f>
        <v>1.0574172450519326</v>
      </c>
      <c r="AK36" s="71">
        <f>0.5*(AJ36^2-1)</f>
        <v>5.9065615066609456E-2</v>
      </c>
      <c r="AL36" s="70" t="s">
        <v>17</v>
      </c>
      <c r="AM36" s="71" t="s">
        <v>17</v>
      </c>
      <c r="AN36" s="70">
        <f>P36/O36</f>
        <v>1.0910021210857919</v>
      </c>
      <c r="AO36" s="71">
        <f>0.5*(AN36^2-1)</f>
        <v>9.5142814106848439E-2</v>
      </c>
      <c r="AP36" s="70" t="s">
        <v>17</v>
      </c>
      <c r="AQ36" s="679" t="s">
        <v>17</v>
      </c>
    </row>
    <row r="37" spans="1:44" ht="15.9" customHeight="1" x14ac:dyDescent="0.3">
      <c r="A37" s="1171"/>
      <c r="B37" s="1174"/>
      <c r="C37" s="1116" t="s">
        <v>13</v>
      </c>
      <c r="D37" s="1117"/>
      <c r="E37" s="14">
        <f>AVERAGE(E31:E36)</f>
        <v>1033.3839191724132</v>
      </c>
      <c r="F37" s="15">
        <f>AVERAGE(F31:F36)</f>
        <v>1164.4875209553879</v>
      </c>
      <c r="G37" s="213">
        <f>AVERAGE(G31:G36)</f>
        <v>395.08666666666659</v>
      </c>
      <c r="H37" s="1118">
        <f>COUNT(E31:E36)</f>
        <v>5</v>
      </c>
      <c r="I37" s="1119"/>
      <c r="J37" s="89" t="e">
        <f>AVERAGE(J31:J36)</f>
        <v>#DIV/0!</v>
      </c>
      <c r="K37" s="126" t="e">
        <f>AVERAGE(K31:K36)</f>
        <v>#DIV/0!</v>
      </c>
      <c r="L37" s="213" t="e">
        <f>AVERAGE(L31:L36)</f>
        <v>#DIV/0!</v>
      </c>
      <c r="M37" s="1118">
        <f>COUNT(J31:J36)</f>
        <v>0</v>
      </c>
      <c r="N37" s="1119"/>
      <c r="O37" s="89">
        <f>AVERAGE(O31:O36)</f>
        <v>555.88035215240996</v>
      </c>
      <c r="P37" s="126">
        <f>AVERAGE(P31:P36)</f>
        <v>648.21056476423303</v>
      </c>
      <c r="Q37" s="213">
        <f>AVERAGE(Q31:Q36)</f>
        <v>399.19730583426235</v>
      </c>
      <c r="R37" s="1118">
        <f>COUNT(O31:O36)</f>
        <v>6</v>
      </c>
      <c r="S37" s="1119"/>
      <c r="T37" s="89">
        <f>AVERAGE(T31:T36)</f>
        <v>320.67700905134927</v>
      </c>
      <c r="U37" s="126">
        <f>AVERAGE(U31:U36)</f>
        <v>389.172964870334</v>
      </c>
      <c r="V37" s="213">
        <f>AVERAGE(V31:V36)</f>
        <v>465.57707367248577</v>
      </c>
      <c r="W37" s="1118">
        <f>COUNT(T31:T36)</f>
        <v>4</v>
      </c>
      <c r="X37" s="1119"/>
      <c r="Y37" s="273"/>
      <c r="AA37" s="14">
        <f t="shared" ref="AA37:AH37" si="20">AVERAGE(AA31:AA36)</f>
        <v>131.10360178297498</v>
      </c>
      <c r="AB37" s="48">
        <f t="shared" si="20"/>
        <v>0.13224366490331932</v>
      </c>
      <c r="AC37" s="89" t="s">
        <v>17</v>
      </c>
      <c r="AD37" s="65" t="s">
        <v>17</v>
      </c>
      <c r="AE37" s="89">
        <f t="shared" si="20"/>
        <v>94.906438228090821</v>
      </c>
      <c r="AF37" s="65">
        <f t="shared" si="20"/>
        <v>0.17084425144724572</v>
      </c>
      <c r="AG37" s="89">
        <f t="shared" si="20"/>
        <v>79.302419862530996</v>
      </c>
      <c r="AH37" s="112">
        <f t="shared" si="20"/>
        <v>0.24509577806868657</v>
      </c>
      <c r="AJ37" s="47">
        <f t="shared" ref="AJ37:AQ37" si="21">AVERAGE(AJ31:AJ36)</f>
        <v>1.1322436649033194</v>
      </c>
      <c r="AK37" s="48">
        <f t="shared" si="21"/>
        <v>0.14311819023374819</v>
      </c>
      <c r="AL37" s="64" t="s">
        <v>17</v>
      </c>
      <c r="AM37" s="65" t="s">
        <v>17</v>
      </c>
      <c r="AN37" s="64">
        <f t="shared" si="21"/>
        <v>1.1708442514472455</v>
      </c>
      <c r="AO37" s="65">
        <f t="shared" si="21"/>
        <v>0.18744090840488375</v>
      </c>
      <c r="AP37" s="64">
        <f t="shared" si="21"/>
        <v>1.2450957780686867</v>
      </c>
      <c r="AQ37" s="112">
        <f t="shared" si="21"/>
        <v>0.27821356641681771</v>
      </c>
    </row>
    <row r="38" spans="1:44" ht="15.9" customHeight="1" x14ac:dyDescent="0.3">
      <c r="A38" s="1171"/>
      <c r="B38" s="1174"/>
      <c r="C38" s="1124" t="s">
        <v>14</v>
      </c>
      <c r="D38" s="1125"/>
      <c r="E38" s="17">
        <f>_xlfn.STDEV.S(E31:E36)</f>
        <v>120.55998497834142</v>
      </c>
      <c r="F38" s="18">
        <f>_xlfn.STDEV.S(F31:F36)</f>
        <v>89.974851460123247</v>
      </c>
      <c r="G38" s="214">
        <f>_xlfn.STDEV.S(G31:G36)</f>
        <v>74.399177116118636</v>
      </c>
      <c r="H38" s="1120"/>
      <c r="I38" s="1121"/>
      <c r="J38" s="90" t="e">
        <f>_xlfn.STDEV.S(J31:J36)</f>
        <v>#DIV/0!</v>
      </c>
      <c r="K38" s="127" t="e">
        <f>_xlfn.STDEV.S(K31:K36)</f>
        <v>#DIV/0!</v>
      </c>
      <c r="L38" s="214" t="e">
        <f>_xlfn.STDEV.S(L31:L36)</f>
        <v>#DIV/0!</v>
      </c>
      <c r="M38" s="1120"/>
      <c r="N38" s="1121"/>
      <c r="O38" s="90">
        <f>_xlfn.STDEV.S(O31:O36)</f>
        <v>71.266419806886944</v>
      </c>
      <c r="P38" s="127">
        <f>_xlfn.STDEV.S(P31:P36)</f>
        <v>72.034792397172012</v>
      </c>
      <c r="Q38" s="214">
        <f>_xlfn.STDEV.S(Q31:Q36)</f>
        <v>97.234405042873803</v>
      </c>
      <c r="R38" s="1120"/>
      <c r="S38" s="1121"/>
      <c r="T38" s="90">
        <f>_xlfn.STDEV.S(T31:T36)</f>
        <v>54.145285883503242</v>
      </c>
      <c r="U38" s="127">
        <f>_xlfn.STDEV.S(U31:U36)</f>
        <v>60.302174103637704</v>
      </c>
      <c r="V38" s="214">
        <f>_xlfn.STDEV.S(V31:V36)</f>
        <v>115.63380320852319</v>
      </c>
      <c r="W38" s="1120"/>
      <c r="X38" s="1121"/>
      <c r="Y38" s="273"/>
      <c r="AA38" s="17">
        <f t="shared" ref="AA38:AH38" si="22">_xlfn.STDEV.S(AA31:AA36)</f>
        <v>64.962484634021749</v>
      </c>
      <c r="AB38" s="50">
        <f t="shared" si="22"/>
        <v>7.2978282332797073E-2</v>
      </c>
      <c r="AC38" s="90" t="s">
        <v>17</v>
      </c>
      <c r="AD38" s="67" t="s">
        <v>17</v>
      </c>
      <c r="AE38" s="90">
        <f t="shared" si="22"/>
        <v>33.396965795414225</v>
      </c>
      <c r="AF38" s="67">
        <f t="shared" si="22"/>
        <v>7.0759766664277329E-2</v>
      </c>
      <c r="AG38" s="90">
        <f t="shared" si="22"/>
        <v>21.778085179577136</v>
      </c>
      <c r="AH38" s="113">
        <f t="shared" si="22"/>
        <v>9.6153285974795388E-2</v>
      </c>
      <c r="AJ38" s="49">
        <f t="shared" ref="AJ38:AQ38" si="23">_xlfn.STDEV.S(AJ31:AJ36)</f>
        <v>7.2978282332797031E-2</v>
      </c>
      <c r="AK38" s="50">
        <f t="shared" si="23"/>
        <v>8.227626880414507E-2</v>
      </c>
      <c r="AL38" s="66" t="s">
        <v>17</v>
      </c>
      <c r="AM38" s="67" t="s">
        <v>17</v>
      </c>
      <c r="AN38" s="66">
        <f t="shared" si="23"/>
        <v>7.0759766664277329E-2</v>
      </c>
      <c r="AO38" s="67">
        <f t="shared" si="23"/>
        <v>8.3455460648375016E-2</v>
      </c>
      <c r="AP38" s="66">
        <f t="shared" si="23"/>
        <v>9.615328597479525E-2</v>
      </c>
      <c r="AQ38" s="113">
        <f t="shared" si="23"/>
        <v>0.11826726383697926</v>
      </c>
    </row>
    <row r="39" spans="1:44" ht="15.9" customHeight="1" thickBot="1" x14ac:dyDescent="0.35">
      <c r="A39" s="1171"/>
      <c r="B39" s="1175"/>
      <c r="C39" s="1126" t="s">
        <v>15</v>
      </c>
      <c r="D39" s="1127"/>
      <c r="E39" s="20">
        <f>_xlfn.STDEV.S(E31:E36)/SQRT(COUNT(E31:E36))</f>
        <v>53.916064355584979</v>
      </c>
      <c r="F39" s="21">
        <f>_xlfn.STDEV.S(F31:F36)/SQRT(COUNT(F31:F36))</f>
        <v>40.237976826056354</v>
      </c>
      <c r="G39" s="215">
        <f>_xlfn.STDEV.S(G31:G36)/SQRT(COUNT(G31:G36))</f>
        <v>33.272323500337606</v>
      </c>
      <c r="H39" s="1122"/>
      <c r="I39" s="1123"/>
      <c r="J39" s="91" t="e">
        <f>_xlfn.STDEV.S(J31:J36)/SQRT(COUNT(J31:J36))</f>
        <v>#DIV/0!</v>
      </c>
      <c r="K39" s="128" t="e">
        <f>_xlfn.STDEV.S(K31:K36)/SQRT(COUNT(K31:K36))</f>
        <v>#DIV/0!</v>
      </c>
      <c r="L39" s="215" t="e">
        <f>_xlfn.STDEV.S(L31:L36)/SQRT(COUNT(L31:L36))</f>
        <v>#DIV/0!</v>
      </c>
      <c r="M39" s="1122"/>
      <c r="N39" s="1123"/>
      <c r="O39" s="91">
        <f>_xlfn.STDEV.S(O31:O36)/SQRT(COUNT(O31:O36))</f>
        <v>29.094394053641583</v>
      </c>
      <c r="P39" s="128">
        <f>_xlfn.STDEV.S(P31:P36)/SQRT(COUNT(P31:P36))</f>
        <v>29.408080850064753</v>
      </c>
      <c r="Q39" s="215">
        <f>_xlfn.STDEV.S(Q31:Q36)/SQRT(COUNT(Q31:Q36))</f>
        <v>39.695779633024053</v>
      </c>
      <c r="R39" s="1122"/>
      <c r="S39" s="1123"/>
      <c r="T39" s="91">
        <f>_xlfn.STDEV.S(T31:T36)/SQRT(COUNT(T31:T36))</f>
        <v>27.072642941751621</v>
      </c>
      <c r="U39" s="128">
        <f>_xlfn.STDEV.S(U31:U36)/SQRT(COUNT(U31:U36))</f>
        <v>30.151087051818852</v>
      </c>
      <c r="V39" s="215">
        <f>_xlfn.STDEV.S(V31:V36)/SQRT(COUNT(V31:V36))</f>
        <v>57.816901604261595</v>
      </c>
      <c r="W39" s="1122"/>
      <c r="X39" s="1123"/>
      <c r="Y39" s="273"/>
      <c r="AA39" s="20">
        <f t="shared" ref="AA39:AH39" si="24">_xlfn.STDEV.S(AA31:AA36)/SQRT(COUNT(AA31:AA36))</f>
        <v>29.052106325791634</v>
      </c>
      <c r="AB39" s="52">
        <f t="shared" si="24"/>
        <v>3.2636880035461238E-2</v>
      </c>
      <c r="AC39" s="91" t="s">
        <v>17</v>
      </c>
      <c r="AD39" s="69" t="s">
        <v>17</v>
      </c>
      <c r="AE39" s="91">
        <f t="shared" si="24"/>
        <v>14.935577152156307</v>
      </c>
      <c r="AF39" s="69">
        <f t="shared" si="24"/>
        <v>3.1644729666669529E-2</v>
      </c>
      <c r="AG39" s="91">
        <f t="shared" si="24"/>
        <v>12.573583340863459</v>
      </c>
      <c r="AH39" s="114">
        <f t="shared" si="24"/>
        <v>5.5514125541015188E-2</v>
      </c>
      <c r="AJ39" s="51">
        <f t="shared" ref="AJ39:AQ39" si="25">_xlfn.STDEV.S(AJ31:AJ36)/SQRT(COUNT(AJ31:AJ36))</f>
        <v>3.2636880035461217E-2</v>
      </c>
      <c r="AK39" s="52">
        <f t="shared" si="25"/>
        <v>3.6795065996222738E-2</v>
      </c>
      <c r="AL39" s="68" t="s">
        <v>17</v>
      </c>
      <c r="AM39" s="69" t="s">
        <v>17</v>
      </c>
      <c r="AN39" s="68">
        <f t="shared" si="25"/>
        <v>3.1644729666669529E-2</v>
      </c>
      <c r="AO39" s="69">
        <f t="shared" si="25"/>
        <v>3.7322416620665037E-2</v>
      </c>
      <c r="AP39" s="68">
        <f t="shared" si="25"/>
        <v>5.5514125541015105E-2</v>
      </c>
      <c r="AQ39" s="114">
        <f t="shared" si="25"/>
        <v>6.8281636612600477E-2</v>
      </c>
    </row>
    <row r="40" spans="1:44" ht="15.9" customHeight="1" x14ac:dyDescent="0.3">
      <c r="A40" s="1171"/>
      <c r="B40" s="1173" t="s">
        <v>16</v>
      </c>
      <c r="C40" s="725">
        <v>41428</v>
      </c>
      <c r="D40" s="96">
        <v>573</v>
      </c>
      <c r="E40" s="253">
        <v>1129.7407037537801</v>
      </c>
      <c r="F40" s="7">
        <v>1231.9448658719</v>
      </c>
      <c r="G40" s="210">
        <v>443.83333333333297</v>
      </c>
      <c r="H40" s="104" t="s">
        <v>171</v>
      </c>
      <c r="I40" s="98" t="s">
        <v>172</v>
      </c>
      <c r="J40" s="97" t="s">
        <v>17</v>
      </c>
      <c r="K40" s="123" t="s">
        <v>17</v>
      </c>
      <c r="L40" s="210" t="s">
        <v>17</v>
      </c>
      <c r="M40" s="231" t="s">
        <v>17</v>
      </c>
      <c r="N40" s="210" t="s">
        <v>17</v>
      </c>
      <c r="O40" s="97">
        <v>469.59758411414703</v>
      </c>
      <c r="P40" s="123">
        <v>535.80982482438401</v>
      </c>
      <c r="Q40" s="210">
        <v>449.375</v>
      </c>
      <c r="R40" s="231" t="s">
        <v>173</v>
      </c>
      <c r="S40" s="210" t="s">
        <v>213</v>
      </c>
      <c r="T40" s="97" t="s">
        <v>17</v>
      </c>
      <c r="U40" s="123" t="s">
        <v>17</v>
      </c>
      <c r="V40" s="210" t="s">
        <v>17</v>
      </c>
      <c r="W40" s="231" t="s">
        <v>17</v>
      </c>
      <c r="X40" s="210" t="s">
        <v>72</v>
      </c>
      <c r="Y40" s="272"/>
      <c r="Z40" s="81"/>
      <c r="AA40" s="253" t="s">
        <v>17</v>
      </c>
      <c r="AB40" s="100" t="s">
        <v>17</v>
      </c>
      <c r="AC40" s="88" t="s">
        <v>17</v>
      </c>
      <c r="AD40" s="59" t="s">
        <v>17</v>
      </c>
      <c r="AE40" s="88">
        <f>P40-O40</f>
        <v>66.212240710236983</v>
      </c>
      <c r="AF40" s="59">
        <f>AE40/O40</f>
        <v>0.14099783080260161</v>
      </c>
      <c r="AG40" s="88" t="s">
        <v>17</v>
      </c>
      <c r="AH40" s="244" t="s">
        <v>17</v>
      </c>
      <c r="AI40" s="81"/>
      <c r="AJ40" s="674" t="s">
        <v>17</v>
      </c>
      <c r="AK40" s="100" t="s">
        <v>17</v>
      </c>
      <c r="AL40" s="99" t="s">
        <v>17</v>
      </c>
      <c r="AM40" s="100" t="s">
        <v>17</v>
      </c>
      <c r="AN40" s="99">
        <f>P40/O40</f>
        <v>1.1409978308026016</v>
      </c>
      <c r="AO40" s="100">
        <f>0.5*(AN40^2-1)</f>
        <v>0.15093802494812114</v>
      </c>
      <c r="AP40" s="99" t="s">
        <v>17</v>
      </c>
      <c r="AQ40" s="675" t="s">
        <v>17</v>
      </c>
      <c r="AR40" s="81"/>
    </row>
    <row r="41" spans="1:44" ht="15.9" customHeight="1" x14ac:dyDescent="0.3">
      <c r="A41" s="1171"/>
      <c r="B41" s="1174"/>
      <c r="C41" s="726">
        <v>41432</v>
      </c>
      <c r="D41" s="24">
        <v>589</v>
      </c>
      <c r="E41" s="247">
        <v>979.57371782757605</v>
      </c>
      <c r="F41" s="11">
        <v>1333.8260647304</v>
      </c>
      <c r="G41" s="211">
        <v>453.28571428571399</v>
      </c>
      <c r="H41" s="103" t="s">
        <v>191</v>
      </c>
      <c r="I41" s="86" t="s">
        <v>192</v>
      </c>
      <c r="J41" s="88" t="s">
        <v>17</v>
      </c>
      <c r="K41" s="124" t="s">
        <v>17</v>
      </c>
      <c r="L41" s="211" t="s">
        <v>17</v>
      </c>
      <c r="M41" s="263" t="s">
        <v>17</v>
      </c>
      <c r="N41" s="211" t="s">
        <v>17</v>
      </c>
      <c r="O41" s="88" t="s">
        <v>17</v>
      </c>
      <c r="P41" s="124" t="s">
        <v>17</v>
      </c>
      <c r="Q41" s="211" t="s">
        <v>17</v>
      </c>
      <c r="R41" s="263" t="s">
        <v>17</v>
      </c>
      <c r="S41" s="211" t="s">
        <v>172</v>
      </c>
      <c r="T41" s="88">
        <v>337.66447761376298</v>
      </c>
      <c r="U41" s="124">
        <v>385.17111244455401</v>
      </c>
      <c r="V41" s="211">
        <v>463.13157894736798</v>
      </c>
      <c r="W41" s="263" t="s">
        <v>195</v>
      </c>
      <c r="X41" s="211" t="s">
        <v>172</v>
      </c>
      <c r="Y41" s="272"/>
      <c r="AA41" s="247">
        <f>F41-E41</f>
        <v>354.252346902824</v>
      </c>
      <c r="AB41" s="59">
        <f>AA41/E41</f>
        <v>0.36163929314932813</v>
      </c>
      <c r="AC41" s="88" t="s">
        <v>17</v>
      </c>
      <c r="AD41" s="59" t="s">
        <v>17</v>
      </c>
      <c r="AE41" s="88" t="s">
        <v>17</v>
      </c>
      <c r="AF41" s="59" t="s">
        <v>17</v>
      </c>
      <c r="AG41" s="88">
        <f>U41-T41</f>
        <v>47.506634830791029</v>
      </c>
      <c r="AH41" s="244">
        <f>AG41/T41</f>
        <v>0.14069183458833187</v>
      </c>
      <c r="AJ41" s="676">
        <f t="shared" ref="AJ41:AJ46" si="26">F41/E41</f>
        <v>1.3616392931493282</v>
      </c>
      <c r="AK41" s="59">
        <f t="shared" ref="AK41:AK46" si="27">0.5*(AJ41^2-1)</f>
        <v>0.42703078232410108</v>
      </c>
      <c r="AL41" s="58" t="s">
        <v>17</v>
      </c>
      <c r="AM41" s="59" t="s">
        <v>17</v>
      </c>
      <c r="AN41" s="58" t="s">
        <v>17</v>
      </c>
      <c r="AO41" s="59" t="s">
        <v>17</v>
      </c>
      <c r="AP41" s="58">
        <f t="shared" ref="AP41:AP46" si="28">U41/T41</f>
        <v>1.1406918345883319</v>
      </c>
      <c r="AQ41" s="677">
        <f t="shared" ref="AQ41:AQ46" si="29">0.5*(AP41^2-1)</f>
        <v>0.1505889307482472</v>
      </c>
    </row>
    <row r="42" spans="1:44" ht="15.9" customHeight="1" x14ac:dyDescent="0.3">
      <c r="A42" s="1171"/>
      <c r="B42" s="1174"/>
      <c r="C42" s="726">
        <v>41432</v>
      </c>
      <c r="D42" s="24">
        <v>609</v>
      </c>
      <c r="E42" s="247">
        <v>925.774703004451</v>
      </c>
      <c r="F42" s="11">
        <v>1017.84404319048</v>
      </c>
      <c r="G42" s="211">
        <v>394.41176470588198</v>
      </c>
      <c r="H42" s="103" t="s">
        <v>198</v>
      </c>
      <c r="I42" s="86" t="s">
        <v>166</v>
      </c>
      <c r="J42" s="88" t="s">
        <v>17</v>
      </c>
      <c r="K42" s="124" t="s">
        <v>17</v>
      </c>
      <c r="L42" s="211" t="s">
        <v>17</v>
      </c>
      <c r="M42" s="263" t="s">
        <v>17</v>
      </c>
      <c r="N42" s="211" t="s">
        <v>17</v>
      </c>
      <c r="O42" s="88">
        <v>454.31783625793798</v>
      </c>
      <c r="P42" s="124">
        <v>559.83749193028302</v>
      </c>
      <c r="Q42" s="211">
        <v>379</v>
      </c>
      <c r="R42" s="263" t="s">
        <v>205</v>
      </c>
      <c r="S42" s="211" t="s">
        <v>72</v>
      </c>
      <c r="T42" s="88">
        <v>314.426288610374</v>
      </c>
      <c r="U42" s="124">
        <v>382.12019309898699</v>
      </c>
      <c r="V42" s="211">
        <v>401.13333333333298</v>
      </c>
      <c r="W42" s="263" t="s">
        <v>201</v>
      </c>
      <c r="X42" s="211" t="s">
        <v>192</v>
      </c>
      <c r="Y42" s="272"/>
      <c r="AA42" s="247">
        <f>F42-E42</f>
        <v>92.069340186028967</v>
      </c>
      <c r="AB42" s="59">
        <f>AA42/E42</f>
        <v>9.9451129834540644E-2</v>
      </c>
      <c r="AC42" s="88" t="s">
        <v>17</v>
      </c>
      <c r="AD42" s="59" t="s">
        <v>17</v>
      </c>
      <c r="AE42" s="88">
        <f>P42-O42</f>
        <v>105.51965567234504</v>
      </c>
      <c r="AF42" s="59">
        <f>AE42/O42</f>
        <v>0.23225954882483743</v>
      </c>
      <c r="AG42" s="88">
        <f>U42-T42</f>
        <v>67.693904488612986</v>
      </c>
      <c r="AH42" s="244">
        <f>AG42/T42</f>
        <v>0.2152933992503944</v>
      </c>
      <c r="AJ42" s="676">
        <f t="shared" si="26"/>
        <v>1.0994511298345406</v>
      </c>
      <c r="AK42" s="59">
        <f t="shared" si="27"/>
        <v>0.10439639344722396</v>
      </c>
      <c r="AL42" s="58" t="s">
        <v>17</v>
      </c>
      <c r="AM42" s="59" t="s">
        <v>17</v>
      </c>
      <c r="AN42" s="58">
        <f>P42/O42</f>
        <v>1.2322595488248373</v>
      </c>
      <c r="AO42" s="59">
        <f>0.5*(AN42^2-1)</f>
        <v>0.25923179783499584</v>
      </c>
      <c r="AP42" s="58">
        <f t="shared" si="28"/>
        <v>1.2152933992503945</v>
      </c>
      <c r="AQ42" s="677">
        <f t="shared" si="29"/>
        <v>0.23846902313078933</v>
      </c>
    </row>
    <row r="43" spans="1:44" ht="15.9" customHeight="1" x14ac:dyDescent="0.3">
      <c r="A43" s="1171"/>
      <c r="B43" s="1174"/>
      <c r="C43" s="726">
        <v>41449</v>
      </c>
      <c r="D43" s="24">
        <v>620</v>
      </c>
      <c r="E43" s="58" t="s">
        <v>17</v>
      </c>
      <c r="F43" s="59" t="s">
        <v>17</v>
      </c>
      <c r="G43" s="211" t="s">
        <v>17</v>
      </c>
      <c r="H43" s="103" t="s">
        <v>17</v>
      </c>
      <c r="I43" s="86" t="s">
        <v>309</v>
      </c>
      <c r="J43" s="88" t="s">
        <v>17</v>
      </c>
      <c r="K43" s="124" t="s">
        <v>17</v>
      </c>
      <c r="L43" s="211" t="s">
        <v>17</v>
      </c>
      <c r="M43" s="263" t="s">
        <v>17</v>
      </c>
      <c r="N43" s="211" t="s">
        <v>17</v>
      </c>
      <c r="O43" s="88" t="s">
        <v>17</v>
      </c>
      <c r="P43" s="124" t="s">
        <v>17</v>
      </c>
      <c r="Q43" s="211" t="s">
        <v>17</v>
      </c>
      <c r="R43" s="263" t="s">
        <v>17</v>
      </c>
      <c r="S43" s="211" t="s">
        <v>309</v>
      </c>
      <c r="T43" s="88" t="s">
        <v>17</v>
      </c>
      <c r="U43" s="124" t="s">
        <v>17</v>
      </c>
      <c r="V43" s="211" t="s">
        <v>17</v>
      </c>
      <c r="W43" s="263" t="s">
        <v>17</v>
      </c>
      <c r="X43" s="211" t="s">
        <v>309</v>
      </c>
      <c r="Y43" s="272"/>
      <c r="AA43" s="247" t="s">
        <v>17</v>
      </c>
      <c r="AB43" s="59" t="s">
        <v>17</v>
      </c>
      <c r="AC43" s="88" t="s">
        <v>17</v>
      </c>
      <c r="AD43" s="59" t="s">
        <v>17</v>
      </c>
      <c r="AE43" s="88" t="s">
        <v>17</v>
      </c>
      <c r="AF43" s="59" t="s">
        <v>17</v>
      </c>
      <c r="AG43" s="88" t="s">
        <v>17</v>
      </c>
      <c r="AH43" s="244" t="s">
        <v>17</v>
      </c>
      <c r="AJ43" s="676" t="s">
        <v>17</v>
      </c>
      <c r="AK43" s="59" t="s">
        <v>17</v>
      </c>
      <c r="AL43" s="58" t="s">
        <v>17</v>
      </c>
      <c r="AM43" s="59" t="s">
        <v>17</v>
      </c>
      <c r="AN43" s="58" t="s">
        <v>17</v>
      </c>
      <c r="AO43" s="59" t="s">
        <v>17</v>
      </c>
      <c r="AP43" s="58" t="s">
        <v>17</v>
      </c>
      <c r="AQ43" s="677" t="s">
        <v>17</v>
      </c>
    </row>
    <row r="44" spans="1:44" ht="15.9" customHeight="1" x14ac:dyDescent="0.3">
      <c r="A44" s="1171"/>
      <c r="B44" s="1174"/>
      <c r="C44" s="726">
        <v>41614</v>
      </c>
      <c r="D44" s="24">
        <v>773</v>
      </c>
      <c r="E44" s="247">
        <v>879.55257838997295</v>
      </c>
      <c r="F44" s="11">
        <v>998.67406681001705</v>
      </c>
      <c r="G44" s="211">
        <v>373.695652173913</v>
      </c>
      <c r="H44" s="103" t="s">
        <v>311</v>
      </c>
      <c r="I44" s="86" t="s">
        <v>166</v>
      </c>
      <c r="J44" s="88" t="s">
        <v>17</v>
      </c>
      <c r="K44" s="124" t="s">
        <v>17</v>
      </c>
      <c r="L44" s="211" t="s">
        <v>17</v>
      </c>
      <c r="M44" s="263" t="s">
        <v>17</v>
      </c>
      <c r="N44" s="211" t="s">
        <v>17</v>
      </c>
      <c r="O44" s="88">
        <v>545.31722349047004</v>
      </c>
      <c r="P44" s="124">
        <v>603.71981529642301</v>
      </c>
      <c r="Q44" s="211">
        <v>457.91666666666703</v>
      </c>
      <c r="R44" s="263" t="s">
        <v>314</v>
      </c>
      <c r="S44" s="211" t="s">
        <v>166</v>
      </c>
      <c r="T44" s="88">
        <v>389.62373530409798</v>
      </c>
      <c r="U44" s="124">
        <v>430.58997556182101</v>
      </c>
      <c r="V44" s="211">
        <v>494.44</v>
      </c>
      <c r="W44" s="263" t="s">
        <v>315</v>
      </c>
      <c r="X44" s="211" t="s">
        <v>172</v>
      </c>
      <c r="Y44" s="272"/>
      <c r="AA44" s="247">
        <f>F44-E44</f>
        <v>119.1214884200441</v>
      </c>
      <c r="AB44" s="59">
        <f>AA44/E44</f>
        <v>0.13543418704780197</v>
      </c>
      <c r="AC44" s="88" t="s">
        <v>17</v>
      </c>
      <c r="AD44" s="59" t="s">
        <v>17</v>
      </c>
      <c r="AE44" s="88">
        <f>P44-O44</f>
        <v>58.402591805952966</v>
      </c>
      <c r="AF44" s="59">
        <f>AE44/O44</f>
        <v>0.10709838107098338</v>
      </c>
      <c r="AG44" s="88">
        <f>U44-T44</f>
        <v>40.96624025772303</v>
      </c>
      <c r="AH44" s="244">
        <f>AG44/T44</f>
        <v>0.10514308176258623</v>
      </c>
      <c r="AJ44" s="676">
        <f t="shared" si="26"/>
        <v>1.135434187047802</v>
      </c>
      <c r="AK44" s="59">
        <f t="shared" si="27"/>
        <v>0.1446053965584515</v>
      </c>
      <c r="AL44" s="58" t="s">
        <v>17</v>
      </c>
      <c r="AM44" s="59" t="s">
        <v>17</v>
      </c>
      <c r="AN44" s="58">
        <f>P44/O44</f>
        <v>1.1070983810709834</v>
      </c>
      <c r="AO44" s="59">
        <f>0.5*(AN44^2-1)</f>
        <v>0.11283341268499614</v>
      </c>
      <c r="AP44" s="58">
        <f t="shared" si="28"/>
        <v>1.1051430817625862</v>
      </c>
      <c r="AQ44" s="677">
        <f t="shared" si="29"/>
        <v>0.11067061558385316</v>
      </c>
    </row>
    <row r="45" spans="1:44" ht="15.9" customHeight="1" x14ac:dyDescent="0.3">
      <c r="A45" s="1171"/>
      <c r="B45" s="1174"/>
      <c r="C45" s="726">
        <v>42124</v>
      </c>
      <c r="D45" s="24">
        <v>416</v>
      </c>
      <c r="E45" s="247">
        <v>908.68857857222497</v>
      </c>
      <c r="F45" s="11">
        <v>1121.9133190596301</v>
      </c>
      <c r="G45" s="211">
        <v>369.33333333333297</v>
      </c>
      <c r="H45" s="103" t="s">
        <v>271</v>
      </c>
      <c r="I45" s="86" t="s">
        <v>172</v>
      </c>
      <c r="J45" s="88">
        <v>732.11510608200297</v>
      </c>
      <c r="K45" s="124">
        <v>895.66905553541005</v>
      </c>
      <c r="L45" s="211">
        <v>445.02702702702697</v>
      </c>
      <c r="M45" s="263" t="s">
        <v>326</v>
      </c>
      <c r="N45" s="211" t="s">
        <v>166</v>
      </c>
      <c r="O45" s="88">
        <v>505.47296805057499</v>
      </c>
      <c r="P45" s="124">
        <v>628.35058740820102</v>
      </c>
      <c r="Q45" s="211">
        <v>447.058823529412</v>
      </c>
      <c r="R45" s="263" t="s">
        <v>262</v>
      </c>
      <c r="S45" s="211" t="s">
        <v>172</v>
      </c>
      <c r="T45" s="88">
        <v>299.25669134678299</v>
      </c>
      <c r="U45" s="124">
        <v>349.51008429609197</v>
      </c>
      <c r="V45" s="211">
        <v>447.722222222222</v>
      </c>
      <c r="W45" s="263" t="s">
        <v>216</v>
      </c>
      <c r="X45" s="211" t="s">
        <v>166</v>
      </c>
      <c r="Y45" s="272"/>
      <c r="AA45" s="247" t="s">
        <v>17</v>
      </c>
      <c r="AB45" s="37" t="s">
        <v>17</v>
      </c>
      <c r="AC45" s="88">
        <f>K45-J45</f>
        <v>163.55394945340709</v>
      </c>
      <c r="AD45" s="37">
        <f>AC45/J45</f>
        <v>0.22339922792835759</v>
      </c>
      <c r="AE45" s="88">
        <f>P45-O45</f>
        <v>122.87761935762603</v>
      </c>
      <c r="AF45" s="59">
        <f>AE45/O45</f>
        <v>0.24309434356404899</v>
      </c>
      <c r="AG45" s="88">
        <f>U45-T45</f>
        <v>50.253392949308989</v>
      </c>
      <c r="AH45" s="244">
        <f>AG45/T45</f>
        <v>0.1679273827534056</v>
      </c>
      <c r="AJ45" s="676" t="s">
        <v>17</v>
      </c>
      <c r="AK45" s="59" t="s">
        <v>17</v>
      </c>
      <c r="AL45" s="58">
        <f>K45/J45</f>
        <v>1.2233992279283576</v>
      </c>
      <c r="AM45" s="59">
        <f>0.5*(AL45^2-1)</f>
        <v>0.24835283544785081</v>
      </c>
      <c r="AN45" s="58">
        <f>P45/O45</f>
        <v>1.2430943435640489</v>
      </c>
      <c r="AO45" s="59">
        <f>0.5*(AN45^2-1)</f>
        <v>0.27264177350046681</v>
      </c>
      <c r="AP45" s="58">
        <f t="shared" si="28"/>
        <v>1.1679273827534056</v>
      </c>
      <c r="AQ45" s="677">
        <f t="shared" si="29"/>
        <v>0.18202718569261001</v>
      </c>
    </row>
    <row r="46" spans="1:44" ht="15.9" customHeight="1" thickBot="1" x14ac:dyDescent="0.35">
      <c r="A46" s="1171"/>
      <c r="B46" s="1174"/>
      <c r="C46" s="727">
        <v>42138</v>
      </c>
      <c r="D46" s="40">
        <v>451</v>
      </c>
      <c r="E46" s="254">
        <v>1131.4473953131101</v>
      </c>
      <c r="F46" s="94">
        <v>1258.60314794739</v>
      </c>
      <c r="G46" s="212">
        <v>460.6</v>
      </c>
      <c r="H46" s="106" t="s">
        <v>294</v>
      </c>
      <c r="I46" s="107" t="s">
        <v>223</v>
      </c>
      <c r="J46" s="105">
        <v>780.90583826281602</v>
      </c>
      <c r="K46" s="125">
        <v>904.83537420614005</v>
      </c>
      <c r="L46" s="212">
        <v>413.86956521739103</v>
      </c>
      <c r="M46" s="264" t="s">
        <v>325</v>
      </c>
      <c r="N46" s="212" t="s">
        <v>166</v>
      </c>
      <c r="O46" s="105">
        <v>505.25032911196701</v>
      </c>
      <c r="P46" s="125">
        <v>589.03788551029697</v>
      </c>
      <c r="Q46" s="212">
        <v>432.57142857142901</v>
      </c>
      <c r="R46" s="264" t="s">
        <v>253</v>
      </c>
      <c r="S46" s="212" t="s">
        <v>166</v>
      </c>
      <c r="T46" s="105">
        <v>326.92668354303697</v>
      </c>
      <c r="U46" s="125">
        <v>421.36151735239002</v>
      </c>
      <c r="V46" s="212">
        <v>433.058823529412</v>
      </c>
      <c r="W46" s="264" t="s">
        <v>327</v>
      </c>
      <c r="X46" s="212" t="s">
        <v>166</v>
      </c>
      <c r="Y46" s="272"/>
      <c r="AA46" s="254">
        <f>F46-E46</f>
        <v>127.15575263427991</v>
      </c>
      <c r="AB46" s="38">
        <f>AA46/E46</f>
        <v>0.11238326515311971</v>
      </c>
      <c r="AC46" s="105">
        <f>K46-J46</f>
        <v>123.92953594332403</v>
      </c>
      <c r="AD46" s="38">
        <f>AC46/J46</f>
        <v>0.15869971752166001</v>
      </c>
      <c r="AE46" s="105">
        <f>P46-O46</f>
        <v>83.787556398329968</v>
      </c>
      <c r="AF46" s="71">
        <f>AE46/O46</f>
        <v>0.16583374927354488</v>
      </c>
      <c r="AG46" s="105">
        <f>U46-T46</f>
        <v>94.434833809353051</v>
      </c>
      <c r="AH46" s="246">
        <f>AG46/T46</f>
        <v>0.28885630498533948</v>
      </c>
      <c r="AJ46" s="678">
        <f t="shared" si="26"/>
        <v>1.1123832651531198</v>
      </c>
      <c r="AK46" s="71">
        <f t="shared" si="27"/>
        <v>0.11869826429635799</v>
      </c>
      <c r="AL46" s="70">
        <f>K46/J46</f>
        <v>1.15869971752166</v>
      </c>
      <c r="AM46" s="71">
        <f>0.5*(AL46^2-1)</f>
        <v>0.1712925176923874</v>
      </c>
      <c r="AN46" s="70">
        <f>P46/O46</f>
        <v>1.1658337492735449</v>
      </c>
      <c r="AO46" s="71">
        <f>0.5*(AN46^2-1)</f>
        <v>0.17958416547260536</v>
      </c>
      <c r="AP46" s="70">
        <f t="shared" si="28"/>
        <v>1.2888563049853394</v>
      </c>
      <c r="AQ46" s="679">
        <f t="shared" si="29"/>
        <v>0.33057528745023113</v>
      </c>
    </row>
    <row r="47" spans="1:44" ht="15.9" customHeight="1" x14ac:dyDescent="0.3">
      <c r="A47" s="1171"/>
      <c r="B47" s="1174"/>
      <c r="C47" s="1116" t="s">
        <v>13</v>
      </c>
      <c r="D47" s="1117"/>
      <c r="E47" s="14">
        <f>AVERAGE(E40:E46)</f>
        <v>992.46294614351928</v>
      </c>
      <c r="F47" s="15">
        <f>AVERAGE(F40:F46)</f>
        <v>1160.4675846016362</v>
      </c>
      <c r="G47" s="213">
        <f>AVERAGE(G40:G46)</f>
        <v>415.85996630536255</v>
      </c>
      <c r="H47" s="1118">
        <f>COUNT(E40:E46)</f>
        <v>6</v>
      </c>
      <c r="I47" s="1119"/>
      <c r="J47" s="89">
        <f>AVERAGE(J40:J46)</f>
        <v>756.51047217240944</v>
      </c>
      <c r="K47" s="126">
        <f>AVERAGE(K40:K46)</f>
        <v>900.25221487077511</v>
      </c>
      <c r="L47" s="213">
        <f>AVERAGE(L40:L46)</f>
        <v>429.448296122209</v>
      </c>
      <c r="M47" s="1118">
        <f>COUNT(J40:J46)</f>
        <v>2</v>
      </c>
      <c r="N47" s="1119"/>
      <c r="O47" s="89">
        <f>AVERAGE(O40:O46)</f>
        <v>495.99118820501945</v>
      </c>
      <c r="P47" s="126">
        <f>AVERAGE(P40:P46)</f>
        <v>583.35112099391756</v>
      </c>
      <c r="Q47" s="213">
        <f>AVERAGE(Q40:Q46)</f>
        <v>433.18438375350161</v>
      </c>
      <c r="R47" s="1118">
        <f>COUNT(O40:O46)</f>
        <v>5</v>
      </c>
      <c r="S47" s="1119"/>
      <c r="T47" s="89">
        <f>AVERAGE(T40:T46)</f>
        <v>333.57957528361101</v>
      </c>
      <c r="U47" s="126">
        <f>AVERAGE(U40:U46)</f>
        <v>393.75057655076881</v>
      </c>
      <c r="V47" s="213">
        <f>AVERAGE(V40:V46)</f>
        <v>447.897191606467</v>
      </c>
      <c r="W47" s="1118">
        <f>COUNT(T40:T46)</f>
        <v>5</v>
      </c>
      <c r="X47" s="1119"/>
      <c r="Y47" s="273"/>
      <c r="AA47" s="14">
        <f t="shared" ref="AA47:AG47" si="30">AVERAGE(AA40:AA46)</f>
        <v>173.14973203579424</v>
      </c>
      <c r="AB47" s="48">
        <f t="shared" si="30"/>
        <v>0.17722696879619762</v>
      </c>
      <c r="AC47" s="89">
        <f>AVERAGE(AC40:AC46)</f>
        <v>143.74174269836556</v>
      </c>
      <c r="AD47" s="48">
        <f>AVERAGE(AD40:AD46)</f>
        <v>0.1910494727250088</v>
      </c>
      <c r="AE47" s="89">
        <f>AVERAGE(AE40:AE46)</f>
        <v>87.359932788898192</v>
      </c>
      <c r="AF47" s="65">
        <f t="shared" si="30"/>
        <v>0.17785677070720327</v>
      </c>
      <c r="AG47" s="89">
        <f t="shared" si="30"/>
        <v>60.17100126715782</v>
      </c>
      <c r="AH47" s="112">
        <f>AVERAGE(AH40:AH46)</f>
        <v>0.18358240066801151</v>
      </c>
      <c r="AJ47" s="47">
        <f t="shared" ref="AJ47:AP47" si="31">AVERAGE(AJ40:AJ46)</f>
        <v>1.1772269687961976</v>
      </c>
      <c r="AK47" s="65">
        <f t="shared" si="31"/>
        <v>0.19868270915653363</v>
      </c>
      <c r="AL47" s="64">
        <f t="shared" si="31"/>
        <v>1.1910494727250089</v>
      </c>
      <c r="AM47" s="65">
        <f t="shared" si="31"/>
        <v>0.2098226765701191</v>
      </c>
      <c r="AN47" s="64">
        <f t="shared" si="31"/>
        <v>1.1778567707072032</v>
      </c>
      <c r="AO47" s="65">
        <f t="shared" si="31"/>
        <v>0.19504583488823707</v>
      </c>
      <c r="AP47" s="64">
        <f t="shared" si="31"/>
        <v>1.1835824006680116</v>
      </c>
      <c r="AQ47" s="112">
        <f>AVERAGE(AQ40:AQ46)</f>
        <v>0.20246620852114616</v>
      </c>
    </row>
    <row r="48" spans="1:44" ht="15.9" customHeight="1" x14ac:dyDescent="0.3">
      <c r="A48" s="1171"/>
      <c r="B48" s="1174"/>
      <c r="C48" s="1124" t="s">
        <v>14</v>
      </c>
      <c r="D48" s="1125"/>
      <c r="E48" s="17">
        <f>_xlfn.STDEV.S(E40:E46)</f>
        <v>111.84114594659904</v>
      </c>
      <c r="F48" s="18">
        <f>_xlfn.STDEV.S(F40:F46)</f>
        <v>136.23347717728001</v>
      </c>
      <c r="G48" s="214">
        <f>_xlfn.STDEV.S(G40:G46)</f>
        <v>41.442608034507394</v>
      </c>
      <c r="H48" s="1120"/>
      <c r="I48" s="1121"/>
      <c r="J48" s="90">
        <f>_xlfn.STDEV.S(J40:J46)</f>
        <v>34.500257584109619</v>
      </c>
      <c r="K48" s="127">
        <f>_xlfn.STDEV.S(K40:K46)</f>
        <v>6.4815660905900385</v>
      </c>
      <c r="L48" s="214">
        <f>_xlfn.STDEV.S(L40:L46)</f>
        <v>22.031652530154457</v>
      </c>
      <c r="M48" s="1120"/>
      <c r="N48" s="1121"/>
      <c r="O48" s="90">
        <f>_xlfn.STDEV.S(O40:O46)</f>
        <v>35.503465308920354</v>
      </c>
      <c r="P48" s="127">
        <f>_xlfn.STDEV.S(P40:P46)</f>
        <v>36.349830016952623</v>
      </c>
      <c r="Q48" s="214">
        <f>_xlfn.STDEV.S(Q40:Q46)</f>
        <v>31.633230582867895</v>
      </c>
      <c r="R48" s="1120"/>
      <c r="S48" s="1121"/>
      <c r="T48" s="90">
        <f>_xlfn.STDEV.S(T40:T46)</f>
        <v>34.448526891903505</v>
      </c>
      <c r="U48" s="127">
        <f>_xlfn.STDEV.S(U40:U46)</f>
        <v>32.732245378096103</v>
      </c>
      <c r="V48" s="214">
        <f>_xlfn.STDEV.S(V40:V46)</f>
        <v>34.660445008954667</v>
      </c>
      <c r="W48" s="1120"/>
      <c r="X48" s="1121"/>
      <c r="Y48" s="273"/>
      <c r="AA48" s="17">
        <f t="shared" ref="AA48:AG48" si="32">_xlfn.STDEV.S(AA40:AA46)</f>
        <v>121.66440770082399</v>
      </c>
      <c r="AB48" s="50">
        <f t="shared" si="32"/>
        <v>0.12383904743380167</v>
      </c>
      <c r="AC48" s="90">
        <f>_xlfn.STDEV.S(AC40:AC46)</f>
        <v>28.01869149351953</v>
      </c>
      <c r="AD48" s="50">
        <f>_xlfn.STDEV.S(AD40:AD46)</f>
        <v>4.5749462548025498E-2</v>
      </c>
      <c r="AE48" s="90">
        <f>_xlfn.STDEV.S(AE40:AE46)</f>
        <v>26.878411153425212</v>
      </c>
      <c r="AF48" s="67">
        <f t="shared" si="32"/>
        <v>5.8577912600154061E-2</v>
      </c>
      <c r="AG48" s="90">
        <f t="shared" si="32"/>
        <v>21.553261184617298</v>
      </c>
      <c r="AH48" s="113">
        <f>_xlfn.STDEV.S(AH40:AH46)</f>
        <v>7.1283920620632907E-2</v>
      </c>
      <c r="AJ48" s="49">
        <f t="shared" ref="AJ48:AP48" si="33">_xlfn.STDEV.S(AJ40:AJ46)</f>
        <v>0.12383904743380171</v>
      </c>
      <c r="AK48" s="67">
        <f t="shared" si="33"/>
        <v>0.15313895542588929</v>
      </c>
      <c r="AL48" s="66">
        <f t="shared" si="33"/>
        <v>4.5749462548025498E-2</v>
      </c>
      <c r="AM48" s="67">
        <f t="shared" si="33"/>
        <v>5.448987324527834E-2</v>
      </c>
      <c r="AN48" s="66">
        <f t="shared" si="33"/>
        <v>5.8577912600154006E-2</v>
      </c>
      <c r="AO48" s="67">
        <f t="shared" si="33"/>
        <v>6.9073171368975131E-2</v>
      </c>
      <c r="AP48" s="66">
        <f t="shared" si="33"/>
        <v>7.1283920620632976E-2</v>
      </c>
      <c r="AQ48" s="113">
        <f>_xlfn.STDEV.S(AQ40:AQ46)</f>
        <v>8.5503764902336299E-2</v>
      </c>
    </row>
    <row r="49" spans="1:43" ht="15.9" customHeight="1" thickBot="1" x14ac:dyDescent="0.35">
      <c r="A49" s="1171"/>
      <c r="B49" s="1175"/>
      <c r="C49" s="1126" t="s">
        <v>15</v>
      </c>
      <c r="D49" s="1127"/>
      <c r="E49" s="20">
        <f>_xlfn.STDEV.S(E40:E46)/SQRT(COUNT(E40:E46))</f>
        <v>45.658956636218463</v>
      </c>
      <c r="F49" s="21">
        <f>_xlfn.STDEV.S(F40:F46)/SQRT(COUNT(F40:F46))</f>
        <v>55.617084161572265</v>
      </c>
      <c r="G49" s="215">
        <f>_xlfn.STDEV.S(G40:G46)/SQRT(COUNT(G40:G46))</f>
        <v>16.918873882451599</v>
      </c>
      <c r="H49" s="1122"/>
      <c r="I49" s="1123"/>
      <c r="J49" s="91">
        <f>_xlfn.STDEV.S(J40:J46)/SQRT(COUNT(J40:J46))</f>
        <v>24.395366090406526</v>
      </c>
      <c r="K49" s="128">
        <f>_xlfn.STDEV.S(K40:K46)/SQRT(COUNT(K40:K46))</f>
        <v>4.5831593353649964</v>
      </c>
      <c r="L49" s="215">
        <f>_xlfn.STDEV.S(L40:L46)/SQRT(COUNT(L40:L46))</f>
        <v>15.578730904817972</v>
      </c>
      <c r="M49" s="1122"/>
      <c r="N49" s="1123"/>
      <c r="O49" s="91">
        <f>_xlfn.STDEV.S(O40:O46)/SQRT(COUNT(O40:O46))</f>
        <v>15.877632373510297</v>
      </c>
      <c r="P49" s="128">
        <f>_xlfn.STDEV.S(P40:P46)/SQRT(COUNT(P40:P46))</f>
        <v>16.256138177693678</v>
      </c>
      <c r="Q49" s="215">
        <f>_xlfn.STDEV.S(Q40:Q46)/SQRT(COUNT(Q40:Q46))</f>
        <v>14.146810786243581</v>
      </c>
      <c r="R49" s="1122"/>
      <c r="S49" s="1123"/>
      <c r="T49" s="91">
        <f>_xlfn.STDEV.S(T40:T46)/SQRT(COUNT(T40:T46))</f>
        <v>15.405849571005156</v>
      </c>
      <c r="U49" s="128">
        <f>_xlfn.STDEV.S(U40:U46)/SQRT(COUNT(U40:U46))</f>
        <v>14.638305144325237</v>
      </c>
      <c r="V49" s="215">
        <f>_xlfn.STDEV.S(V40:V46)/SQRT(COUNT(V40:V46))</f>
        <v>15.500622234083188</v>
      </c>
      <c r="W49" s="1122"/>
      <c r="X49" s="1123"/>
      <c r="Y49" s="273"/>
      <c r="AA49" s="20">
        <f t="shared" ref="AA49:AG49" si="34">_xlfn.STDEV.S(AA40:AA46)/SQRT(COUNT(AA40:AA46))</f>
        <v>60.832203850411993</v>
      </c>
      <c r="AB49" s="52">
        <f t="shared" si="34"/>
        <v>6.1919523716900834E-2</v>
      </c>
      <c r="AC49" s="91">
        <f>_xlfn.STDEV.S(AC40:AC46)/SQRT(COUNT(AC40:AC46))</f>
        <v>19.812206755041494</v>
      </c>
      <c r="AD49" s="52">
        <f>_xlfn.STDEV.S(AD40:AD46)/SQRT(COUNT(AD40:AD46))</f>
        <v>3.2349755203348811E-2</v>
      </c>
      <c r="AE49" s="91">
        <f>_xlfn.STDEV.S(AE40:AE46)/SQRT(COUNT(AE40:AE46))</f>
        <v>12.020390893249459</v>
      </c>
      <c r="AF49" s="69">
        <f t="shared" si="34"/>
        <v>2.6196838910797188E-2</v>
      </c>
      <c r="AG49" s="91">
        <f t="shared" si="34"/>
        <v>9.6389114291223841</v>
      </c>
      <c r="AH49" s="114">
        <f>_xlfn.STDEV.S(AH40:AH46)/SQRT(COUNT(AH40:AH46))</f>
        <v>3.1879138442086834E-2</v>
      </c>
      <c r="AJ49" s="51">
        <f t="shared" ref="AJ49:AP49" si="35">_xlfn.STDEV.S(AJ40:AJ46)/SQRT(COUNT(AJ40:AJ46))</f>
        <v>6.1919523716900855E-2</v>
      </c>
      <c r="AK49" s="69">
        <f t="shared" si="35"/>
        <v>7.6569477712944645E-2</v>
      </c>
      <c r="AL49" s="68">
        <f t="shared" si="35"/>
        <v>3.2349755203348811E-2</v>
      </c>
      <c r="AM49" s="69">
        <f t="shared" si="35"/>
        <v>3.8530158877731736E-2</v>
      </c>
      <c r="AN49" s="68">
        <f t="shared" si="35"/>
        <v>2.619683891079716E-2</v>
      </c>
      <c r="AO49" s="69">
        <f t="shared" si="35"/>
        <v>3.0890461320504117E-2</v>
      </c>
      <c r="AP49" s="68">
        <f t="shared" si="35"/>
        <v>3.1879138442086868E-2</v>
      </c>
      <c r="AQ49" s="114">
        <f>_xlfn.STDEV.S(AQ40:AQ46)/SQRT(COUNT(AQ40:AQ46))</f>
        <v>3.8238446130756922E-2</v>
      </c>
    </row>
    <row r="50" spans="1:43" s="81" customFormat="1" ht="15.9" customHeight="1" thickBot="1" x14ac:dyDescent="0.35">
      <c r="A50" s="1172"/>
      <c r="B50" s="1109" t="s">
        <v>19</v>
      </c>
      <c r="C50" s="1110"/>
      <c r="D50" s="1110"/>
      <c r="E50" s="27">
        <f>_xlfn.T.TEST(E31:E36,E40:E46,2,3)</f>
        <v>0.57773576182512087</v>
      </c>
      <c r="F50" s="28">
        <f>_xlfn.T.TEST(F31:F36,F40:F46,2,3)</f>
        <v>0.95463402479937498</v>
      </c>
      <c r="G50" s="53">
        <f>_xlfn.T.TEST(G31:G36,G40:G46,2,3)</f>
        <v>0.59793454391891876</v>
      </c>
      <c r="J50" s="27" t="e">
        <f>_xlfn.T.TEST(J31:J36,J40:J46,2,3)</f>
        <v>#DIV/0!</v>
      </c>
      <c r="K50" s="72" t="e">
        <f>_xlfn.T.TEST(K31:K36,K40:K46,2,3)</f>
        <v>#DIV/0!</v>
      </c>
      <c r="L50" s="53" t="e">
        <f>_xlfn.T.TEST(L31:L36,L40:L46,2,3)</f>
        <v>#DIV/0!</v>
      </c>
      <c r="O50" s="27">
        <f>_xlfn.T.TEST(O31:O36,O40:O46,2,3)</f>
        <v>0.11046771588511341</v>
      </c>
      <c r="P50" s="72">
        <f>_xlfn.T.TEST(P31:P36,P40:P46,2,3)</f>
        <v>9.1447139327714727E-2</v>
      </c>
      <c r="Q50" s="53">
        <f>_xlfn.T.TEST(Q31:Q36,Q40:Q46,2,3)</f>
        <v>0.44965848315605517</v>
      </c>
      <c r="T50" s="27">
        <f>_xlfn.T.TEST(T31:T36,T40:T46,2,3)</f>
        <v>0.69630924062463417</v>
      </c>
      <c r="U50" s="72">
        <f>_xlfn.T.TEST(U31:U36,U40:U46,2,3)</f>
        <v>0.89739281174712837</v>
      </c>
      <c r="V50" s="53">
        <f>_xlfn.T.TEST(V31:V36,V40:V46,2,3)</f>
        <v>0.78469835840968549</v>
      </c>
      <c r="AA50" s="27">
        <f t="shared" ref="AA50:AG50" si="36">_xlfn.T.TEST(AA31:AA36,AA40:AA46,2,3)</f>
        <v>0.56401576531929021</v>
      </c>
      <c r="AB50" s="28">
        <f t="shared" si="36"/>
        <v>0.55089401249166503</v>
      </c>
      <c r="AC50" s="379" t="s">
        <v>17</v>
      </c>
      <c r="AD50" s="28" t="s">
        <v>17</v>
      </c>
      <c r="AE50" s="379">
        <f>_xlfn.T.TEST(AE31:AE36,AE40:AE46,2,3)</f>
        <v>0.70460105463555334</v>
      </c>
      <c r="AF50" s="72">
        <f t="shared" si="36"/>
        <v>0.86884321367872097</v>
      </c>
      <c r="AG50" s="119">
        <f t="shared" si="36"/>
        <v>0.28942564907297913</v>
      </c>
      <c r="AH50" s="29">
        <f>_xlfn.T.TEST(AH31:AH36,AH40:AH46,2,3)</f>
        <v>0.40063240034888087</v>
      </c>
      <c r="AJ50" s="27">
        <f t="shared" ref="AJ50:AP50" si="37">_xlfn.T.TEST(AJ31:AJ36,AJ40:AJ46,2,3)</f>
        <v>0.55089401249166636</v>
      </c>
      <c r="AK50" s="72">
        <f t="shared" si="37"/>
        <v>0.54589359452449826</v>
      </c>
      <c r="AL50" s="119" t="s">
        <v>17</v>
      </c>
      <c r="AM50" s="72" t="s">
        <v>17</v>
      </c>
      <c r="AN50" s="119">
        <f t="shared" si="37"/>
        <v>0.86884321367871709</v>
      </c>
      <c r="AO50" s="72">
        <f t="shared" si="37"/>
        <v>0.87928937319148326</v>
      </c>
      <c r="AP50" s="119">
        <f t="shared" si="37"/>
        <v>0.40063240034888059</v>
      </c>
      <c r="AQ50" s="29">
        <f>_xlfn.T.TEST(AQ31:AQ36,AQ40:AQ46,2,3)</f>
        <v>0.39874917081124189</v>
      </c>
    </row>
    <row r="51" spans="1:43" ht="15.9" customHeight="1" x14ac:dyDescent="0.3">
      <c r="J51" s="8"/>
      <c r="K51" s="8"/>
      <c r="O51" s="8"/>
      <c r="P51" s="8"/>
      <c r="T51" s="8"/>
      <c r="U51" s="8"/>
    </row>
    <row r="52" spans="1:43" ht="15.9" customHeight="1" thickBot="1" x14ac:dyDescent="0.35">
      <c r="J52" s="8"/>
      <c r="K52" s="8"/>
      <c r="O52" s="8"/>
      <c r="P52" s="8"/>
      <c r="T52" s="8"/>
      <c r="U52" s="8"/>
    </row>
    <row r="53" spans="1:43" ht="16.5" customHeight="1" thickBot="1" x14ac:dyDescent="0.35">
      <c r="A53" s="1150" t="s">
        <v>645</v>
      </c>
      <c r="B53" s="1151"/>
      <c r="C53" s="1308" t="s">
        <v>0</v>
      </c>
      <c r="D53" s="1179" t="s">
        <v>1</v>
      </c>
      <c r="E53" s="1098" t="s">
        <v>161</v>
      </c>
      <c r="F53" s="1099"/>
      <c r="G53" s="1099"/>
      <c r="H53" s="1099"/>
      <c r="I53" s="1099"/>
      <c r="J53" s="1098" t="s">
        <v>162</v>
      </c>
      <c r="K53" s="1099"/>
      <c r="L53" s="1099"/>
      <c r="M53" s="1099"/>
      <c r="N53" s="1100"/>
      <c r="O53" s="1098" t="s">
        <v>164</v>
      </c>
      <c r="P53" s="1099"/>
      <c r="Q53" s="1099"/>
      <c r="R53" s="1099"/>
      <c r="S53" s="1100"/>
      <c r="T53" s="1098" t="s">
        <v>163</v>
      </c>
      <c r="U53" s="1099"/>
      <c r="V53" s="1099"/>
      <c r="W53" s="1099"/>
      <c r="X53" s="1100"/>
      <c r="AA53" s="1098" t="s">
        <v>339</v>
      </c>
      <c r="AB53" s="1099"/>
      <c r="AC53" s="1099"/>
      <c r="AD53" s="1099"/>
      <c r="AE53" s="1099"/>
      <c r="AF53" s="1099"/>
      <c r="AG53" s="1099"/>
      <c r="AH53" s="1100"/>
      <c r="AJ53" s="1275" t="s">
        <v>346</v>
      </c>
      <c r="AK53" s="1276"/>
      <c r="AL53" s="1276"/>
      <c r="AM53" s="1276"/>
      <c r="AN53" s="1276"/>
      <c r="AO53" s="1276"/>
      <c r="AP53" s="1276"/>
      <c r="AQ53" s="1277"/>
    </row>
    <row r="54" spans="1:43" ht="16.5" customHeight="1" x14ac:dyDescent="0.3">
      <c r="A54" s="1152"/>
      <c r="B54" s="1153"/>
      <c r="C54" s="1309"/>
      <c r="D54" s="1180"/>
      <c r="E54" s="1225" t="s">
        <v>51</v>
      </c>
      <c r="F54" s="1226"/>
      <c r="G54" s="1198" t="s">
        <v>7</v>
      </c>
      <c r="H54" s="1157" t="s">
        <v>68</v>
      </c>
      <c r="I54" s="1179" t="s">
        <v>2</v>
      </c>
      <c r="J54" s="1225" t="s">
        <v>51</v>
      </c>
      <c r="K54" s="1226"/>
      <c r="L54" s="1198" t="s">
        <v>7</v>
      </c>
      <c r="M54" s="1157" t="s">
        <v>68</v>
      </c>
      <c r="N54" s="1180" t="s">
        <v>2</v>
      </c>
      <c r="O54" s="1225" t="s">
        <v>51</v>
      </c>
      <c r="P54" s="1226"/>
      <c r="Q54" s="1198" t="s">
        <v>7</v>
      </c>
      <c r="R54" s="1157" t="s">
        <v>68</v>
      </c>
      <c r="S54" s="1180" t="s">
        <v>2</v>
      </c>
      <c r="T54" s="1225" t="s">
        <v>51</v>
      </c>
      <c r="U54" s="1226"/>
      <c r="V54" s="1198" t="s">
        <v>7</v>
      </c>
      <c r="W54" s="1157" t="s">
        <v>68</v>
      </c>
      <c r="X54" s="1180" t="s">
        <v>2</v>
      </c>
      <c r="AA54" s="1178" t="s">
        <v>161</v>
      </c>
      <c r="AB54" s="1135"/>
      <c r="AC54" s="1086" t="s">
        <v>162</v>
      </c>
      <c r="AD54" s="1087"/>
      <c r="AE54" s="1086" t="s">
        <v>164</v>
      </c>
      <c r="AF54" s="1087"/>
      <c r="AG54" s="1251" t="s">
        <v>163</v>
      </c>
      <c r="AH54" s="1252"/>
      <c r="AJ54" s="1281" t="s">
        <v>161</v>
      </c>
      <c r="AK54" s="1298"/>
      <c r="AL54" s="1278" t="s">
        <v>162</v>
      </c>
      <c r="AM54" s="1280"/>
      <c r="AN54" s="1278" t="s">
        <v>164</v>
      </c>
      <c r="AO54" s="1280"/>
      <c r="AP54" s="1298" t="s">
        <v>163</v>
      </c>
      <c r="AQ54" s="1279"/>
    </row>
    <row r="55" spans="1:43" ht="16.5" customHeight="1" thickBot="1" x14ac:dyDescent="0.45">
      <c r="A55" s="1154"/>
      <c r="B55" s="1155"/>
      <c r="C55" s="1310"/>
      <c r="D55" s="1181"/>
      <c r="E55" s="92" t="s">
        <v>52</v>
      </c>
      <c r="F55" s="93" t="s">
        <v>53</v>
      </c>
      <c r="G55" s="1199"/>
      <c r="H55" s="1158"/>
      <c r="I55" s="1181"/>
      <c r="J55" s="92" t="s">
        <v>52</v>
      </c>
      <c r="K55" s="93" t="s">
        <v>53</v>
      </c>
      <c r="L55" s="1199"/>
      <c r="M55" s="1158"/>
      <c r="N55" s="1181"/>
      <c r="O55" s="92" t="s">
        <v>52</v>
      </c>
      <c r="P55" s="93" t="s">
        <v>53</v>
      </c>
      <c r="Q55" s="1199"/>
      <c r="R55" s="1158"/>
      <c r="S55" s="1181"/>
      <c r="T55" s="92" t="s">
        <v>52</v>
      </c>
      <c r="U55" s="93" t="s">
        <v>53</v>
      </c>
      <c r="V55" s="1199"/>
      <c r="W55" s="1158"/>
      <c r="X55" s="1181"/>
      <c r="AA55" s="110" t="s">
        <v>92</v>
      </c>
      <c r="AB55" s="271" t="s">
        <v>340</v>
      </c>
      <c r="AC55" s="108" t="s">
        <v>92</v>
      </c>
      <c r="AD55" s="109" t="s">
        <v>340</v>
      </c>
      <c r="AE55" s="108" t="s">
        <v>92</v>
      </c>
      <c r="AF55" s="109" t="s">
        <v>340</v>
      </c>
      <c r="AG55" s="118" t="s">
        <v>92</v>
      </c>
      <c r="AH55" s="111" t="s">
        <v>340</v>
      </c>
      <c r="AJ55" s="274" t="s">
        <v>342</v>
      </c>
      <c r="AK55" s="591" t="s">
        <v>343</v>
      </c>
      <c r="AL55" s="276" t="s">
        <v>342</v>
      </c>
      <c r="AM55" s="716" t="s">
        <v>343</v>
      </c>
      <c r="AN55" s="276" t="s">
        <v>342</v>
      </c>
      <c r="AO55" s="716" t="s">
        <v>343</v>
      </c>
      <c r="AP55" s="276" t="s">
        <v>342</v>
      </c>
      <c r="AQ55" s="386" t="s">
        <v>343</v>
      </c>
    </row>
    <row r="56" spans="1:43" ht="15.9" customHeight="1" x14ac:dyDescent="0.3">
      <c r="A56" s="1170" t="s">
        <v>650</v>
      </c>
      <c r="B56" s="1173" t="s">
        <v>9</v>
      </c>
      <c r="C56" s="726">
        <v>42138</v>
      </c>
      <c r="D56" s="10">
        <v>722</v>
      </c>
      <c r="E56" s="668">
        <v>1436.7875868937699</v>
      </c>
      <c r="F56" s="33">
        <v>1642.8784880923599</v>
      </c>
      <c r="G56" s="682">
        <v>485.6</v>
      </c>
      <c r="H56" s="672" t="s">
        <v>537</v>
      </c>
      <c r="I56" s="670" t="s">
        <v>213</v>
      </c>
      <c r="J56" s="87">
        <v>969.01058282686301</v>
      </c>
      <c r="K56" s="130">
        <v>1096.927160078</v>
      </c>
      <c r="L56" s="682">
        <v>583</v>
      </c>
      <c r="M56" s="672" t="s">
        <v>424</v>
      </c>
      <c r="N56" s="670" t="s">
        <v>17</v>
      </c>
      <c r="O56" s="88" t="s">
        <v>17</v>
      </c>
      <c r="P56" s="124" t="s">
        <v>17</v>
      </c>
      <c r="Q56" s="682" t="s">
        <v>17</v>
      </c>
      <c r="R56" s="672" t="s">
        <v>283</v>
      </c>
      <c r="S56" s="670" t="s">
        <v>468</v>
      </c>
      <c r="T56" s="87">
        <v>426.73717061063098</v>
      </c>
      <c r="U56" s="130">
        <v>537.84712453854502</v>
      </c>
      <c r="V56" s="682">
        <v>547.45454545454595</v>
      </c>
      <c r="W56" s="672" t="s">
        <v>426</v>
      </c>
      <c r="X56" s="670" t="s">
        <v>172</v>
      </c>
      <c r="AA56" s="308">
        <f>F56-E56</f>
        <v>206.09090119859002</v>
      </c>
      <c r="AB56" s="35">
        <f>AA56/E56</f>
        <v>0.14343867046077668</v>
      </c>
      <c r="AC56" s="97">
        <f>K56-J56</f>
        <v>127.91657725113703</v>
      </c>
      <c r="AD56" s="100">
        <f>AC56/J56</f>
        <v>0.13200740994795968</v>
      </c>
      <c r="AE56" s="97" t="s">
        <v>17</v>
      </c>
      <c r="AF56" s="35" t="s">
        <v>17</v>
      </c>
      <c r="AG56" s="97">
        <f>U56-T56</f>
        <v>111.10995392791403</v>
      </c>
      <c r="AH56" s="358">
        <f>AG56/T56</f>
        <v>0.26037092988389898</v>
      </c>
      <c r="AJ56" s="674">
        <f>F56/E56</f>
        <v>1.1434386704607766</v>
      </c>
      <c r="AK56" s="100">
        <f>0.5*(AJ56^2-1)</f>
        <v>0.15372599655255426</v>
      </c>
      <c r="AL56" s="99">
        <f>K56/J56</f>
        <v>1.1320074099479596</v>
      </c>
      <c r="AM56" s="100">
        <f>0.5*(AL56^2-1)</f>
        <v>0.14072038808854392</v>
      </c>
      <c r="AN56" s="99" t="s">
        <v>17</v>
      </c>
      <c r="AO56" s="100" t="s">
        <v>17</v>
      </c>
      <c r="AP56" s="99">
        <f>U56/T56</f>
        <v>1.260370929883899</v>
      </c>
      <c r="AQ56" s="675">
        <f>0.5*(AP56^2-1)</f>
        <v>0.29426744044820208</v>
      </c>
    </row>
    <row r="57" spans="1:43" ht="15.9" customHeight="1" x14ac:dyDescent="0.3">
      <c r="A57" s="1171"/>
      <c r="B57" s="1174"/>
      <c r="C57" s="726">
        <v>42145</v>
      </c>
      <c r="D57" s="10">
        <v>733</v>
      </c>
      <c r="E57" s="327" t="s">
        <v>17</v>
      </c>
      <c r="F57" s="11" t="s">
        <v>17</v>
      </c>
      <c r="G57" s="682" t="s">
        <v>17</v>
      </c>
      <c r="H57" s="269" t="s">
        <v>17</v>
      </c>
      <c r="I57" s="682" t="s">
        <v>17</v>
      </c>
      <c r="J57" s="88" t="s">
        <v>17</v>
      </c>
      <c r="K57" s="124" t="s">
        <v>17</v>
      </c>
      <c r="L57" s="682" t="s">
        <v>17</v>
      </c>
      <c r="M57" s="269" t="s">
        <v>17</v>
      </c>
      <c r="N57" s="682" t="s">
        <v>17</v>
      </c>
      <c r="O57" s="88">
        <v>543.54455472627899</v>
      </c>
      <c r="P57" s="124">
        <v>619.96022566111196</v>
      </c>
      <c r="Q57" s="682">
        <v>408.7</v>
      </c>
      <c r="R57" s="269" t="s">
        <v>267</v>
      </c>
      <c r="S57" s="682" t="s">
        <v>166</v>
      </c>
      <c r="T57" s="88">
        <v>404.064443308629</v>
      </c>
      <c r="U57" s="124">
        <v>479.44453273259199</v>
      </c>
      <c r="V57" s="682">
        <v>421.75</v>
      </c>
      <c r="W57" s="269" t="s">
        <v>432</v>
      </c>
      <c r="X57" s="682" t="s">
        <v>166</v>
      </c>
      <c r="AA57" s="327" t="s">
        <v>17</v>
      </c>
      <c r="AB57" s="37" t="s">
        <v>17</v>
      </c>
      <c r="AC57" s="88" t="s">
        <v>17</v>
      </c>
      <c r="AD57" s="59" t="s">
        <v>17</v>
      </c>
      <c r="AE57" s="88">
        <f>P57-O57</f>
        <v>76.415670934832974</v>
      </c>
      <c r="AF57" s="37">
        <f>AE57/O57</f>
        <v>0.14058768553631226</v>
      </c>
      <c r="AG57" s="88">
        <f>U57-T57</f>
        <v>75.380089423963</v>
      </c>
      <c r="AH57" s="359">
        <f>AG57/T57</f>
        <v>0.18655462184874019</v>
      </c>
      <c r="AJ57" s="676" t="s">
        <v>17</v>
      </c>
      <c r="AK57" s="59" t="s">
        <v>17</v>
      </c>
      <c r="AL57" s="58" t="s">
        <v>17</v>
      </c>
      <c r="AM57" s="59" t="s">
        <v>17</v>
      </c>
      <c r="AN57" s="58">
        <f>P57/O57</f>
        <v>1.1405876855363122</v>
      </c>
      <c r="AO57" s="59">
        <f>0.5*(AN57^2-1)</f>
        <v>0.15047013419854072</v>
      </c>
      <c r="AP57" s="58">
        <f>U57/T57</f>
        <v>1.1865546218487402</v>
      </c>
      <c r="AQ57" s="677">
        <f>0.5*(AP57^2-1)</f>
        <v>0.20395593531530343</v>
      </c>
    </row>
    <row r="58" spans="1:43" ht="15.9" customHeight="1" x14ac:dyDescent="0.3">
      <c r="A58" s="1171"/>
      <c r="B58" s="1174"/>
      <c r="C58" s="726">
        <v>42138</v>
      </c>
      <c r="D58" s="10">
        <v>736</v>
      </c>
      <c r="E58" s="327">
        <v>1299.2589830232</v>
      </c>
      <c r="F58" s="11">
        <v>1527.4875256359501</v>
      </c>
      <c r="G58" s="682">
        <v>422.9375</v>
      </c>
      <c r="H58" s="269" t="s">
        <v>182</v>
      </c>
      <c r="I58" s="682" t="s">
        <v>309</v>
      </c>
      <c r="J58" s="88" t="s">
        <v>17</v>
      </c>
      <c r="K58" s="124" t="s">
        <v>17</v>
      </c>
      <c r="L58" s="682" t="s">
        <v>17</v>
      </c>
      <c r="M58" s="269" t="s">
        <v>17</v>
      </c>
      <c r="N58" s="682" t="s">
        <v>309</v>
      </c>
      <c r="O58" s="88" t="s">
        <v>17</v>
      </c>
      <c r="P58" s="124" t="s">
        <v>17</v>
      </c>
      <c r="Q58" s="682" t="s">
        <v>17</v>
      </c>
      <c r="R58" s="269" t="s">
        <v>17</v>
      </c>
      <c r="S58" s="682" t="s">
        <v>309</v>
      </c>
      <c r="T58" s="88" t="s">
        <v>17</v>
      </c>
      <c r="U58" s="124" t="s">
        <v>17</v>
      </c>
      <c r="V58" s="682" t="s">
        <v>17</v>
      </c>
      <c r="W58" s="269" t="s">
        <v>429</v>
      </c>
      <c r="X58" s="682" t="s">
        <v>309</v>
      </c>
      <c r="AA58" s="327">
        <f>F58-E58</f>
        <v>228.22854261275006</v>
      </c>
      <c r="AB58" s="37">
        <f>AA58/E58</f>
        <v>0.17566054619972155</v>
      </c>
      <c r="AC58" s="88" t="s">
        <v>17</v>
      </c>
      <c r="AD58" s="59" t="s">
        <v>17</v>
      </c>
      <c r="AE58" s="88" t="s">
        <v>17</v>
      </c>
      <c r="AF58" s="37" t="s">
        <v>17</v>
      </c>
      <c r="AG58" s="88" t="s">
        <v>17</v>
      </c>
      <c r="AH58" s="359" t="s">
        <v>17</v>
      </c>
      <c r="AJ58" s="676">
        <f>F58/E58</f>
        <v>1.1756605461997216</v>
      </c>
      <c r="AK58" s="59">
        <f>0.5*(AJ58^2-1)</f>
        <v>0.19108885994531388</v>
      </c>
      <c r="AL58" s="58" t="s">
        <v>17</v>
      </c>
      <c r="AM58" s="59" t="s">
        <v>17</v>
      </c>
      <c r="AN58" s="58" t="s">
        <v>17</v>
      </c>
      <c r="AO58" s="59" t="s">
        <v>17</v>
      </c>
      <c r="AP58" s="58" t="s">
        <v>17</v>
      </c>
      <c r="AQ58" s="677" t="s">
        <v>17</v>
      </c>
    </row>
    <row r="59" spans="1:43" ht="15.9" customHeight="1" x14ac:dyDescent="0.3">
      <c r="A59" s="1171"/>
      <c r="B59" s="1174"/>
      <c r="C59" s="726">
        <v>42124</v>
      </c>
      <c r="D59" s="10">
        <v>740</v>
      </c>
      <c r="E59" s="329">
        <v>1230.6301110115701</v>
      </c>
      <c r="F59" s="666">
        <v>1440.05993625715</v>
      </c>
      <c r="G59" s="682">
        <v>536.88888888888903</v>
      </c>
      <c r="H59" s="269" t="s">
        <v>407</v>
      </c>
      <c r="I59" s="682" t="s">
        <v>172</v>
      </c>
      <c r="J59" s="680">
        <v>962.64236852472197</v>
      </c>
      <c r="K59" s="131">
        <v>1116.12300968043</v>
      </c>
      <c r="L59" s="682">
        <v>465.66666666666703</v>
      </c>
      <c r="M59" s="269" t="s">
        <v>372</v>
      </c>
      <c r="N59" s="682" t="s">
        <v>166</v>
      </c>
      <c r="O59" s="680" t="s">
        <v>17</v>
      </c>
      <c r="P59" s="131" t="s">
        <v>17</v>
      </c>
      <c r="Q59" s="682" t="s">
        <v>17</v>
      </c>
      <c r="R59" s="269" t="s">
        <v>17</v>
      </c>
      <c r="S59" s="682" t="s">
        <v>17</v>
      </c>
      <c r="T59" s="680">
        <v>382.22019577061599</v>
      </c>
      <c r="U59" s="131">
        <v>461.72199649090402</v>
      </c>
      <c r="V59" s="682">
        <v>473</v>
      </c>
      <c r="W59" s="269" t="s">
        <v>382</v>
      </c>
      <c r="X59" s="682" t="s">
        <v>166</v>
      </c>
      <c r="AA59" s="327">
        <f>F59-E59</f>
        <v>209.42982524557988</v>
      </c>
      <c r="AB59" s="37">
        <f>AA59/E59</f>
        <v>0.17018096938439928</v>
      </c>
      <c r="AC59" s="88">
        <f>K59-J59</f>
        <v>153.48064115570799</v>
      </c>
      <c r="AD59" s="59">
        <f>AC59/J59</f>
        <v>0.15943682324197056</v>
      </c>
      <c r="AE59" s="88" t="s">
        <v>17</v>
      </c>
      <c r="AF59" s="37" t="s">
        <v>17</v>
      </c>
      <c r="AG59" s="88">
        <f>U59-T59</f>
        <v>79.501800720288031</v>
      </c>
      <c r="AH59" s="359">
        <f>AG59/T59</f>
        <v>0.20799999999999974</v>
      </c>
      <c r="AJ59" s="676">
        <f>F59/E59</f>
        <v>1.1701809693843992</v>
      </c>
      <c r="AK59" s="59">
        <f>0.5*(AJ59^2-1)</f>
        <v>0.18466175055470613</v>
      </c>
      <c r="AL59" s="58">
        <f>K59/J59</f>
        <v>1.1594368232419705</v>
      </c>
      <c r="AM59" s="59">
        <f>0.5*(AL59^2-1)</f>
        <v>0.17214687354471614</v>
      </c>
      <c r="AN59" s="58" t="s">
        <v>17</v>
      </c>
      <c r="AO59" s="59" t="s">
        <v>17</v>
      </c>
      <c r="AP59" s="58">
        <f>U59/T59</f>
        <v>1.2079999999999997</v>
      </c>
      <c r="AQ59" s="677">
        <f>0.5*(AP59^2-1)</f>
        <v>0.22963199999999973</v>
      </c>
    </row>
    <row r="60" spans="1:43" ht="15.9" customHeight="1" x14ac:dyDescent="0.3">
      <c r="A60" s="1171"/>
      <c r="B60" s="1174"/>
      <c r="C60" s="726">
        <v>42103</v>
      </c>
      <c r="D60" s="10">
        <v>742</v>
      </c>
      <c r="E60" s="329">
        <v>1323.1502377915101</v>
      </c>
      <c r="F60" s="666">
        <v>1471.38988231295</v>
      </c>
      <c r="G60" s="682">
        <v>461.33333333333297</v>
      </c>
      <c r="H60" s="269" t="s">
        <v>271</v>
      </c>
      <c r="I60" s="682" t="s">
        <v>223</v>
      </c>
      <c r="J60" s="680">
        <v>1026.7408518930199</v>
      </c>
      <c r="K60" s="131">
        <v>1191.48021065599</v>
      </c>
      <c r="L60" s="682">
        <v>447</v>
      </c>
      <c r="M60" s="269" t="s">
        <v>413</v>
      </c>
      <c r="N60" s="682" t="s">
        <v>17</v>
      </c>
      <c r="O60" s="680" t="s">
        <v>17</v>
      </c>
      <c r="P60" s="131" t="s">
        <v>17</v>
      </c>
      <c r="Q60" s="682" t="s">
        <v>17</v>
      </c>
      <c r="R60" s="269" t="s">
        <v>17</v>
      </c>
      <c r="S60" s="682" t="s">
        <v>17</v>
      </c>
      <c r="T60" s="680">
        <v>441.53066826503499</v>
      </c>
      <c r="U60" s="131">
        <v>527.66062596773895</v>
      </c>
      <c r="V60" s="682">
        <v>463</v>
      </c>
      <c r="W60" s="269" t="s">
        <v>414</v>
      </c>
      <c r="X60" s="682" t="s">
        <v>166</v>
      </c>
      <c r="AA60" s="327">
        <f>F60-E60</f>
        <v>148.23964452143991</v>
      </c>
      <c r="AB60" s="37">
        <f>AA60/E60</f>
        <v>0.11203538365293191</v>
      </c>
      <c r="AC60" s="88">
        <f>K60-J60</f>
        <v>164.73935876297014</v>
      </c>
      <c r="AD60" s="37">
        <f>AC60/J60</f>
        <v>0.16044882061450785</v>
      </c>
      <c r="AE60" s="88" t="s">
        <v>17</v>
      </c>
      <c r="AF60" s="37" t="s">
        <v>17</v>
      </c>
      <c r="AG60" s="88">
        <f>U60-T60</f>
        <v>86.129957702703962</v>
      </c>
      <c r="AH60" s="359">
        <f>AG60/T60</f>
        <v>0.19507129151672709</v>
      </c>
      <c r="AJ60" s="676">
        <f>F60/E60</f>
        <v>1.112035383652932</v>
      </c>
      <c r="AK60" s="59">
        <f>0.5*(AJ60^2-1)</f>
        <v>0.1183113472480618</v>
      </c>
      <c r="AL60" s="58">
        <f>K60/J60</f>
        <v>1.1604488206145078</v>
      </c>
      <c r="AM60" s="59">
        <f>0.5*(AL60^2-1)</f>
        <v>0.17332073263280112</v>
      </c>
      <c r="AN60" s="58" t="s">
        <v>17</v>
      </c>
      <c r="AO60" s="59" t="s">
        <v>17</v>
      </c>
      <c r="AP60" s="58">
        <f>U60/T60</f>
        <v>1.1950712915167272</v>
      </c>
      <c r="AQ60" s="677">
        <f>0.5*(AP60^2-1)</f>
        <v>0.21409769590372918</v>
      </c>
    </row>
    <row r="61" spans="1:43" ht="15.9" customHeight="1" thickBot="1" x14ac:dyDescent="0.35">
      <c r="A61" s="1171"/>
      <c r="B61" s="1174"/>
      <c r="C61" s="727">
        <v>42145</v>
      </c>
      <c r="D61" s="715">
        <v>747</v>
      </c>
      <c r="E61" s="669">
        <v>1380.3557106129099</v>
      </c>
      <c r="F61" s="667">
        <v>1614.2663055059199</v>
      </c>
      <c r="G61" s="671">
        <v>456.941176470588</v>
      </c>
      <c r="H61" s="673" t="s">
        <v>401</v>
      </c>
      <c r="I61" s="671" t="s">
        <v>172</v>
      </c>
      <c r="J61" s="681">
        <v>1230.65381312108</v>
      </c>
      <c r="K61" s="132">
        <v>1295.7226182065001</v>
      </c>
      <c r="L61" s="671">
        <v>463.555555555556</v>
      </c>
      <c r="M61" s="673" t="s">
        <v>372</v>
      </c>
      <c r="N61" s="671" t="s">
        <v>172</v>
      </c>
      <c r="O61" s="681">
        <v>619.46163497998998</v>
      </c>
      <c r="P61" s="132">
        <v>683.62424908010598</v>
      </c>
      <c r="Q61" s="671">
        <v>479.11111111111097</v>
      </c>
      <c r="R61" s="673" t="s">
        <v>362</v>
      </c>
      <c r="S61" s="671" t="s">
        <v>166</v>
      </c>
      <c r="T61" s="681">
        <v>429.193929595719</v>
      </c>
      <c r="U61" s="132">
        <v>511.20551289182299</v>
      </c>
      <c r="V61" s="671">
        <v>501.11538461538498</v>
      </c>
      <c r="W61" s="673" t="s">
        <v>175</v>
      </c>
      <c r="X61" s="671" t="s">
        <v>166</v>
      </c>
      <c r="AA61" s="310">
        <f>F61-E61</f>
        <v>233.91059489301006</v>
      </c>
      <c r="AB61" s="38">
        <f>AA61/E61</f>
        <v>0.1694567516869607</v>
      </c>
      <c r="AC61" s="105">
        <f>K61-J61</f>
        <v>65.068805085420081</v>
      </c>
      <c r="AD61" s="38">
        <f>AC61/J61</f>
        <v>5.2873362428706154E-2</v>
      </c>
      <c r="AE61" s="105">
        <f>P61-O61</f>
        <v>64.162614100116002</v>
      </c>
      <c r="AF61" s="38">
        <f>AE61/O61</f>
        <v>0.10357802723680959</v>
      </c>
      <c r="AG61" s="105">
        <f>U61-T61</f>
        <v>82.011583296103993</v>
      </c>
      <c r="AH61" s="360">
        <f>AG61/T61</f>
        <v>0.1910828127819868</v>
      </c>
      <c r="AJ61" s="678">
        <f>F61/E61</f>
        <v>1.1694567516869607</v>
      </c>
      <c r="AK61" s="71">
        <f>0.5*(AJ61^2-1)</f>
        <v>0.18381454703310884</v>
      </c>
      <c r="AL61" s="70">
        <f>K61/J61</f>
        <v>1.0528733624287061</v>
      </c>
      <c r="AM61" s="71">
        <f>0.5*(AL61^2-1)</f>
        <v>5.4271158655964769E-2</v>
      </c>
      <c r="AN61" s="70">
        <f>P61/O61</f>
        <v>1.1035780272368096</v>
      </c>
      <c r="AO61" s="71">
        <f>0.5*(AN61^2-1)</f>
        <v>0.10894223109994428</v>
      </c>
      <c r="AP61" s="70">
        <f>U61/T61</f>
        <v>1.1910828127819868</v>
      </c>
      <c r="AQ61" s="679">
        <f>0.5*(AP61^2-1)</f>
        <v>0.20933913345232469</v>
      </c>
    </row>
    <row r="62" spans="1:43" ht="15.9" customHeight="1" x14ac:dyDescent="0.3">
      <c r="A62" s="1171"/>
      <c r="B62" s="1174"/>
      <c r="C62" s="1283" t="s">
        <v>13</v>
      </c>
      <c r="D62" s="1299"/>
      <c r="E62" s="14">
        <f>AVERAGE(E56:E61)</f>
        <v>1334.036525866592</v>
      </c>
      <c r="F62" s="15">
        <f>AVERAGE(F56:F61)</f>
        <v>1539.2164275608661</v>
      </c>
      <c r="G62" s="213">
        <f>AVERAGE(G56:G61)</f>
        <v>472.74017973856201</v>
      </c>
      <c r="H62" s="1118">
        <f>COUNT(E56:E61)</f>
        <v>5</v>
      </c>
      <c r="I62" s="1119"/>
      <c r="J62" s="89">
        <f>AVERAGE(J56:J61)</f>
        <v>1047.2619040914212</v>
      </c>
      <c r="K62" s="126">
        <f>AVERAGE(K56:K61)</f>
        <v>1175.06324965523</v>
      </c>
      <c r="L62" s="213">
        <f>AVERAGE(L56:L61)</f>
        <v>489.80555555555577</v>
      </c>
      <c r="M62" s="1118">
        <f>COUNT(J56:J61)</f>
        <v>4</v>
      </c>
      <c r="N62" s="1119"/>
      <c r="O62" s="89">
        <f>AVERAGE(O56:O61)</f>
        <v>581.50309485313448</v>
      </c>
      <c r="P62" s="126">
        <f>AVERAGE(P56:P61)</f>
        <v>651.79223737060897</v>
      </c>
      <c r="Q62" s="213">
        <f>AVERAGE(Q56:Q61)</f>
        <v>443.90555555555545</v>
      </c>
      <c r="R62" s="1118">
        <f>COUNT(O56:O61)</f>
        <v>2</v>
      </c>
      <c r="S62" s="1119"/>
      <c r="T62" s="89">
        <f>AVERAGE(T56:T61)</f>
        <v>416.74928151012602</v>
      </c>
      <c r="U62" s="126">
        <f>AVERAGE(U56:U61)</f>
        <v>503.57595852432058</v>
      </c>
      <c r="V62" s="213">
        <f>AVERAGE(V56:V61)</f>
        <v>481.26398601398614</v>
      </c>
      <c r="W62" s="1118">
        <f>COUNT(T56:T61)</f>
        <v>5</v>
      </c>
      <c r="X62" s="1119"/>
      <c r="AA62" s="14">
        <f t="shared" ref="AA62:AH62" si="38">AVERAGE(AA56:AA61)</f>
        <v>205.17990169427398</v>
      </c>
      <c r="AB62" s="48">
        <f t="shared" si="38"/>
        <v>0.15415446427695803</v>
      </c>
      <c r="AC62" s="89">
        <f t="shared" si="38"/>
        <v>127.80134556380881</v>
      </c>
      <c r="AD62" s="48">
        <f t="shared" si="38"/>
        <v>0.12619160405828606</v>
      </c>
      <c r="AE62" s="89">
        <f t="shared" si="38"/>
        <v>70.289142517474488</v>
      </c>
      <c r="AF62" s="48">
        <f t="shared" si="38"/>
        <v>0.12208285638656093</v>
      </c>
      <c r="AG62" s="89">
        <f t="shared" si="38"/>
        <v>86.826677014194601</v>
      </c>
      <c r="AH62" s="112">
        <f t="shared" si="38"/>
        <v>0.20821593120627052</v>
      </c>
      <c r="AJ62" s="47">
        <f t="shared" ref="AJ62:AQ62" si="39">AVERAGE(AJ56:AJ61)</f>
        <v>1.1541544642769579</v>
      </c>
      <c r="AK62" s="48">
        <f t="shared" si="39"/>
        <v>0.16632050026674899</v>
      </c>
      <c r="AL62" s="64">
        <f t="shared" si="39"/>
        <v>1.126191604058286</v>
      </c>
      <c r="AM62" s="48">
        <f t="shared" si="39"/>
        <v>0.13511478823050649</v>
      </c>
      <c r="AN62" s="64">
        <f t="shared" si="39"/>
        <v>1.122082856386561</v>
      </c>
      <c r="AO62" s="48">
        <f t="shared" si="39"/>
        <v>0.1297061826492425</v>
      </c>
      <c r="AP62" s="64">
        <f t="shared" si="39"/>
        <v>1.2082159312062708</v>
      </c>
      <c r="AQ62" s="112">
        <f t="shared" si="39"/>
        <v>0.23025844102391183</v>
      </c>
    </row>
    <row r="63" spans="1:43" ht="15.9" customHeight="1" x14ac:dyDescent="0.3">
      <c r="A63" s="1171"/>
      <c r="B63" s="1174"/>
      <c r="C63" s="1285" t="s">
        <v>14</v>
      </c>
      <c r="D63" s="1300"/>
      <c r="E63" s="17">
        <f>_xlfn.STDEV.S(E56:E61)</f>
        <v>78.619531296651886</v>
      </c>
      <c r="F63" s="18">
        <f>_xlfn.STDEV.S(F56:F61)</f>
        <v>87.960678887640483</v>
      </c>
      <c r="G63" s="214">
        <f>_xlfn.STDEV.S(G56:G61)</f>
        <v>42.250631418729874</v>
      </c>
      <c r="H63" s="1120"/>
      <c r="I63" s="1121"/>
      <c r="J63" s="90">
        <f>_xlfn.STDEV.S(J56:J61)</f>
        <v>125.61507467928224</v>
      </c>
      <c r="K63" s="127">
        <f>_xlfn.STDEV.S(K56:K61)</f>
        <v>90.198670002019483</v>
      </c>
      <c r="L63" s="214">
        <f>_xlfn.STDEV.S(L56:L61)</f>
        <v>62.687767330153299</v>
      </c>
      <c r="M63" s="1120"/>
      <c r="N63" s="1121"/>
      <c r="O63" s="90">
        <f>_xlfn.STDEV.S(O56:O61)</f>
        <v>53.68148225528239</v>
      </c>
      <c r="P63" s="127">
        <f>_xlfn.STDEV.S(P56:P61)</f>
        <v>45.017262677189841</v>
      </c>
      <c r="Q63" s="214">
        <f>_xlfn.STDEV.S(Q56:Q61)</f>
        <v>49.788174137546036</v>
      </c>
      <c r="R63" s="1120"/>
      <c r="S63" s="1121"/>
      <c r="T63" s="90">
        <f>_xlfn.STDEV.S(T56:T61)</f>
        <v>23.56855535644479</v>
      </c>
      <c r="U63" s="127">
        <f>_xlfn.STDEV.S(U56:U61)</f>
        <v>32.198113199058895</v>
      </c>
      <c r="V63" s="214">
        <f>_xlfn.STDEV.S(V56:V61)</f>
        <v>46.687925009356753</v>
      </c>
      <c r="W63" s="1120"/>
      <c r="X63" s="1121"/>
      <c r="AA63" s="17">
        <f t="shared" ref="AA63:AH63" si="40">_xlfn.STDEV.S(AA56:AA61)</f>
        <v>33.977114492942299</v>
      </c>
      <c r="AB63" s="50">
        <f t="shared" si="40"/>
        <v>2.6656920374125766E-2</v>
      </c>
      <c r="AC63" s="90">
        <f t="shared" si="40"/>
        <v>44.569152091298861</v>
      </c>
      <c r="AD63" s="50">
        <f t="shared" si="40"/>
        <v>5.0623412365396483E-2</v>
      </c>
      <c r="AE63" s="90">
        <f t="shared" si="40"/>
        <v>8.6642195780925455</v>
      </c>
      <c r="AF63" s="50">
        <f t="shared" si="40"/>
        <v>2.6169780352975305E-2</v>
      </c>
      <c r="AG63" s="90">
        <f t="shared" si="40"/>
        <v>14.124679316388546</v>
      </c>
      <c r="AH63" s="113">
        <f t="shared" si="40"/>
        <v>3.023130883678574E-2</v>
      </c>
      <c r="AJ63" s="49">
        <f t="shared" ref="AJ63:AQ63" si="41">_xlfn.STDEV.S(AJ56:AJ61)</f>
        <v>2.6656920374125655E-2</v>
      </c>
      <c r="AK63" s="50">
        <f t="shared" si="41"/>
        <v>3.0493503705438688E-2</v>
      </c>
      <c r="AL63" s="66">
        <f t="shared" si="41"/>
        <v>5.0623412365396463E-2</v>
      </c>
      <c r="AM63" s="50">
        <f t="shared" si="41"/>
        <v>5.5970780242742921E-2</v>
      </c>
      <c r="AN63" s="66">
        <f t="shared" si="41"/>
        <v>2.6169780352975233E-2</v>
      </c>
      <c r="AO63" s="50">
        <f t="shared" si="41"/>
        <v>2.9364661889475389E-2</v>
      </c>
      <c r="AP63" s="66">
        <f t="shared" si="41"/>
        <v>3.0231308836785202E-2</v>
      </c>
      <c r="AQ63" s="113">
        <f t="shared" si="41"/>
        <v>3.7041035873476832E-2</v>
      </c>
    </row>
    <row r="64" spans="1:43" ht="15.9" customHeight="1" thickBot="1" x14ac:dyDescent="0.35">
      <c r="A64" s="1171"/>
      <c r="B64" s="1175"/>
      <c r="C64" s="1287" t="s">
        <v>15</v>
      </c>
      <c r="D64" s="1301"/>
      <c r="E64" s="20">
        <f>_xlfn.STDEV.S(E56:E61)/SQRT(COUNT(E56:E61))</f>
        <v>35.15972326769716</v>
      </c>
      <c r="F64" s="21">
        <f>_xlfn.STDEV.S(F56:F61)/SQRT(COUNT(F56:F61))</f>
        <v>39.337211467958937</v>
      </c>
      <c r="G64" s="215">
        <f>_xlfn.STDEV.S(G56:G61)/SQRT(COUNT(G56:G61))</f>
        <v>18.895056788913674</v>
      </c>
      <c r="H64" s="1122"/>
      <c r="I64" s="1123"/>
      <c r="J64" s="91">
        <f>_xlfn.STDEV.S(J56:J61)/SQRT(COUNT(J56:J61))</f>
        <v>62.807537339641122</v>
      </c>
      <c r="K64" s="128">
        <f>_xlfn.STDEV.S(K56:K61)/SQRT(COUNT(K56:K61))</f>
        <v>45.099335001009742</v>
      </c>
      <c r="L64" s="215">
        <f>_xlfn.STDEV.S(L56:L61)/SQRT(COUNT(L56:L61))</f>
        <v>31.34388366507665</v>
      </c>
      <c r="M64" s="1122"/>
      <c r="N64" s="1123"/>
      <c r="O64" s="91">
        <f>_xlfn.STDEV.S(O56:O61)/SQRT(COUNT(O56:O61))</f>
        <v>37.958540126855496</v>
      </c>
      <c r="P64" s="128">
        <f>_xlfn.STDEV.S(P56:P61)/SQRT(COUNT(P56:P61))</f>
        <v>31.832011709497007</v>
      </c>
      <c r="Q64" s="215">
        <f>_xlfn.STDEV.S(Q56:Q61)/SQRT(COUNT(Q56:Q61))</f>
        <v>35.205555555555485</v>
      </c>
      <c r="R64" s="1122"/>
      <c r="S64" s="1123"/>
      <c r="T64" s="91">
        <f>_xlfn.STDEV.S(T56:T61)/SQRT(COUNT(T56:T61))</f>
        <v>10.540178381695467</v>
      </c>
      <c r="U64" s="128">
        <f>_xlfn.STDEV.S(U56:U61)/SQRT(COUNT(U56:U61))</f>
        <v>14.399433972065781</v>
      </c>
      <c r="V64" s="215">
        <f>_xlfn.STDEV.S(V56:V61)/SQRT(COUNT(V56:V61))</f>
        <v>20.879474809866839</v>
      </c>
      <c r="W64" s="1122"/>
      <c r="X64" s="1123"/>
      <c r="AA64" s="20">
        <f t="shared" ref="AA64:AH64" si="42">_xlfn.STDEV.S(AA56:AA61)/SQRT(COUNT(AA56:AA61))</f>
        <v>15.195027537102455</v>
      </c>
      <c r="AB64" s="52">
        <f t="shared" si="42"/>
        <v>1.1921337205468866E-2</v>
      </c>
      <c r="AC64" s="91">
        <f t="shared" si="42"/>
        <v>22.28457604564943</v>
      </c>
      <c r="AD64" s="52">
        <f t="shared" si="42"/>
        <v>2.5311706182698242E-2</v>
      </c>
      <c r="AE64" s="91">
        <f t="shared" si="42"/>
        <v>6.126528417358486</v>
      </c>
      <c r="AF64" s="52">
        <f t="shared" si="42"/>
        <v>1.8504829149751319E-2</v>
      </c>
      <c r="AG64" s="91">
        <f t="shared" si="42"/>
        <v>6.316748622366009</v>
      </c>
      <c r="AH64" s="114">
        <f t="shared" si="42"/>
        <v>1.35198523215686E-2</v>
      </c>
      <c r="AJ64" s="51">
        <f t="shared" ref="AJ64:AQ64" si="43">_xlfn.STDEV.S(AJ56:AJ61)/SQRT(COUNT(AJ56:AJ61))</f>
        <v>1.1921337205468818E-2</v>
      </c>
      <c r="AK64" s="52">
        <f t="shared" si="43"/>
        <v>1.3637109431500526E-2</v>
      </c>
      <c r="AL64" s="68">
        <f t="shared" si="43"/>
        <v>2.5311706182698231E-2</v>
      </c>
      <c r="AM64" s="52">
        <f t="shared" si="43"/>
        <v>2.798539012137146E-2</v>
      </c>
      <c r="AN64" s="68">
        <f t="shared" si="43"/>
        <v>1.8504829149751267E-2</v>
      </c>
      <c r="AO64" s="52">
        <f t="shared" si="43"/>
        <v>2.0763951549298224E-2</v>
      </c>
      <c r="AP64" s="68">
        <f t="shared" si="43"/>
        <v>1.3519852321568361E-2</v>
      </c>
      <c r="AQ64" s="114">
        <f t="shared" si="43"/>
        <v>1.65652548340205E-2</v>
      </c>
    </row>
    <row r="65" spans="1:43" ht="15.9" customHeight="1" x14ac:dyDescent="0.3">
      <c r="A65" s="1171"/>
      <c r="B65" s="1173" t="s">
        <v>16</v>
      </c>
      <c r="C65" s="726">
        <v>41898</v>
      </c>
      <c r="D65" s="10">
        <v>465</v>
      </c>
      <c r="E65" s="668">
        <v>1117.5512713605799</v>
      </c>
      <c r="F65" s="130">
        <v>1476.6370786056</v>
      </c>
      <c r="G65" s="665">
        <v>433.66666666666703</v>
      </c>
      <c r="H65" s="672" t="s">
        <v>352</v>
      </c>
      <c r="I65" s="670" t="s">
        <v>172</v>
      </c>
      <c r="J65" s="668" t="s">
        <v>17</v>
      </c>
      <c r="K65" s="130" t="s">
        <v>17</v>
      </c>
      <c r="L65" s="670" t="s">
        <v>17</v>
      </c>
      <c r="M65" s="672" t="s">
        <v>17</v>
      </c>
      <c r="N65" s="670" t="s">
        <v>17</v>
      </c>
      <c r="O65" s="87">
        <v>686.06067874377004</v>
      </c>
      <c r="P65" s="130">
        <v>793.52823866577103</v>
      </c>
      <c r="Q65" s="670">
        <v>421.1875</v>
      </c>
      <c r="R65" s="269" t="s">
        <v>248</v>
      </c>
      <c r="S65" s="670" t="s">
        <v>166</v>
      </c>
      <c r="T65" s="87">
        <v>460.30738179022802</v>
      </c>
      <c r="U65" s="130">
        <v>590.33367345593899</v>
      </c>
      <c r="V65" s="670">
        <v>433.66666666666703</v>
      </c>
      <c r="W65" s="672" t="s">
        <v>538</v>
      </c>
      <c r="X65" s="670" t="s">
        <v>172</v>
      </c>
      <c r="AA65" s="308">
        <f>F65-E65</f>
        <v>359.08580724502008</v>
      </c>
      <c r="AB65" s="35">
        <f>AA65/E65</f>
        <v>0.32131483937005018</v>
      </c>
      <c r="AC65" s="97" t="s">
        <v>17</v>
      </c>
      <c r="AD65" s="35" t="s">
        <v>17</v>
      </c>
      <c r="AE65" s="97">
        <f>P65-O65</f>
        <v>107.46755992200099</v>
      </c>
      <c r="AF65" s="35">
        <f>AE65/O65</f>
        <v>0.15664439495174445</v>
      </c>
      <c r="AG65" s="97">
        <f>U65-T65</f>
        <v>130.02629166571097</v>
      </c>
      <c r="AH65" s="358">
        <f>AG65/T65</f>
        <v>0.28247709424083656</v>
      </c>
      <c r="AJ65" s="674">
        <f>F65/E65</f>
        <v>1.3213148393700502</v>
      </c>
      <c r="AK65" s="100">
        <f>0.5*(AJ65^2-1)</f>
        <v>0.37293645236975081</v>
      </c>
      <c r="AL65" s="99" t="s">
        <v>17</v>
      </c>
      <c r="AM65" s="100" t="s">
        <v>17</v>
      </c>
      <c r="AN65" s="99">
        <f>P65/O65</f>
        <v>1.1566443949517444</v>
      </c>
      <c r="AO65" s="100">
        <f>0.5*(AN65^2-1)</f>
        <v>0.1689131281866435</v>
      </c>
      <c r="AP65" s="99">
        <f>U65/T65</f>
        <v>1.2824770942408366</v>
      </c>
      <c r="AQ65" s="675">
        <f>0.5*(AP65^2-1)</f>
        <v>0.32237374862620982</v>
      </c>
    </row>
    <row r="66" spans="1:43" ht="15.9" customHeight="1" x14ac:dyDescent="0.3">
      <c r="A66" s="1171"/>
      <c r="B66" s="1174"/>
      <c r="C66" s="726">
        <v>41961</v>
      </c>
      <c r="D66" s="10">
        <v>484</v>
      </c>
      <c r="E66" s="329">
        <v>1272.33826167647</v>
      </c>
      <c r="F66" s="131">
        <v>1444.55126049151</v>
      </c>
      <c r="G66" s="683">
        <v>401.78947368421098</v>
      </c>
      <c r="H66" s="269" t="s">
        <v>370</v>
      </c>
      <c r="I66" s="682" t="s">
        <v>166</v>
      </c>
      <c r="J66" s="680">
        <v>970.55255029741295</v>
      </c>
      <c r="K66" s="131">
        <v>1085.6225959589401</v>
      </c>
      <c r="L66" s="682">
        <v>432</v>
      </c>
      <c r="M66" s="269" t="s">
        <v>372</v>
      </c>
      <c r="N66" s="682" t="s">
        <v>172</v>
      </c>
      <c r="O66" s="680">
        <v>636.59624009553295</v>
      </c>
      <c r="P66" s="131">
        <v>714.73267619159697</v>
      </c>
      <c r="Q66" s="682">
        <v>449.41176470588198</v>
      </c>
      <c r="R66" s="269" t="s">
        <v>262</v>
      </c>
      <c r="S66" s="682" t="s">
        <v>166</v>
      </c>
      <c r="T66" s="680" t="s">
        <v>17</v>
      </c>
      <c r="U66" s="131" t="s">
        <v>17</v>
      </c>
      <c r="V66" s="682" t="s">
        <v>17</v>
      </c>
      <c r="W66" s="269" t="s">
        <v>17</v>
      </c>
      <c r="X66" s="682" t="s">
        <v>17</v>
      </c>
      <c r="AA66" s="327">
        <f t="shared" ref="AA66:AA74" si="44">F66-E66</f>
        <v>172.21299881504001</v>
      </c>
      <c r="AB66" s="37">
        <f t="shared" ref="AB66:AB74" si="45">AA66/E66</f>
        <v>0.13535158377468515</v>
      </c>
      <c r="AC66" s="88">
        <f t="shared" ref="AC66:AC72" si="46">K66-J66</f>
        <v>115.07004566152716</v>
      </c>
      <c r="AD66" s="37">
        <f t="shared" ref="AD66:AD72" si="47">AC66/J66</f>
        <v>0.11856137581243331</v>
      </c>
      <c r="AE66" s="88">
        <f t="shared" ref="AE66:AE72" si="48">P66-O66</f>
        <v>78.136436096064017</v>
      </c>
      <c r="AF66" s="37">
        <f t="shared" ref="AF66:AF72" si="49">AE66/O66</f>
        <v>0.12274096385542305</v>
      </c>
      <c r="AG66" s="88" t="s">
        <v>17</v>
      </c>
      <c r="AH66" s="359" t="s">
        <v>17</v>
      </c>
      <c r="AJ66" s="676">
        <f t="shared" ref="AJ66:AJ74" si="50">F66/E66</f>
        <v>1.1353515837746853</v>
      </c>
      <c r="AK66" s="59">
        <f t="shared" ref="AK66:AK74" si="51">0.5*(AJ66^2-1)</f>
        <v>0.14451160938984309</v>
      </c>
      <c r="AL66" s="58">
        <f t="shared" ref="AL66:AL72" si="52">K66/J66</f>
        <v>1.1185613758124333</v>
      </c>
      <c r="AM66" s="59">
        <f t="shared" ref="AM66:AM72" si="53">0.5*(AL66^2-1)</f>
        <v>0.12558977572970187</v>
      </c>
      <c r="AN66" s="58">
        <f t="shared" ref="AN66:AN72" si="54">P66/O66</f>
        <v>1.1227409638554231</v>
      </c>
      <c r="AO66" s="59">
        <f t="shared" ref="AO66:AO72" si="55">0.5*(AN66^2-1)</f>
        <v>0.13027363595950225</v>
      </c>
      <c r="AP66" s="58" t="s">
        <v>17</v>
      </c>
      <c r="AQ66" s="677" t="s">
        <v>17</v>
      </c>
    </row>
    <row r="67" spans="1:43" ht="15.9" customHeight="1" x14ac:dyDescent="0.3">
      <c r="A67" s="1171"/>
      <c r="B67" s="1174"/>
      <c r="C67" s="726">
        <v>41961</v>
      </c>
      <c r="D67" s="10">
        <v>486</v>
      </c>
      <c r="E67" s="329">
        <v>1305.18902778846</v>
      </c>
      <c r="F67" s="131">
        <v>1585.9201616493899</v>
      </c>
      <c r="G67" s="683">
        <v>452.625</v>
      </c>
      <c r="H67" s="269" t="s">
        <v>182</v>
      </c>
      <c r="I67" s="682" t="s">
        <v>166</v>
      </c>
      <c r="J67" s="680" t="s">
        <v>17</v>
      </c>
      <c r="K67" s="131" t="s">
        <v>17</v>
      </c>
      <c r="L67" s="682" t="s">
        <v>17</v>
      </c>
      <c r="M67" s="269" t="s">
        <v>17</v>
      </c>
      <c r="N67" s="682" t="s">
        <v>17</v>
      </c>
      <c r="O67" s="680">
        <v>564.91108071135397</v>
      </c>
      <c r="P67" s="131">
        <v>664.66720409093898</v>
      </c>
      <c r="Q67" s="682">
        <v>469.28571428571399</v>
      </c>
      <c r="R67" s="269" t="s">
        <v>253</v>
      </c>
      <c r="S67" s="682" t="s">
        <v>166</v>
      </c>
      <c r="T67" s="680">
        <v>357.99503172207397</v>
      </c>
      <c r="U67" s="131">
        <v>413.05069664370302</v>
      </c>
      <c r="V67" s="682">
        <v>429</v>
      </c>
      <c r="W67" s="269" t="s">
        <v>376</v>
      </c>
      <c r="X67" s="682" t="s">
        <v>172</v>
      </c>
      <c r="AA67" s="327">
        <f t="shared" si="44"/>
        <v>280.73113386092996</v>
      </c>
      <c r="AB67" s="37">
        <f t="shared" si="45"/>
        <v>0.21508848747878823</v>
      </c>
      <c r="AC67" s="88" t="s">
        <v>17</v>
      </c>
      <c r="AD67" s="37" t="s">
        <v>17</v>
      </c>
      <c r="AE67" s="88">
        <f t="shared" si="48"/>
        <v>99.756123379585006</v>
      </c>
      <c r="AF67" s="37">
        <f t="shared" si="49"/>
        <v>0.17658730158730279</v>
      </c>
      <c r="AG67" s="88">
        <f t="shared" ref="AG67:AG74" si="56">U67-T67</f>
        <v>55.055664921629045</v>
      </c>
      <c r="AH67" s="359">
        <f t="shared" ref="AH67:AH74" si="57">AG67/T67</f>
        <v>0.15378890778677337</v>
      </c>
      <c r="AJ67" s="676">
        <f t="shared" si="50"/>
        <v>1.2150884874787882</v>
      </c>
      <c r="AK67" s="59">
        <f t="shared" si="51"/>
        <v>0.2382200162017446</v>
      </c>
      <c r="AL67" s="58" t="s">
        <v>17</v>
      </c>
      <c r="AM67" s="59" t="s">
        <v>17</v>
      </c>
      <c r="AN67" s="58">
        <f t="shared" si="54"/>
        <v>1.1765873015873027</v>
      </c>
      <c r="AO67" s="59">
        <f t="shared" si="55"/>
        <v>0.19217883912824529</v>
      </c>
      <c r="AP67" s="58">
        <f t="shared" ref="AP67:AP74" si="58">U67/T67</f>
        <v>1.1537889077867733</v>
      </c>
      <c r="AQ67" s="677">
        <f t="shared" ref="AQ67:AQ74" si="59">0.5*(AP67^2-1)</f>
        <v>0.1656144218658977</v>
      </c>
    </row>
    <row r="68" spans="1:43" ht="15.9" customHeight="1" x14ac:dyDescent="0.3">
      <c r="A68" s="1171"/>
      <c r="B68" s="1174"/>
      <c r="C68" s="726">
        <v>41977</v>
      </c>
      <c r="D68" s="10">
        <v>492</v>
      </c>
      <c r="E68" s="329">
        <v>1274.44652176195</v>
      </c>
      <c r="F68" s="131">
        <v>1466.2189597045001</v>
      </c>
      <c r="G68" s="8">
        <v>512.5</v>
      </c>
      <c r="H68" s="269" t="s">
        <v>333</v>
      </c>
      <c r="I68" s="682" t="s">
        <v>223</v>
      </c>
      <c r="J68" s="88">
        <v>761.13517321060897</v>
      </c>
      <c r="K68" s="124">
        <v>894.78203445958002</v>
      </c>
      <c r="L68" s="211">
        <v>521.53333333333296</v>
      </c>
      <c r="M68" s="269" t="s">
        <v>379</v>
      </c>
      <c r="N68" s="682" t="s">
        <v>166</v>
      </c>
      <c r="O68" s="88">
        <v>467.11706627135197</v>
      </c>
      <c r="P68" s="124">
        <v>529.56084244880901</v>
      </c>
      <c r="Q68" s="211">
        <v>509.2</v>
      </c>
      <c r="R68" s="269" t="s">
        <v>267</v>
      </c>
      <c r="S68" s="682" t="s">
        <v>172</v>
      </c>
      <c r="T68" s="88">
        <v>426.87863372093</v>
      </c>
      <c r="U68" s="124">
        <v>477.83066860465101</v>
      </c>
      <c r="V68" s="211">
        <v>490.5</v>
      </c>
      <c r="W68" s="269" t="s">
        <v>382</v>
      </c>
      <c r="X68" s="682" t="s">
        <v>172</v>
      </c>
      <c r="AA68" s="327">
        <f t="shared" si="44"/>
        <v>191.77243794255014</v>
      </c>
      <c r="AB68" s="37">
        <f t="shared" si="45"/>
        <v>0.15047507656690104</v>
      </c>
      <c r="AC68" s="88">
        <f t="shared" si="46"/>
        <v>133.64686124897105</v>
      </c>
      <c r="AD68" s="37">
        <f t="shared" si="47"/>
        <v>0.17558886509635846</v>
      </c>
      <c r="AE68" s="88">
        <f t="shared" si="48"/>
        <v>62.443776177457039</v>
      </c>
      <c r="AF68" s="37">
        <f t="shared" si="49"/>
        <v>0.13367907252008421</v>
      </c>
      <c r="AG68" s="88">
        <f t="shared" si="56"/>
        <v>50.952034883721012</v>
      </c>
      <c r="AH68" s="359">
        <f t="shared" si="57"/>
        <v>0.11935953420669604</v>
      </c>
      <c r="AJ68" s="676">
        <f t="shared" si="50"/>
        <v>1.150475076566901</v>
      </c>
      <c r="AK68" s="59">
        <f t="shared" si="51"/>
        <v>0.1617964509008083</v>
      </c>
      <c r="AL68" s="58">
        <f t="shared" si="52"/>
        <v>1.1755888650963584</v>
      </c>
      <c r="AM68" s="59">
        <f t="shared" si="53"/>
        <v>0.19100458986927193</v>
      </c>
      <c r="AN68" s="58">
        <f t="shared" si="54"/>
        <v>1.1336790725200843</v>
      </c>
      <c r="AO68" s="59">
        <f t="shared" si="55"/>
        <v>0.14261411973499927</v>
      </c>
      <c r="AP68" s="58">
        <f t="shared" si="58"/>
        <v>1.119359534206696</v>
      </c>
      <c r="AQ68" s="677">
        <f t="shared" si="59"/>
        <v>0.1264828834097157</v>
      </c>
    </row>
    <row r="69" spans="1:43" ht="15.9" customHeight="1" x14ac:dyDescent="0.3">
      <c r="A69" s="1171"/>
      <c r="B69" s="1174"/>
      <c r="C69" s="726">
        <v>41898</v>
      </c>
      <c r="D69" s="10">
        <v>495</v>
      </c>
      <c r="E69" s="327">
        <v>1293.9977130513</v>
      </c>
      <c r="F69" s="124">
        <v>1492.8436528294201</v>
      </c>
      <c r="G69" s="328">
        <v>500.222222222222</v>
      </c>
      <c r="H69" s="269" t="s">
        <v>360</v>
      </c>
      <c r="I69" s="682" t="s">
        <v>213</v>
      </c>
      <c r="J69" s="88" t="s">
        <v>17</v>
      </c>
      <c r="K69" s="124" t="s">
        <v>17</v>
      </c>
      <c r="L69" s="211" t="s">
        <v>17</v>
      </c>
      <c r="M69" s="269" t="s">
        <v>17</v>
      </c>
      <c r="N69" s="682" t="s">
        <v>17</v>
      </c>
      <c r="O69" s="88">
        <v>692.68190281479303</v>
      </c>
      <c r="P69" s="124">
        <v>793.18868871340999</v>
      </c>
      <c r="Q69" s="211">
        <v>489.777777777778</v>
      </c>
      <c r="R69" s="269" t="s">
        <v>362</v>
      </c>
      <c r="S69" s="682" t="s">
        <v>166</v>
      </c>
      <c r="T69" s="88">
        <v>438.27677523221598</v>
      </c>
      <c r="U69" s="124">
        <v>504.43540922630302</v>
      </c>
      <c r="V69" s="211">
        <v>532</v>
      </c>
      <c r="W69" s="269" t="s">
        <v>363</v>
      </c>
      <c r="X69" s="682" t="s">
        <v>166</v>
      </c>
      <c r="AA69" s="327">
        <f t="shared" si="44"/>
        <v>198.84593977812006</v>
      </c>
      <c r="AB69" s="37">
        <f t="shared" si="45"/>
        <v>0.15366792210879038</v>
      </c>
      <c r="AC69" s="88" t="s">
        <v>17</v>
      </c>
      <c r="AD69" s="37" t="s">
        <v>17</v>
      </c>
      <c r="AE69" s="88">
        <f t="shared" si="48"/>
        <v>100.50678589861695</v>
      </c>
      <c r="AF69" s="37">
        <f t="shared" si="49"/>
        <v>0.14509803921568618</v>
      </c>
      <c r="AG69" s="88">
        <f t="shared" si="56"/>
        <v>66.15863399408704</v>
      </c>
      <c r="AH69" s="359">
        <f t="shared" si="57"/>
        <v>0.15095172213730385</v>
      </c>
      <c r="AJ69" s="676">
        <f t="shared" si="50"/>
        <v>1.1536679221087904</v>
      </c>
      <c r="AK69" s="59">
        <f t="shared" si="51"/>
        <v>0.1654748372514071</v>
      </c>
      <c r="AL69" s="58" t="s">
        <v>17</v>
      </c>
      <c r="AM69" s="59" t="s">
        <v>17</v>
      </c>
      <c r="AN69" s="58">
        <f t="shared" si="54"/>
        <v>1.1450980392156862</v>
      </c>
      <c r="AO69" s="59">
        <f t="shared" si="55"/>
        <v>0.15562475970780465</v>
      </c>
      <c r="AP69" s="58">
        <f t="shared" si="58"/>
        <v>1.1509517221373038</v>
      </c>
      <c r="AQ69" s="677">
        <f t="shared" si="59"/>
        <v>0.16234493334541267</v>
      </c>
    </row>
    <row r="70" spans="1:43" ht="15.9" customHeight="1" x14ac:dyDescent="0.3">
      <c r="A70" s="1171"/>
      <c r="B70" s="1174"/>
      <c r="C70" s="726">
        <v>41984</v>
      </c>
      <c r="D70" s="10">
        <v>501</v>
      </c>
      <c r="E70" s="327">
        <v>1191.1814790436799</v>
      </c>
      <c r="F70" s="124">
        <v>1449.4348151438701</v>
      </c>
      <c r="G70" s="328">
        <v>398.8</v>
      </c>
      <c r="H70" s="263" t="s">
        <v>395</v>
      </c>
      <c r="I70" s="211" t="s">
        <v>17</v>
      </c>
      <c r="J70" s="88">
        <v>1087.6545910405</v>
      </c>
      <c r="K70" s="124">
        <v>1174.8546511627901</v>
      </c>
      <c r="L70" s="211">
        <v>377</v>
      </c>
      <c r="M70" s="269" t="s">
        <v>214</v>
      </c>
      <c r="N70" s="211" t="s">
        <v>213</v>
      </c>
      <c r="O70" s="88" t="s">
        <v>17</v>
      </c>
      <c r="P70" s="124" t="s">
        <v>17</v>
      </c>
      <c r="Q70" s="211" t="s">
        <v>17</v>
      </c>
      <c r="R70" s="263" t="s">
        <v>17</v>
      </c>
      <c r="S70" s="211" t="s">
        <v>397</v>
      </c>
      <c r="T70" s="88" t="s">
        <v>17</v>
      </c>
      <c r="U70" s="124" t="s">
        <v>17</v>
      </c>
      <c r="V70" s="211" t="s">
        <v>17</v>
      </c>
      <c r="W70" s="269" t="s">
        <v>17</v>
      </c>
      <c r="X70" s="211" t="s">
        <v>172</v>
      </c>
      <c r="AA70" s="327">
        <f t="shared" si="44"/>
        <v>258.25333610019015</v>
      </c>
      <c r="AB70" s="37">
        <f t="shared" si="45"/>
        <v>0.21680435823055652</v>
      </c>
      <c r="AC70" s="88">
        <f t="shared" si="46"/>
        <v>87.200060122290097</v>
      </c>
      <c r="AD70" s="37">
        <f t="shared" si="47"/>
        <v>8.0172566585565125E-2</v>
      </c>
      <c r="AE70" s="88" t="s">
        <v>17</v>
      </c>
      <c r="AF70" s="37" t="s">
        <v>17</v>
      </c>
      <c r="AG70" s="88" t="s">
        <v>17</v>
      </c>
      <c r="AH70" s="359" t="s">
        <v>17</v>
      </c>
      <c r="AJ70" s="676">
        <f t="shared" si="50"/>
        <v>1.2168043582305565</v>
      </c>
      <c r="AK70" s="59">
        <f t="shared" si="51"/>
        <v>0.24030642310443828</v>
      </c>
      <c r="AL70" s="58">
        <f t="shared" si="52"/>
        <v>1.080172566585565</v>
      </c>
      <c r="AM70" s="59">
        <f t="shared" si="53"/>
        <v>8.3386386802023482E-2</v>
      </c>
      <c r="AN70" s="58" t="s">
        <v>17</v>
      </c>
      <c r="AO70" s="59" t="s">
        <v>17</v>
      </c>
      <c r="AP70" s="58" t="s">
        <v>17</v>
      </c>
      <c r="AQ70" s="677" t="s">
        <v>17</v>
      </c>
    </row>
    <row r="71" spans="1:43" ht="15.9" customHeight="1" x14ac:dyDescent="0.3">
      <c r="A71" s="1171"/>
      <c r="B71" s="1174"/>
      <c r="C71" s="726">
        <v>41977</v>
      </c>
      <c r="D71" s="10">
        <v>507</v>
      </c>
      <c r="E71" s="327">
        <v>1064.8773042993801</v>
      </c>
      <c r="F71" s="124">
        <v>1358.46115171008</v>
      </c>
      <c r="G71" s="328">
        <v>399</v>
      </c>
      <c r="H71" s="269" t="s">
        <v>388</v>
      </c>
      <c r="I71" s="682" t="s">
        <v>172</v>
      </c>
      <c r="J71" s="680">
        <v>961.59620789314704</v>
      </c>
      <c r="K71" s="131">
        <v>1086.54177409611</v>
      </c>
      <c r="L71" s="682">
        <v>477.08333333333297</v>
      </c>
      <c r="M71" s="269" t="s">
        <v>391</v>
      </c>
      <c r="N71" s="682" t="s">
        <v>166</v>
      </c>
      <c r="O71" s="680" t="s">
        <v>17</v>
      </c>
      <c r="P71" s="131" t="s">
        <v>17</v>
      </c>
      <c r="Q71" s="682" t="s">
        <v>17</v>
      </c>
      <c r="R71" s="269" t="s">
        <v>17</v>
      </c>
      <c r="S71" s="682" t="s">
        <v>17</v>
      </c>
      <c r="T71" s="680">
        <v>469.48832102200402</v>
      </c>
      <c r="U71" s="131">
        <v>553.21963104768497</v>
      </c>
      <c r="V71" s="682">
        <v>425</v>
      </c>
      <c r="W71" s="269" t="s">
        <v>175</v>
      </c>
      <c r="X71" s="682" t="s">
        <v>166</v>
      </c>
      <c r="AA71" s="327">
        <f t="shared" si="44"/>
        <v>293.58384741069995</v>
      </c>
      <c r="AB71" s="37">
        <f t="shared" si="45"/>
        <v>0.27569734675100338</v>
      </c>
      <c r="AC71" s="88">
        <f t="shared" si="46"/>
        <v>124.94556620296294</v>
      </c>
      <c r="AD71" s="37">
        <f t="shared" si="47"/>
        <v>0.12993558541242389</v>
      </c>
      <c r="AE71" s="88" t="s">
        <v>17</v>
      </c>
      <c r="AF71" s="37" t="s">
        <v>17</v>
      </c>
      <c r="AG71" s="88">
        <f t="shared" si="56"/>
        <v>83.731310025680955</v>
      </c>
      <c r="AH71" s="359">
        <f t="shared" si="57"/>
        <v>0.17834588482075708</v>
      </c>
      <c r="AJ71" s="676">
        <f t="shared" si="50"/>
        <v>1.2756973467510033</v>
      </c>
      <c r="AK71" s="59">
        <f t="shared" si="51"/>
        <v>0.31370186025377478</v>
      </c>
      <c r="AL71" s="58">
        <f t="shared" si="52"/>
        <v>1.129935585412424</v>
      </c>
      <c r="AM71" s="59">
        <f t="shared" si="53"/>
        <v>0.13837721359065869</v>
      </c>
      <c r="AN71" s="58" t="s">
        <v>17</v>
      </c>
      <c r="AO71" s="59" t="s">
        <v>17</v>
      </c>
      <c r="AP71" s="58">
        <f t="shared" si="58"/>
        <v>1.1783458848207571</v>
      </c>
      <c r="AQ71" s="677">
        <f t="shared" si="59"/>
        <v>0.19424951213700647</v>
      </c>
    </row>
    <row r="72" spans="1:43" ht="15.9" customHeight="1" x14ac:dyDescent="0.3">
      <c r="A72" s="1171"/>
      <c r="B72" s="1174"/>
      <c r="C72" s="726">
        <v>41984</v>
      </c>
      <c r="D72" s="10">
        <v>523</v>
      </c>
      <c r="E72" s="327">
        <v>1284.5653730419699</v>
      </c>
      <c r="F72" s="11">
        <v>1612.3222308551001</v>
      </c>
      <c r="G72" s="211">
        <v>431.82352941176498</v>
      </c>
      <c r="H72" s="269" t="s">
        <v>401</v>
      </c>
      <c r="I72" s="682" t="s">
        <v>172</v>
      </c>
      <c r="J72" s="88">
        <v>1017.29688798596</v>
      </c>
      <c r="K72" s="124">
        <v>1172.2234740049901</v>
      </c>
      <c r="L72" s="211">
        <v>469.52</v>
      </c>
      <c r="M72" s="269" t="s">
        <v>403</v>
      </c>
      <c r="N72" s="682" t="s">
        <v>17</v>
      </c>
      <c r="O72" s="88">
        <v>713.47572419420703</v>
      </c>
      <c r="P72" s="124">
        <v>765.70022377594796</v>
      </c>
      <c r="Q72" s="211">
        <v>416.15789473684202</v>
      </c>
      <c r="R72" s="269" t="s">
        <v>404</v>
      </c>
      <c r="S72" s="682" t="s">
        <v>172</v>
      </c>
      <c r="T72" s="88">
        <v>496.26154299438099</v>
      </c>
      <c r="U72" s="124">
        <v>617.91027984211496</v>
      </c>
      <c r="V72" s="211">
        <v>433.66666666666703</v>
      </c>
      <c r="W72" s="269" t="s">
        <v>405</v>
      </c>
      <c r="X72" s="683" t="s">
        <v>166</v>
      </c>
      <c r="AA72" s="327">
        <f t="shared" si="44"/>
        <v>327.75685781313018</v>
      </c>
      <c r="AB72" s="37">
        <f t="shared" si="45"/>
        <v>0.25515000224314904</v>
      </c>
      <c r="AC72" s="88">
        <f t="shared" si="46"/>
        <v>154.92658601903008</v>
      </c>
      <c r="AD72" s="37">
        <f t="shared" si="47"/>
        <v>0.15229240141071607</v>
      </c>
      <c r="AE72" s="88">
        <f t="shared" si="48"/>
        <v>52.224499581740929</v>
      </c>
      <c r="AF72" s="37">
        <f t="shared" si="49"/>
        <v>7.3197304141949332E-2</v>
      </c>
      <c r="AG72" s="88">
        <f t="shared" si="56"/>
        <v>121.64873684773397</v>
      </c>
      <c r="AH72" s="359">
        <f t="shared" si="57"/>
        <v>0.24513029180887258</v>
      </c>
      <c r="AJ72" s="676">
        <f t="shared" si="50"/>
        <v>1.255150002243149</v>
      </c>
      <c r="AK72" s="59">
        <f t="shared" si="51"/>
        <v>0.2877007640654885</v>
      </c>
      <c r="AL72" s="58">
        <f t="shared" si="52"/>
        <v>1.1522924014107161</v>
      </c>
      <c r="AM72" s="59">
        <f t="shared" si="53"/>
        <v>0.16388888917443745</v>
      </c>
      <c r="AN72" s="58">
        <f t="shared" si="54"/>
        <v>1.0731973041419494</v>
      </c>
      <c r="AO72" s="59">
        <f t="shared" si="55"/>
        <v>7.5876226808773928E-2</v>
      </c>
      <c r="AP72" s="58">
        <f t="shared" si="58"/>
        <v>1.2451302918088725</v>
      </c>
      <c r="AQ72" s="677">
        <f t="shared" si="59"/>
        <v>0.275174721790024</v>
      </c>
    </row>
    <row r="73" spans="1:43" ht="15.9" customHeight="1" x14ac:dyDescent="0.3">
      <c r="A73" s="1171"/>
      <c r="B73" s="1174"/>
      <c r="C73" s="726">
        <v>41933</v>
      </c>
      <c r="D73" s="10">
        <v>524</v>
      </c>
      <c r="E73" s="680" t="s">
        <v>17</v>
      </c>
      <c r="F73" s="131" t="s">
        <v>17</v>
      </c>
      <c r="G73" s="682" t="s">
        <v>17</v>
      </c>
      <c r="H73" s="269" t="s">
        <v>17</v>
      </c>
      <c r="I73" s="682" t="s">
        <v>309</v>
      </c>
      <c r="J73" s="680" t="s">
        <v>17</v>
      </c>
      <c r="K73" s="131" t="s">
        <v>17</v>
      </c>
      <c r="L73" s="682" t="s">
        <v>17</v>
      </c>
      <c r="M73" s="269" t="s">
        <v>17</v>
      </c>
      <c r="N73" s="682" t="s">
        <v>309</v>
      </c>
      <c r="O73" s="680" t="s">
        <v>17</v>
      </c>
      <c r="P73" s="131" t="s">
        <v>17</v>
      </c>
      <c r="Q73" s="682" t="s">
        <v>17</v>
      </c>
      <c r="R73" s="269" t="s">
        <v>17</v>
      </c>
      <c r="S73" s="682" t="s">
        <v>309</v>
      </c>
      <c r="T73" s="680" t="s">
        <v>17</v>
      </c>
      <c r="U73" s="131" t="s">
        <v>17</v>
      </c>
      <c r="V73" s="682" t="s">
        <v>17</v>
      </c>
      <c r="W73" s="269" t="s">
        <v>17</v>
      </c>
      <c r="X73" s="682" t="s">
        <v>309</v>
      </c>
      <c r="AA73" s="327" t="s">
        <v>17</v>
      </c>
      <c r="AB73" s="37" t="s">
        <v>17</v>
      </c>
      <c r="AC73" s="88" t="s">
        <v>17</v>
      </c>
      <c r="AD73" s="37" t="s">
        <v>17</v>
      </c>
      <c r="AE73" s="88" t="s">
        <v>17</v>
      </c>
      <c r="AF73" s="37" t="s">
        <v>17</v>
      </c>
      <c r="AG73" s="88" t="s">
        <v>17</v>
      </c>
      <c r="AH73" s="359" t="s">
        <v>17</v>
      </c>
      <c r="AJ73" s="676" t="s">
        <v>17</v>
      </c>
      <c r="AK73" s="59" t="s">
        <v>17</v>
      </c>
      <c r="AL73" s="58" t="s">
        <v>17</v>
      </c>
      <c r="AM73" s="59" t="s">
        <v>17</v>
      </c>
      <c r="AN73" s="58" t="s">
        <v>17</v>
      </c>
      <c r="AO73" s="59" t="s">
        <v>17</v>
      </c>
      <c r="AP73" s="58" t="s">
        <v>17</v>
      </c>
      <c r="AQ73" s="677" t="s">
        <v>17</v>
      </c>
    </row>
    <row r="74" spans="1:43" ht="15.9" customHeight="1" thickBot="1" x14ac:dyDescent="0.35">
      <c r="A74" s="1171"/>
      <c r="B74" s="1174"/>
      <c r="C74" s="727">
        <v>42124</v>
      </c>
      <c r="D74" s="715">
        <v>732</v>
      </c>
      <c r="E74" s="329">
        <v>1295.1818251688901</v>
      </c>
      <c r="F74" s="666">
        <v>1521.9138467039199</v>
      </c>
      <c r="G74" s="682">
        <v>549.33333333333303</v>
      </c>
      <c r="H74" s="673" t="s">
        <v>407</v>
      </c>
      <c r="I74" s="671" t="s">
        <v>166</v>
      </c>
      <c r="J74" s="681" t="s">
        <v>17</v>
      </c>
      <c r="K74" s="132" t="s">
        <v>17</v>
      </c>
      <c r="L74" s="671" t="s">
        <v>17</v>
      </c>
      <c r="M74" s="673" t="s">
        <v>17</v>
      </c>
      <c r="N74" s="671" t="s">
        <v>17</v>
      </c>
      <c r="O74" s="681" t="s">
        <v>17</v>
      </c>
      <c r="P74" s="132" t="s">
        <v>17</v>
      </c>
      <c r="Q74" s="671" t="s">
        <v>17</v>
      </c>
      <c r="R74" s="673" t="s">
        <v>17</v>
      </c>
      <c r="S74" s="671" t="s">
        <v>172</v>
      </c>
      <c r="T74" s="681">
        <v>454.99693616265802</v>
      </c>
      <c r="U74" s="132">
        <v>557.30768235089602</v>
      </c>
      <c r="V74" s="671">
        <v>524.22222222222194</v>
      </c>
      <c r="W74" s="673" t="s">
        <v>405</v>
      </c>
      <c r="X74" s="671" t="s">
        <v>166</v>
      </c>
      <c r="AA74" s="310">
        <f t="shared" si="44"/>
        <v>226.73202153502984</v>
      </c>
      <c r="AB74" s="38">
        <f t="shared" si="45"/>
        <v>0.17505806299085788</v>
      </c>
      <c r="AC74" s="105" t="s">
        <v>17</v>
      </c>
      <c r="AD74" s="38" t="s">
        <v>17</v>
      </c>
      <c r="AE74" s="105" t="s">
        <v>17</v>
      </c>
      <c r="AF74" s="38" t="s">
        <v>17</v>
      </c>
      <c r="AG74" s="105">
        <f t="shared" si="56"/>
        <v>102.310746188238</v>
      </c>
      <c r="AH74" s="360">
        <f t="shared" si="57"/>
        <v>0.22486029697497276</v>
      </c>
      <c r="AJ74" s="678">
        <f t="shared" si="50"/>
        <v>1.1750580629908578</v>
      </c>
      <c r="AK74" s="71">
        <f t="shared" si="51"/>
        <v>0.19038072569991338</v>
      </c>
      <c r="AL74" s="70" t="s">
        <v>17</v>
      </c>
      <c r="AM74" s="71" t="s">
        <v>17</v>
      </c>
      <c r="AN74" s="70" t="s">
        <v>17</v>
      </c>
      <c r="AO74" s="71" t="s">
        <v>17</v>
      </c>
      <c r="AP74" s="70">
        <f t="shared" si="58"/>
        <v>1.2248602969749727</v>
      </c>
      <c r="AQ74" s="679">
        <f t="shared" si="59"/>
        <v>0.25014137355280908</v>
      </c>
    </row>
    <row r="75" spans="1:43" ht="15.9" customHeight="1" x14ac:dyDescent="0.3">
      <c r="A75" s="1171"/>
      <c r="B75" s="1174"/>
      <c r="C75" s="1289" t="s">
        <v>13</v>
      </c>
      <c r="D75" s="1290"/>
      <c r="E75" s="14">
        <f>AVERAGE(E65:E74)</f>
        <v>1233.2587530214087</v>
      </c>
      <c r="F75" s="15">
        <f>AVERAGE(F65:F74)</f>
        <v>1489.811461965932</v>
      </c>
      <c r="G75" s="213">
        <f>AVERAGE(G65:G74)</f>
        <v>453.30669170202202</v>
      </c>
      <c r="H75" s="1118">
        <f>COUNT(E65:E74)</f>
        <v>9</v>
      </c>
      <c r="I75" s="1119"/>
      <c r="J75" s="89">
        <f>AVERAGE(J65:J74)</f>
        <v>959.64708208552588</v>
      </c>
      <c r="K75" s="126">
        <f>AVERAGE(K65:K74)</f>
        <v>1082.8049059364821</v>
      </c>
      <c r="L75" s="213">
        <f>AVERAGE(L65:L74)</f>
        <v>455.42733333333319</v>
      </c>
      <c r="M75" s="1118">
        <f>COUNT(J65:J74)</f>
        <v>5</v>
      </c>
      <c r="N75" s="1119"/>
      <c r="O75" s="89">
        <f>AVERAGE(O65:O74)</f>
        <v>626.80711547183489</v>
      </c>
      <c r="P75" s="126">
        <f>AVERAGE(P65:P74)</f>
        <v>710.22964564774566</v>
      </c>
      <c r="Q75" s="213">
        <f>AVERAGE(Q65:Q74)</f>
        <v>459.1701085843693</v>
      </c>
      <c r="R75" s="1118">
        <f>COUNT(O65:O74)</f>
        <v>6</v>
      </c>
      <c r="S75" s="1119"/>
      <c r="T75" s="89">
        <f>AVERAGE(T65:T74)</f>
        <v>443.45780323492727</v>
      </c>
      <c r="U75" s="126">
        <f>AVERAGE(U65:U74)</f>
        <v>530.58400588161305</v>
      </c>
      <c r="V75" s="213">
        <f>AVERAGE(V65:V74)</f>
        <v>466.8650793650794</v>
      </c>
      <c r="W75" s="1118">
        <f>COUNT(T65:T74)</f>
        <v>7</v>
      </c>
      <c r="X75" s="1119"/>
      <c r="AA75" s="14">
        <f t="shared" ref="AA75:AH75" si="60">AVERAGE(AA65:AA74)</f>
        <v>256.55270894452337</v>
      </c>
      <c r="AB75" s="48">
        <f t="shared" si="60"/>
        <v>0.21095640883497574</v>
      </c>
      <c r="AC75" s="89">
        <f t="shared" si="60"/>
        <v>123.15782385095626</v>
      </c>
      <c r="AD75" s="48">
        <f t="shared" si="60"/>
        <v>0.13131015886349937</v>
      </c>
      <c r="AE75" s="89">
        <f t="shared" si="60"/>
        <v>83.422530175910822</v>
      </c>
      <c r="AF75" s="48">
        <f t="shared" si="60"/>
        <v>0.13465784604536502</v>
      </c>
      <c r="AG75" s="89">
        <f t="shared" si="60"/>
        <v>87.126202646685869</v>
      </c>
      <c r="AH75" s="112">
        <f t="shared" si="60"/>
        <v>0.19355910456803027</v>
      </c>
      <c r="AJ75" s="47">
        <f t="shared" ref="AJ75:AQ75" si="61">AVERAGE(AJ65:AJ74)</f>
        <v>1.2109564088349758</v>
      </c>
      <c r="AK75" s="48">
        <f t="shared" si="61"/>
        <v>0.23500323769301876</v>
      </c>
      <c r="AL75" s="64">
        <f t="shared" si="61"/>
        <v>1.1313101588634995</v>
      </c>
      <c r="AM75" s="48">
        <f t="shared" si="61"/>
        <v>0.1404493710332187</v>
      </c>
      <c r="AN75" s="64">
        <f t="shared" si="61"/>
        <v>1.1346578460453651</v>
      </c>
      <c r="AO75" s="48">
        <f t="shared" si="61"/>
        <v>0.14424678492099482</v>
      </c>
      <c r="AP75" s="64">
        <f t="shared" si="61"/>
        <v>1.1935591045680305</v>
      </c>
      <c r="AQ75" s="112">
        <f t="shared" si="61"/>
        <v>0.21376879924672504</v>
      </c>
    </row>
    <row r="76" spans="1:43" ht="15.9" customHeight="1" x14ac:dyDescent="0.3">
      <c r="A76" s="1171"/>
      <c r="B76" s="1174"/>
      <c r="C76" s="1291" t="s">
        <v>14</v>
      </c>
      <c r="D76" s="1292"/>
      <c r="E76" s="17">
        <f>_xlfn.STDEV.S(E65:E74)</f>
        <v>88.080001048517687</v>
      </c>
      <c r="F76" s="18">
        <f>_xlfn.STDEV.S(F65:F74)</f>
        <v>76.605614942906371</v>
      </c>
      <c r="G76" s="214">
        <f>_xlfn.STDEV.S(G65:G74)</f>
        <v>55.167893923240243</v>
      </c>
      <c r="H76" s="1120"/>
      <c r="I76" s="1121"/>
      <c r="J76" s="90">
        <f>_xlfn.STDEV.S(J65:J74)</f>
        <v>121.69544852079696</v>
      </c>
      <c r="K76" s="127">
        <f>_xlfn.STDEV.S(K65:K74)</f>
        <v>113.84566270918641</v>
      </c>
      <c r="L76" s="214">
        <f>_xlfn.STDEV.S(L65:L74)</f>
        <v>54.169353389778614</v>
      </c>
      <c r="M76" s="1120"/>
      <c r="N76" s="1121"/>
      <c r="O76" s="90">
        <f>_xlfn.STDEV.S(O65:O74)</f>
        <v>94.646476954394984</v>
      </c>
      <c r="P76" s="127">
        <f>_xlfn.STDEV.S(P65:P74)</f>
        <v>101.62211695990442</v>
      </c>
      <c r="Q76" s="214">
        <f>_xlfn.STDEV.S(Q65:Q74)</f>
        <v>37.229287657454975</v>
      </c>
      <c r="R76" s="1120"/>
      <c r="S76" s="1121"/>
      <c r="T76" s="90">
        <f>_xlfn.STDEV.S(T65:T74)</f>
        <v>43.757818163652054</v>
      </c>
      <c r="U76" s="127">
        <f>_xlfn.STDEV.S(U65:U74)</f>
        <v>70.359990751224331</v>
      </c>
      <c r="V76" s="214">
        <f>_xlfn.STDEV.S(V65:V74)</f>
        <v>47.402052545621963</v>
      </c>
      <c r="W76" s="1120"/>
      <c r="X76" s="1121"/>
      <c r="AA76" s="17">
        <f t="shared" ref="AA76:AH76" si="62">_xlfn.STDEV.S(AA65:AA74)</f>
        <v>64.295096493121008</v>
      </c>
      <c r="AB76" s="50">
        <f t="shared" si="62"/>
        <v>6.3560464901372987E-2</v>
      </c>
      <c r="AC76" s="90">
        <f t="shared" si="62"/>
        <v>24.904031332064207</v>
      </c>
      <c r="AD76" s="50">
        <f t="shared" si="62"/>
        <v>3.5987263696361599E-2</v>
      </c>
      <c r="AE76" s="90">
        <f t="shared" si="62"/>
        <v>22.707661874070961</v>
      </c>
      <c r="AF76" s="50">
        <f t="shared" si="62"/>
        <v>3.5414272541148782E-2</v>
      </c>
      <c r="AG76" s="90">
        <f t="shared" si="62"/>
        <v>31.757013405165331</v>
      </c>
      <c r="AH76" s="113">
        <f t="shared" si="62"/>
        <v>5.8708086855621712E-2</v>
      </c>
      <c r="AJ76" s="49">
        <f t="shared" ref="AJ76:AQ76" si="63">_xlfn.STDEV.S(AJ65:AJ74)</f>
        <v>6.3560464901372918E-2</v>
      </c>
      <c r="AK76" s="50">
        <f t="shared" si="63"/>
        <v>7.778807837581965E-2</v>
      </c>
      <c r="AL76" s="66">
        <f t="shared" si="63"/>
        <v>3.5987263696361592E-2</v>
      </c>
      <c r="AM76" s="50">
        <f t="shared" si="63"/>
        <v>4.0578709752388732E-2</v>
      </c>
      <c r="AN76" s="66">
        <f t="shared" si="63"/>
        <v>3.5414272541148782E-2</v>
      </c>
      <c r="AO76" s="50">
        <f t="shared" si="63"/>
        <v>3.9768873066661346E-2</v>
      </c>
      <c r="AP76" s="66">
        <f t="shared" si="63"/>
        <v>5.8708086855621545E-2</v>
      </c>
      <c r="AQ76" s="113">
        <f t="shared" si="63"/>
        <v>7.0535780793289662E-2</v>
      </c>
    </row>
    <row r="77" spans="1:43" ht="15.9" customHeight="1" thickBot="1" x14ac:dyDescent="0.35">
      <c r="A77" s="1171"/>
      <c r="B77" s="1175"/>
      <c r="C77" s="1293" t="s">
        <v>15</v>
      </c>
      <c r="D77" s="1294"/>
      <c r="E77" s="20">
        <f>_xlfn.STDEV.S(E65:E74)/SQRT(COUNT(E65:E74))</f>
        <v>29.360000349505896</v>
      </c>
      <c r="F77" s="21">
        <f>_xlfn.STDEV.S(F65:F74)/SQRT(COUNT(F65:F74))</f>
        <v>25.535204980968789</v>
      </c>
      <c r="G77" s="215">
        <f>_xlfn.STDEV.S(G65:G74)/SQRT(COUNT(G65:G74))</f>
        <v>18.389297974413413</v>
      </c>
      <c r="H77" s="1122"/>
      <c r="I77" s="1123"/>
      <c r="J77" s="91">
        <f>_xlfn.STDEV.S(J65:J74)/SQRT(COUNT(J65:J74))</f>
        <v>54.423859088965642</v>
      </c>
      <c r="K77" s="128">
        <f>_xlfn.STDEV.S(K65:K74)/SQRT(COUNT(K65:K74))</f>
        <v>50.913328152250735</v>
      </c>
      <c r="L77" s="215">
        <f>_xlfn.STDEV.S(L65:L74)/SQRT(COUNT(L65:L74))</f>
        <v>24.225271295350726</v>
      </c>
      <c r="M77" s="1122"/>
      <c r="N77" s="1123"/>
      <c r="O77" s="91">
        <f>_xlfn.STDEV.S(O65:O74)/SQRT(COUNT(O65:O74))</f>
        <v>38.639262415059164</v>
      </c>
      <c r="P77" s="128">
        <f>_xlfn.STDEV.S(P65:P74)/SQRT(COUNT(P65:P74))</f>
        <v>41.487055522199725</v>
      </c>
      <c r="Q77" s="215">
        <f>_xlfn.STDEV.S(Q65:Q74)/SQRT(COUNT(Q65:Q74))</f>
        <v>15.198793041343391</v>
      </c>
      <c r="R77" s="1122"/>
      <c r="S77" s="1123"/>
      <c r="T77" s="91">
        <f>_xlfn.STDEV.S(T65:T74)/SQRT(COUNT(T65:T74))</f>
        <v>16.53890068225834</v>
      </c>
      <c r="U77" s="128">
        <f>_xlfn.STDEV.S(U65:U74)/SQRT(COUNT(U65:U74))</f>
        <v>26.593576825220605</v>
      </c>
      <c r="V77" s="215">
        <f>_xlfn.STDEV.S(V65:V74)/SQRT(COUNT(V65:V74))</f>
        <v>17.916291809961702</v>
      </c>
      <c r="W77" s="1122"/>
      <c r="X77" s="1123"/>
      <c r="AA77" s="20">
        <f t="shared" ref="AA77:AH77" si="64">_xlfn.STDEV.S(AA65:AA74)/SQRT(COUNT(AA65:AA74))</f>
        <v>21.431698831040336</v>
      </c>
      <c r="AB77" s="52">
        <f t="shared" si="64"/>
        <v>2.1186821633790997E-2</v>
      </c>
      <c r="AC77" s="91">
        <f t="shared" si="64"/>
        <v>11.137421394456041</v>
      </c>
      <c r="AD77" s="52">
        <f t="shared" si="64"/>
        <v>1.6093993589854975E-2</v>
      </c>
      <c r="AE77" s="91">
        <f t="shared" si="64"/>
        <v>9.2703641405209112</v>
      </c>
      <c r="AF77" s="52">
        <f t="shared" si="64"/>
        <v>1.4457816222945317E-2</v>
      </c>
      <c r="AG77" s="91">
        <f t="shared" si="64"/>
        <v>12.003022836030279</v>
      </c>
      <c r="AH77" s="114">
        <f t="shared" si="64"/>
        <v>2.2189571109765001E-2</v>
      </c>
      <c r="AJ77" s="51">
        <f t="shared" ref="AJ77:AQ77" si="65">_xlfn.STDEV.S(AJ65:AJ74)/SQRT(COUNT(AJ65:AJ74))</f>
        <v>2.1186821633790973E-2</v>
      </c>
      <c r="AK77" s="52">
        <f t="shared" si="65"/>
        <v>2.5929359458606551E-2</v>
      </c>
      <c r="AL77" s="68">
        <f t="shared" si="65"/>
        <v>1.6093993589854975E-2</v>
      </c>
      <c r="AM77" s="52">
        <f t="shared" si="65"/>
        <v>1.8147350689114973E-2</v>
      </c>
      <c r="AN77" s="68">
        <f t="shared" si="65"/>
        <v>1.4457816222945317E-2</v>
      </c>
      <c r="AO77" s="52">
        <f t="shared" si="65"/>
        <v>1.6235574443138862E-2</v>
      </c>
      <c r="AP77" s="68">
        <f t="shared" si="65"/>
        <v>2.2189571109764935E-2</v>
      </c>
      <c r="AQ77" s="114">
        <f t="shared" si="65"/>
        <v>2.6660019215830097E-2</v>
      </c>
    </row>
    <row r="78" spans="1:43" s="81" customFormat="1" ht="15.9" customHeight="1" thickBot="1" x14ac:dyDescent="0.35">
      <c r="A78" s="1172"/>
      <c r="B78" s="1109" t="s">
        <v>19</v>
      </c>
      <c r="C78" s="1110"/>
      <c r="D78" s="1110"/>
      <c r="E78" s="27">
        <f>_xlfn.T.TEST(E56:E61,E65:E74,2,3)</f>
        <v>5.4486880282006316E-2</v>
      </c>
      <c r="F78" s="28">
        <f>_xlfn.T.TEST(F56:F61,F65:F74,2,3)</f>
        <v>0.32521805626108807</v>
      </c>
      <c r="G78" s="53">
        <f>_xlfn.T.TEST(G56:G61,G65:G74,2,3)</f>
        <v>0.47728209234237928</v>
      </c>
      <c r="J78" s="27">
        <f>_xlfn.T.TEST(J56:J61,J65:J74,2,3)</f>
        <v>0.32957741367106574</v>
      </c>
      <c r="K78" s="72">
        <f>_xlfn.T.TEST(K56:K61,K65:K74,2,3)</f>
        <v>0.21710356414012913</v>
      </c>
      <c r="L78" s="53">
        <f>_xlfn.T.TEST(L56:L61,L65:L74,2,3)</f>
        <v>0.41863976914529821</v>
      </c>
      <c r="O78" s="27">
        <f>_xlfn.T.TEST(O56:O61,O65:O74,2,3)</f>
        <v>0.45745829512681896</v>
      </c>
      <c r="P78" s="72">
        <f>_xlfn.T.TEST(P56:P61,P65:P74,2,3)</f>
        <v>0.31851472958753085</v>
      </c>
      <c r="Q78" s="53">
        <f>_xlfn.T.TEST(Q56:Q61,Q65:Q74,2,3)</f>
        <v>0.74286625125804906</v>
      </c>
      <c r="T78" s="27">
        <f>_xlfn.T.TEST(T56:T61,T65:T74,2,3)</f>
        <v>0.20463083677059621</v>
      </c>
      <c r="U78" s="72">
        <f>_xlfn.T.TEST(U56:U61,U65:U74,2,3)</f>
        <v>0.39535562110700639</v>
      </c>
      <c r="V78" s="53">
        <f>_xlfn.T.TEST(V56:V61,V65:V74,2,3)</f>
        <v>0.61356580630391622</v>
      </c>
      <c r="AA78" s="27">
        <f t="shared" ref="AA78:AH78" si="66">_xlfn.T.TEST(AA56:AA61,AA65:AA74,2,3)</f>
        <v>7.4221102926531571E-2</v>
      </c>
      <c r="AB78" s="28">
        <f t="shared" si="66"/>
        <v>3.8384773060289E-2</v>
      </c>
      <c r="AC78" s="379">
        <f t="shared" si="66"/>
        <v>0.86028538215334449</v>
      </c>
      <c r="AD78" s="28">
        <f t="shared" si="66"/>
        <v>0.8708609639741669</v>
      </c>
      <c r="AE78" s="379">
        <f t="shared" si="66"/>
        <v>0.2876914577608195</v>
      </c>
      <c r="AF78" s="28">
        <f t="shared" si="66"/>
        <v>0.63762781253969991</v>
      </c>
      <c r="AG78" s="379">
        <f t="shared" si="66"/>
        <v>0.98287585927606202</v>
      </c>
      <c r="AH78" s="29">
        <f t="shared" si="66"/>
        <v>0.58597987065586987</v>
      </c>
      <c r="AJ78" s="27">
        <f t="shared" ref="AJ78:AQ78" si="67">_xlfn.T.TEST(AJ56:AJ61,AJ65:AJ74,2,3)</f>
        <v>3.8384773060288389E-2</v>
      </c>
      <c r="AK78" s="28">
        <f t="shared" si="67"/>
        <v>3.8287709308997227E-2</v>
      </c>
      <c r="AL78" s="119">
        <f t="shared" si="67"/>
        <v>0.87086096397416157</v>
      </c>
      <c r="AM78" s="28">
        <f t="shared" si="67"/>
        <v>0.8788012620074046</v>
      </c>
      <c r="AN78" s="119">
        <f t="shared" si="67"/>
        <v>0.63762781253969858</v>
      </c>
      <c r="AO78" s="28">
        <f t="shared" si="67"/>
        <v>0.62801084817005126</v>
      </c>
      <c r="AP78" s="119">
        <f t="shared" si="67"/>
        <v>0.58597987065586798</v>
      </c>
      <c r="AQ78" s="29">
        <f t="shared" si="67"/>
        <v>0.61147290247111297</v>
      </c>
    </row>
    <row r="79" spans="1:43" ht="15.9" customHeight="1" x14ac:dyDescent="0.3">
      <c r="J79" s="8"/>
      <c r="K79" s="8"/>
      <c r="O79" s="8"/>
      <c r="P79" s="8"/>
      <c r="T79" s="8"/>
      <c r="U79" s="8"/>
    </row>
    <row r="80" spans="1:43" ht="15.9" customHeight="1" thickBot="1" x14ac:dyDescent="0.35">
      <c r="J80" s="8"/>
      <c r="K80" s="8"/>
      <c r="O80" s="8"/>
      <c r="P80" s="8"/>
      <c r="T80" s="8"/>
      <c r="U80" s="8"/>
    </row>
    <row r="81" spans="1:43" ht="16.5" customHeight="1" thickBot="1" x14ac:dyDescent="0.35">
      <c r="A81" s="1150" t="s">
        <v>646</v>
      </c>
      <c r="B81" s="1151"/>
      <c r="C81" s="1308" t="s">
        <v>0</v>
      </c>
      <c r="D81" s="1179" t="s">
        <v>1</v>
      </c>
      <c r="E81" s="1098" t="s">
        <v>161</v>
      </c>
      <c r="F81" s="1099"/>
      <c r="G81" s="1099"/>
      <c r="H81" s="1099"/>
      <c r="I81" s="1099"/>
      <c r="J81" s="1098" t="s">
        <v>162</v>
      </c>
      <c r="K81" s="1099"/>
      <c r="L81" s="1099"/>
      <c r="M81" s="1099"/>
      <c r="N81" s="1100"/>
      <c r="O81" s="1098" t="s">
        <v>164</v>
      </c>
      <c r="P81" s="1099"/>
      <c r="Q81" s="1099"/>
      <c r="R81" s="1099"/>
      <c r="S81" s="1100"/>
      <c r="T81" s="1098" t="s">
        <v>163</v>
      </c>
      <c r="U81" s="1099"/>
      <c r="V81" s="1099"/>
      <c r="W81" s="1099"/>
      <c r="X81" s="1100"/>
      <c r="AA81" s="1098" t="s">
        <v>339</v>
      </c>
      <c r="AB81" s="1099"/>
      <c r="AC81" s="1099"/>
      <c r="AD81" s="1099"/>
      <c r="AE81" s="1099"/>
      <c r="AF81" s="1099"/>
      <c r="AG81" s="1099"/>
      <c r="AH81" s="1100"/>
      <c r="AJ81" s="1275" t="s">
        <v>346</v>
      </c>
      <c r="AK81" s="1276"/>
      <c r="AL81" s="1276"/>
      <c r="AM81" s="1276"/>
      <c r="AN81" s="1276"/>
      <c r="AO81" s="1276"/>
      <c r="AP81" s="1276"/>
      <c r="AQ81" s="1277"/>
    </row>
    <row r="82" spans="1:43" ht="16.5" customHeight="1" x14ac:dyDescent="0.3">
      <c r="A82" s="1152"/>
      <c r="B82" s="1153"/>
      <c r="C82" s="1309"/>
      <c r="D82" s="1180"/>
      <c r="E82" s="1225" t="s">
        <v>51</v>
      </c>
      <c r="F82" s="1226"/>
      <c r="G82" s="1198" t="s">
        <v>7</v>
      </c>
      <c r="H82" s="1157" t="s">
        <v>68</v>
      </c>
      <c r="I82" s="1179" t="s">
        <v>2</v>
      </c>
      <c r="J82" s="1225" t="s">
        <v>51</v>
      </c>
      <c r="K82" s="1226"/>
      <c r="L82" s="1198" t="s">
        <v>7</v>
      </c>
      <c r="M82" s="1157" t="s">
        <v>68</v>
      </c>
      <c r="N82" s="1180" t="s">
        <v>2</v>
      </c>
      <c r="O82" s="1225" t="s">
        <v>51</v>
      </c>
      <c r="P82" s="1226"/>
      <c r="Q82" s="1198" t="s">
        <v>7</v>
      </c>
      <c r="R82" s="1157" t="s">
        <v>68</v>
      </c>
      <c r="S82" s="1180" t="s">
        <v>2</v>
      </c>
      <c r="T82" s="1225" t="s">
        <v>51</v>
      </c>
      <c r="U82" s="1226"/>
      <c r="V82" s="1198" t="s">
        <v>7</v>
      </c>
      <c r="W82" s="1157" t="s">
        <v>68</v>
      </c>
      <c r="X82" s="1180" t="s">
        <v>2</v>
      </c>
      <c r="AA82" s="1178" t="s">
        <v>161</v>
      </c>
      <c r="AB82" s="1135"/>
      <c r="AC82" s="1086" t="s">
        <v>162</v>
      </c>
      <c r="AD82" s="1087"/>
      <c r="AE82" s="1086" t="s">
        <v>164</v>
      </c>
      <c r="AF82" s="1087"/>
      <c r="AG82" s="1251" t="s">
        <v>163</v>
      </c>
      <c r="AH82" s="1252"/>
      <c r="AJ82" s="1281" t="s">
        <v>161</v>
      </c>
      <c r="AK82" s="1298"/>
      <c r="AL82" s="1278" t="s">
        <v>162</v>
      </c>
      <c r="AM82" s="1280"/>
      <c r="AN82" s="1278" t="s">
        <v>164</v>
      </c>
      <c r="AO82" s="1280"/>
      <c r="AP82" s="1298" t="s">
        <v>163</v>
      </c>
      <c r="AQ82" s="1279"/>
    </row>
    <row r="83" spans="1:43" ht="16.5" customHeight="1" thickBot="1" x14ac:dyDescent="0.45">
      <c r="A83" s="1154"/>
      <c r="B83" s="1155"/>
      <c r="C83" s="1310"/>
      <c r="D83" s="1181"/>
      <c r="E83" s="92" t="s">
        <v>52</v>
      </c>
      <c r="F83" s="93" t="s">
        <v>53</v>
      </c>
      <c r="G83" s="1199"/>
      <c r="H83" s="1158"/>
      <c r="I83" s="1181"/>
      <c r="J83" s="92" t="s">
        <v>52</v>
      </c>
      <c r="K83" s="93" t="s">
        <v>53</v>
      </c>
      <c r="L83" s="1199"/>
      <c r="M83" s="1158"/>
      <c r="N83" s="1181"/>
      <c r="O83" s="92" t="s">
        <v>52</v>
      </c>
      <c r="P83" s="93" t="s">
        <v>53</v>
      </c>
      <c r="Q83" s="1199"/>
      <c r="R83" s="1158"/>
      <c r="S83" s="1181"/>
      <c r="T83" s="92" t="s">
        <v>52</v>
      </c>
      <c r="U83" s="93" t="s">
        <v>53</v>
      </c>
      <c r="V83" s="1199"/>
      <c r="W83" s="1158"/>
      <c r="X83" s="1181"/>
      <c r="AA83" s="110" t="s">
        <v>92</v>
      </c>
      <c r="AB83" s="271" t="s">
        <v>340</v>
      </c>
      <c r="AC83" s="108" t="s">
        <v>92</v>
      </c>
      <c r="AD83" s="109" t="s">
        <v>340</v>
      </c>
      <c r="AE83" s="108" t="s">
        <v>92</v>
      </c>
      <c r="AF83" s="109" t="s">
        <v>340</v>
      </c>
      <c r="AG83" s="118" t="s">
        <v>92</v>
      </c>
      <c r="AH83" s="111" t="s">
        <v>340</v>
      </c>
      <c r="AJ83" s="274" t="s">
        <v>342</v>
      </c>
      <c r="AK83" s="591" t="s">
        <v>343</v>
      </c>
      <c r="AL83" s="276" t="s">
        <v>342</v>
      </c>
      <c r="AM83" s="716" t="s">
        <v>343</v>
      </c>
      <c r="AN83" s="276" t="s">
        <v>342</v>
      </c>
      <c r="AO83" s="716" t="s">
        <v>343</v>
      </c>
      <c r="AP83" s="276" t="s">
        <v>342</v>
      </c>
      <c r="AQ83" s="386" t="s">
        <v>343</v>
      </c>
    </row>
    <row r="84" spans="1:43" ht="15.9" customHeight="1" x14ac:dyDescent="0.3">
      <c r="A84" s="1170" t="s">
        <v>649</v>
      </c>
      <c r="B84" s="1173" t="s">
        <v>9</v>
      </c>
      <c r="C84" s="728">
        <v>41480</v>
      </c>
      <c r="D84" s="6">
        <v>645</v>
      </c>
      <c r="E84" s="668">
        <v>1387.6356907659599</v>
      </c>
      <c r="F84" s="33">
        <v>1575.16289803215</v>
      </c>
      <c r="G84" s="670">
        <v>431</v>
      </c>
      <c r="H84" s="672" t="s">
        <v>517</v>
      </c>
      <c r="I84" s="670" t="s">
        <v>17</v>
      </c>
      <c r="J84" s="438" t="s">
        <v>17</v>
      </c>
      <c r="K84" s="439" t="s">
        <v>17</v>
      </c>
      <c r="L84" s="435" t="s">
        <v>17</v>
      </c>
      <c r="M84" s="696" t="s">
        <v>17</v>
      </c>
      <c r="N84" s="435" t="s">
        <v>17</v>
      </c>
      <c r="O84" s="438">
        <v>532.78634208719404</v>
      </c>
      <c r="P84" s="439">
        <v>627.48831196163599</v>
      </c>
      <c r="Q84" s="435">
        <v>427</v>
      </c>
      <c r="R84" s="696" t="s">
        <v>332</v>
      </c>
      <c r="S84" s="435" t="s">
        <v>17</v>
      </c>
      <c r="T84" s="429" t="s">
        <v>17</v>
      </c>
      <c r="U84" s="698" t="s">
        <v>17</v>
      </c>
      <c r="V84" s="442" t="s">
        <v>17</v>
      </c>
      <c r="W84" s="697" t="s">
        <v>17</v>
      </c>
      <c r="X84" s="435" t="s">
        <v>17</v>
      </c>
      <c r="AA84" s="308">
        <f>F84-E84</f>
        <v>187.52720726619009</v>
      </c>
      <c r="AB84" s="35">
        <f>AA84/E84</f>
        <v>0.13514152779010541</v>
      </c>
      <c r="AC84" s="97" t="s">
        <v>17</v>
      </c>
      <c r="AD84" s="100" t="s">
        <v>17</v>
      </c>
      <c r="AE84" s="97">
        <f>P84-O84</f>
        <v>94.701969874441943</v>
      </c>
      <c r="AF84" s="35">
        <f>AE84/O84</f>
        <v>0.17774849389615796</v>
      </c>
      <c r="AG84" s="88" t="s">
        <v>17</v>
      </c>
      <c r="AH84" s="572" t="s">
        <v>17</v>
      </c>
      <c r="AJ84" s="674">
        <f>F84/E84</f>
        <v>1.1351415277901054</v>
      </c>
      <c r="AK84" s="100">
        <f>0.5*(AJ84^2-1)</f>
        <v>0.14427314405682723</v>
      </c>
      <c r="AL84" s="99" t="s">
        <v>17</v>
      </c>
      <c r="AM84" s="100" t="s">
        <v>17</v>
      </c>
      <c r="AN84" s="99">
        <f>P84/O84</f>
        <v>1.177748493896158</v>
      </c>
      <c r="AO84" s="100">
        <f>0.5*(AN84^2-1)</f>
        <v>0.19354575743733426</v>
      </c>
      <c r="AP84" s="58" t="s">
        <v>17</v>
      </c>
      <c r="AQ84" s="677" t="s">
        <v>17</v>
      </c>
    </row>
    <row r="85" spans="1:43" ht="15.9" customHeight="1" x14ac:dyDescent="0.3">
      <c r="A85" s="1171"/>
      <c r="B85" s="1174"/>
      <c r="C85" s="726">
        <v>41484</v>
      </c>
      <c r="D85" s="10">
        <v>653</v>
      </c>
      <c r="E85" s="449">
        <v>1174.50417117917</v>
      </c>
      <c r="F85" s="450">
        <v>1382.3647072301901</v>
      </c>
      <c r="G85" s="451">
        <v>442.75</v>
      </c>
      <c r="H85" s="700" t="s">
        <v>304</v>
      </c>
      <c r="I85" s="451" t="s">
        <v>17</v>
      </c>
      <c r="J85" s="454" t="s">
        <v>17</v>
      </c>
      <c r="K85" s="465" t="s">
        <v>17</v>
      </c>
      <c r="L85" s="451" t="s">
        <v>17</v>
      </c>
      <c r="M85" s="700" t="s">
        <v>17</v>
      </c>
      <c r="N85" s="451" t="s">
        <v>17</v>
      </c>
      <c r="O85" s="454" t="s">
        <v>17</v>
      </c>
      <c r="P85" s="465" t="s">
        <v>17</v>
      </c>
      <c r="Q85" s="451" t="s">
        <v>17</v>
      </c>
      <c r="R85" s="700" t="s">
        <v>17</v>
      </c>
      <c r="S85" s="532" t="s">
        <v>172</v>
      </c>
      <c r="T85" s="454">
        <v>328.74123292727899</v>
      </c>
      <c r="U85" s="465">
        <v>393.66580290365698</v>
      </c>
      <c r="V85" s="451">
        <v>463.71428571428601</v>
      </c>
      <c r="W85" s="700" t="s">
        <v>518</v>
      </c>
      <c r="X85" s="451" t="s">
        <v>17</v>
      </c>
      <c r="AA85" s="327">
        <f t="shared" ref="AA85:AA95" si="68">F85-E85</f>
        <v>207.86053605102006</v>
      </c>
      <c r="AB85" s="37">
        <f t="shared" ref="AB85:AB95" si="69">AA85/E85</f>
        <v>0.17697726508909184</v>
      </c>
      <c r="AC85" s="88" t="s">
        <v>17</v>
      </c>
      <c r="AD85" s="59" t="s">
        <v>17</v>
      </c>
      <c r="AE85" s="88" t="s">
        <v>17</v>
      </c>
      <c r="AF85" s="59" t="s">
        <v>17</v>
      </c>
      <c r="AG85" s="88">
        <f t="shared" ref="AG85:AG95" si="70">U85-T85</f>
        <v>64.924569976377995</v>
      </c>
      <c r="AH85" s="572">
        <f t="shared" ref="AH85:AH95" si="71">AG85/T85</f>
        <v>0.19749445300261434</v>
      </c>
      <c r="AJ85" s="676">
        <f t="shared" ref="AJ85:AJ95" si="72">F85/E85</f>
        <v>1.1769772650890917</v>
      </c>
      <c r="AK85" s="59">
        <f t="shared" ref="AK85:AK95" si="73">0.5*(AJ85^2-1)</f>
        <v>0.19263774126829902</v>
      </c>
      <c r="AL85" s="58" t="s">
        <v>17</v>
      </c>
      <c r="AM85" s="59" t="s">
        <v>17</v>
      </c>
      <c r="AN85" s="58" t="s">
        <v>17</v>
      </c>
      <c r="AO85" s="59" t="s">
        <v>17</v>
      </c>
      <c r="AP85" s="58">
        <f t="shared" ref="AP85:AP95" si="74">U85/T85</f>
        <v>1.1974944530026144</v>
      </c>
      <c r="AQ85" s="677">
        <f t="shared" ref="AQ85:AQ95" si="75">0.5*(AP85^2-1)</f>
        <v>0.21699648248601533</v>
      </c>
    </row>
    <row r="86" spans="1:43" ht="15.9" customHeight="1" x14ac:dyDescent="0.3">
      <c r="A86" s="1171"/>
      <c r="B86" s="1174"/>
      <c r="C86" s="729">
        <v>41484</v>
      </c>
      <c r="D86" s="13">
        <v>656</v>
      </c>
      <c r="E86" s="449">
        <v>1217.8557558041</v>
      </c>
      <c r="F86" s="450">
        <v>1379.64249590125</v>
      </c>
      <c r="G86" s="451">
        <v>409.66666666666703</v>
      </c>
      <c r="H86" s="700" t="s">
        <v>271</v>
      </c>
      <c r="I86" s="451" t="s">
        <v>17</v>
      </c>
      <c r="J86" s="454" t="s">
        <v>17</v>
      </c>
      <c r="K86" s="465" t="s">
        <v>17</v>
      </c>
      <c r="L86" s="451" t="s">
        <v>17</v>
      </c>
      <c r="M86" s="700" t="s">
        <v>17</v>
      </c>
      <c r="N86" s="451" t="s">
        <v>17</v>
      </c>
      <c r="O86" s="454">
        <v>516.87445357579998</v>
      </c>
      <c r="P86" s="465">
        <v>573.19339045287597</v>
      </c>
      <c r="Q86" s="451">
        <v>460.947368421053</v>
      </c>
      <c r="R86" s="700" t="s">
        <v>404</v>
      </c>
      <c r="S86" s="451" t="s">
        <v>17</v>
      </c>
      <c r="T86" s="454">
        <v>312.81193779169399</v>
      </c>
      <c r="U86" s="465">
        <v>416.77858766998202</v>
      </c>
      <c r="V86" s="451">
        <v>439.70588235294099</v>
      </c>
      <c r="W86" s="700" t="s">
        <v>519</v>
      </c>
      <c r="X86" s="451" t="s">
        <v>17</v>
      </c>
      <c r="AA86" s="327">
        <f t="shared" si="68"/>
        <v>161.78674009714996</v>
      </c>
      <c r="AB86" s="37">
        <f t="shared" si="69"/>
        <v>0.13284556839026379</v>
      </c>
      <c r="AC86" s="88" t="s">
        <v>17</v>
      </c>
      <c r="AD86" s="59" t="s">
        <v>17</v>
      </c>
      <c r="AE86" s="88">
        <f t="shared" ref="AE86:AE95" si="76">P86-O86</f>
        <v>56.318936877075998</v>
      </c>
      <c r="AF86" s="37">
        <f t="shared" ref="AF86:AF95" si="77">AE86/O86</f>
        <v>0.10896057347670171</v>
      </c>
      <c r="AG86" s="88">
        <f t="shared" si="70"/>
        <v>103.96664987828802</v>
      </c>
      <c r="AH86" s="572">
        <f t="shared" si="71"/>
        <v>0.33236151603498243</v>
      </c>
      <c r="AJ86" s="676">
        <f t="shared" si="72"/>
        <v>1.1328455683902638</v>
      </c>
      <c r="AK86" s="59">
        <f t="shared" si="73"/>
        <v>0.14166954091073003</v>
      </c>
      <c r="AL86" s="58" t="s">
        <v>17</v>
      </c>
      <c r="AM86" s="59" t="s">
        <v>17</v>
      </c>
      <c r="AN86" s="58">
        <f t="shared" ref="AN86:AN95" si="78">P86/O86</f>
        <v>1.1089605734767016</v>
      </c>
      <c r="AO86" s="59">
        <f t="shared" ref="AO86:AO95" si="79">0.5*(AN86^2-1)</f>
        <v>0.11489677676288745</v>
      </c>
      <c r="AP86" s="58">
        <f t="shared" si="74"/>
        <v>1.3323615160349824</v>
      </c>
      <c r="AQ86" s="677">
        <f t="shared" si="75"/>
        <v>0.3875936047055184</v>
      </c>
    </row>
    <row r="87" spans="1:43" ht="15.9" customHeight="1" x14ac:dyDescent="0.3">
      <c r="A87" s="1171"/>
      <c r="B87" s="1174"/>
      <c r="C87" s="726">
        <v>41512</v>
      </c>
      <c r="D87" s="10">
        <v>670</v>
      </c>
      <c r="E87" s="449">
        <v>1395.92289889944</v>
      </c>
      <c r="F87" s="450">
        <v>1604.9576395828101</v>
      </c>
      <c r="G87" s="451">
        <v>324.052631578947</v>
      </c>
      <c r="H87" s="700" t="s">
        <v>370</v>
      </c>
      <c r="I87" s="451" t="s">
        <v>17</v>
      </c>
      <c r="J87" s="454" t="s">
        <v>17</v>
      </c>
      <c r="K87" s="465" t="s">
        <v>17</v>
      </c>
      <c r="L87" s="451" t="s">
        <v>17</v>
      </c>
      <c r="M87" s="700" t="s">
        <v>17</v>
      </c>
      <c r="N87" s="451" t="s">
        <v>17</v>
      </c>
      <c r="O87" s="454" t="s">
        <v>17</v>
      </c>
      <c r="P87" s="465" t="s">
        <v>17</v>
      </c>
      <c r="Q87" s="451" t="s">
        <v>17</v>
      </c>
      <c r="R87" s="700" t="s">
        <v>17</v>
      </c>
      <c r="S87" s="532" t="s">
        <v>591</v>
      </c>
      <c r="T87" s="454">
        <v>394.13981910794001</v>
      </c>
      <c r="U87" s="465">
        <v>453.14215296836602</v>
      </c>
      <c r="V87" s="451">
        <v>305.42857142857099</v>
      </c>
      <c r="W87" s="700" t="s">
        <v>518</v>
      </c>
      <c r="X87" s="451" t="s">
        <v>17</v>
      </c>
      <c r="AA87" s="327">
        <f t="shared" si="68"/>
        <v>209.03474068337005</v>
      </c>
      <c r="AB87" s="37">
        <f t="shared" si="69"/>
        <v>0.14974662343326783</v>
      </c>
      <c r="AC87" s="88" t="s">
        <v>17</v>
      </c>
      <c r="AD87" s="59" t="s">
        <v>17</v>
      </c>
      <c r="AE87" s="88" t="s">
        <v>17</v>
      </c>
      <c r="AF87" s="59" t="s">
        <v>17</v>
      </c>
      <c r="AG87" s="88">
        <f t="shared" si="70"/>
        <v>59.002333860426006</v>
      </c>
      <c r="AH87" s="572">
        <f t="shared" si="71"/>
        <v>0.14969899259091987</v>
      </c>
      <c r="AJ87" s="676">
        <f t="shared" si="72"/>
        <v>1.1497466234332678</v>
      </c>
      <c r="AK87" s="59">
        <f t="shared" si="73"/>
        <v>0.16095864904810031</v>
      </c>
      <c r="AL87" s="58" t="s">
        <v>17</v>
      </c>
      <c r="AM87" s="59" t="s">
        <v>17</v>
      </c>
      <c r="AN87" s="58" t="s">
        <v>17</v>
      </c>
      <c r="AO87" s="59" t="s">
        <v>17</v>
      </c>
      <c r="AP87" s="58">
        <f t="shared" si="74"/>
        <v>1.1496989925909198</v>
      </c>
      <c r="AQ87" s="677">
        <f t="shared" si="75"/>
        <v>0.16090388678228795</v>
      </c>
    </row>
    <row r="88" spans="1:43" ht="15.9" customHeight="1" x14ac:dyDescent="0.3">
      <c r="A88" s="1171"/>
      <c r="B88" s="1174"/>
      <c r="C88" s="729">
        <v>41614</v>
      </c>
      <c r="D88" s="13">
        <v>779</v>
      </c>
      <c r="E88" s="449">
        <v>1137.09794992621</v>
      </c>
      <c r="F88" s="450">
        <v>1429.0131467085801</v>
      </c>
      <c r="G88" s="451">
        <v>455.555555555556</v>
      </c>
      <c r="H88" s="700" t="s">
        <v>522</v>
      </c>
      <c r="I88" s="451" t="s">
        <v>17</v>
      </c>
      <c r="J88" s="454" t="s">
        <v>17</v>
      </c>
      <c r="K88" s="465" t="s">
        <v>17</v>
      </c>
      <c r="L88" s="451" t="s">
        <v>17</v>
      </c>
      <c r="M88" s="700" t="s">
        <v>17</v>
      </c>
      <c r="N88" s="451" t="s">
        <v>17</v>
      </c>
      <c r="O88" s="454" t="s">
        <v>17</v>
      </c>
      <c r="P88" s="465" t="s">
        <v>17</v>
      </c>
      <c r="Q88" s="451" t="s">
        <v>17</v>
      </c>
      <c r="R88" s="700" t="s">
        <v>17</v>
      </c>
      <c r="S88" s="532" t="s">
        <v>172</v>
      </c>
      <c r="T88" s="454">
        <v>305.45430516355299</v>
      </c>
      <c r="U88" s="465">
        <v>382.03924953118201</v>
      </c>
      <c r="V88" s="451">
        <v>508.05</v>
      </c>
      <c r="W88" s="700" t="s">
        <v>264</v>
      </c>
      <c r="X88" s="451" t="s">
        <v>17</v>
      </c>
      <c r="AA88" s="327">
        <f t="shared" si="68"/>
        <v>291.91519678237</v>
      </c>
      <c r="AB88" s="37">
        <f t="shared" si="69"/>
        <v>0.25671948208271178</v>
      </c>
      <c r="AC88" s="88" t="s">
        <v>17</v>
      </c>
      <c r="AD88" s="59" t="s">
        <v>17</v>
      </c>
      <c r="AE88" s="88" t="s">
        <v>17</v>
      </c>
      <c r="AF88" s="59" t="s">
        <v>17</v>
      </c>
      <c r="AG88" s="88">
        <f t="shared" si="70"/>
        <v>76.584944367629021</v>
      </c>
      <c r="AH88" s="572">
        <f t="shared" si="71"/>
        <v>0.25072471748801262</v>
      </c>
      <c r="AJ88" s="676">
        <f t="shared" si="72"/>
        <v>1.2567194820827119</v>
      </c>
      <c r="AK88" s="59">
        <f t="shared" si="73"/>
        <v>0.28967192832311983</v>
      </c>
      <c r="AL88" s="58" t="s">
        <v>17</v>
      </c>
      <c r="AM88" s="59" t="s">
        <v>17</v>
      </c>
      <c r="AN88" s="58" t="s">
        <v>17</v>
      </c>
      <c r="AO88" s="59" t="s">
        <v>17</v>
      </c>
      <c r="AP88" s="58">
        <f t="shared" si="74"/>
        <v>1.2507247174880127</v>
      </c>
      <c r="AQ88" s="677">
        <f t="shared" si="75"/>
        <v>0.28215615946773465</v>
      </c>
    </row>
    <row r="89" spans="1:43" ht="15.9" customHeight="1" x14ac:dyDescent="0.3">
      <c r="A89" s="1171"/>
      <c r="B89" s="1174"/>
      <c r="C89" s="726">
        <v>41872</v>
      </c>
      <c r="D89" s="10">
        <v>182</v>
      </c>
      <c r="E89" s="449">
        <v>1058.01400308098</v>
      </c>
      <c r="F89" s="450">
        <v>1367.67243738872</v>
      </c>
      <c r="G89" s="451">
        <v>306.66666666666703</v>
      </c>
      <c r="H89" s="700" t="s">
        <v>294</v>
      </c>
      <c r="I89" s="451" t="s">
        <v>17</v>
      </c>
      <c r="J89" s="454" t="s">
        <v>17</v>
      </c>
      <c r="K89" s="465" t="s">
        <v>17</v>
      </c>
      <c r="L89" s="451" t="s">
        <v>17</v>
      </c>
      <c r="M89" s="700" t="s">
        <v>17</v>
      </c>
      <c r="N89" s="451" t="s">
        <v>17</v>
      </c>
      <c r="O89" s="454">
        <v>508.95451041044203</v>
      </c>
      <c r="P89" s="465">
        <v>600.81820661261804</v>
      </c>
      <c r="Q89" s="451">
        <v>323.63636363636402</v>
      </c>
      <c r="R89" s="700" t="s">
        <v>279</v>
      </c>
      <c r="S89" s="451" t="s">
        <v>17</v>
      </c>
      <c r="T89" s="454">
        <v>350.40672807100901</v>
      </c>
      <c r="U89" s="465">
        <v>428.54846599457602</v>
      </c>
      <c r="V89" s="451">
        <v>378.95454545454498</v>
      </c>
      <c r="W89" s="700" t="s">
        <v>523</v>
      </c>
      <c r="X89" s="532" t="s">
        <v>623</v>
      </c>
      <c r="AA89" s="327">
        <f t="shared" si="68"/>
        <v>309.65843430773998</v>
      </c>
      <c r="AB89" s="37">
        <f t="shared" si="69"/>
        <v>0.29267895642779956</v>
      </c>
      <c r="AC89" s="88" t="s">
        <v>17</v>
      </c>
      <c r="AD89" s="59" t="s">
        <v>17</v>
      </c>
      <c r="AE89" s="88">
        <f t="shared" si="76"/>
        <v>91.863696202176016</v>
      </c>
      <c r="AF89" s="37">
        <f t="shared" si="77"/>
        <v>0.1804949053857354</v>
      </c>
      <c r="AG89" s="88">
        <f t="shared" si="70"/>
        <v>78.141737923567007</v>
      </c>
      <c r="AH89" s="572">
        <f t="shared" si="71"/>
        <v>0.22300296102685502</v>
      </c>
      <c r="AJ89" s="676">
        <f t="shared" si="72"/>
        <v>1.2926789564277996</v>
      </c>
      <c r="AK89" s="59">
        <f t="shared" si="73"/>
        <v>0.3355094421956325</v>
      </c>
      <c r="AL89" s="58" t="s">
        <v>17</v>
      </c>
      <c r="AM89" s="59" t="s">
        <v>17</v>
      </c>
      <c r="AN89" s="58">
        <f t="shared" si="78"/>
        <v>1.1804949053857354</v>
      </c>
      <c r="AO89" s="59">
        <f t="shared" si="79"/>
        <v>0.19678411082083824</v>
      </c>
      <c r="AP89" s="58">
        <f t="shared" si="74"/>
        <v>1.2230029610268549</v>
      </c>
      <c r="AQ89" s="677">
        <f t="shared" si="75"/>
        <v>0.2478681213402274</v>
      </c>
    </row>
    <row r="90" spans="1:43" ht="15.9" customHeight="1" x14ac:dyDescent="0.3">
      <c r="A90" s="1171"/>
      <c r="B90" s="1174"/>
      <c r="C90" s="726">
        <v>41872</v>
      </c>
      <c r="D90" s="10">
        <v>184</v>
      </c>
      <c r="E90" s="449">
        <v>1146.03929211067</v>
      </c>
      <c r="F90" s="450">
        <v>1431.14856742794</v>
      </c>
      <c r="G90" s="451">
        <v>377.947368421053</v>
      </c>
      <c r="H90" s="700" t="s">
        <v>370</v>
      </c>
      <c r="I90" s="451" t="s">
        <v>17</v>
      </c>
      <c r="J90" s="449" t="s">
        <v>17</v>
      </c>
      <c r="K90" s="450" t="s">
        <v>17</v>
      </c>
      <c r="L90" s="451" t="s">
        <v>17</v>
      </c>
      <c r="M90" s="700" t="s">
        <v>17</v>
      </c>
      <c r="N90" s="451" t="s">
        <v>17</v>
      </c>
      <c r="O90" s="454">
        <v>456.26865627081497</v>
      </c>
      <c r="P90" s="465">
        <v>550.107258042441</v>
      </c>
      <c r="Q90" s="451">
        <v>380.07692307692298</v>
      </c>
      <c r="R90" s="700" t="s">
        <v>524</v>
      </c>
      <c r="S90" s="451" t="s">
        <v>17</v>
      </c>
      <c r="T90" s="449">
        <v>383.46524516746001</v>
      </c>
      <c r="U90" s="450">
        <v>484.26738728596303</v>
      </c>
      <c r="V90" s="451">
        <v>412.02941176470603</v>
      </c>
      <c r="W90" s="700" t="s">
        <v>525</v>
      </c>
      <c r="X90" s="451" t="s">
        <v>17</v>
      </c>
      <c r="AA90" s="327">
        <f t="shared" si="68"/>
        <v>285.10927531726998</v>
      </c>
      <c r="AB90" s="37">
        <f t="shared" si="69"/>
        <v>0.24877792347955355</v>
      </c>
      <c r="AC90" s="88" t="s">
        <v>17</v>
      </c>
      <c r="AD90" s="59" t="s">
        <v>17</v>
      </c>
      <c r="AE90" s="88">
        <f t="shared" si="76"/>
        <v>93.838601771626031</v>
      </c>
      <c r="AF90" s="37">
        <f t="shared" si="77"/>
        <v>0.2056652379731489</v>
      </c>
      <c r="AG90" s="88">
        <f t="shared" si="70"/>
        <v>100.80214211850301</v>
      </c>
      <c r="AH90" s="572">
        <f t="shared" si="71"/>
        <v>0.26287165105271149</v>
      </c>
      <c r="AJ90" s="676">
        <f t="shared" si="72"/>
        <v>1.2487779234795535</v>
      </c>
      <c r="AK90" s="59">
        <f t="shared" si="73"/>
        <v>0.27972315108495283</v>
      </c>
      <c r="AL90" s="58" t="s">
        <v>17</v>
      </c>
      <c r="AM90" s="59" t="s">
        <v>17</v>
      </c>
      <c r="AN90" s="58">
        <f t="shared" si="78"/>
        <v>1.205665237973149</v>
      </c>
      <c r="AO90" s="59">
        <f t="shared" si="79"/>
        <v>0.22681433302842491</v>
      </c>
      <c r="AP90" s="58">
        <f t="shared" si="74"/>
        <v>1.2628716510527116</v>
      </c>
      <c r="AQ90" s="677">
        <f t="shared" si="75"/>
        <v>0.29742240351630089</v>
      </c>
    </row>
    <row r="91" spans="1:43" ht="15.9" customHeight="1" x14ac:dyDescent="0.3">
      <c r="A91" s="1171"/>
      <c r="B91" s="1174"/>
      <c r="C91" s="726">
        <v>41863</v>
      </c>
      <c r="D91" s="10">
        <v>188</v>
      </c>
      <c r="E91" s="449">
        <v>982.54249866763303</v>
      </c>
      <c r="F91" s="450">
        <v>1275.7223371427599</v>
      </c>
      <c r="G91" s="451">
        <v>495.8</v>
      </c>
      <c r="H91" s="700" t="s">
        <v>614</v>
      </c>
      <c r="I91" s="451" t="s">
        <v>17</v>
      </c>
      <c r="J91" s="449" t="s">
        <v>17</v>
      </c>
      <c r="K91" s="450" t="s">
        <v>17</v>
      </c>
      <c r="L91" s="451" t="s">
        <v>17</v>
      </c>
      <c r="M91" s="700" t="s">
        <v>17</v>
      </c>
      <c r="N91" s="451" t="s">
        <v>17</v>
      </c>
      <c r="O91" s="449" t="s">
        <v>17</v>
      </c>
      <c r="P91" s="450" t="s">
        <v>17</v>
      </c>
      <c r="Q91" s="451" t="s">
        <v>17</v>
      </c>
      <c r="R91" s="700" t="s">
        <v>17</v>
      </c>
      <c r="S91" s="451" t="s">
        <v>17</v>
      </c>
      <c r="T91" s="449" t="s">
        <v>17</v>
      </c>
      <c r="U91" s="450" t="s">
        <v>17</v>
      </c>
      <c r="V91" s="451" t="s">
        <v>17</v>
      </c>
      <c r="W91" s="700" t="s">
        <v>17</v>
      </c>
      <c r="X91" s="513" t="s">
        <v>172</v>
      </c>
      <c r="AA91" s="327">
        <f t="shared" si="68"/>
        <v>293.17983847512687</v>
      </c>
      <c r="AB91" s="37">
        <f t="shared" si="69"/>
        <v>0.29838896421548228</v>
      </c>
      <c r="AC91" s="88" t="s">
        <v>17</v>
      </c>
      <c r="AD91" s="59" t="s">
        <v>17</v>
      </c>
      <c r="AE91" s="88" t="s">
        <v>17</v>
      </c>
      <c r="AF91" s="59" t="s">
        <v>17</v>
      </c>
      <c r="AG91" s="88" t="s">
        <v>17</v>
      </c>
      <c r="AH91" s="572" t="s">
        <v>17</v>
      </c>
      <c r="AJ91" s="676">
        <f t="shared" si="72"/>
        <v>1.2983889642154822</v>
      </c>
      <c r="AK91" s="59">
        <f t="shared" si="73"/>
        <v>0.34290695119827641</v>
      </c>
      <c r="AL91" s="58" t="s">
        <v>17</v>
      </c>
      <c r="AM91" s="59" t="s">
        <v>17</v>
      </c>
      <c r="AN91" s="58" t="s">
        <v>17</v>
      </c>
      <c r="AO91" s="59" t="s">
        <v>17</v>
      </c>
      <c r="AP91" s="58" t="s">
        <v>17</v>
      </c>
      <c r="AQ91" s="677" t="s">
        <v>17</v>
      </c>
    </row>
    <row r="92" spans="1:43" ht="15.9" customHeight="1" x14ac:dyDescent="0.3">
      <c r="A92" s="1171"/>
      <c r="B92" s="1174"/>
      <c r="C92" s="729">
        <v>41863</v>
      </c>
      <c r="D92" s="13">
        <v>190</v>
      </c>
      <c r="E92" s="449">
        <v>1184.99009795707</v>
      </c>
      <c r="F92" s="450">
        <v>1386.5819256341599</v>
      </c>
      <c r="G92" s="451">
        <v>417.875</v>
      </c>
      <c r="H92" s="700" t="s">
        <v>182</v>
      </c>
      <c r="I92" s="451" t="s">
        <v>17</v>
      </c>
      <c r="J92" s="454" t="s">
        <v>17</v>
      </c>
      <c r="K92" s="465" t="s">
        <v>17</v>
      </c>
      <c r="L92" s="451" t="s">
        <v>17</v>
      </c>
      <c r="M92" s="700" t="s">
        <v>17</v>
      </c>
      <c r="N92" s="451" t="s">
        <v>17</v>
      </c>
      <c r="O92" s="454" t="s">
        <v>17</v>
      </c>
      <c r="P92" s="465" t="s">
        <v>17</v>
      </c>
      <c r="Q92" s="451" t="s">
        <v>17</v>
      </c>
      <c r="R92" s="700" t="s">
        <v>17</v>
      </c>
      <c r="S92" s="532" t="s">
        <v>172</v>
      </c>
      <c r="T92" s="454">
        <v>373.216855671107</v>
      </c>
      <c r="U92" s="465">
        <v>454.15658365497598</v>
      </c>
      <c r="V92" s="451">
        <v>403.82352941176498</v>
      </c>
      <c r="W92" s="700" t="s">
        <v>327</v>
      </c>
      <c r="X92" s="451" t="s">
        <v>17</v>
      </c>
      <c r="AA92" s="327">
        <f t="shared" si="68"/>
        <v>201.5918276770899</v>
      </c>
      <c r="AB92" s="37">
        <f t="shared" si="69"/>
        <v>0.17012110736168631</v>
      </c>
      <c r="AC92" s="88" t="s">
        <v>17</v>
      </c>
      <c r="AD92" s="59" t="s">
        <v>17</v>
      </c>
      <c r="AE92" s="88" t="s">
        <v>17</v>
      </c>
      <c r="AF92" s="59" t="s">
        <v>17</v>
      </c>
      <c r="AG92" s="88">
        <f t="shared" si="70"/>
        <v>80.939727983868977</v>
      </c>
      <c r="AH92" s="572">
        <f t="shared" si="71"/>
        <v>0.2168705050534914</v>
      </c>
      <c r="AJ92" s="676">
        <f t="shared" si="72"/>
        <v>1.1701211073616864</v>
      </c>
      <c r="AK92" s="59">
        <f t="shared" si="73"/>
        <v>0.1845917029466696</v>
      </c>
      <c r="AL92" s="58" t="s">
        <v>17</v>
      </c>
      <c r="AM92" s="59" t="s">
        <v>17</v>
      </c>
      <c r="AN92" s="58" t="s">
        <v>17</v>
      </c>
      <c r="AO92" s="59" t="s">
        <v>17</v>
      </c>
      <c r="AP92" s="58">
        <f t="shared" si="74"/>
        <v>1.2168705050534914</v>
      </c>
      <c r="AQ92" s="677">
        <f t="shared" si="75"/>
        <v>0.2403869130345696</v>
      </c>
    </row>
    <row r="93" spans="1:43" ht="15.9" customHeight="1" x14ac:dyDescent="0.3">
      <c r="A93" s="1171"/>
      <c r="B93" s="1174"/>
      <c r="C93" s="726">
        <v>41856</v>
      </c>
      <c r="D93" s="10">
        <v>192</v>
      </c>
      <c r="E93" s="449">
        <v>1198.47077969922</v>
      </c>
      <c r="F93" s="450">
        <v>1438.0118553715099</v>
      </c>
      <c r="G93" s="451">
        <v>594.77777777777806</v>
      </c>
      <c r="H93" s="700" t="s">
        <v>271</v>
      </c>
      <c r="I93" s="451" t="s">
        <v>17</v>
      </c>
      <c r="J93" s="712" t="s">
        <v>17</v>
      </c>
      <c r="K93" s="713" t="s">
        <v>17</v>
      </c>
      <c r="L93" s="532" t="s">
        <v>17</v>
      </c>
      <c r="M93" s="699" t="s">
        <v>17</v>
      </c>
      <c r="N93" s="532" t="s">
        <v>17</v>
      </c>
      <c r="O93" s="454" t="s">
        <v>17</v>
      </c>
      <c r="P93" s="465" t="s">
        <v>17</v>
      </c>
      <c r="Q93" s="451" t="s">
        <v>17</v>
      </c>
      <c r="R93" s="700" t="s">
        <v>17</v>
      </c>
      <c r="S93" s="451" t="s">
        <v>609</v>
      </c>
      <c r="T93" s="712">
        <v>312.40275893261003</v>
      </c>
      <c r="U93" s="713">
        <v>412.53114547094702</v>
      </c>
      <c r="V93" s="532">
        <v>567.77272727272702</v>
      </c>
      <c r="W93" s="699" t="s">
        <v>523</v>
      </c>
      <c r="X93" s="532" t="s">
        <v>17</v>
      </c>
      <c r="AA93" s="327">
        <f t="shared" si="68"/>
        <v>239.54107567228994</v>
      </c>
      <c r="AB93" s="37">
        <f t="shared" si="69"/>
        <v>0.19987227033804489</v>
      </c>
      <c r="AC93" s="88" t="s">
        <v>17</v>
      </c>
      <c r="AD93" s="59" t="s">
        <v>17</v>
      </c>
      <c r="AE93" s="88" t="s">
        <v>17</v>
      </c>
      <c r="AF93" s="59" t="s">
        <v>17</v>
      </c>
      <c r="AG93" s="88">
        <f t="shared" si="70"/>
        <v>100.128386538337</v>
      </c>
      <c r="AH93" s="572">
        <f t="shared" si="71"/>
        <v>0.3205105706506779</v>
      </c>
      <c r="AJ93" s="676">
        <f t="shared" si="72"/>
        <v>1.1998722703380449</v>
      </c>
      <c r="AK93" s="59">
        <f t="shared" si="73"/>
        <v>0.21984673256308718</v>
      </c>
      <c r="AL93" s="58" t="s">
        <v>17</v>
      </c>
      <c r="AM93" s="59" t="s">
        <v>17</v>
      </c>
      <c r="AN93" s="58" t="s">
        <v>17</v>
      </c>
      <c r="AO93" s="59" t="s">
        <v>17</v>
      </c>
      <c r="AP93" s="58">
        <f t="shared" si="74"/>
        <v>1.3205105706506779</v>
      </c>
      <c r="AQ93" s="677">
        <f t="shared" si="75"/>
        <v>0.37187408360008944</v>
      </c>
    </row>
    <row r="94" spans="1:43" ht="15.9" customHeight="1" x14ac:dyDescent="0.3">
      <c r="A94" s="1171"/>
      <c r="B94" s="1174"/>
      <c r="C94" s="729">
        <v>41947</v>
      </c>
      <c r="D94" s="13">
        <v>256</v>
      </c>
      <c r="E94" s="449">
        <v>1340.09747360701</v>
      </c>
      <c r="F94" s="450">
        <v>1685.8491659692299</v>
      </c>
      <c r="G94" s="451">
        <v>347.1</v>
      </c>
      <c r="H94" s="700" t="s">
        <v>234</v>
      </c>
      <c r="I94" s="451" t="s">
        <v>17</v>
      </c>
      <c r="J94" s="454" t="s">
        <v>17</v>
      </c>
      <c r="K94" s="465" t="s">
        <v>17</v>
      </c>
      <c r="L94" s="451" t="s">
        <v>17</v>
      </c>
      <c r="M94" s="700" t="s">
        <v>17</v>
      </c>
      <c r="N94" s="451" t="s">
        <v>17</v>
      </c>
      <c r="O94" s="454">
        <v>457.37378582918001</v>
      </c>
      <c r="P94" s="465">
        <v>510.0889159331</v>
      </c>
      <c r="Q94" s="451">
        <v>485.84375</v>
      </c>
      <c r="R94" s="700" t="s">
        <v>526</v>
      </c>
      <c r="S94" s="451" t="s">
        <v>17</v>
      </c>
      <c r="T94" s="454">
        <v>388.98206841302698</v>
      </c>
      <c r="U94" s="465">
        <v>437.61197860181602</v>
      </c>
      <c r="V94" s="451">
        <v>419.3</v>
      </c>
      <c r="W94" s="700" t="s">
        <v>264</v>
      </c>
      <c r="X94" s="451" t="s">
        <v>17</v>
      </c>
      <c r="AA94" s="327">
        <f t="shared" si="68"/>
        <v>345.75169236221996</v>
      </c>
      <c r="AB94" s="37">
        <f t="shared" si="69"/>
        <v>0.25800488335493521</v>
      </c>
      <c r="AC94" s="88" t="s">
        <v>17</v>
      </c>
      <c r="AD94" s="59" t="s">
        <v>17</v>
      </c>
      <c r="AE94" s="88">
        <f t="shared" si="76"/>
        <v>52.715130103919989</v>
      </c>
      <c r="AF94" s="37">
        <f t="shared" si="77"/>
        <v>0.11525612472160361</v>
      </c>
      <c r="AG94" s="88">
        <f t="shared" si="70"/>
        <v>48.62991018878904</v>
      </c>
      <c r="AH94" s="572">
        <f t="shared" si="71"/>
        <v>0.12501838551887454</v>
      </c>
      <c r="AJ94" s="676">
        <f t="shared" si="72"/>
        <v>1.2580048833549351</v>
      </c>
      <c r="AK94" s="59">
        <f t="shared" si="73"/>
        <v>0.29128814327243191</v>
      </c>
      <c r="AL94" s="58" t="s">
        <v>17</v>
      </c>
      <c r="AM94" s="59" t="s">
        <v>17</v>
      </c>
      <c r="AN94" s="58">
        <f t="shared" si="78"/>
        <v>1.1152561247216035</v>
      </c>
      <c r="AO94" s="59">
        <f t="shared" si="79"/>
        <v>0.12189811186452437</v>
      </c>
      <c r="AP94" s="58">
        <f t="shared" si="74"/>
        <v>1.1250183855188745</v>
      </c>
      <c r="AQ94" s="677">
        <f t="shared" si="75"/>
        <v>0.13283318387774745</v>
      </c>
    </row>
    <row r="95" spans="1:43" ht="15.9" customHeight="1" thickBot="1" x14ac:dyDescent="0.35">
      <c r="A95" s="1171"/>
      <c r="B95" s="1174"/>
      <c r="C95" s="730">
        <v>41954</v>
      </c>
      <c r="D95" s="714">
        <v>257</v>
      </c>
      <c r="E95" s="542">
        <v>897.50605066521098</v>
      </c>
      <c r="F95" s="543">
        <v>1326.3353416135501</v>
      </c>
      <c r="G95" s="539">
        <v>348.5</v>
      </c>
      <c r="H95" s="702" t="s">
        <v>234</v>
      </c>
      <c r="I95" s="539" t="s">
        <v>17</v>
      </c>
      <c r="J95" s="544">
        <v>936.42110726136605</v>
      </c>
      <c r="K95" s="552">
        <v>1158.0917041831599</v>
      </c>
      <c r="L95" s="539">
        <v>396.88888888888903</v>
      </c>
      <c r="M95" s="702" t="s">
        <v>372</v>
      </c>
      <c r="N95" s="539" t="s">
        <v>17</v>
      </c>
      <c r="O95" s="544">
        <v>429.53068973564399</v>
      </c>
      <c r="P95" s="552">
        <v>522.567376682337</v>
      </c>
      <c r="Q95" s="539">
        <v>409.375</v>
      </c>
      <c r="R95" s="702" t="s">
        <v>527</v>
      </c>
      <c r="S95" s="539" t="s">
        <v>17</v>
      </c>
      <c r="T95" s="544">
        <v>304.09973627427502</v>
      </c>
      <c r="U95" s="552">
        <v>369.21793863634701</v>
      </c>
      <c r="V95" s="539">
        <v>350.73333333333301</v>
      </c>
      <c r="W95" s="702" t="s">
        <v>258</v>
      </c>
      <c r="X95" s="539" t="s">
        <v>17</v>
      </c>
      <c r="AA95" s="310">
        <f t="shared" si="68"/>
        <v>428.82929094833912</v>
      </c>
      <c r="AB95" s="38">
        <f t="shared" si="69"/>
        <v>0.47780100271246156</v>
      </c>
      <c r="AC95" s="105">
        <f>K95-J95</f>
        <v>221.67059692179384</v>
      </c>
      <c r="AD95" s="38">
        <f>AC95/J95</f>
        <v>0.23672105979123664</v>
      </c>
      <c r="AE95" s="105">
        <f t="shared" si="76"/>
        <v>93.03668694669301</v>
      </c>
      <c r="AF95" s="38">
        <f t="shared" si="77"/>
        <v>0.21660079051383438</v>
      </c>
      <c r="AG95" s="105">
        <f t="shared" si="70"/>
        <v>65.118202362071997</v>
      </c>
      <c r="AH95" s="574">
        <f t="shared" si="71"/>
        <v>0.2141343598645554</v>
      </c>
      <c r="AJ95" s="678">
        <f t="shared" si="72"/>
        <v>1.4778010027124615</v>
      </c>
      <c r="AK95" s="71">
        <f t="shared" si="73"/>
        <v>0.59194790180897838</v>
      </c>
      <c r="AL95" s="70">
        <f>K95/J95</f>
        <v>1.2367210597912366</v>
      </c>
      <c r="AM95" s="71">
        <f>0.5*(AL95^2-1)</f>
        <v>0.26473948986557971</v>
      </c>
      <c r="AN95" s="70">
        <f t="shared" si="78"/>
        <v>1.2166007905138343</v>
      </c>
      <c r="AO95" s="71">
        <f t="shared" si="79"/>
        <v>0.2400587417394433</v>
      </c>
      <c r="AP95" s="70">
        <f t="shared" si="74"/>
        <v>1.2141343598645553</v>
      </c>
      <c r="AQ95" s="679">
        <f t="shared" si="75"/>
        <v>0.2370611219018568</v>
      </c>
    </row>
    <row r="96" spans="1:43" ht="15.9" customHeight="1" x14ac:dyDescent="0.3">
      <c r="A96" s="1171"/>
      <c r="B96" s="1174"/>
      <c r="C96" s="1289" t="s">
        <v>13</v>
      </c>
      <c r="D96" s="1290"/>
      <c r="E96" s="487">
        <f>AVERAGE(E84:E95)</f>
        <v>1176.7230551968896</v>
      </c>
      <c r="F96" s="488">
        <f>AVERAGE(F84:F95)</f>
        <v>1440.2052098335707</v>
      </c>
      <c r="G96" s="489">
        <f>AVERAGE(G84:G95)</f>
        <v>412.64097222222239</v>
      </c>
      <c r="H96" s="1213">
        <f>COUNT(E84:E95)</f>
        <v>12</v>
      </c>
      <c r="I96" s="1214"/>
      <c r="J96" s="705">
        <f>AVERAGE(J84:J95)</f>
        <v>936.42110726136605</v>
      </c>
      <c r="K96" s="706">
        <f>AVERAGE(K84:K95)</f>
        <v>1158.0917041831599</v>
      </c>
      <c r="L96" s="489">
        <f>AVERAGE(L84:L95)</f>
        <v>396.88888888888903</v>
      </c>
      <c r="M96" s="1213">
        <f>COUNT(J84:J95)</f>
        <v>1</v>
      </c>
      <c r="N96" s="1214"/>
      <c r="O96" s="705">
        <f>AVERAGE(O84:O95)</f>
        <v>483.63140631817919</v>
      </c>
      <c r="P96" s="706">
        <f>AVERAGE(P84:P95)</f>
        <v>564.04390994750133</v>
      </c>
      <c r="Q96" s="489">
        <f>AVERAGE(Q84:Q95)</f>
        <v>414.47990085572332</v>
      </c>
      <c r="R96" s="1213">
        <f>COUNT(O84:O95)</f>
        <v>6</v>
      </c>
      <c r="S96" s="1214"/>
      <c r="T96" s="705">
        <f>AVERAGE(T84:T95)</f>
        <v>345.37206875199541</v>
      </c>
      <c r="U96" s="706">
        <f>AVERAGE(U84:U95)</f>
        <v>423.19592927178127</v>
      </c>
      <c r="V96" s="489">
        <f>AVERAGE(V84:V95)</f>
        <v>424.95122867328735</v>
      </c>
      <c r="W96" s="1213">
        <f>COUNT(T84:T95)</f>
        <v>10</v>
      </c>
      <c r="X96" s="1214"/>
      <c r="AA96" s="14">
        <f t="shared" ref="AA96:AH96" si="80">AVERAGE(AA84:AA95)</f>
        <v>263.48215463668134</v>
      </c>
      <c r="AB96" s="48">
        <f t="shared" si="80"/>
        <v>0.23308963122295034</v>
      </c>
      <c r="AC96" s="89">
        <f t="shared" si="80"/>
        <v>221.67059692179384</v>
      </c>
      <c r="AD96" s="48">
        <f t="shared" si="80"/>
        <v>0.23672105979123664</v>
      </c>
      <c r="AE96" s="89">
        <f t="shared" si="80"/>
        <v>80.41250362932216</v>
      </c>
      <c r="AF96" s="65">
        <f t="shared" si="80"/>
        <v>0.16745435432786368</v>
      </c>
      <c r="AG96" s="15">
        <f t="shared" si="80"/>
        <v>77.823860519785825</v>
      </c>
      <c r="AH96" s="112">
        <f t="shared" si="80"/>
        <v>0.22926881122836953</v>
      </c>
      <c r="AJ96" s="47">
        <f t="shared" ref="AJ96:AQ96" si="81">AVERAGE(AJ84:AJ95)</f>
        <v>1.2330896312229502</v>
      </c>
      <c r="AK96" s="48">
        <f t="shared" si="81"/>
        <v>0.26458541905642541</v>
      </c>
      <c r="AL96" s="64">
        <f t="shared" si="81"/>
        <v>1.2367210597912366</v>
      </c>
      <c r="AM96" s="48">
        <f t="shared" si="81"/>
        <v>0.26473948986557971</v>
      </c>
      <c r="AN96" s="64">
        <f t="shared" si="81"/>
        <v>1.1674543543278635</v>
      </c>
      <c r="AO96" s="65">
        <f t="shared" si="81"/>
        <v>0.1823329719422421</v>
      </c>
      <c r="AP96" s="48">
        <f t="shared" si="81"/>
        <v>1.2292688112283696</v>
      </c>
      <c r="AQ96" s="112">
        <f t="shared" si="81"/>
        <v>0.2575095960712348</v>
      </c>
    </row>
    <row r="97" spans="1:43" ht="15.9" customHeight="1" x14ac:dyDescent="0.3">
      <c r="A97" s="1171"/>
      <c r="B97" s="1174"/>
      <c r="C97" s="1291" t="s">
        <v>14</v>
      </c>
      <c r="D97" s="1292"/>
      <c r="E97" s="490">
        <f>_xlfn.STDEV.S(E84:E95)</f>
        <v>151.87726726420345</v>
      </c>
      <c r="F97" s="491">
        <f>_xlfn.STDEV.S(F84:F95)</f>
        <v>121.01118573196129</v>
      </c>
      <c r="G97" s="492">
        <f>_xlfn.STDEV.S(G84:G95)</f>
        <v>80.849201567236165</v>
      </c>
      <c r="H97" s="1215"/>
      <c r="I97" s="1216"/>
      <c r="J97" s="707" t="s">
        <v>17</v>
      </c>
      <c r="K97" s="708" t="s">
        <v>17</v>
      </c>
      <c r="L97" s="492" t="s">
        <v>17</v>
      </c>
      <c r="M97" s="1215"/>
      <c r="N97" s="1216"/>
      <c r="O97" s="707">
        <f>_xlfn.STDEV.S(O84:O95)</f>
        <v>41.298033272635642</v>
      </c>
      <c r="P97" s="708">
        <f>_xlfn.STDEV.S(P84:P95)</f>
        <v>45.35841375704527</v>
      </c>
      <c r="Q97" s="492">
        <f>_xlfn.STDEV.S(Q84:Q95)</f>
        <v>58.087779328401297</v>
      </c>
      <c r="R97" s="1215"/>
      <c r="S97" s="1216"/>
      <c r="T97" s="707">
        <f>_xlfn.STDEV.S(T84:T95)</f>
        <v>36.896930140393515</v>
      </c>
      <c r="U97" s="708">
        <f>_xlfn.STDEV.S(U84:U95)</f>
        <v>35.677533477796707</v>
      </c>
      <c r="V97" s="492">
        <f>_xlfn.STDEV.S(V84:V95)</f>
        <v>75.703079725293236</v>
      </c>
      <c r="W97" s="1215"/>
      <c r="X97" s="1216"/>
      <c r="AA97" s="17">
        <f>_xlfn.STDEV.S(AA84:AA95)</f>
        <v>76.853643865890518</v>
      </c>
      <c r="AB97" s="50">
        <f>_xlfn.STDEV.S(AB84:AB95)</f>
        <v>9.7201568356029569E-2</v>
      </c>
      <c r="AC97" s="90" t="s">
        <v>17</v>
      </c>
      <c r="AD97" s="50" t="s">
        <v>17</v>
      </c>
      <c r="AE97" s="90">
        <f>_xlfn.STDEV.S(AE84:AE95)</f>
        <v>20.112648914148284</v>
      </c>
      <c r="AF97" s="67">
        <f>_xlfn.STDEV.S(AF84:AF95)</f>
        <v>4.5382037575171286E-2</v>
      </c>
      <c r="AG97" s="18">
        <f>_xlfn.STDEV.S(AG84:AG95)</f>
        <v>19.01649979002573</v>
      </c>
      <c r="AH97" s="113">
        <f>_xlfn.STDEV.S(AH84:AH95)</f>
        <v>6.5974590088919163E-2</v>
      </c>
      <c r="AJ97" s="49">
        <f>_xlfn.STDEV.S(AJ84:AJ95)</f>
        <v>9.7201568356029541E-2</v>
      </c>
      <c r="AK97" s="50">
        <f>_xlfn.STDEV.S(AK84:AK95)</f>
        <v>0.12569843820230708</v>
      </c>
      <c r="AL97" s="66" t="s">
        <v>17</v>
      </c>
      <c r="AM97" s="50" t="s">
        <v>17</v>
      </c>
      <c r="AN97" s="66">
        <f>_xlfn.STDEV.S(AN84:AN95)</f>
        <v>4.5382037575171348E-2</v>
      </c>
      <c r="AO97" s="67">
        <f>_xlfn.STDEV.S(AO84:AO95)</f>
        <v>5.262210693061916E-2</v>
      </c>
      <c r="AP97" s="50">
        <f>_xlfn.STDEV.S(AP84:AP95)</f>
        <v>6.5974590088919441E-2</v>
      </c>
      <c r="AQ97" s="113">
        <f>_xlfn.STDEV.S(AQ84:AQ95)</f>
        <v>8.1325162292938291E-2</v>
      </c>
    </row>
    <row r="98" spans="1:43" ht="15.9" customHeight="1" thickBot="1" x14ac:dyDescent="0.35">
      <c r="A98" s="1171"/>
      <c r="B98" s="1175"/>
      <c r="C98" s="1293" t="s">
        <v>15</v>
      </c>
      <c r="D98" s="1294"/>
      <c r="E98" s="493">
        <f>_xlfn.STDEV.S(E84:E95)/SQRT(COUNT(E84:E95))</f>
        <v>43.843190569386302</v>
      </c>
      <c r="F98" s="494">
        <f>_xlfn.STDEV.S(F84:F95)/SQRT(COUNT(F84:F95))</f>
        <v>34.932920328651825</v>
      </c>
      <c r="G98" s="495">
        <f>_xlfn.STDEV.S(G84:G95)/SQRT(COUNT(G84:G95))</f>
        <v>23.339154144305059</v>
      </c>
      <c r="H98" s="1217"/>
      <c r="I98" s="1218"/>
      <c r="J98" s="709" t="s">
        <v>17</v>
      </c>
      <c r="K98" s="710" t="s">
        <v>17</v>
      </c>
      <c r="L98" s="495" t="s">
        <v>17</v>
      </c>
      <c r="M98" s="1217"/>
      <c r="N98" s="1218"/>
      <c r="O98" s="709">
        <f>_xlfn.STDEV.S(O84:O95)/SQRT(COUNT(O84:O95))</f>
        <v>16.859851483073236</v>
      </c>
      <c r="P98" s="710">
        <f>_xlfn.STDEV.S(P84:P95)/SQRT(COUNT(P84:P95))</f>
        <v>18.517494874466298</v>
      </c>
      <c r="Q98" s="495">
        <f>_xlfn.STDEV.S(Q84:Q95)/SQRT(COUNT(Q84:Q95))</f>
        <v>23.714236607661952</v>
      </c>
      <c r="R98" s="1217"/>
      <c r="S98" s="1218"/>
      <c r="T98" s="709">
        <f>_xlfn.STDEV.S(T84:T95)/SQRT(COUNT(T84:T95))</f>
        <v>11.667833791175974</v>
      </c>
      <c r="U98" s="710">
        <f>_xlfn.STDEV.S(U84:U95)/SQRT(COUNT(U84:U95))</f>
        <v>11.2822267086746</v>
      </c>
      <c r="V98" s="495">
        <f>_xlfn.STDEV.S(V84:V95)/SQRT(COUNT(V84:V95))</f>
        <v>23.939415782124055</v>
      </c>
      <c r="W98" s="1217"/>
      <c r="X98" s="1218"/>
      <c r="AA98" s="20">
        <f>_xlfn.STDEV.S(AA84:AA95)/SQRT(COUNT(AA84:AA95))</f>
        <v>22.185735987087764</v>
      </c>
      <c r="AB98" s="52">
        <f>_xlfn.STDEV.S(AB84:AB95)/SQRT(COUNT(AB84:AB95))</f>
        <v>2.8059675828003741E-2</v>
      </c>
      <c r="AC98" s="91" t="s">
        <v>17</v>
      </c>
      <c r="AD98" s="52" t="s">
        <v>17</v>
      </c>
      <c r="AE98" s="91">
        <f>_xlfn.STDEV.S(AE84:AE95)/SQRT(COUNT(AE84:AE95))</f>
        <v>8.2109545359009086</v>
      </c>
      <c r="AF98" s="69">
        <f>_xlfn.STDEV.S(AF84:AF95)/SQRT(COUNT(AF84:AF95))</f>
        <v>1.8527139257830474E-2</v>
      </c>
      <c r="AG98" s="21">
        <f>_xlfn.STDEV.S(AG84:AG95)/SQRT(COUNT(AG84:AG95))</f>
        <v>6.013545246059504</v>
      </c>
      <c r="AH98" s="114">
        <f>_xlfn.STDEV.S(AH84:AH95)/SQRT(COUNT(AH84:AH95))</f>
        <v>2.0862997237695524E-2</v>
      </c>
      <c r="AJ98" s="51">
        <f>_xlfn.STDEV.S(AJ84:AJ95)/SQRT(COUNT(AJ84:AJ95))</f>
        <v>2.8059675828003734E-2</v>
      </c>
      <c r="AK98" s="52">
        <f>_xlfn.STDEV.S(AK84:AK95)/SQRT(COUNT(AK84:AK95))</f>
        <v>3.6286013566408766E-2</v>
      </c>
      <c r="AL98" s="68" t="s">
        <v>17</v>
      </c>
      <c r="AM98" s="52" t="s">
        <v>17</v>
      </c>
      <c r="AN98" s="68">
        <f>_xlfn.STDEV.S(AN84:AN95)/SQRT(COUNT(AN84:AN95))</f>
        <v>1.8527139257830502E-2</v>
      </c>
      <c r="AO98" s="69">
        <f>_xlfn.STDEV.S(AO84:AO95)/SQRT(COUNT(AO84:AO95))</f>
        <v>2.1482885195031873E-2</v>
      </c>
      <c r="AP98" s="52">
        <f>_xlfn.STDEV.S(AP84:AP95)/SQRT(COUNT(AP84:AP95))</f>
        <v>2.0862997237695611E-2</v>
      </c>
      <c r="AQ98" s="114">
        <f>_xlfn.STDEV.S(AQ84:AQ95)/SQRT(COUNT(AQ84:AQ95))</f>
        <v>2.5717274392852658E-2</v>
      </c>
    </row>
    <row r="99" spans="1:43" ht="15.9" customHeight="1" x14ac:dyDescent="0.3">
      <c r="A99" s="1171"/>
      <c r="B99" s="1173" t="s">
        <v>16</v>
      </c>
      <c r="C99" s="728">
        <v>41480</v>
      </c>
      <c r="D99" s="6">
        <v>641</v>
      </c>
      <c r="E99" s="445">
        <v>1081.7336178267201</v>
      </c>
      <c r="F99" s="446">
        <v>1314.1956993234501</v>
      </c>
      <c r="G99" s="435">
        <v>473.4</v>
      </c>
      <c r="H99" s="696" t="s">
        <v>571</v>
      </c>
      <c r="I99" s="435" t="s">
        <v>17</v>
      </c>
      <c r="J99" s="438" t="s">
        <v>17</v>
      </c>
      <c r="K99" s="439" t="s">
        <v>17</v>
      </c>
      <c r="L99" s="435" t="s">
        <v>17</v>
      </c>
      <c r="M99" s="696" t="s">
        <v>17</v>
      </c>
      <c r="N99" s="435" t="s">
        <v>17</v>
      </c>
      <c r="O99" s="438" t="s">
        <v>17</v>
      </c>
      <c r="P99" s="439" t="s">
        <v>17</v>
      </c>
      <c r="Q99" s="435" t="s">
        <v>17</v>
      </c>
      <c r="R99" s="696" t="s">
        <v>17</v>
      </c>
      <c r="S99" s="442" t="s">
        <v>172</v>
      </c>
      <c r="T99" s="438">
        <v>232.619677665441</v>
      </c>
      <c r="U99" s="439">
        <v>304.22824128315699</v>
      </c>
      <c r="V99" s="435">
        <v>517.13333333333298</v>
      </c>
      <c r="W99" s="697" t="s">
        <v>520</v>
      </c>
      <c r="X99" s="435" t="s">
        <v>17</v>
      </c>
      <c r="AA99" s="308">
        <f>F99-E99</f>
        <v>232.46208149672998</v>
      </c>
      <c r="AB99" s="35">
        <f>AA99/E99</f>
        <v>0.21489771387873002</v>
      </c>
      <c r="AC99" s="97" t="s">
        <v>17</v>
      </c>
      <c r="AD99" s="100" t="s">
        <v>17</v>
      </c>
      <c r="AE99" s="88" t="s">
        <v>17</v>
      </c>
      <c r="AF99" s="59" t="s">
        <v>17</v>
      </c>
      <c r="AG99" s="97">
        <f>U99-T99</f>
        <v>71.608563617715987</v>
      </c>
      <c r="AH99" s="570">
        <f>AG99/T99</f>
        <v>0.3078353660205182</v>
      </c>
      <c r="AJ99" s="674">
        <f>F99/E99</f>
        <v>1.21489771387873</v>
      </c>
      <c r="AK99" s="100">
        <f>0.5*(AJ99^2-1)</f>
        <v>0.23798822759388227</v>
      </c>
      <c r="AL99" s="99" t="s">
        <v>17</v>
      </c>
      <c r="AM99" s="100" t="s">
        <v>17</v>
      </c>
      <c r="AN99" s="58" t="s">
        <v>17</v>
      </c>
      <c r="AO99" s="59" t="s">
        <v>17</v>
      </c>
      <c r="AP99" s="99">
        <f>U99/T99</f>
        <v>1.3078353660205182</v>
      </c>
      <c r="AQ99" s="675">
        <f>0.5*(AP99^2-1)</f>
        <v>0.35521667230701137</v>
      </c>
    </row>
    <row r="100" spans="1:43" ht="15.9" customHeight="1" x14ac:dyDescent="0.3">
      <c r="A100" s="1171"/>
      <c r="B100" s="1174"/>
      <c r="C100" s="726">
        <v>41494</v>
      </c>
      <c r="D100" s="10">
        <v>663</v>
      </c>
      <c r="E100" s="449">
        <v>1229.0521783300501</v>
      </c>
      <c r="F100" s="450">
        <v>1351.39128113733</v>
      </c>
      <c r="G100" s="451">
        <v>492.769230769231</v>
      </c>
      <c r="H100" s="700" t="s">
        <v>535</v>
      </c>
      <c r="I100" s="451" t="s">
        <v>17</v>
      </c>
      <c r="J100" s="454" t="s">
        <v>17</v>
      </c>
      <c r="K100" s="465" t="s">
        <v>17</v>
      </c>
      <c r="L100" s="451" t="s">
        <v>17</v>
      </c>
      <c r="M100" s="700" t="s">
        <v>17</v>
      </c>
      <c r="N100" s="451" t="s">
        <v>17</v>
      </c>
      <c r="O100" s="454" t="s">
        <v>17</v>
      </c>
      <c r="P100" s="465" t="s">
        <v>17</v>
      </c>
      <c r="Q100" s="451" t="s">
        <v>17</v>
      </c>
      <c r="R100" s="700" t="s">
        <v>17</v>
      </c>
      <c r="S100" s="451" t="s">
        <v>172</v>
      </c>
      <c r="T100" s="454" t="s">
        <v>17</v>
      </c>
      <c r="U100" s="465" t="s">
        <v>17</v>
      </c>
      <c r="V100" s="451" t="s">
        <v>17</v>
      </c>
      <c r="W100" s="700" t="s">
        <v>17</v>
      </c>
      <c r="X100" s="451" t="s">
        <v>172</v>
      </c>
      <c r="AA100" s="327">
        <f t="shared" ref="AA100:AA108" si="82">F100-E100</f>
        <v>122.33910280727991</v>
      </c>
      <c r="AB100" s="37">
        <f t="shared" ref="AB100:AB108" si="83">AA100/E100</f>
        <v>9.9539388940757353E-2</v>
      </c>
      <c r="AC100" s="88" t="s">
        <v>17</v>
      </c>
      <c r="AD100" s="59" t="s">
        <v>17</v>
      </c>
      <c r="AE100" s="88" t="s">
        <v>17</v>
      </c>
      <c r="AF100" s="59" t="s">
        <v>17</v>
      </c>
      <c r="AG100" s="88" t="s">
        <v>17</v>
      </c>
      <c r="AH100" s="572" t="s">
        <v>17</v>
      </c>
      <c r="AJ100" s="676">
        <f t="shared" ref="AJ100:AJ108" si="84">F100/E100</f>
        <v>1.0995393889407574</v>
      </c>
      <c r="AK100" s="59">
        <f t="shared" ref="AK100:AK108" si="85">0.5*(AJ100^2-1)</f>
        <v>0.1044934339161071</v>
      </c>
      <c r="AL100" s="58" t="s">
        <v>17</v>
      </c>
      <c r="AM100" s="59" t="s">
        <v>17</v>
      </c>
      <c r="AN100" s="58" t="s">
        <v>17</v>
      </c>
      <c r="AO100" s="59" t="s">
        <v>17</v>
      </c>
      <c r="AP100" s="58" t="s">
        <v>17</v>
      </c>
      <c r="AQ100" s="677" t="s">
        <v>17</v>
      </c>
    </row>
    <row r="101" spans="1:43" ht="15.9" customHeight="1" x14ac:dyDescent="0.3">
      <c r="A101" s="1171"/>
      <c r="B101" s="1174"/>
      <c r="C101" s="729">
        <v>41495</v>
      </c>
      <c r="D101" s="13">
        <v>668</v>
      </c>
      <c r="E101" s="449">
        <v>1238.1930851625</v>
      </c>
      <c r="F101" s="450">
        <v>1443.95032063331</v>
      </c>
      <c r="G101" s="451">
        <v>422.27272727272702</v>
      </c>
      <c r="H101" s="700" t="s">
        <v>528</v>
      </c>
      <c r="I101" s="451" t="s">
        <v>17</v>
      </c>
      <c r="J101" s="454" t="s">
        <v>17</v>
      </c>
      <c r="K101" s="465" t="s">
        <v>17</v>
      </c>
      <c r="L101" s="451" t="s">
        <v>17</v>
      </c>
      <c r="M101" s="700" t="s">
        <v>17</v>
      </c>
      <c r="N101" s="451" t="s">
        <v>17</v>
      </c>
      <c r="O101" s="454">
        <v>447.005336803457</v>
      </c>
      <c r="P101" s="465">
        <v>537.89942813074094</v>
      </c>
      <c r="Q101" s="451">
        <v>438.16666666666703</v>
      </c>
      <c r="R101" s="700" t="s">
        <v>527</v>
      </c>
      <c r="S101" s="451" t="s">
        <v>17</v>
      </c>
      <c r="T101" s="454">
        <v>368.93703947194001</v>
      </c>
      <c r="U101" s="465">
        <v>453.92037754639699</v>
      </c>
      <c r="V101" s="451">
        <v>464.92857142857099</v>
      </c>
      <c r="W101" s="700" t="s">
        <v>518</v>
      </c>
      <c r="X101" s="451" t="s">
        <v>17</v>
      </c>
      <c r="AA101" s="327">
        <f t="shared" si="82"/>
        <v>205.75723547080997</v>
      </c>
      <c r="AB101" s="37">
        <f t="shared" si="83"/>
        <v>0.16617540344590639</v>
      </c>
      <c r="AC101" s="88" t="s">
        <v>17</v>
      </c>
      <c r="AD101" s="59" t="s">
        <v>17</v>
      </c>
      <c r="AE101" s="88">
        <f t="shared" ref="AE101:AE108" si="86">P101-O101</f>
        <v>90.894091327283945</v>
      </c>
      <c r="AF101" s="37">
        <f t="shared" ref="AF101:AF108" si="87">AE101/O101</f>
        <v>0.20334005848178277</v>
      </c>
      <c r="AG101" s="88">
        <f t="shared" ref="AG101:AG108" si="88">U101-T101</f>
        <v>84.983338074456981</v>
      </c>
      <c r="AH101" s="572">
        <f t="shared" ref="AH101:AH108" si="89">AG101/T101</f>
        <v>0.23034645205613871</v>
      </c>
      <c r="AJ101" s="676">
        <f t="shared" si="84"/>
        <v>1.1661754034459064</v>
      </c>
      <c r="AK101" s="59">
        <f t="shared" si="85"/>
        <v>0.17998253580111134</v>
      </c>
      <c r="AL101" s="58" t="s">
        <v>17</v>
      </c>
      <c r="AM101" s="59" t="s">
        <v>17</v>
      </c>
      <c r="AN101" s="58">
        <f t="shared" ref="AN101:AN108" si="90">P101/O101</f>
        <v>1.2033400584817828</v>
      </c>
      <c r="AO101" s="59">
        <f t="shared" ref="AO101:AO108" si="91">0.5*(AN101^2-1)</f>
        <v>0.22401364817347025</v>
      </c>
      <c r="AP101" s="58">
        <f t="shared" ref="AP101:AP108" si="92">U101/T101</f>
        <v>1.2303464520561387</v>
      </c>
      <c r="AQ101" s="677">
        <f t="shared" ref="AQ101:AQ108" si="93">0.5*(AP101^2-1)</f>
        <v>0.25687619604356415</v>
      </c>
    </row>
    <row r="102" spans="1:43" ht="15.9" customHeight="1" x14ac:dyDescent="0.3">
      <c r="A102" s="1171"/>
      <c r="B102" s="1174"/>
      <c r="C102" s="729">
        <v>41512</v>
      </c>
      <c r="D102" s="13">
        <v>673</v>
      </c>
      <c r="E102" s="449">
        <v>1065.51732677257</v>
      </c>
      <c r="F102" s="450">
        <v>1394.20069101269</v>
      </c>
      <c r="G102" s="451">
        <v>380.07142857142901</v>
      </c>
      <c r="H102" s="700" t="s">
        <v>517</v>
      </c>
      <c r="I102" s="451" t="s">
        <v>17</v>
      </c>
      <c r="J102" s="454" t="s">
        <v>17</v>
      </c>
      <c r="K102" s="465" t="s">
        <v>17</v>
      </c>
      <c r="L102" s="451" t="s">
        <v>17</v>
      </c>
      <c r="M102" s="700" t="s">
        <v>17</v>
      </c>
      <c r="N102" s="451" t="s">
        <v>17</v>
      </c>
      <c r="O102" s="454">
        <v>449.636557919871</v>
      </c>
      <c r="P102" s="465">
        <v>506.98111692757101</v>
      </c>
      <c r="Q102" s="451">
        <v>539.42857142857099</v>
      </c>
      <c r="R102" s="700" t="s">
        <v>529</v>
      </c>
      <c r="S102" s="451" t="s">
        <v>17</v>
      </c>
      <c r="T102" s="454" t="s">
        <v>17</v>
      </c>
      <c r="U102" s="465" t="s">
        <v>17</v>
      </c>
      <c r="V102" s="451" t="s">
        <v>17</v>
      </c>
      <c r="W102" s="700" t="s">
        <v>17</v>
      </c>
      <c r="X102" s="451" t="s">
        <v>17</v>
      </c>
      <c r="AA102" s="327">
        <f t="shared" si="82"/>
        <v>328.68336424012</v>
      </c>
      <c r="AB102" s="37">
        <f t="shared" si="83"/>
        <v>0.30847303556826722</v>
      </c>
      <c r="AC102" s="88" t="s">
        <v>17</v>
      </c>
      <c r="AD102" s="59" t="s">
        <v>17</v>
      </c>
      <c r="AE102" s="88">
        <f t="shared" si="86"/>
        <v>57.344559007700013</v>
      </c>
      <c r="AF102" s="37">
        <f t="shared" si="87"/>
        <v>0.12753535716266046</v>
      </c>
      <c r="AG102" s="88" t="s">
        <v>17</v>
      </c>
      <c r="AH102" s="572" t="s">
        <v>17</v>
      </c>
      <c r="AJ102" s="676">
        <f t="shared" si="84"/>
        <v>1.3084730355682672</v>
      </c>
      <c r="AK102" s="59">
        <f t="shared" si="85"/>
        <v>0.35605084240461793</v>
      </c>
      <c r="AL102" s="58" t="s">
        <v>17</v>
      </c>
      <c r="AM102" s="59" t="s">
        <v>17</v>
      </c>
      <c r="AN102" s="58">
        <f t="shared" si="90"/>
        <v>1.1275353571626605</v>
      </c>
      <c r="AO102" s="59">
        <f t="shared" si="91"/>
        <v>0.13566799082596426</v>
      </c>
      <c r="AP102" s="58" t="s">
        <v>17</v>
      </c>
      <c r="AQ102" s="677" t="s">
        <v>17</v>
      </c>
    </row>
    <row r="103" spans="1:43" ht="15.9" customHeight="1" x14ac:dyDescent="0.3">
      <c r="A103" s="1171"/>
      <c r="B103" s="1174"/>
      <c r="C103" s="729">
        <v>41512</v>
      </c>
      <c r="D103" s="13">
        <v>675</v>
      </c>
      <c r="E103" s="449">
        <v>1106.7757436007701</v>
      </c>
      <c r="F103" s="450">
        <v>1306.1610023778301</v>
      </c>
      <c r="G103" s="451">
        <v>353.9</v>
      </c>
      <c r="H103" s="699" t="s">
        <v>395</v>
      </c>
      <c r="I103" s="451" t="s">
        <v>17</v>
      </c>
      <c r="J103" s="449" t="s">
        <v>17</v>
      </c>
      <c r="K103" s="450" t="s">
        <v>17</v>
      </c>
      <c r="L103" s="451" t="s">
        <v>17</v>
      </c>
      <c r="M103" s="700" t="s">
        <v>17</v>
      </c>
      <c r="N103" s="451" t="s">
        <v>17</v>
      </c>
      <c r="O103" s="454" t="s">
        <v>17</v>
      </c>
      <c r="P103" s="465" t="s">
        <v>17</v>
      </c>
      <c r="Q103" s="451" t="s">
        <v>17</v>
      </c>
      <c r="R103" s="700" t="s">
        <v>17</v>
      </c>
      <c r="S103" s="532" t="s">
        <v>591</v>
      </c>
      <c r="T103" s="454">
        <v>327.73943324227901</v>
      </c>
      <c r="U103" s="465">
        <v>411.28562342232101</v>
      </c>
      <c r="V103" s="451">
        <v>417.93548387096803</v>
      </c>
      <c r="W103" s="700" t="s">
        <v>530</v>
      </c>
      <c r="X103" s="451" t="s">
        <v>17</v>
      </c>
      <c r="AA103" s="327">
        <f t="shared" si="82"/>
        <v>199.38525877706002</v>
      </c>
      <c r="AB103" s="37">
        <f t="shared" si="83"/>
        <v>0.18014964633068536</v>
      </c>
      <c r="AC103" s="88" t="s">
        <v>17</v>
      </c>
      <c r="AD103" s="59" t="s">
        <v>17</v>
      </c>
      <c r="AE103" s="88" t="s">
        <v>17</v>
      </c>
      <c r="AF103" s="59" t="s">
        <v>17</v>
      </c>
      <c r="AG103" s="88">
        <f t="shared" si="88"/>
        <v>83.546190180042004</v>
      </c>
      <c r="AH103" s="572">
        <f t="shared" si="89"/>
        <v>0.2549165028862459</v>
      </c>
      <c r="AJ103" s="676">
        <f t="shared" si="84"/>
        <v>1.1801496463306853</v>
      </c>
      <c r="AK103" s="59">
        <f t="shared" si="85"/>
        <v>0.19637659386722084</v>
      </c>
      <c r="AL103" s="58" t="s">
        <v>17</v>
      </c>
      <c r="AM103" s="59" t="s">
        <v>17</v>
      </c>
      <c r="AN103" s="58" t="s">
        <v>17</v>
      </c>
      <c r="AO103" s="59" t="s">
        <v>17</v>
      </c>
      <c r="AP103" s="58">
        <f t="shared" si="92"/>
        <v>1.2549165028862459</v>
      </c>
      <c r="AQ103" s="677">
        <f t="shared" si="93"/>
        <v>0.28740771460812264</v>
      </c>
    </row>
    <row r="104" spans="1:43" ht="15.9" customHeight="1" x14ac:dyDescent="0.3">
      <c r="A104" s="1171"/>
      <c r="B104" s="1174"/>
      <c r="C104" s="729">
        <v>41620</v>
      </c>
      <c r="D104" s="13">
        <v>790</v>
      </c>
      <c r="E104" s="449">
        <v>1003.84992800219</v>
      </c>
      <c r="F104" s="450">
        <v>1269.7145774614901</v>
      </c>
      <c r="G104" s="451">
        <v>638.47826086956502</v>
      </c>
      <c r="H104" s="700" t="s">
        <v>311</v>
      </c>
      <c r="I104" s="451" t="s">
        <v>17</v>
      </c>
      <c r="J104" s="449" t="s">
        <v>17</v>
      </c>
      <c r="K104" s="450" t="s">
        <v>17</v>
      </c>
      <c r="L104" s="451" t="s">
        <v>17</v>
      </c>
      <c r="M104" s="700" t="s">
        <v>17</v>
      </c>
      <c r="N104" s="451" t="s">
        <v>17</v>
      </c>
      <c r="O104" s="454" t="s">
        <v>17</v>
      </c>
      <c r="P104" s="465" t="s">
        <v>17</v>
      </c>
      <c r="Q104" s="451" t="s">
        <v>17</v>
      </c>
      <c r="R104" s="700" t="s">
        <v>17</v>
      </c>
      <c r="S104" s="532" t="s">
        <v>591</v>
      </c>
      <c r="T104" s="449">
        <v>303.75763053850199</v>
      </c>
      <c r="U104" s="450">
        <v>395.53572024896101</v>
      </c>
      <c r="V104" s="451">
        <v>729.61538461538498</v>
      </c>
      <c r="W104" s="700" t="s">
        <v>531</v>
      </c>
      <c r="X104" s="451" t="s">
        <v>17</v>
      </c>
      <c r="AA104" s="327">
        <f t="shared" si="82"/>
        <v>265.86464945930004</v>
      </c>
      <c r="AB104" s="37">
        <f t="shared" si="83"/>
        <v>0.26484501521896808</v>
      </c>
      <c r="AC104" s="88" t="s">
        <v>17</v>
      </c>
      <c r="AD104" s="59" t="s">
        <v>17</v>
      </c>
      <c r="AE104" s="88" t="s">
        <v>17</v>
      </c>
      <c r="AF104" s="59" t="s">
        <v>17</v>
      </c>
      <c r="AG104" s="88">
        <f t="shared" si="88"/>
        <v>91.778089710459028</v>
      </c>
      <c r="AH104" s="572">
        <f t="shared" si="89"/>
        <v>0.30214249942546195</v>
      </c>
      <c r="AJ104" s="676">
        <f t="shared" si="84"/>
        <v>1.2648450152189681</v>
      </c>
      <c r="AK104" s="59">
        <f t="shared" si="85"/>
        <v>0.29991645626213581</v>
      </c>
      <c r="AL104" s="58" t="s">
        <v>17</v>
      </c>
      <c r="AM104" s="59" t="s">
        <v>17</v>
      </c>
      <c r="AN104" s="58" t="s">
        <v>17</v>
      </c>
      <c r="AO104" s="59" t="s">
        <v>17</v>
      </c>
      <c r="AP104" s="58">
        <f t="shared" si="92"/>
        <v>1.302142499425462</v>
      </c>
      <c r="AQ104" s="677">
        <f t="shared" si="93"/>
        <v>0.34778754440499471</v>
      </c>
    </row>
    <row r="105" spans="1:43" ht="15.9" customHeight="1" x14ac:dyDescent="0.3">
      <c r="A105" s="1171"/>
      <c r="B105" s="1174"/>
      <c r="C105" s="729">
        <v>41870</v>
      </c>
      <c r="D105" s="13">
        <v>195</v>
      </c>
      <c r="E105" s="449">
        <v>1040.53401292787</v>
      </c>
      <c r="F105" s="450">
        <v>1314.3487743287001</v>
      </c>
      <c r="G105" s="451">
        <v>404</v>
      </c>
      <c r="H105" s="700" t="s">
        <v>171</v>
      </c>
      <c r="I105" s="451" t="s">
        <v>17</v>
      </c>
      <c r="J105" s="454" t="s">
        <v>17</v>
      </c>
      <c r="K105" s="465" t="s">
        <v>17</v>
      </c>
      <c r="L105" s="451" t="s">
        <v>17</v>
      </c>
      <c r="M105" s="700" t="s">
        <v>17</v>
      </c>
      <c r="N105" s="451" t="s">
        <v>17</v>
      </c>
      <c r="O105" s="454">
        <v>505.54991227260098</v>
      </c>
      <c r="P105" s="465">
        <v>631.03138691373999</v>
      </c>
      <c r="Q105" s="451">
        <v>416.16666666666703</v>
      </c>
      <c r="R105" s="700" t="s">
        <v>532</v>
      </c>
      <c r="S105" s="451" t="s">
        <v>17</v>
      </c>
      <c r="T105" s="449">
        <v>398.46030719980303</v>
      </c>
      <c r="U105" s="450">
        <v>502.41257979339298</v>
      </c>
      <c r="V105" s="451">
        <v>429.933333333333</v>
      </c>
      <c r="W105" s="700" t="s">
        <v>258</v>
      </c>
      <c r="X105" s="451" t="s">
        <v>17</v>
      </c>
      <c r="AA105" s="327">
        <f t="shared" si="82"/>
        <v>273.81476140083009</v>
      </c>
      <c r="AB105" s="37">
        <f t="shared" si="83"/>
        <v>0.26314830461943872</v>
      </c>
      <c r="AC105" s="88" t="s">
        <v>17</v>
      </c>
      <c r="AD105" s="59" t="s">
        <v>17</v>
      </c>
      <c r="AE105" s="88">
        <f t="shared" si="86"/>
        <v>125.48147464113902</v>
      </c>
      <c r="AF105" s="37">
        <f t="shared" si="87"/>
        <v>0.24820788530466067</v>
      </c>
      <c r="AG105" s="88">
        <f t="shared" si="88"/>
        <v>103.95227259358995</v>
      </c>
      <c r="AH105" s="572">
        <f t="shared" si="89"/>
        <v>0.26088488794309028</v>
      </c>
      <c r="AJ105" s="676">
        <f t="shared" si="84"/>
        <v>1.2631483046194387</v>
      </c>
      <c r="AK105" s="59">
        <f t="shared" si="85"/>
        <v>0.29777181973148115</v>
      </c>
      <c r="AL105" s="58" t="s">
        <v>17</v>
      </c>
      <c r="AM105" s="59" t="s">
        <v>17</v>
      </c>
      <c r="AN105" s="58">
        <f t="shared" si="90"/>
        <v>1.2482078853046608</v>
      </c>
      <c r="AO105" s="59">
        <f t="shared" si="91"/>
        <v>0.27901146246836661</v>
      </c>
      <c r="AP105" s="58">
        <f t="shared" si="92"/>
        <v>1.2608848879430903</v>
      </c>
      <c r="AQ105" s="677">
        <f t="shared" si="93"/>
        <v>0.29491535032162963</v>
      </c>
    </row>
    <row r="106" spans="1:43" ht="15.9" customHeight="1" x14ac:dyDescent="0.3">
      <c r="A106" s="1171"/>
      <c r="B106" s="1174"/>
      <c r="C106" s="729">
        <v>41877</v>
      </c>
      <c r="D106" s="13">
        <v>199</v>
      </c>
      <c r="E106" s="449" t="s">
        <v>17</v>
      </c>
      <c r="F106" s="450" t="s">
        <v>17</v>
      </c>
      <c r="G106" s="451" t="s">
        <v>17</v>
      </c>
      <c r="H106" s="700" t="s">
        <v>17</v>
      </c>
      <c r="I106" s="451" t="s">
        <v>17</v>
      </c>
      <c r="J106" s="454" t="s">
        <v>17</v>
      </c>
      <c r="K106" s="465" t="s">
        <v>17</v>
      </c>
      <c r="L106" s="451" t="s">
        <v>17</v>
      </c>
      <c r="M106" s="700" t="s">
        <v>17</v>
      </c>
      <c r="N106" s="451" t="s">
        <v>17</v>
      </c>
      <c r="O106" s="454">
        <v>471.29533387594802</v>
      </c>
      <c r="P106" s="465">
        <v>530.37702558662102</v>
      </c>
      <c r="Q106" s="451">
        <v>427.33333333333297</v>
      </c>
      <c r="R106" s="700" t="s">
        <v>314</v>
      </c>
      <c r="S106" s="451" t="s">
        <v>17</v>
      </c>
      <c r="T106" s="454">
        <v>259.815634135376</v>
      </c>
      <c r="U106" s="465">
        <v>370.94701780561098</v>
      </c>
      <c r="V106" s="451">
        <v>392.76470588235298</v>
      </c>
      <c r="W106" s="700" t="s">
        <v>327</v>
      </c>
      <c r="X106" s="451" t="s">
        <v>17</v>
      </c>
      <c r="AA106" s="327" t="s">
        <v>17</v>
      </c>
      <c r="AB106" s="37" t="s">
        <v>17</v>
      </c>
      <c r="AC106" s="88" t="s">
        <v>17</v>
      </c>
      <c r="AD106" s="59" t="s">
        <v>17</v>
      </c>
      <c r="AE106" s="88">
        <f t="shared" si="86"/>
        <v>59.081691710672999</v>
      </c>
      <c r="AF106" s="37">
        <f t="shared" si="87"/>
        <v>0.12536023054754916</v>
      </c>
      <c r="AG106" s="88">
        <f t="shared" si="88"/>
        <v>111.13138367023498</v>
      </c>
      <c r="AH106" s="572">
        <f t="shared" si="89"/>
        <v>0.42773170305960256</v>
      </c>
      <c r="AJ106" s="676" t="s">
        <v>17</v>
      </c>
      <c r="AK106" s="59" t="s">
        <v>17</v>
      </c>
      <c r="AL106" s="58" t="s">
        <v>17</v>
      </c>
      <c r="AM106" s="59" t="s">
        <v>17</v>
      </c>
      <c r="AN106" s="58">
        <f t="shared" si="90"/>
        <v>1.1253602305475492</v>
      </c>
      <c r="AO106" s="59">
        <f t="shared" si="91"/>
        <v>0.13321782424901651</v>
      </c>
      <c r="AP106" s="58">
        <f t="shared" si="92"/>
        <v>1.4277317030596026</v>
      </c>
      <c r="AQ106" s="677">
        <f t="shared" si="93"/>
        <v>0.51920890796073671</v>
      </c>
    </row>
    <row r="107" spans="1:43" ht="15.9" customHeight="1" x14ac:dyDescent="0.3">
      <c r="A107" s="1171"/>
      <c r="B107" s="1174"/>
      <c r="C107" s="729">
        <v>41947</v>
      </c>
      <c r="D107" s="13">
        <v>240</v>
      </c>
      <c r="E107" s="449">
        <v>1173.6378168077699</v>
      </c>
      <c r="F107" s="450">
        <v>1388.68598413566</v>
      </c>
      <c r="G107" s="451">
        <v>455.47619047619099</v>
      </c>
      <c r="H107" s="700" t="s">
        <v>533</v>
      </c>
      <c r="I107" s="451" t="s">
        <v>17</v>
      </c>
      <c r="J107" s="454" t="s">
        <v>17</v>
      </c>
      <c r="K107" s="465" t="s">
        <v>17</v>
      </c>
      <c r="L107" s="451" t="s">
        <v>17</v>
      </c>
      <c r="M107" s="700" t="s">
        <v>17</v>
      </c>
      <c r="N107" s="451" t="s">
        <v>17</v>
      </c>
      <c r="O107" s="454">
        <v>452.227968954392</v>
      </c>
      <c r="P107" s="465">
        <v>542.60082387158798</v>
      </c>
      <c r="Q107" s="451">
        <v>519.75</v>
      </c>
      <c r="R107" s="700" t="s">
        <v>314</v>
      </c>
      <c r="S107" s="451" t="s">
        <v>17</v>
      </c>
      <c r="T107" s="454">
        <v>341.67520904198699</v>
      </c>
      <c r="U107" s="465">
        <v>405.305468062221</v>
      </c>
      <c r="V107" s="451">
        <v>488.45</v>
      </c>
      <c r="W107" s="700" t="s">
        <v>534</v>
      </c>
      <c r="X107" s="451" t="s">
        <v>17</v>
      </c>
      <c r="AA107" s="327">
        <f t="shared" si="82"/>
        <v>215.04816732789004</v>
      </c>
      <c r="AB107" s="37">
        <f t="shared" si="83"/>
        <v>0.18323213878094793</v>
      </c>
      <c r="AC107" s="88" t="s">
        <v>17</v>
      </c>
      <c r="AD107" s="59" t="s">
        <v>17</v>
      </c>
      <c r="AE107" s="88">
        <f t="shared" si="86"/>
        <v>90.37285491719598</v>
      </c>
      <c r="AF107" s="37">
        <f t="shared" si="87"/>
        <v>0.19983915441176581</v>
      </c>
      <c r="AG107" s="88">
        <f t="shared" si="88"/>
        <v>63.630259020234007</v>
      </c>
      <c r="AH107" s="572">
        <f t="shared" si="89"/>
        <v>0.18623024830699603</v>
      </c>
      <c r="AJ107" s="676">
        <f t="shared" si="84"/>
        <v>1.1832321387809479</v>
      </c>
      <c r="AK107" s="59">
        <f t="shared" si="85"/>
        <v>0.20001914712206814</v>
      </c>
      <c r="AL107" s="58" t="s">
        <v>17</v>
      </c>
      <c r="AM107" s="59" t="s">
        <v>17</v>
      </c>
      <c r="AN107" s="58">
        <f t="shared" si="90"/>
        <v>1.1998391544117659</v>
      </c>
      <c r="AO107" s="59">
        <f t="shared" si="91"/>
        <v>0.21980699822977068</v>
      </c>
      <c r="AP107" s="58">
        <f t="shared" si="92"/>
        <v>1.186230248306996</v>
      </c>
      <c r="AQ107" s="677">
        <f t="shared" si="93"/>
        <v>0.2035711009992387</v>
      </c>
    </row>
    <row r="108" spans="1:43" ht="15.9" customHeight="1" thickBot="1" x14ac:dyDescent="0.35">
      <c r="A108" s="1171"/>
      <c r="B108" s="1174"/>
      <c r="C108" s="730">
        <v>41954</v>
      </c>
      <c r="D108" s="714">
        <v>250</v>
      </c>
      <c r="E108" s="542">
        <v>1030.3327765612401</v>
      </c>
      <c r="F108" s="543">
        <v>1272.14876581456</v>
      </c>
      <c r="G108" s="539">
        <v>497</v>
      </c>
      <c r="H108" s="702" t="s">
        <v>535</v>
      </c>
      <c r="I108" s="539" t="s">
        <v>17</v>
      </c>
      <c r="J108" s="544">
        <v>816.09549799677097</v>
      </c>
      <c r="K108" s="552">
        <v>987.13962150155305</v>
      </c>
      <c r="L108" s="539">
        <v>500.46666666666698</v>
      </c>
      <c r="M108" s="702" t="s">
        <v>379</v>
      </c>
      <c r="N108" s="539" t="s">
        <v>17</v>
      </c>
      <c r="O108" s="544">
        <v>374.353822477113</v>
      </c>
      <c r="P108" s="552">
        <v>506.26897896904802</v>
      </c>
      <c r="Q108" s="539">
        <v>494.6875</v>
      </c>
      <c r="R108" s="702" t="s">
        <v>248</v>
      </c>
      <c r="S108" s="539" t="s">
        <v>17</v>
      </c>
      <c r="T108" s="544">
        <v>309.16023162395601</v>
      </c>
      <c r="U108" s="552">
        <v>391.67087004748299</v>
      </c>
      <c r="V108" s="539">
        <v>481</v>
      </c>
      <c r="W108" s="702" t="s">
        <v>536</v>
      </c>
      <c r="X108" s="539" t="s">
        <v>17</v>
      </c>
      <c r="AA108" s="310">
        <f t="shared" si="82"/>
        <v>241.81598925331991</v>
      </c>
      <c r="AB108" s="38">
        <f t="shared" si="83"/>
        <v>0.23469697825239189</v>
      </c>
      <c r="AC108" s="105">
        <f>K108-J108</f>
        <v>171.04412350478208</v>
      </c>
      <c r="AD108" s="38">
        <f>AC108/J108</f>
        <v>0.20958836793565896</v>
      </c>
      <c r="AE108" s="105">
        <f t="shared" si="86"/>
        <v>131.91515649193502</v>
      </c>
      <c r="AF108" s="38">
        <f t="shared" si="87"/>
        <v>0.35238095238095229</v>
      </c>
      <c r="AG108" s="105">
        <f t="shared" si="88"/>
        <v>82.510638423526984</v>
      </c>
      <c r="AH108" s="574">
        <f t="shared" si="89"/>
        <v>0.26688632619439873</v>
      </c>
      <c r="AJ108" s="678">
        <f t="shared" si="84"/>
        <v>1.234696978252392</v>
      </c>
      <c r="AK108" s="71">
        <f t="shared" si="85"/>
        <v>0.26223831405279385</v>
      </c>
      <c r="AL108" s="70">
        <f>K108/J108</f>
        <v>1.2095883679356589</v>
      </c>
      <c r="AM108" s="71">
        <f>0.5*(AL108^2-1)</f>
        <v>0.23155200992262548</v>
      </c>
      <c r="AN108" s="70">
        <f t="shared" si="90"/>
        <v>1.3523809523809522</v>
      </c>
      <c r="AO108" s="71">
        <f t="shared" si="91"/>
        <v>0.41446712018140575</v>
      </c>
      <c r="AP108" s="70">
        <f t="shared" si="92"/>
        <v>1.2668863261943988</v>
      </c>
      <c r="AQ108" s="679">
        <f t="shared" si="93"/>
        <v>0.30250048174917032</v>
      </c>
    </row>
    <row r="109" spans="1:43" ht="15.9" customHeight="1" x14ac:dyDescent="0.3">
      <c r="A109" s="1171"/>
      <c r="B109" s="1174"/>
      <c r="C109" s="1289" t="s">
        <v>13</v>
      </c>
      <c r="D109" s="1290"/>
      <c r="E109" s="14">
        <f>AVERAGE(E99:E108)</f>
        <v>1107.7362762212977</v>
      </c>
      <c r="F109" s="15">
        <f>AVERAGE(F99:F108)</f>
        <v>1339.4218995805577</v>
      </c>
      <c r="G109" s="213">
        <f>AVERAGE(G99:G108)</f>
        <v>457.48531532879366</v>
      </c>
      <c r="H109" s="1118">
        <f>COUNT(E99:E108)</f>
        <v>9</v>
      </c>
      <c r="I109" s="1119"/>
      <c r="J109" s="89">
        <f>AVERAGE(J99:J108)</f>
        <v>816.09549799677097</v>
      </c>
      <c r="K109" s="126">
        <f>AVERAGE(K99:K108)</f>
        <v>987.13962150155305</v>
      </c>
      <c r="L109" s="213">
        <f>AVERAGE(L99:L108)</f>
        <v>500.46666666666698</v>
      </c>
      <c r="M109" s="1118">
        <f>COUNT(J99:J108)</f>
        <v>1</v>
      </c>
      <c r="N109" s="1119"/>
      <c r="O109" s="89">
        <f>AVERAGE(O99:O108)</f>
        <v>450.01148871723035</v>
      </c>
      <c r="P109" s="126">
        <f>AVERAGE(P99:P108)</f>
        <v>542.52646006655152</v>
      </c>
      <c r="Q109" s="213">
        <f>AVERAGE(Q99:Q108)</f>
        <v>472.5887896825397</v>
      </c>
      <c r="R109" s="1118">
        <f>COUNT(O99:O108)</f>
        <v>6</v>
      </c>
      <c r="S109" s="1119"/>
      <c r="T109" s="89">
        <f>AVERAGE(T99:T108)</f>
        <v>317.77064536491048</v>
      </c>
      <c r="U109" s="126">
        <f>AVERAGE(U99:U108)</f>
        <v>404.41323727619294</v>
      </c>
      <c r="V109" s="213">
        <f>AVERAGE(V99:V108)</f>
        <v>490.2201015579929</v>
      </c>
      <c r="W109" s="1118">
        <f>COUNT(T99:T108)</f>
        <v>8</v>
      </c>
      <c r="X109" s="1119"/>
      <c r="AA109" s="14">
        <f t="shared" ref="AA109:AH109" si="94">AVERAGE(AA99:AA108)</f>
        <v>231.68562335926001</v>
      </c>
      <c r="AB109" s="48">
        <f t="shared" si="94"/>
        <v>0.21279529167067698</v>
      </c>
      <c r="AC109" s="89">
        <f t="shared" si="94"/>
        <v>171.04412350478208</v>
      </c>
      <c r="AD109" s="48">
        <f t="shared" si="94"/>
        <v>0.20958836793565896</v>
      </c>
      <c r="AE109" s="89">
        <f t="shared" si="94"/>
        <v>92.514971349321172</v>
      </c>
      <c r="AF109" s="48">
        <f t="shared" si="94"/>
        <v>0.20944393971489519</v>
      </c>
      <c r="AG109" s="89">
        <f t="shared" si="94"/>
        <v>86.64259191128248</v>
      </c>
      <c r="AH109" s="112">
        <f t="shared" si="94"/>
        <v>0.27962174823655656</v>
      </c>
      <c r="AJ109" s="47">
        <f t="shared" ref="AJ109:AQ109" si="95">AVERAGE(AJ99:AJ108)</f>
        <v>1.212795291670677</v>
      </c>
      <c r="AK109" s="48">
        <f t="shared" si="95"/>
        <v>0.23720415230571318</v>
      </c>
      <c r="AL109" s="64">
        <f t="shared" si="95"/>
        <v>1.2095883679356589</v>
      </c>
      <c r="AM109" s="48">
        <f t="shared" si="95"/>
        <v>0.23155200992262548</v>
      </c>
      <c r="AN109" s="64">
        <f t="shared" si="95"/>
        <v>1.2094439397148951</v>
      </c>
      <c r="AO109" s="48">
        <f t="shared" si="95"/>
        <v>0.23436417402133233</v>
      </c>
      <c r="AP109" s="64">
        <f t="shared" si="95"/>
        <v>1.2796217482365566</v>
      </c>
      <c r="AQ109" s="112">
        <f t="shared" si="95"/>
        <v>0.3209354960493086</v>
      </c>
    </row>
    <row r="110" spans="1:43" ht="15.9" customHeight="1" x14ac:dyDescent="0.3">
      <c r="A110" s="1171"/>
      <c r="B110" s="1174"/>
      <c r="C110" s="1291" t="s">
        <v>14</v>
      </c>
      <c r="D110" s="1292"/>
      <c r="E110" s="17">
        <f>_xlfn.STDEV.S(E99:E108)</f>
        <v>86.486169423203179</v>
      </c>
      <c r="F110" s="18">
        <f>_xlfn.STDEV.S(F99:F108)</f>
        <v>59.427706371057582</v>
      </c>
      <c r="G110" s="214">
        <f>_xlfn.STDEV.S(G99:G108)</f>
        <v>84.14686404430725</v>
      </c>
      <c r="H110" s="1120"/>
      <c r="I110" s="1121"/>
      <c r="J110" s="90" t="s">
        <v>17</v>
      </c>
      <c r="K110" s="127" t="s">
        <v>17</v>
      </c>
      <c r="L110" s="214" t="s">
        <v>17</v>
      </c>
      <c r="M110" s="1120"/>
      <c r="N110" s="1121"/>
      <c r="O110" s="90">
        <f>_xlfn.STDEV.S(O99:O108)</f>
        <v>43.071316032204606</v>
      </c>
      <c r="P110" s="127">
        <f>_xlfn.STDEV.S(P99:P108)</f>
        <v>46.000482917731446</v>
      </c>
      <c r="Q110" s="214">
        <f>_xlfn.STDEV.S(Q99:Q108)</f>
        <v>52.146877237420512</v>
      </c>
      <c r="R110" s="1120"/>
      <c r="S110" s="1121"/>
      <c r="T110" s="90">
        <f>_xlfn.STDEV.S(T99:T108)</f>
        <v>54.352816651114672</v>
      </c>
      <c r="U110" s="127">
        <f>_xlfn.STDEV.S(U99:U108)</f>
        <v>57.942155068151706</v>
      </c>
      <c r="V110" s="214">
        <f>_xlfn.STDEV.S(V99:V108)</f>
        <v>104.9621313663058</v>
      </c>
      <c r="W110" s="1120"/>
      <c r="X110" s="1121"/>
      <c r="AA110" s="17">
        <f t="shared" ref="AA110:AH110" si="96">_xlfn.STDEV.S(AA99:AA108)</f>
        <v>57.449891627734374</v>
      </c>
      <c r="AB110" s="50">
        <f t="shared" si="96"/>
        <v>6.307036349960092E-2</v>
      </c>
      <c r="AC110" s="90" t="s">
        <v>17</v>
      </c>
      <c r="AD110" s="50" t="s">
        <v>17</v>
      </c>
      <c r="AE110" s="90">
        <f t="shared" si="96"/>
        <v>31.626327434882491</v>
      </c>
      <c r="AF110" s="50">
        <f t="shared" si="96"/>
        <v>8.4666673936638182E-2</v>
      </c>
      <c r="AG110" s="90">
        <f t="shared" si="96"/>
        <v>15.632852966948304</v>
      </c>
      <c r="AH110" s="113">
        <f t="shared" si="96"/>
        <v>7.1227390707593721E-2</v>
      </c>
      <c r="AJ110" s="49">
        <f t="shared" ref="AJ110:AQ110" si="97">_xlfn.STDEV.S(AJ99:AJ108)</f>
        <v>6.3070363499600851E-2</v>
      </c>
      <c r="AK110" s="50">
        <f t="shared" si="97"/>
        <v>7.6066744943391704E-2</v>
      </c>
      <c r="AL110" s="66" t="s">
        <v>17</v>
      </c>
      <c r="AM110" s="50" t="s">
        <v>17</v>
      </c>
      <c r="AN110" s="66">
        <f t="shared" si="97"/>
        <v>8.4666673936638237E-2</v>
      </c>
      <c r="AO110" s="50">
        <f t="shared" si="97"/>
        <v>0.10461454677353629</v>
      </c>
      <c r="AP110" s="66">
        <f t="shared" si="97"/>
        <v>7.1227390707593888E-2</v>
      </c>
      <c r="AQ110" s="113">
        <f t="shared" si="97"/>
        <v>9.3524314962553978E-2</v>
      </c>
    </row>
    <row r="111" spans="1:43" ht="15.9" customHeight="1" thickBot="1" x14ac:dyDescent="0.35">
      <c r="A111" s="1171"/>
      <c r="B111" s="1175"/>
      <c r="C111" s="1293" t="s">
        <v>15</v>
      </c>
      <c r="D111" s="1294"/>
      <c r="E111" s="20">
        <f>_xlfn.STDEV.S(E99:E108)/SQRT(COUNT(E99:E108))</f>
        <v>28.828723141067726</v>
      </c>
      <c r="F111" s="21">
        <f>_xlfn.STDEV.S(F99:F108)/SQRT(COUNT(F99:F108))</f>
        <v>19.809235457019195</v>
      </c>
      <c r="G111" s="215">
        <f>_xlfn.STDEV.S(G99:G108)/SQRT(COUNT(G99:G108))</f>
        <v>28.048954681435749</v>
      </c>
      <c r="H111" s="1122"/>
      <c r="I111" s="1123"/>
      <c r="J111" s="91" t="s">
        <v>17</v>
      </c>
      <c r="K111" s="128" t="s">
        <v>17</v>
      </c>
      <c r="L111" s="215" t="s">
        <v>17</v>
      </c>
      <c r="M111" s="1122"/>
      <c r="N111" s="1123"/>
      <c r="O111" s="91">
        <f>_xlfn.STDEV.S(O99:O108)/SQRT(COUNT(O99:O108))</f>
        <v>17.583791138176309</v>
      </c>
      <c r="P111" s="128">
        <f>_xlfn.STDEV.S(P99:P108)/SQRT(COUNT(P99:P108))</f>
        <v>18.779618511675999</v>
      </c>
      <c r="Q111" s="215">
        <f>_xlfn.STDEV.S(Q99:Q108)/SQRT(COUNT(Q99:Q108))</f>
        <v>21.288873485205858</v>
      </c>
      <c r="R111" s="1122"/>
      <c r="S111" s="1123"/>
      <c r="T111" s="91">
        <f>_xlfn.STDEV.S(T99:T108)/SQRT(COUNT(T99:T108))</f>
        <v>19.216622615296139</v>
      </c>
      <c r="U111" s="128">
        <f>_xlfn.STDEV.S(U99:U108)/SQRT(COUNT(U99:U108))</f>
        <v>20.485645382626277</v>
      </c>
      <c r="V111" s="215">
        <f>_xlfn.STDEV.S(V99:V108)/SQRT(COUNT(V99:V108))</f>
        <v>37.109717428454026</v>
      </c>
      <c r="W111" s="1122"/>
      <c r="X111" s="1123"/>
      <c r="AA111" s="20">
        <f t="shared" ref="AA111:AH111" si="98">_xlfn.STDEV.S(AA99:AA108)/SQRT(COUNT(AA99:AA108))</f>
        <v>19.149963875911457</v>
      </c>
      <c r="AB111" s="52">
        <f t="shared" si="98"/>
        <v>2.1023454499866975E-2</v>
      </c>
      <c r="AC111" s="91" t="s">
        <v>17</v>
      </c>
      <c r="AD111" s="52" t="s">
        <v>17</v>
      </c>
      <c r="AE111" s="91">
        <f t="shared" si="98"/>
        <v>12.911394108941147</v>
      </c>
      <c r="AF111" s="52">
        <f t="shared" si="98"/>
        <v>3.4565024893893848E-2</v>
      </c>
      <c r="AG111" s="91">
        <f t="shared" si="98"/>
        <v>5.5270481711106925</v>
      </c>
      <c r="AH111" s="114">
        <f t="shared" si="98"/>
        <v>2.51826854877816E-2</v>
      </c>
      <c r="AJ111" s="51">
        <f t="shared" ref="AJ111:AQ111" si="99">_xlfn.STDEV.S(AJ99:AJ108)/SQRT(COUNT(AJ99:AJ108))</f>
        <v>2.102345449986695E-2</v>
      </c>
      <c r="AK111" s="52">
        <f t="shared" si="99"/>
        <v>2.5355581647797235E-2</v>
      </c>
      <c r="AL111" s="68" t="s">
        <v>17</v>
      </c>
      <c r="AM111" s="52" t="s">
        <v>17</v>
      </c>
      <c r="AN111" s="68">
        <f t="shared" si="99"/>
        <v>3.4565024893893868E-2</v>
      </c>
      <c r="AO111" s="52">
        <f t="shared" si="99"/>
        <v>4.2708709877948031E-2</v>
      </c>
      <c r="AP111" s="68">
        <f t="shared" si="99"/>
        <v>2.5182685487781659E-2</v>
      </c>
      <c r="AQ111" s="114">
        <f t="shared" si="99"/>
        <v>3.3065838657924201E-2</v>
      </c>
    </row>
    <row r="112" spans="1:43" s="81" customFormat="1" ht="15.9" customHeight="1" thickBot="1" x14ac:dyDescent="0.35">
      <c r="A112" s="1172"/>
      <c r="B112" s="1109" t="s">
        <v>19</v>
      </c>
      <c r="C112" s="1110"/>
      <c r="D112" s="1110"/>
      <c r="E112" s="27">
        <f>_xlfn.T.TEST(E84:E95,E99:E108,2,3)</f>
        <v>0.20514751868111092</v>
      </c>
      <c r="F112" s="28">
        <f>_xlfn.T.TEST(F84:F95,F99:F108,2,3)</f>
        <v>2.2622236725916397E-2</v>
      </c>
      <c r="G112" s="53">
        <f>_xlfn.T.TEST(G84:G95,G99:G108,2,3)</f>
        <v>0.23583152755122028</v>
      </c>
      <c r="J112" s="27" t="s">
        <v>17</v>
      </c>
      <c r="K112" s="72" t="s">
        <v>17</v>
      </c>
      <c r="L112" s="53" t="s">
        <v>17</v>
      </c>
      <c r="O112" s="27">
        <f>_xlfn.T.TEST(O84:O95,O99:O108,2,3)</f>
        <v>0.19768196738476521</v>
      </c>
      <c r="P112" s="72">
        <f>_xlfn.T.TEST(P84:P95,P99:P108,2,3)</f>
        <v>0.43358284678004166</v>
      </c>
      <c r="Q112" s="53">
        <f>_xlfn.T.TEST(Q84:Q95,Q99:Q108,2,3)</f>
        <v>9.8573415048141988E-2</v>
      </c>
      <c r="T112" s="27">
        <f>_xlfn.T.TEST(T84:T95,T99:T108,2,3)</f>
        <v>0.24335657433443786</v>
      </c>
      <c r="U112" s="72">
        <f>_xlfn.T.TEST(U84:U95,U99:U108,2,3)</f>
        <v>0.43876638458869988</v>
      </c>
      <c r="V112" s="53">
        <f>_xlfn.T.TEST(V84:V95,V99:V108,2,3)</f>
        <v>0.16441891698303793</v>
      </c>
      <c r="AA112" s="27">
        <f>_xlfn.T.TEST(AA84:AA95,AA99:AA108,2,3)</f>
        <v>0.29152983299605717</v>
      </c>
      <c r="AB112" s="28">
        <f>_xlfn.T.TEST(AB84:AB95,AB99:AB108,2,3)</f>
        <v>0.56961676134314743</v>
      </c>
      <c r="AC112" s="379" t="s">
        <v>17</v>
      </c>
      <c r="AD112" s="28" t="s">
        <v>17</v>
      </c>
      <c r="AE112" s="379">
        <f>_xlfn.T.TEST(AE84:AE95,AE99:AE108,2,3)</f>
        <v>0.45053510729194379</v>
      </c>
      <c r="AF112" s="28">
        <f>_xlfn.T.TEST(AF84:AF95,AF99:AF108,2,3)</f>
        <v>0.31690577924433089</v>
      </c>
      <c r="AG112" s="379">
        <f>_xlfn.T.TEST(AG84:AG95,AG99:AG108,2,3)</f>
        <v>0.29630540448971704</v>
      </c>
      <c r="AH112" s="29">
        <f>_xlfn.T.TEST(AH84:AH95,AH99:AH108,2,3)</f>
        <v>0.14505826514225353</v>
      </c>
      <c r="AJ112" s="27">
        <f>_xlfn.T.TEST(AJ84:AJ95,AJ99:AJ108,2,3)</f>
        <v>0.5696167613431512</v>
      </c>
      <c r="AK112" s="28">
        <f>_xlfn.T.TEST(AK84:AK95,AK99:AK108,2,3)</f>
        <v>0.54381822987602713</v>
      </c>
      <c r="AL112" s="119" t="s">
        <v>17</v>
      </c>
      <c r="AM112" s="28" t="s">
        <v>17</v>
      </c>
      <c r="AN112" s="119">
        <f>_xlfn.T.TEST(AN84:AN95,AN99:AN108,2,3)</f>
        <v>0.31690577924433067</v>
      </c>
      <c r="AO112" s="28">
        <f>_xlfn.T.TEST(AO84:AO95,AO99:AO108,2,3)</f>
        <v>0.31070982125609037</v>
      </c>
      <c r="AP112" s="119">
        <f>_xlfn.T.TEST(AP84:AP95,AP99:AP108,2,3)</f>
        <v>0.14505826514225356</v>
      </c>
      <c r="AQ112" s="29">
        <f>_xlfn.T.TEST(AQ84:AQ95,AQ99:AQ108,2,3)</f>
        <v>0.15218474235816873</v>
      </c>
    </row>
    <row r="113" spans="1:43" ht="15.9" customHeight="1" x14ac:dyDescent="0.3">
      <c r="J113" s="8"/>
      <c r="K113" s="8"/>
      <c r="O113" s="8"/>
      <c r="P113" s="8"/>
      <c r="T113" s="8"/>
      <c r="U113" s="8"/>
    </row>
    <row r="114" spans="1:43" ht="15.9" customHeight="1" thickBot="1" x14ac:dyDescent="0.35">
      <c r="J114" s="8"/>
      <c r="K114" s="8"/>
      <c r="O114" s="8"/>
      <c r="P114" s="8"/>
      <c r="T114" s="8"/>
      <c r="U114" s="8"/>
    </row>
    <row r="115" spans="1:43" ht="16.5" customHeight="1" thickBot="1" x14ac:dyDescent="0.35">
      <c r="A115" s="1150" t="s">
        <v>647</v>
      </c>
      <c r="B115" s="1151"/>
      <c r="C115" s="1308" t="s">
        <v>0</v>
      </c>
      <c r="D115" s="1179" t="s">
        <v>1</v>
      </c>
      <c r="E115" s="1098" t="s">
        <v>161</v>
      </c>
      <c r="F115" s="1099"/>
      <c r="G115" s="1099"/>
      <c r="H115" s="1099"/>
      <c r="I115" s="1099"/>
      <c r="J115" s="1098" t="s">
        <v>162</v>
      </c>
      <c r="K115" s="1099"/>
      <c r="L115" s="1099"/>
      <c r="M115" s="1099"/>
      <c r="N115" s="1100"/>
      <c r="O115" s="1098" t="s">
        <v>164</v>
      </c>
      <c r="P115" s="1099"/>
      <c r="Q115" s="1099"/>
      <c r="R115" s="1099"/>
      <c r="S115" s="1100"/>
      <c r="T115" s="1098" t="s">
        <v>163</v>
      </c>
      <c r="U115" s="1099"/>
      <c r="V115" s="1099"/>
      <c r="W115" s="1099"/>
      <c r="X115" s="1100"/>
      <c r="AA115" s="1098" t="s">
        <v>339</v>
      </c>
      <c r="AB115" s="1099"/>
      <c r="AC115" s="1099"/>
      <c r="AD115" s="1099"/>
      <c r="AE115" s="1099"/>
      <c r="AF115" s="1099"/>
      <c r="AG115" s="1099"/>
      <c r="AH115" s="1100"/>
      <c r="AJ115" s="1275" t="s">
        <v>346</v>
      </c>
      <c r="AK115" s="1276"/>
      <c r="AL115" s="1276"/>
      <c r="AM115" s="1276"/>
      <c r="AN115" s="1276"/>
      <c r="AO115" s="1276"/>
      <c r="AP115" s="1276"/>
      <c r="AQ115" s="1277"/>
    </row>
    <row r="116" spans="1:43" ht="16.5" customHeight="1" x14ac:dyDescent="0.3">
      <c r="A116" s="1152"/>
      <c r="B116" s="1153"/>
      <c r="C116" s="1309"/>
      <c r="D116" s="1180"/>
      <c r="E116" s="1225" t="s">
        <v>51</v>
      </c>
      <c r="F116" s="1226"/>
      <c r="G116" s="1198" t="s">
        <v>7</v>
      </c>
      <c r="H116" s="1157" t="s">
        <v>68</v>
      </c>
      <c r="I116" s="1179" t="s">
        <v>2</v>
      </c>
      <c r="J116" s="1225" t="s">
        <v>51</v>
      </c>
      <c r="K116" s="1226"/>
      <c r="L116" s="1198" t="s">
        <v>7</v>
      </c>
      <c r="M116" s="1157" t="s">
        <v>68</v>
      </c>
      <c r="N116" s="1180" t="s">
        <v>2</v>
      </c>
      <c r="O116" s="1225" t="s">
        <v>51</v>
      </c>
      <c r="P116" s="1226"/>
      <c r="Q116" s="1198" t="s">
        <v>7</v>
      </c>
      <c r="R116" s="1157" t="s">
        <v>68</v>
      </c>
      <c r="S116" s="1180" t="s">
        <v>2</v>
      </c>
      <c r="T116" s="1225" t="s">
        <v>51</v>
      </c>
      <c r="U116" s="1226"/>
      <c r="V116" s="1198" t="s">
        <v>7</v>
      </c>
      <c r="W116" s="1157" t="s">
        <v>68</v>
      </c>
      <c r="X116" s="1180" t="s">
        <v>2</v>
      </c>
      <c r="AA116" s="1178" t="s">
        <v>161</v>
      </c>
      <c r="AB116" s="1135"/>
      <c r="AC116" s="1086" t="s">
        <v>162</v>
      </c>
      <c r="AD116" s="1087"/>
      <c r="AE116" s="1086" t="s">
        <v>164</v>
      </c>
      <c r="AF116" s="1087"/>
      <c r="AG116" s="1251" t="s">
        <v>163</v>
      </c>
      <c r="AH116" s="1252"/>
      <c r="AJ116" s="1281" t="s">
        <v>161</v>
      </c>
      <c r="AK116" s="1298"/>
      <c r="AL116" s="1278" t="s">
        <v>162</v>
      </c>
      <c r="AM116" s="1280"/>
      <c r="AN116" s="1278" t="s">
        <v>164</v>
      </c>
      <c r="AO116" s="1280"/>
      <c r="AP116" s="1298" t="s">
        <v>163</v>
      </c>
      <c r="AQ116" s="1279"/>
    </row>
    <row r="117" spans="1:43" ht="16.5" customHeight="1" thickBot="1" x14ac:dyDescent="0.45">
      <c r="A117" s="1154"/>
      <c r="B117" s="1155"/>
      <c r="C117" s="1310"/>
      <c r="D117" s="1181"/>
      <c r="E117" s="92" t="s">
        <v>52</v>
      </c>
      <c r="F117" s="93" t="s">
        <v>53</v>
      </c>
      <c r="G117" s="1199"/>
      <c r="H117" s="1158"/>
      <c r="I117" s="1181"/>
      <c r="J117" s="92" t="s">
        <v>52</v>
      </c>
      <c r="K117" s="93" t="s">
        <v>53</v>
      </c>
      <c r="L117" s="1199"/>
      <c r="M117" s="1158"/>
      <c r="N117" s="1181"/>
      <c r="O117" s="92" t="s">
        <v>52</v>
      </c>
      <c r="P117" s="93" t="s">
        <v>53</v>
      </c>
      <c r="Q117" s="1199"/>
      <c r="R117" s="1158"/>
      <c r="S117" s="1181"/>
      <c r="T117" s="92" t="s">
        <v>52</v>
      </c>
      <c r="U117" s="93" t="s">
        <v>53</v>
      </c>
      <c r="V117" s="1199"/>
      <c r="W117" s="1158"/>
      <c r="X117" s="1181"/>
      <c r="AA117" s="110" t="s">
        <v>92</v>
      </c>
      <c r="AB117" s="271" t="s">
        <v>340</v>
      </c>
      <c r="AC117" s="108" t="s">
        <v>92</v>
      </c>
      <c r="AD117" s="109" t="s">
        <v>340</v>
      </c>
      <c r="AE117" s="108" t="s">
        <v>92</v>
      </c>
      <c r="AF117" s="109" t="s">
        <v>340</v>
      </c>
      <c r="AG117" s="118" t="s">
        <v>92</v>
      </c>
      <c r="AH117" s="111" t="s">
        <v>340</v>
      </c>
      <c r="AJ117" s="274" t="s">
        <v>342</v>
      </c>
      <c r="AK117" s="591" t="s">
        <v>343</v>
      </c>
      <c r="AL117" s="276" t="s">
        <v>342</v>
      </c>
      <c r="AM117" s="716" t="s">
        <v>343</v>
      </c>
      <c r="AN117" s="276" t="s">
        <v>342</v>
      </c>
      <c r="AO117" s="716" t="s">
        <v>343</v>
      </c>
      <c r="AP117" s="276" t="s">
        <v>342</v>
      </c>
      <c r="AQ117" s="386" t="s">
        <v>343</v>
      </c>
    </row>
    <row r="118" spans="1:43" ht="15.9" customHeight="1" x14ac:dyDescent="0.3">
      <c r="A118" s="1170" t="s">
        <v>648</v>
      </c>
      <c r="B118" s="1173" t="s">
        <v>9</v>
      </c>
      <c r="C118" s="726">
        <v>41502</v>
      </c>
      <c r="D118" s="10">
        <v>678</v>
      </c>
      <c r="E118" s="668">
        <v>1045.9464268281499</v>
      </c>
      <c r="F118" s="33">
        <v>1247.94900280706</v>
      </c>
      <c r="G118" s="670">
        <v>372.16666666666703</v>
      </c>
      <c r="H118" s="672" t="s">
        <v>684</v>
      </c>
      <c r="I118" s="670" t="s">
        <v>213</v>
      </c>
      <c r="J118" s="438" t="s">
        <v>17</v>
      </c>
      <c r="K118" s="439" t="s">
        <v>17</v>
      </c>
      <c r="L118" s="435" t="s">
        <v>17</v>
      </c>
      <c r="M118" s="696" t="s">
        <v>17</v>
      </c>
      <c r="N118" s="435" t="s">
        <v>17</v>
      </c>
      <c r="O118" s="438">
        <v>495.18367170081802</v>
      </c>
      <c r="P118" s="439">
        <v>551.67256834101795</v>
      </c>
      <c r="Q118" s="435">
        <v>429.17647058823502</v>
      </c>
      <c r="R118" s="697" t="s">
        <v>262</v>
      </c>
      <c r="S118" s="435" t="s">
        <v>17</v>
      </c>
      <c r="T118" s="429">
        <v>352.934968075347</v>
      </c>
      <c r="U118" s="698">
        <v>439.26149983807198</v>
      </c>
      <c r="V118" s="442">
        <v>477</v>
      </c>
      <c r="W118" s="697" t="s">
        <v>685</v>
      </c>
      <c r="X118" s="435" t="s">
        <v>17</v>
      </c>
      <c r="AA118" s="308">
        <f>F118-E118</f>
        <v>202.00257597891004</v>
      </c>
      <c r="AB118" s="35">
        <f>AA118/E118</f>
        <v>0.19312898901666145</v>
      </c>
      <c r="AC118" s="97" t="s">
        <v>17</v>
      </c>
      <c r="AD118" s="35" t="s">
        <v>17</v>
      </c>
      <c r="AE118" s="97">
        <f>P118-O118</f>
        <v>56.488896640199926</v>
      </c>
      <c r="AF118" s="35">
        <f>AE118/O118</f>
        <v>0.11407665451927422</v>
      </c>
      <c r="AG118" s="97">
        <f>U118-T118</f>
        <v>86.326531762724983</v>
      </c>
      <c r="AH118" s="570">
        <f>AG118/T118</f>
        <v>0.24459614255138187</v>
      </c>
      <c r="AJ118" s="674">
        <f>F118/E118</f>
        <v>1.1931289890166614</v>
      </c>
      <c r="AK118" s="100">
        <f>0.5*(AJ118^2-1)</f>
        <v>0.21177839221596029</v>
      </c>
      <c r="AL118" s="97" t="s">
        <v>17</v>
      </c>
      <c r="AM118" s="35" t="s">
        <v>17</v>
      </c>
      <c r="AN118" s="99">
        <f>P118/O118</f>
        <v>1.1140766545192742</v>
      </c>
      <c r="AO118" s="100">
        <f>0.5*(AN118^2-1)</f>
        <v>0.12058339607242907</v>
      </c>
      <c r="AP118" s="99">
        <f>U118/T118</f>
        <v>1.2445961425513818</v>
      </c>
      <c r="AQ118" s="675">
        <f>0.5*(AP118^2-1)</f>
        <v>0.27450977902688978</v>
      </c>
    </row>
    <row r="119" spans="1:43" ht="15.9" customHeight="1" x14ac:dyDescent="0.3">
      <c r="A119" s="1171"/>
      <c r="B119" s="1174"/>
      <c r="C119" s="726">
        <v>41502</v>
      </c>
      <c r="D119" s="10">
        <v>679</v>
      </c>
      <c r="E119" s="449">
        <v>1023.5816878748</v>
      </c>
      <c r="F119" s="450">
        <v>1123.42873336259</v>
      </c>
      <c r="G119" s="451">
        <v>345.83333333333297</v>
      </c>
      <c r="H119" s="699" t="s">
        <v>388</v>
      </c>
      <c r="I119" s="451" t="s">
        <v>17</v>
      </c>
      <c r="J119" s="454" t="s">
        <v>17</v>
      </c>
      <c r="K119" s="465" t="s">
        <v>17</v>
      </c>
      <c r="L119" s="451" t="s">
        <v>17</v>
      </c>
      <c r="M119" s="700" t="s">
        <v>17</v>
      </c>
      <c r="N119" s="451" t="s">
        <v>17</v>
      </c>
      <c r="O119" s="454">
        <v>643.37391147301605</v>
      </c>
      <c r="P119" s="465">
        <v>735.97452174071805</v>
      </c>
      <c r="Q119" s="451">
        <v>429.8125</v>
      </c>
      <c r="R119" s="699" t="s">
        <v>248</v>
      </c>
      <c r="S119" s="532" t="s">
        <v>691</v>
      </c>
      <c r="T119" s="454">
        <v>417.13711647449702</v>
      </c>
      <c r="U119" s="465">
        <v>488.34327817624199</v>
      </c>
      <c r="V119" s="451">
        <v>378.25</v>
      </c>
      <c r="W119" s="699" t="s">
        <v>307</v>
      </c>
      <c r="X119" s="451" t="s">
        <v>17</v>
      </c>
      <c r="AA119" s="327">
        <f>F119-E119</f>
        <v>99.847045487790069</v>
      </c>
      <c r="AB119" s="37">
        <f>AA119/E119</f>
        <v>9.7546728971965466E-2</v>
      </c>
      <c r="AC119" s="88" t="s">
        <v>17</v>
      </c>
      <c r="AD119" s="37" t="s">
        <v>17</v>
      </c>
      <c r="AE119" s="88">
        <f>P119-O119</f>
        <v>92.600610267701995</v>
      </c>
      <c r="AF119" s="37">
        <f>AE119/O119</f>
        <v>0.14392969409606809</v>
      </c>
      <c r="AG119" s="88">
        <f>U119-T119</f>
        <v>71.206161701744975</v>
      </c>
      <c r="AH119" s="572">
        <f>AG119/T119</f>
        <v>0.17070205189016879</v>
      </c>
      <c r="AJ119" s="676">
        <f>F119/E119</f>
        <v>1.0975467289719654</v>
      </c>
      <c r="AK119" s="59">
        <f>0.5*(AJ119^2-1)</f>
        <v>0.10230441113853039</v>
      </c>
      <c r="AL119" s="88" t="s">
        <v>17</v>
      </c>
      <c r="AM119" s="37" t="s">
        <v>17</v>
      </c>
      <c r="AN119" s="58">
        <f>P119/O119</f>
        <v>1.1439296940960682</v>
      </c>
      <c r="AO119" s="59">
        <f>0.5*(AN119^2-1)</f>
        <v>0.15428757251736203</v>
      </c>
      <c r="AP119" s="58">
        <f>U119/T119</f>
        <v>1.1707020518901687</v>
      </c>
      <c r="AQ119" s="677">
        <f>0.5*(AP119^2-1)</f>
        <v>0.18527164714992572</v>
      </c>
    </row>
    <row r="120" spans="1:43" ht="15.9" customHeight="1" x14ac:dyDescent="0.3">
      <c r="A120" s="1171"/>
      <c r="B120" s="1174"/>
      <c r="C120" s="729">
        <v>41614</v>
      </c>
      <c r="D120" s="13">
        <v>780</v>
      </c>
      <c r="E120" s="449">
        <v>802.90173163392797</v>
      </c>
      <c r="F120" s="450">
        <v>989.20619334882099</v>
      </c>
      <c r="G120" s="451">
        <v>532.76666666666699</v>
      </c>
      <c r="H120" s="699" t="s">
        <v>695</v>
      </c>
      <c r="I120" s="532" t="s">
        <v>166</v>
      </c>
      <c r="J120" s="454" t="s">
        <v>17</v>
      </c>
      <c r="K120" s="465" t="s">
        <v>17</v>
      </c>
      <c r="L120" s="451" t="s">
        <v>17</v>
      </c>
      <c r="M120" s="700" t="s">
        <v>17</v>
      </c>
      <c r="N120" s="451" t="s">
        <v>17</v>
      </c>
      <c r="O120" s="454">
        <v>460.06320171497401</v>
      </c>
      <c r="P120" s="465">
        <v>545.30463432637202</v>
      </c>
      <c r="Q120" s="451">
        <v>421.18181818181802</v>
      </c>
      <c r="R120" s="699" t="s">
        <v>279</v>
      </c>
      <c r="S120" s="451" t="s">
        <v>17</v>
      </c>
      <c r="T120" s="454">
        <v>234.47467619345699</v>
      </c>
      <c r="U120" s="465">
        <v>328.53302294552998</v>
      </c>
      <c r="V120" s="451">
        <v>586.72727272727298</v>
      </c>
      <c r="W120" s="699" t="s">
        <v>521</v>
      </c>
      <c r="X120" s="532" t="s">
        <v>679</v>
      </c>
      <c r="AA120" s="327">
        <f>F120-E120</f>
        <v>186.30446171489302</v>
      </c>
      <c r="AB120" s="37">
        <f>AA120/E120</f>
        <v>0.23203893375065729</v>
      </c>
      <c r="AC120" s="88" t="s">
        <v>17</v>
      </c>
      <c r="AD120" s="37" t="s">
        <v>17</v>
      </c>
      <c r="AE120" s="88">
        <f>P120-O120</f>
        <v>85.241432611398011</v>
      </c>
      <c r="AF120" s="37">
        <f>AE120/O120</f>
        <v>0.18528200537153197</v>
      </c>
      <c r="AG120" s="88">
        <f>U120-T120</f>
        <v>94.058346752072993</v>
      </c>
      <c r="AH120" s="572">
        <f>AG120/T120</f>
        <v>0.40114501181555612</v>
      </c>
      <c r="AJ120" s="676">
        <f>F120/E120</f>
        <v>1.2320389337506572</v>
      </c>
      <c r="AK120" s="59">
        <f>0.5*(AJ120^2-1)</f>
        <v>0.25895996713872815</v>
      </c>
      <c r="AL120" s="88" t="s">
        <v>17</v>
      </c>
      <c r="AM120" s="37" t="s">
        <v>17</v>
      </c>
      <c r="AN120" s="58">
        <f>P120/O120</f>
        <v>1.1852820053715321</v>
      </c>
      <c r="AO120" s="59">
        <f>0.5*(AN120^2-1)</f>
        <v>0.20244671612878029</v>
      </c>
      <c r="AP120" s="58">
        <f>U120/T120</f>
        <v>1.4011450118155562</v>
      </c>
      <c r="AQ120" s="677">
        <f>0.5*(AP120^2-1)</f>
        <v>0.48160367206780752</v>
      </c>
    </row>
    <row r="121" spans="1:43" ht="15.9" customHeight="1" x14ac:dyDescent="0.3">
      <c r="A121" s="1171"/>
      <c r="B121" s="1174"/>
      <c r="C121" s="729">
        <v>41620</v>
      </c>
      <c r="D121" s="13">
        <v>787</v>
      </c>
      <c r="E121" s="449">
        <v>1107.1268732384301</v>
      </c>
      <c r="F121" s="450">
        <v>1224.70817102716</v>
      </c>
      <c r="G121" s="451">
        <v>506.142857142857</v>
      </c>
      <c r="H121" s="699" t="s">
        <v>191</v>
      </c>
      <c r="I121" s="451" t="s">
        <v>17</v>
      </c>
      <c r="J121" s="454" t="s">
        <v>17</v>
      </c>
      <c r="K121" s="465" t="s">
        <v>17</v>
      </c>
      <c r="L121" s="451" t="s">
        <v>17</v>
      </c>
      <c r="M121" s="700" t="s">
        <v>17</v>
      </c>
      <c r="N121" s="451" t="s">
        <v>17</v>
      </c>
      <c r="O121" s="454">
        <v>505.66975332738201</v>
      </c>
      <c r="P121" s="465">
        <v>584.20149800963804</v>
      </c>
      <c r="Q121" s="451">
        <v>515.5</v>
      </c>
      <c r="R121" s="699" t="s">
        <v>532</v>
      </c>
      <c r="S121" s="451" t="s">
        <v>17</v>
      </c>
      <c r="T121" s="454">
        <v>388.90751139263602</v>
      </c>
      <c r="U121" s="465">
        <v>456.27484966537003</v>
      </c>
      <c r="V121" s="451">
        <v>629</v>
      </c>
      <c r="W121" s="699" t="s">
        <v>705</v>
      </c>
      <c r="X121" s="451" t="s">
        <v>17</v>
      </c>
      <c r="AA121" s="327">
        <f>F121-E121</f>
        <v>117.5812977887299</v>
      </c>
      <c r="AB121" s="37">
        <f>AA121/E121</f>
        <v>0.10620399579390181</v>
      </c>
      <c r="AC121" s="88" t="s">
        <v>17</v>
      </c>
      <c r="AD121" s="37" t="s">
        <v>17</v>
      </c>
      <c r="AE121" s="88">
        <f>P121-O121</f>
        <v>78.531744682256033</v>
      </c>
      <c r="AF121" s="37">
        <f>AE121/O121</f>
        <v>0.15530243635397509</v>
      </c>
      <c r="AG121" s="88">
        <f>U121-T121</f>
        <v>67.367338272734003</v>
      </c>
      <c r="AH121" s="572">
        <f>AG121/T121</f>
        <v>0.17322200343083835</v>
      </c>
      <c r="AJ121" s="676">
        <f>F121/E121</f>
        <v>1.1062039957939018</v>
      </c>
      <c r="AK121" s="59">
        <f>0.5*(AJ121^2-1)</f>
        <v>0.11184364015519743</v>
      </c>
      <c r="AL121" s="88" t="s">
        <v>17</v>
      </c>
      <c r="AM121" s="37" t="s">
        <v>17</v>
      </c>
      <c r="AN121" s="58">
        <f>P121/O121</f>
        <v>1.155302436353975</v>
      </c>
      <c r="AO121" s="59">
        <f>0.5*(AN121^2-1)</f>
        <v>0.16736185972271522</v>
      </c>
      <c r="AP121" s="58">
        <f>U121/T121</f>
        <v>1.1732220034308383</v>
      </c>
      <c r="AQ121" s="677">
        <f>0.5*(AP121^2-1)</f>
        <v>0.18822493466713497</v>
      </c>
    </row>
    <row r="122" spans="1:43" ht="15.9" customHeight="1" thickBot="1" x14ac:dyDescent="0.35">
      <c r="A122" s="1171"/>
      <c r="B122" s="1174"/>
      <c r="C122" s="729">
        <v>41865</v>
      </c>
      <c r="D122" s="13">
        <v>181</v>
      </c>
      <c r="E122" s="542">
        <v>881.82530344889994</v>
      </c>
      <c r="F122" s="543">
        <v>1147.4002327876999</v>
      </c>
      <c r="G122" s="539">
        <v>436.41176470588198</v>
      </c>
      <c r="H122" s="701" t="s">
        <v>713</v>
      </c>
      <c r="I122" s="539" t="s">
        <v>17</v>
      </c>
      <c r="J122" s="544" t="s">
        <v>17</v>
      </c>
      <c r="K122" s="552" t="s">
        <v>17</v>
      </c>
      <c r="L122" s="539" t="s">
        <v>17</v>
      </c>
      <c r="M122" s="702" t="s">
        <v>17</v>
      </c>
      <c r="N122" s="539" t="s">
        <v>17</v>
      </c>
      <c r="O122" s="703" t="s">
        <v>17</v>
      </c>
      <c r="P122" s="704" t="s">
        <v>17</v>
      </c>
      <c r="Q122" s="661" t="s">
        <v>17</v>
      </c>
      <c r="R122" s="701" t="s">
        <v>17</v>
      </c>
      <c r="S122" s="661" t="s">
        <v>609</v>
      </c>
      <c r="T122" s="544" t="s">
        <v>17</v>
      </c>
      <c r="U122" s="552" t="s">
        <v>17</v>
      </c>
      <c r="V122" s="539" t="s">
        <v>17</v>
      </c>
      <c r="W122" s="702" t="s">
        <v>17</v>
      </c>
      <c r="X122" s="539" t="s">
        <v>172</v>
      </c>
      <c r="AA122" s="310">
        <f>F122-E122</f>
        <v>265.57492933879996</v>
      </c>
      <c r="AB122" s="38">
        <f>AA122/E122</f>
        <v>0.30116501341037955</v>
      </c>
      <c r="AC122" s="105" t="s">
        <v>17</v>
      </c>
      <c r="AD122" s="38" t="s">
        <v>17</v>
      </c>
      <c r="AE122" s="105" t="s">
        <v>17</v>
      </c>
      <c r="AF122" s="38" t="s">
        <v>17</v>
      </c>
      <c r="AG122" s="105" t="s">
        <v>17</v>
      </c>
      <c r="AH122" s="574" t="s">
        <v>17</v>
      </c>
      <c r="AJ122" s="678">
        <f>F122/E122</f>
        <v>1.3011650134103796</v>
      </c>
      <c r="AK122" s="71">
        <f>0.5*(AJ122^2-1)</f>
        <v>0.34651519606161663</v>
      </c>
      <c r="AL122" s="105" t="s">
        <v>17</v>
      </c>
      <c r="AM122" s="38" t="s">
        <v>17</v>
      </c>
      <c r="AN122" s="70" t="s">
        <v>17</v>
      </c>
      <c r="AO122" s="71" t="s">
        <v>17</v>
      </c>
      <c r="AP122" s="70" t="s">
        <v>17</v>
      </c>
      <c r="AQ122" s="679" t="s">
        <v>17</v>
      </c>
    </row>
    <row r="123" spans="1:43" ht="15.9" customHeight="1" x14ac:dyDescent="0.3">
      <c r="A123" s="1171"/>
      <c r="B123" s="1174"/>
      <c r="C123" s="1283" t="s">
        <v>13</v>
      </c>
      <c r="D123" s="1284"/>
      <c r="E123" s="487">
        <f>AVERAGE(E118:E122)</f>
        <v>972.27640460484167</v>
      </c>
      <c r="F123" s="488">
        <f>AVERAGE(F118:F122)</f>
        <v>1146.5384666666664</v>
      </c>
      <c r="G123" s="489">
        <f>AVERAGE(G118:G122)</f>
        <v>438.66425770308115</v>
      </c>
      <c r="H123" s="1213">
        <f>COUNT(E118:E122)</f>
        <v>5</v>
      </c>
      <c r="I123" s="1214"/>
      <c r="J123" s="89" t="s">
        <v>17</v>
      </c>
      <c r="K123" s="126" t="s">
        <v>17</v>
      </c>
      <c r="L123" s="213" t="s">
        <v>17</v>
      </c>
      <c r="M123" s="1213">
        <f>COUNT(J118:J122)</f>
        <v>0</v>
      </c>
      <c r="N123" s="1214"/>
      <c r="O123" s="705">
        <f>AVERAGE(O118:O122)</f>
        <v>526.07263455404745</v>
      </c>
      <c r="P123" s="706">
        <f>AVERAGE(P118:P122)</f>
        <v>604.28830560443657</v>
      </c>
      <c r="Q123" s="489">
        <f>AVERAGE(Q118:Q122)</f>
        <v>448.91769719251329</v>
      </c>
      <c r="R123" s="1213">
        <f>COUNT(O118:O122)</f>
        <v>4</v>
      </c>
      <c r="S123" s="1214"/>
      <c r="T123" s="705">
        <f>AVERAGE(T118:T122)</f>
        <v>348.36356803398428</v>
      </c>
      <c r="U123" s="706">
        <f>AVERAGE(U118:U122)</f>
        <v>428.10316265630348</v>
      </c>
      <c r="V123" s="489">
        <f>AVERAGE(V118:V122)</f>
        <v>517.74431818181824</v>
      </c>
      <c r="W123" s="1213">
        <f>COUNT(T118:T122)</f>
        <v>4</v>
      </c>
      <c r="X123" s="1214"/>
      <c r="AA123" s="14">
        <f t="shared" ref="AA123:AH123" si="100">AVERAGE(AA118:AA122)</f>
        <v>174.26206206182459</v>
      </c>
      <c r="AB123" s="48">
        <f t="shared" si="100"/>
        <v>0.18601673218871312</v>
      </c>
      <c r="AC123" s="89" t="s">
        <v>17</v>
      </c>
      <c r="AD123" s="48" t="s">
        <v>17</v>
      </c>
      <c r="AE123" s="89">
        <f t="shared" si="100"/>
        <v>78.215671050388991</v>
      </c>
      <c r="AF123" s="65">
        <f t="shared" si="100"/>
        <v>0.14964769758521235</v>
      </c>
      <c r="AG123" s="15">
        <f t="shared" si="100"/>
        <v>79.739594622319231</v>
      </c>
      <c r="AH123" s="112">
        <f t="shared" si="100"/>
        <v>0.24741630242198628</v>
      </c>
      <c r="AJ123" s="47">
        <f t="shared" ref="AJ123:AQ123" si="101">AVERAGE(AJ118:AJ122)</f>
        <v>1.1860167321887132</v>
      </c>
      <c r="AK123" s="48">
        <f t="shared" si="101"/>
        <v>0.20628032134200658</v>
      </c>
      <c r="AL123" s="89" t="s">
        <v>17</v>
      </c>
      <c r="AM123" s="48" t="s">
        <v>17</v>
      </c>
      <c r="AN123" s="64">
        <f t="shared" si="101"/>
        <v>1.1496476975852123</v>
      </c>
      <c r="AO123" s="65">
        <f t="shared" si="101"/>
        <v>0.16116988611032165</v>
      </c>
      <c r="AP123" s="48">
        <f t="shared" si="101"/>
        <v>1.2474163024219864</v>
      </c>
      <c r="AQ123" s="112">
        <f t="shared" si="101"/>
        <v>0.2824025082279395</v>
      </c>
    </row>
    <row r="124" spans="1:43" ht="15.9" customHeight="1" x14ac:dyDescent="0.3">
      <c r="A124" s="1171"/>
      <c r="B124" s="1174"/>
      <c r="C124" s="1285" t="s">
        <v>14</v>
      </c>
      <c r="D124" s="1286"/>
      <c r="E124" s="490">
        <f>_xlfn.STDEV.S(E118:E122)</f>
        <v>125.61183732118778</v>
      </c>
      <c r="F124" s="491">
        <f>_xlfn.STDEV.S(F118:F122)</f>
        <v>102.08188644622898</v>
      </c>
      <c r="G124" s="492">
        <f>_xlfn.STDEV.S(G118:G122)</f>
        <v>81.322211930066018</v>
      </c>
      <c r="H124" s="1215"/>
      <c r="I124" s="1216"/>
      <c r="J124" s="90" t="s">
        <v>17</v>
      </c>
      <c r="K124" s="127" t="s">
        <v>17</v>
      </c>
      <c r="L124" s="214" t="s">
        <v>17</v>
      </c>
      <c r="M124" s="1215"/>
      <c r="N124" s="1216"/>
      <c r="O124" s="707">
        <f>_xlfn.STDEV.S(O118:O122)</f>
        <v>80.596195896693459</v>
      </c>
      <c r="P124" s="708">
        <f>_xlfn.STDEV.S(P118:P122)</f>
        <v>89.428236862215314</v>
      </c>
      <c r="Q124" s="492">
        <f>_xlfn.STDEV.S(Q118:Q122)</f>
        <v>44.561592652754463</v>
      </c>
      <c r="R124" s="1215"/>
      <c r="S124" s="1216"/>
      <c r="T124" s="707">
        <f>_xlfn.STDEV.S(T118:T122)</f>
        <v>80.34340813277835</v>
      </c>
      <c r="U124" s="708">
        <f>_xlfn.STDEV.S(U118:U122)</f>
        <v>69.42918857242789</v>
      </c>
      <c r="V124" s="492">
        <f>_xlfn.STDEV.S(V118:V122)</f>
        <v>112.92363057063599</v>
      </c>
      <c r="W124" s="1215"/>
      <c r="X124" s="1216"/>
      <c r="AA124" s="17">
        <f t="shared" ref="AA124:AH124" si="102">_xlfn.STDEV.S(AA118:AA122)</f>
        <v>67.087441005054544</v>
      </c>
      <c r="AB124" s="50">
        <f t="shared" si="102"/>
        <v>8.6059235794448352E-2</v>
      </c>
      <c r="AC124" s="90" t="s">
        <v>17</v>
      </c>
      <c r="AD124" s="50" t="s">
        <v>17</v>
      </c>
      <c r="AE124" s="90">
        <f t="shared" si="102"/>
        <v>15.582473387430611</v>
      </c>
      <c r="AF124" s="67">
        <f t="shared" si="102"/>
        <v>2.943792695743468E-2</v>
      </c>
      <c r="AG124" s="18">
        <f t="shared" si="102"/>
        <v>12.573869837017583</v>
      </c>
      <c r="AH124" s="113">
        <f t="shared" si="102"/>
        <v>0.10805914989941809</v>
      </c>
      <c r="AJ124" s="49">
        <f t="shared" ref="AJ124:AQ124" si="103">_xlfn.STDEV.S(AJ118:AJ122)</f>
        <v>8.6059235794448422E-2</v>
      </c>
      <c r="AK124" s="50">
        <f t="shared" si="103"/>
        <v>0.10271376564079443</v>
      </c>
      <c r="AL124" s="90" t="s">
        <v>17</v>
      </c>
      <c r="AM124" s="50" t="s">
        <v>17</v>
      </c>
      <c r="AN124" s="66">
        <f t="shared" si="103"/>
        <v>2.9437926957434836E-2</v>
      </c>
      <c r="AO124" s="67">
        <f t="shared" si="103"/>
        <v>3.3846450565148352E-2</v>
      </c>
      <c r="AP124" s="50">
        <f t="shared" si="103"/>
        <v>0.10805914989941816</v>
      </c>
      <c r="AQ124" s="113">
        <f t="shared" si="103"/>
        <v>0.13910094462290828</v>
      </c>
    </row>
    <row r="125" spans="1:43" ht="15.9" customHeight="1" thickBot="1" x14ac:dyDescent="0.35">
      <c r="A125" s="1171"/>
      <c r="B125" s="1175"/>
      <c r="C125" s="1287" t="s">
        <v>15</v>
      </c>
      <c r="D125" s="1288"/>
      <c r="E125" s="493">
        <f>_xlfn.STDEV.S(E118:E122)/SQRT(COUNT(E118:E122))</f>
        <v>56.175321405764187</v>
      </c>
      <c r="F125" s="494">
        <f>_xlfn.STDEV.S(F118:F122)/SQRT(COUNT(F118:F122))</f>
        <v>45.652407473036483</v>
      </c>
      <c r="G125" s="495">
        <f>_xlfn.STDEV.S(G118:G122)/SQRT(COUNT(G118:G122))</f>
        <v>36.3683987912544</v>
      </c>
      <c r="H125" s="1217"/>
      <c r="I125" s="1218"/>
      <c r="J125" s="91" t="s">
        <v>17</v>
      </c>
      <c r="K125" s="128" t="s">
        <v>17</v>
      </c>
      <c r="L125" s="215" t="s">
        <v>17</v>
      </c>
      <c r="M125" s="1217"/>
      <c r="N125" s="1218"/>
      <c r="O125" s="709">
        <f>_xlfn.STDEV.S(O118:O122)/SQRT(COUNT(O118:O122))</f>
        <v>40.298097948346729</v>
      </c>
      <c r="P125" s="710">
        <f>_xlfn.STDEV.S(P118:P122)/SQRT(COUNT(P118:P122))</f>
        <v>44.714118431107657</v>
      </c>
      <c r="Q125" s="495">
        <f>_xlfn.STDEV.S(Q118:Q122)/SQRT(COUNT(Q118:Q122))</f>
        <v>22.280796326377232</v>
      </c>
      <c r="R125" s="1217"/>
      <c r="S125" s="1218"/>
      <c r="T125" s="709">
        <f>_xlfn.STDEV.S(T118:T122)/SQRT(COUNT(T118:T122))</f>
        <v>40.171704066389175</v>
      </c>
      <c r="U125" s="710">
        <f>_xlfn.STDEV.S(U118:U122)/SQRT(COUNT(U118:U122))</f>
        <v>34.714594286213945</v>
      </c>
      <c r="V125" s="495">
        <f>_xlfn.STDEV.S(V118:V122)/SQRT(COUNT(V118:V122))</f>
        <v>56.461815285317996</v>
      </c>
      <c r="W125" s="1217"/>
      <c r="X125" s="1218"/>
      <c r="AA125" s="20">
        <f t="shared" ref="AA125:AH125" si="104">_xlfn.STDEV.S(AA118:AA122)/SQRT(COUNT(AA118:AA122))</f>
        <v>30.002415704761752</v>
      </c>
      <c r="AB125" s="52">
        <f t="shared" si="104"/>
        <v>3.8486860265613924E-2</v>
      </c>
      <c r="AC125" s="91" t="s">
        <v>17</v>
      </c>
      <c r="AD125" s="52" t="s">
        <v>17</v>
      </c>
      <c r="AE125" s="91">
        <f t="shared" si="104"/>
        <v>7.7912366937153053</v>
      </c>
      <c r="AF125" s="69">
        <f t="shared" si="104"/>
        <v>1.471896347871734E-2</v>
      </c>
      <c r="AG125" s="21">
        <f t="shared" si="104"/>
        <v>6.2869349185087913</v>
      </c>
      <c r="AH125" s="114">
        <f t="shared" si="104"/>
        <v>5.4029574949709044E-2</v>
      </c>
      <c r="AJ125" s="51">
        <f t="shared" ref="AJ125:AQ125" si="105">_xlfn.STDEV.S(AJ118:AJ122)/SQRT(COUNT(AJ118:AJ122))</f>
        <v>3.8486860265613959E-2</v>
      </c>
      <c r="AK125" s="52">
        <f t="shared" si="105"/>
        <v>4.5934992439559716E-2</v>
      </c>
      <c r="AL125" s="91" t="s">
        <v>17</v>
      </c>
      <c r="AM125" s="52" t="s">
        <v>17</v>
      </c>
      <c r="AN125" s="68">
        <f t="shared" si="105"/>
        <v>1.4718963478717418E-2</v>
      </c>
      <c r="AO125" s="69">
        <f t="shared" si="105"/>
        <v>1.6923225282574176E-2</v>
      </c>
      <c r="AP125" s="52">
        <f t="shared" si="105"/>
        <v>5.4029574949709079E-2</v>
      </c>
      <c r="AQ125" s="114">
        <f t="shared" si="105"/>
        <v>6.9550472311454142E-2</v>
      </c>
    </row>
    <row r="126" spans="1:43" ht="15.9" customHeight="1" x14ac:dyDescent="0.3">
      <c r="A126" s="1171"/>
      <c r="B126" s="1173" t="s">
        <v>16</v>
      </c>
      <c r="C126" s="729">
        <v>41480</v>
      </c>
      <c r="D126" s="13">
        <v>639</v>
      </c>
      <c r="E126" s="445">
        <v>1001.09773646627</v>
      </c>
      <c r="F126" s="446">
        <v>1205.6238388514801</v>
      </c>
      <c r="G126" s="435">
        <v>396.461538461538</v>
      </c>
      <c r="H126" s="697" t="s">
        <v>207</v>
      </c>
      <c r="I126" s="435" t="s">
        <v>17</v>
      </c>
      <c r="J126" s="438" t="s">
        <v>17</v>
      </c>
      <c r="K126" s="439" t="s">
        <v>17</v>
      </c>
      <c r="L126" s="435" t="s">
        <v>17</v>
      </c>
      <c r="M126" s="696" t="s">
        <v>17</v>
      </c>
      <c r="N126" s="435" t="s">
        <v>17</v>
      </c>
      <c r="O126" s="438" t="s">
        <v>17</v>
      </c>
      <c r="P126" s="439" t="s">
        <v>17</v>
      </c>
      <c r="Q126" s="435" t="s">
        <v>17</v>
      </c>
      <c r="R126" s="696" t="s">
        <v>17</v>
      </c>
      <c r="S126" s="442" t="s">
        <v>172</v>
      </c>
      <c r="T126" s="438">
        <v>441.07081922662599</v>
      </c>
      <c r="U126" s="439">
        <v>486.61498708010402</v>
      </c>
      <c r="V126" s="435">
        <v>587.6</v>
      </c>
      <c r="W126" s="697" t="s">
        <v>659</v>
      </c>
      <c r="X126" s="442" t="s">
        <v>213</v>
      </c>
      <c r="AA126" s="308">
        <f>F126-E126</f>
        <v>204.52610238521004</v>
      </c>
      <c r="AB126" s="35">
        <f>AA126/E126</f>
        <v>0.20430183281320519</v>
      </c>
      <c r="AC126" s="97" t="s">
        <v>17</v>
      </c>
      <c r="AD126" s="35" t="s">
        <v>17</v>
      </c>
      <c r="AE126" s="97" t="s">
        <v>17</v>
      </c>
      <c r="AF126" s="35" t="s">
        <v>17</v>
      </c>
      <c r="AG126" s="97">
        <f>U126-T126</f>
        <v>45.544167853478029</v>
      </c>
      <c r="AH126" s="570">
        <f>AG126/T126</f>
        <v>0.10325817503260637</v>
      </c>
      <c r="AJ126" s="674">
        <f>F126/E126</f>
        <v>1.2043018328132051</v>
      </c>
      <c r="AK126" s="100">
        <f>0.5*(AJ126^2-1)</f>
        <v>0.22517145225862256</v>
      </c>
      <c r="AL126" s="97" t="s">
        <v>17</v>
      </c>
      <c r="AM126" s="35" t="s">
        <v>17</v>
      </c>
      <c r="AN126" s="99" t="s">
        <v>17</v>
      </c>
      <c r="AO126" s="100" t="s">
        <v>17</v>
      </c>
      <c r="AP126" s="99">
        <f>U126/T126</f>
        <v>1.1032581750326065</v>
      </c>
      <c r="AQ126" s="675">
        <f>0.5*(AP126^2-1)</f>
        <v>0.10858930038813863</v>
      </c>
    </row>
    <row r="127" spans="1:43" ht="15.9" customHeight="1" x14ac:dyDescent="0.3">
      <c r="A127" s="1171"/>
      <c r="B127" s="1174"/>
      <c r="C127" s="726">
        <v>41480</v>
      </c>
      <c r="D127" s="10">
        <v>640</v>
      </c>
      <c r="E127" s="449">
        <v>1120.5035213563399</v>
      </c>
      <c r="F127" s="450">
        <v>1226.4542684682201</v>
      </c>
      <c r="G127" s="451">
        <v>457.52173913043498</v>
      </c>
      <c r="H127" s="699" t="s">
        <v>311</v>
      </c>
      <c r="I127" s="451" t="s">
        <v>17</v>
      </c>
      <c r="J127" s="454" t="s">
        <v>17</v>
      </c>
      <c r="K127" s="465" t="s">
        <v>17</v>
      </c>
      <c r="L127" s="451" t="s">
        <v>17</v>
      </c>
      <c r="M127" s="700" t="s">
        <v>17</v>
      </c>
      <c r="N127" s="451" t="s">
        <v>17</v>
      </c>
      <c r="O127" s="454">
        <v>483.51913216091401</v>
      </c>
      <c r="P127" s="465">
        <v>596.378568063594</v>
      </c>
      <c r="Q127" s="451">
        <v>482.8</v>
      </c>
      <c r="R127" s="699" t="s">
        <v>283</v>
      </c>
      <c r="S127" s="451" t="s">
        <v>17</v>
      </c>
      <c r="T127" s="454">
        <v>365.25417056918099</v>
      </c>
      <c r="U127" s="465">
        <v>446.24868858192002</v>
      </c>
      <c r="V127" s="451">
        <v>445.57142857142901</v>
      </c>
      <c r="W127" s="699" t="s">
        <v>518</v>
      </c>
      <c r="X127" s="532" t="s">
        <v>17</v>
      </c>
      <c r="AA127" s="327">
        <f t="shared" ref="AA127:AA133" si="106">F127-E127</f>
        <v>105.95074711188022</v>
      </c>
      <c r="AB127" s="37">
        <f t="shared" ref="AB127:AB133" si="107">AA127/E127</f>
        <v>9.4556371392416183E-2</v>
      </c>
      <c r="AC127" s="88" t="s">
        <v>17</v>
      </c>
      <c r="AD127" s="37" t="s">
        <v>17</v>
      </c>
      <c r="AE127" s="88">
        <f t="shared" ref="AE127:AE133" si="108">P127-O127</f>
        <v>112.85943590267999</v>
      </c>
      <c r="AF127" s="37">
        <f t="shared" ref="AF127:AF133" si="109">AE127/O127</f>
        <v>0.23341255473862127</v>
      </c>
      <c r="AG127" s="88">
        <f t="shared" ref="AG127:AG133" si="110">U127-T127</f>
        <v>80.994518012739036</v>
      </c>
      <c r="AH127" s="572">
        <f t="shared" ref="AH127:AH133" si="111">AG127/T127</f>
        <v>0.22174837288380331</v>
      </c>
      <c r="AJ127" s="676">
        <f t="shared" ref="AJ127:AJ133" si="112">F127/E127</f>
        <v>1.0945563713924162</v>
      </c>
      <c r="AK127" s="59">
        <f t="shared" ref="AK127:AK133" si="113">0.5*(AJ127^2-1)</f>
        <v>9.9026825077866532E-2</v>
      </c>
      <c r="AL127" s="88" t="s">
        <v>17</v>
      </c>
      <c r="AM127" s="37" t="s">
        <v>17</v>
      </c>
      <c r="AN127" s="58">
        <f t="shared" ref="AN127:AN133" si="114">P127/O127</f>
        <v>1.2334125547386212</v>
      </c>
      <c r="AO127" s="59">
        <f t="shared" ref="AO127:AO133" si="115">0.5*(AN127^2-1)</f>
        <v>0.26065326509342612</v>
      </c>
      <c r="AP127" s="58">
        <f t="shared" ref="AP127:AP133" si="116">U127/T127</f>
        <v>1.2217483728838032</v>
      </c>
      <c r="AQ127" s="677">
        <f t="shared" ref="AQ127:AQ133" si="117">0.5*(AP127^2-1)</f>
        <v>0.24633454332211036</v>
      </c>
    </row>
    <row r="128" spans="1:43" ht="15.9" customHeight="1" x14ac:dyDescent="0.3">
      <c r="A128" s="1171"/>
      <c r="B128" s="1174"/>
      <c r="C128" s="729">
        <v>41494</v>
      </c>
      <c r="D128" s="13">
        <v>662</v>
      </c>
      <c r="E128" s="449">
        <v>1116.62142810152</v>
      </c>
      <c r="F128" s="450">
        <v>1167.51152844283</v>
      </c>
      <c r="G128" s="451">
        <v>382.2</v>
      </c>
      <c r="H128" s="699" t="s">
        <v>669</v>
      </c>
      <c r="I128" s="532" t="s">
        <v>172</v>
      </c>
      <c r="J128" s="454" t="s">
        <v>17</v>
      </c>
      <c r="K128" s="465" t="s">
        <v>17</v>
      </c>
      <c r="L128" s="451" t="s">
        <v>17</v>
      </c>
      <c r="M128" s="700" t="s">
        <v>17</v>
      </c>
      <c r="N128" s="451" t="s">
        <v>17</v>
      </c>
      <c r="O128" s="454">
        <v>351.79107404095902</v>
      </c>
      <c r="P128" s="465">
        <v>454.580839793542</v>
      </c>
      <c r="Q128" s="451">
        <v>393.42857142857099</v>
      </c>
      <c r="R128" s="699" t="s">
        <v>671</v>
      </c>
      <c r="S128" s="451" t="s">
        <v>17</v>
      </c>
      <c r="T128" s="454">
        <v>356.24726694494098</v>
      </c>
      <c r="U128" s="465">
        <v>411.84655138143501</v>
      </c>
      <c r="V128" s="451">
        <v>434.444444444444</v>
      </c>
      <c r="W128" s="699" t="s">
        <v>285</v>
      </c>
      <c r="X128" s="532" t="s">
        <v>17</v>
      </c>
      <c r="AA128" s="327">
        <f t="shared" si="106"/>
        <v>50.890100341310017</v>
      </c>
      <c r="AB128" s="37">
        <f t="shared" si="107"/>
        <v>4.5575070530245308E-2</v>
      </c>
      <c r="AC128" s="88" t="s">
        <v>17</v>
      </c>
      <c r="AD128" s="37" t="s">
        <v>17</v>
      </c>
      <c r="AE128" s="88">
        <f t="shared" si="108"/>
        <v>102.78976575258298</v>
      </c>
      <c r="AF128" s="37">
        <f t="shared" si="109"/>
        <v>0.29218980621610419</v>
      </c>
      <c r="AG128" s="88">
        <f t="shared" si="110"/>
        <v>55.599284436494031</v>
      </c>
      <c r="AH128" s="572">
        <f t="shared" si="111"/>
        <v>0.15606936416185069</v>
      </c>
      <c r="AJ128" s="676">
        <f t="shared" si="112"/>
        <v>1.0455750705302453</v>
      </c>
      <c r="AK128" s="59">
        <f t="shared" si="113"/>
        <v>4.6613614057163799E-2</v>
      </c>
      <c r="AL128" s="88" t="s">
        <v>17</v>
      </c>
      <c r="AM128" s="37" t="s">
        <v>17</v>
      </c>
      <c r="AN128" s="58">
        <f t="shared" si="114"/>
        <v>1.2921898062161041</v>
      </c>
      <c r="AO128" s="59">
        <f t="shared" si="115"/>
        <v>0.33487724764440641</v>
      </c>
      <c r="AP128" s="58">
        <f t="shared" si="116"/>
        <v>1.1560693641618507</v>
      </c>
      <c r="AQ128" s="677">
        <f t="shared" si="117"/>
        <v>0.16824818737679292</v>
      </c>
    </row>
    <row r="129" spans="1:43" ht="15.9" customHeight="1" x14ac:dyDescent="0.3">
      <c r="A129" s="1171"/>
      <c r="B129" s="1174"/>
      <c r="C129" s="729">
        <v>41495</v>
      </c>
      <c r="D129" s="13">
        <v>667</v>
      </c>
      <c r="E129" s="449">
        <v>994.01173954066405</v>
      </c>
      <c r="F129" s="450">
        <v>1151.02930434624</v>
      </c>
      <c r="G129" s="451">
        <v>328.08333333333297</v>
      </c>
      <c r="H129" s="699" t="s">
        <v>676</v>
      </c>
      <c r="I129" s="451" t="s">
        <v>17</v>
      </c>
      <c r="J129" s="454" t="s">
        <v>17</v>
      </c>
      <c r="K129" s="465" t="s">
        <v>17</v>
      </c>
      <c r="L129" s="451" t="s">
        <v>17</v>
      </c>
      <c r="M129" s="700" t="s">
        <v>17</v>
      </c>
      <c r="N129" s="451" t="s">
        <v>17</v>
      </c>
      <c r="O129" s="454">
        <v>440.342995437855</v>
      </c>
      <c r="P129" s="465">
        <v>517.23271080863503</v>
      </c>
      <c r="Q129" s="451">
        <v>331.27272727272702</v>
      </c>
      <c r="R129" s="699" t="s">
        <v>680</v>
      </c>
      <c r="S129" s="451" t="s">
        <v>17</v>
      </c>
      <c r="T129" s="454">
        <v>324.22169736793302</v>
      </c>
      <c r="U129" s="465">
        <v>383.23519092692999</v>
      </c>
      <c r="V129" s="451">
        <v>352.642857142857</v>
      </c>
      <c r="W129" s="699" t="s">
        <v>678</v>
      </c>
      <c r="X129" s="532" t="s">
        <v>679</v>
      </c>
      <c r="AA129" s="327">
        <f t="shared" si="106"/>
        <v>157.01756480557594</v>
      </c>
      <c r="AB129" s="37">
        <f t="shared" si="107"/>
        <v>0.15796349133475451</v>
      </c>
      <c r="AC129" s="88" t="s">
        <v>17</v>
      </c>
      <c r="AD129" s="37" t="s">
        <v>17</v>
      </c>
      <c r="AE129" s="88">
        <f t="shared" si="108"/>
        <v>76.889715370780038</v>
      </c>
      <c r="AF129" s="37">
        <f t="shared" si="109"/>
        <v>0.17461323597148345</v>
      </c>
      <c r="AG129" s="88">
        <f t="shared" si="110"/>
        <v>59.01349355899697</v>
      </c>
      <c r="AH129" s="572">
        <f t="shared" si="111"/>
        <v>0.18201586765498709</v>
      </c>
      <c r="AJ129" s="676">
        <f t="shared" si="112"/>
        <v>1.1579634913347545</v>
      </c>
      <c r="AK129" s="59">
        <f t="shared" si="113"/>
        <v>0.17043972363208704</v>
      </c>
      <c r="AL129" s="88" t="s">
        <v>17</v>
      </c>
      <c r="AM129" s="37" t="s">
        <v>17</v>
      </c>
      <c r="AN129" s="58">
        <f t="shared" si="114"/>
        <v>1.1746132359714834</v>
      </c>
      <c r="AO129" s="59">
        <f t="shared" si="115"/>
        <v>0.18985812705969984</v>
      </c>
      <c r="AP129" s="58">
        <f t="shared" si="116"/>
        <v>1.182015867654987</v>
      </c>
      <c r="AQ129" s="677">
        <f t="shared" si="117"/>
        <v>0.19858075569408584</v>
      </c>
    </row>
    <row r="130" spans="1:43" ht="15.9" customHeight="1" x14ac:dyDescent="0.3">
      <c r="A130" s="1171"/>
      <c r="B130" s="1174"/>
      <c r="C130" s="729">
        <v>41856</v>
      </c>
      <c r="D130" s="13">
        <v>193</v>
      </c>
      <c r="E130" s="449">
        <v>1079.23461509702</v>
      </c>
      <c r="F130" s="450">
        <v>1281.08763832163</v>
      </c>
      <c r="G130" s="451">
        <v>399.11111111111097</v>
      </c>
      <c r="H130" s="699" t="s">
        <v>271</v>
      </c>
      <c r="I130" s="532" t="s">
        <v>172</v>
      </c>
      <c r="J130" s="454" t="s">
        <v>17</v>
      </c>
      <c r="K130" s="465" t="s">
        <v>17</v>
      </c>
      <c r="L130" s="451" t="s">
        <v>17</v>
      </c>
      <c r="M130" s="700" t="s">
        <v>17</v>
      </c>
      <c r="N130" s="451" t="s">
        <v>17</v>
      </c>
      <c r="O130" s="454">
        <v>421.04194092663897</v>
      </c>
      <c r="P130" s="465">
        <v>478.08633292315199</v>
      </c>
      <c r="Q130" s="451">
        <v>485.66666666666703</v>
      </c>
      <c r="R130" s="699" t="s">
        <v>276</v>
      </c>
      <c r="S130" s="532" t="s">
        <v>213</v>
      </c>
      <c r="T130" s="454">
        <v>349.60063095005501</v>
      </c>
      <c r="U130" s="465">
        <v>455.36116028197398</v>
      </c>
      <c r="V130" s="451">
        <v>568.4</v>
      </c>
      <c r="W130" s="699" t="s">
        <v>363</v>
      </c>
      <c r="X130" s="532" t="s">
        <v>17</v>
      </c>
      <c r="AA130" s="327">
        <f t="shared" si="106"/>
        <v>201.85302322461007</v>
      </c>
      <c r="AB130" s="37">
        <f t="shared" si="107"/>
        <v>0.18703349614714135</v>
      </c>
      <c r="AC130" s="88" t="s">
        <v>17</v>
      </c>
      <c r="AD130" s="37" t="s">
        <v>17</v>
      </c>
      <c r="AE130" s="88">
        <f t="shared" si="108"/>
        <v>57.044391996513014</v>
      </c>
      <c r="AF130" s="37">
        <f t="shared" si="109"/>
        <v>0.13548387096774345</v>
      </c>
      <c r="AG130" s="88">
        <f t="shared" si="110"/>
        <v>105.76052933191897</v>
      </c>
      <c r="AH130" s="572">
        <f t="shared" si="111"/>
        <v>0.30251813060093774</v>
      </c>
      <c r="AJ130" s="676">
        <f t="shared" si="112"/>
        <v>1.1870334961471414</v>
      </c>
      <c r="AK130" s="59">
        <f t="shared" si="113"/>
        <v>0.20452426048765271</v>
      </c>
      <c r="AL130" s="88" t="s">
        <v>17</v>
      </c>
      <c r="AM130" s="37" t="s">
        <v>17</v>
      </c>
      <c r="AN130" s="58">
        <f t="shared" si="114"/>
        <v>1.1354838709677435</v>
      </c>
      <c r="AO130" s="59">
        <f t="shared" si="115"/>
        <v>0.14466181061394556</v>
      </c>
      <c r="AP130" s="58">
        <f t="shared" si="116"/>
        <v>1.3025181306009377</v>
      </c>
      <c r="AQ130" s="677">
        <f t="shared" si="117"/>
        <v>0.34827674027208066</v>
      </c>
    </row>
    <row r="131" spans="1:43" ht="15.9" customHeight="1" x14ac:dyDescent="0.3">
      <c r="A131" s="1171"/>
      <c r="B131" s="1174"/>
      <c r="C131" s="726">
        <v>41877</v>
      </c>
      <c r="D131" s="10">
        <v>198</v>
      </c>
      <c r="E131" s="449">
        <v>1007.08819695416</v>
      </c>
      <c r="F131" s="450">
        <v>1109.9535867330801</v>
      </c>
      <c r="G131" s="451">
        <v>346.82352941176498</v>
      </c>
      <c r="H131" s="699" t="s">
        <v>721</v>
      </c>
      <c r="I131" s="451" t="s">
        <v>17</v>
      </c>
      <c r="J131" s="454" t="s">
        <v>17</v>
      </c>
      <c r="K131" s="465" t="s">
        <v>17</v>
      </c>
      <c r="L131" s="451" t="s">
        <v>17</v>
      </c>
      <c r="M131" s="700" t="s">
        <v>17</v>
      </c>
      <c r="N131" s="451" t="s">
        <v>17</v>
      </c>
      <c r="O131" s="454" t="s">
        <v>17</v>
      </c>
      <c r="P131" s="465" t="s">
        <v>17</v>
      </c>
      <c r="Q131" s="451" t="s">
        <v>17</v>
      </c>
      <c r="R131" s="700" t="s">
        <v>17</v>
      </c>
      <c r="S131" s="451" t="s">
        <v>663</v>
      </c>
      <c r="T131" s="449">
        <v>367.495177133992</v>
      </c>
      <c r="U131" s="450">
        <v>436.45911887700402</v>
      </c>
      <c r="V131" s="451">
        <v>419.83333333333297</v>
      </c>
      <c r="W131" s="699" t="s">
        <v>405</v>
      </c>
      <c r="X131" s="532" t="s">
        <v>17</v>
      </c>
      <c r="AA131" s="327">
        <f t="shared" si="106"/>
        <v>102.86538977892008</v>
      </c>
      <c r="AB131" s="37">
        <f t="shared" si="107"/>
        <v>0.10214139147894535</v>
      </c>
      <c r="AC131" s="88" t="s">
        <v>17</v>
      </c>
      <c r="AD131" s="37" t="s">
        <v>17</v>
      </c>
      <c r="AE131" s="88" t="s">
        <v>17</v>
      </c>
      <c r="AF131" s="37" t="s">
        <v>17</v>
      </c>
      <c r="AG131" s="88">
        <f t="shared" si="110"/>
        <v>68.963941743012015</v>
      </c>
      <c r="AH131" s="572">
        <f t="shared" si="111"/>
        <v>0.18765944707314391</v>
      </c>
      <c r="AJ131" s="676">
        <f t="shared" si="112"/>
        <v>1.1021413914789453</v>
      </c>
      <c r="AK131" s="59">
        <f t="shared" si="113"/>
        <v>0.10735782340557287</v>
      </c>
      <c r="AL131" s="88" t="s">
        <v>17</v>
      </c>
      <c r="AM131" s="37" t="s">
        <v>17</v>
      </c>
      <c r="AN131" s="58" t="s">
        <v>17</v>
      </c>
      <c r="AO131" s="59" t="s">
        <v>17</v>
      </c>
      <c r="AP131" s="58">
        <f t="shared" si="116"/>
        <v>1.1876594470731439</v>
      </c>
      <c r="AQ131" s="677">
        <f t="shared" si="117"/>
        <v>0.20526748111104287</v>
      </c>
    </row>
    <row r="132" spans="1:43" ht="15.9" customHeight="1" x14ac:dyDescent="0.3">
      <c r="A132" s="1171"/>
      <c r="B132" s="1174"/>
      <c r="C132" s="729">
        <v>41947</v>
      </c>
      <c r="D132" s="13">
        <v>241</v>
      </c>
      <c r="E132" s="449">
        <v>788.69213708098005</v>
      </c>
      <c r="F132" s="450">
        <v>1022.15602622372</v>
      </c>
      <c r="G132" s="695">
        <v>261.777777777778</v>
      </c>
      <c r="H132" s="699" t="s">
        <v>271</v>
      </c>
      <c r="I132" s="532" t="s">
        <v>727</v>
      </c>
      <c r="J132" s="454" t="s">
        <v>17</v>
      </c>
      <c r="K132" s="465" t="s">
        <v>17</v>
      </c>
      <c r="L132" s="451" t="s">
        <v>17</v>
      </c>
      <c r="M132" s="700" t="s">
        <v>17</v>
      </c>
      <c r="N132" s="451" t="s">
        <v>17</v>
      </c>
      <c r="O132" s="454" t="s">
        <v>17</v>
      </c>
      <c r="P132" s="465" t="s">
        <v>17</v>
      </c>
      <c r="Q132" s="451" t="s">
        <v>17</v>
      </c>
      <c r="R132" s="700" t="s">
        <v>17</v>
      </c>
      <c r="S132" s="451" t="s">
        <v>17</v>
      </c>
      <c r="T132" s="454">
        <v>345.20714864617997</v>
      </c>
      <c r="U132" s="465">
        <v>417.800408748172</v>
      </c>
      <c r="V132" s="451">
        <v>485</v>
      </c>
      <c r="W132" s="699" t="s">
        <v>405</v>
      </c>
      <c r="X132" s="451" t="s">
        <v>17</v>
      </c>
      <c r="AA132" s="327">
        <f t="shared" si="106"/>
        <v>233.46388914273996</v>
      </c>
      <c r="AB132" s="37">
        <f t="shared" si="107"/>
        <v>0.29601396814580988</v>
      </c>
      <c r="AC132" s="88" t="s">
        <v>17</v>
      </c>
      <c r="AD132" s="37" t="s">
        <v>17</v>
      </c>
      <c r="AE132" s="88" t="s">
        <v>17</v>
      </c>
      <c r="AF132" s="37" t="s">
        <v>17</v>
      </c>
      <c r="AG132" s="88">
        <f t="shared" si="110"/>
        <v>72.59326010199203</v>
      </c>
      <c r="AH132" s="572">
        <f t="shared" si="111"/>
        <v>0.21028898267803975</v>
      </c>
      <c r="AJ132" s="676">
        <f t="shared" si="112"/>
        <v>1.2960139681458098</v>
      </c>
      <c r="AK132" s="59">
        <f t="shared" si="113"/>
        <v>0.33982610281452408</v>
      </c>
      <c r="AL132" s="88" t="s">
        <v>17</v>
      </c>
      <c r="AM132" s="37" t="s">
        <v>17</v>
      </c>
      <c r="AN132" s="58" t="s">
        <v>17</v>
      </c>
      <c r="AO132" s="59" t="s">
        <v>17</v>
      </c>
      <c r="AP132" s="58">
        <f t="shared" si="116"/>
        <v>1.2102889826780396</v>
      </c>
      <c r="AQ132" s="677">
        <f t="shared" si="117"/>
        <v>0.23239971079592203</v>
      </c>
    </row>
    <row r="133" spans="1:43" ht="15.9" customHeight="1" thickBot="1" x14ac:dyDescent="0.35">
      <c r="A133" s="1171"/>
      <c r="B133" s="1174"/>
      <c r="C133" s="726">
        <v>41954</v>
      </c>
      <c r="D133" s="10">
        <v>251</v>
      </c>
      <c r="E133" s="542">
        <v>941.26806954764299</v>
      </c>
      <c r="F133" s="543">
        <v>1074.0917393490199</v>
      </c>
      <c r="G133" s="539">
        <v>379</v>
      </c>
      <c r="H133" s="701" t="s">
        <v>333</v>
      </c>
      <c r="I133" s="539" t="s">
        <v>17</v>
      </c>
      <c r="J133" s="544" t="s">
        <v>17</v>
      </c>
      <c r="K133" s="552" t="s">
        <v>17</v>
      </c>
      <c r="L133" s="539" t="s">
        <v>17</v>
      </c>
      <c r="M133" s="702" t="s">
        <v>17</v>
      </c>
      <c r="N133" s="539" t="s">
        <v>17</v>
      </c>
      <c r="O133" s="544">
        <v>431.52934225362702</v>
      </c>
      <c r="P133" s="552">
        <v>469.04439376690999</v>
      </c>
      <c r="Q133" s="539">
        <v>484.27272727272702</v>
      </c>
      <c r="R133" s="701" t="s">
        <v>279</v>
      </c>
      <c r="S133" s="539" t="s">
        <v>17</v>
      </c>
      <c r="T133" s="544">
        <v>345.35891178302097</v>
      </c>
      <c r="U133" s="552">
        <v>460.53787126611002</v>
      </c>
      <c r="V133" s="539">
        <v>497.09090909090901</v>
      </c>
      <c r="W133" s="701" t="s">
        <v>426</v>
      </c>
      <c r="X133" s="539" t="s">
        <v>17</v>
      </c>
      <c r="AA133" s="310">
        <f t="shared" si="106"/>
        <v>132.82366980137692</v>
      </c>
      <c r="AB133" s="38">
        <f t="shared" si="107"/>
        <v>0.14111141565145163</v>
      </c>
      <c r="AC133" s="105" t="s">
        <v>17</v>
      </c>
      <c r="AD133" s="38" t="s">
        <v>17</v>
      </c>
      <c r="AE133" s="105">
        <f t="shared" si="108"/>
        <v>37.51505151328297</v>
      </c>
      <c r="AF133" s="38">
        <f t="shared" si="109"/>
        <v>8.6935111567068998E-2</v>
      </c>
      <c r="AG133" s="105">
        <f t="shared" si="110"/>
        <v>115.17895948308905</v>
      </c>
      <c r="AH133" s="574">
        <f t="shared" si="111"/>
        <v>0.33350510310691694</v>
      </c>
      <c r="AJ133" s="678">
        <f t="shared" si="112"/>
        <v>1.1411114156514517</v>
      </c>
      <c r="AK133" s="71">
        <f t="shared" si="113"/>
        <v>0.15106763146503011</v>
      </c>
      <c r="AL133" s="105" t="s">
        <v>17</v>
      </c>
      <c r="AM133" s="38" t="s">
        <v>17</v>
      </c>
      <c r="AN133" s="70">
        <f t="shared" si="114"/>
        <v>1.0869351115670689</v>
      </c>
      <c r="AO133" s="71">
        <f t="shared" si="115"/>
        <v>9.0713968378658305E-2</v>
      </c>
      <c r="AP133" s="70">
        <f t="shared" si="116"/>
        <v>1.3335051031069169</v>
      </c>
      <c r="AQ133" s="679">
        <f t="shared" si="117"/>
        <v>0.38911793000609463</v>
      </c>
    </row>
    <row r="134" spans="1:43" ht="15.9" customHeight="1" x14ac:dyDescent="0.3">
      <c r="A134" s="1171"/>
      <c r="B134" s="1174"/>
      <c r="C134" s="1289" t="s">
        <v>13</v>
      </c>
      <c r="D134" s="1290"/>
      <c r="E134" s="14">
        <f>AVERAGE(E126:E133)</f>
        <v>1006.0646805180745</v>
      </c>
      <c r="F134" s="15">
        <f>AVERAGE(F126:F133)</f>
        <v>1154.7384913420276</v>
      </c>
      <c r="G134" s="213">
        <f>AVERAGE(G126:G133)</f>
        <v>368.87237865324494</v>
      </c>
      <c r="H134" s="1118">
        <f>COUNT(E126:E133)</f>
        <v>8</v>
      </c>
      <c r="I134" s="1119"/>
      <c r="J134" s="89" t="s">
        <v>17</v>
      </c>
      <c r="K134" s="126" t="s">
        <v>17</v>
      </c>
      <c r="L134" s="213" t="s">
        <v>17</v>
      </c>
      <c r="M134" s="1118">
        <f>COUNT(J126:J133)</f>
        <v>0</v>
      </c>
      <c r="N134" s="1119"/>
      <c r="O134" s="89">
        <f>AVERAGE(O126:O133)</f>
        <v>425.6448969639988</v>
      </c>
      <c r="P134" s="126">
        <f>AVERAGE(P126:P133)</f>
        <v>503.0645690711666</v>
      </c>
      <c r="Q134" s="213">
        <f>AVERAGE(Q126:Q133)</f>
        <v>435.48813852813839</v>
      </c>
      <c r="R134" s="1118">
        <f>COUNT(O126:O133)</f>
        <v>5</v>
      </c>
      <c r="S134" s="1119"/>
      <c r="T134" s="89">
        <f>AVERAGE(T126:T133)</f>
        <v>361.80697782774115</v>
      </c>
      <c r="U134" s="126">
        <f>AVERAGE(U126:U133)</f>
        <v>437.26299714295607</v>
      </c>
      <c r="V134" s="213">
        <f>AVERAGE(V126:V133)</f>
        <v>473.82287157287152</v>
      </c>
      <c r="W134" s="1118">
        <f>COUNT(T126:T133)</f>
        <v>8</v>
      </c>
      <c r="X134" s="1119"/>
      <c r="AA134" s="14">
        <f t="shared" ref="AA134:AH134" si="118">AVERAGE(AA126:AA133)</f>
        <v>148.67381082395292</v>
      </c>
      <c r="AB134" s="48">
        <f t="shared" si="118"/>
        <v>0.15358712968674618</v>
      </c>
      <c r="AC134" s="89" t="s">
        <v>17</v>
      </c>
      <c r="AD134" s="48" t="s">
        <v>17</v>
      </c>
      <c r="AE134" s="89">
        <f t="shared" si="118"/>
        <v>77.419672107167798</v>
      </c>
      <c r="AF134" s="48">
        <f t="shared" si="118"/>
        <v>0.1845269158922043</v>
      </c>
      <c r="AG134" s="89">
        <f t="shared" si="118"/>
        <v>75.456019315215016</v>
      </c>
      <c r="AH134" s="112">
        <f t="shared" si="118"/>
        <v>0.21213293039903575</v>
      </c>
      <c r="AJ134" s="47">
        <f t="shared" ref="AJ134:AQ134" si="119">AVERAGE(AJ126:AJ133)</f>
        <v>1.1535871296867461</v>
      </c>
      <c r="AK134" s="48">
        <f t="shared" si="119"/>
        <v>0.16800342914981495</v>
      </c>
      <c r="AL134" s="89" t="s">
        <v>17</v>
      </c>
      <c r="AM134" s="48" t="s">
        <v>17</v>
      </c>
      <c r="AN134" s="64">
        <f t="shared" si="119"/>
        <v>1.1845269158922043</v>
      </c>
      <c r="AO134" s="48">
        <f t="shared" si="119"/>
        <v>0.20415288375802723</v>
      </c>
      <c r="AP134" s="64">
        <f t="shared" si="119"/>
        <v>1.2121329303990358</v>
      </c>
      <c r="AQ134" s="112">
        <f t="shared" si="119"/>
        <v>0.23710183112078348</v>
      </c>
    </row>
    <row r="135" spans="1:43" ht="15.9" customHeight="1" x14ac:dyDescent="0.3">
      <c r="A135" s="1171"/>
      <c r="B135" s="1174"/>
      <c r="C135" s="1291" t="s">
        <v>14</v>
      </c>
      <c r="D135" s="1292"/>
      <c r="E135" s="17">
        <f>_xlfn.STDEV.S(E126:E133)</f>
        <v>108.42594378113124</v>
      </c>
      <c r="F135" s="18">
        <f>_xlfn.STDEV.S(F126:F133)</f>
        <v>84.482612845225901</v>
      </c>
      <c r="G135" s="214">
        <f>_xlfn.STDEV.S(G126:G133)</f>
        <v>57.858938691028669</v>
      </c>
      <c r="H135" s="1120"/>
      <c r="I135" s="1121"/>
      <c r="J135" s="90" t="s">
        <v>17</v>
      </c>
      <c r="K135" s="127" t="s">
        <v>17</v>
      </c>
      <c r="L135" s="214" t="s">
        <v>17</v>
      </c>
      <c r="M135" s="1120"/>
      <c r="N135" s="1121"/>
      <c r="O135" s="90">
        <f>_xlfn.STDEV.S(O126:O133)</f>
        <v>47.63313515655684</v>
      </c>
      <c r="P135" s="127">
        <f>_xlfn.STDEV.S(P126:P133)</f>
        <v>57.096837175355311</v>
      </c>
      <c r="Q135" s="214">
        <f>_xlfn.STDEV.S(Q126:Q133)</f>
        <v>70.295967431991016</v>
      </c>
      <c r="R135" s="1120"/>
      <c r="S135" s="1121"/>
      <c r="T135" s="90">
        <f>_xlfn.STDEV.S(T126:T133)</f>
        <v>34.776114759500182</v>
      </c>
      <c r="U135" s="127">
        <f>_xlfn.STDEV.S(U126:U133)</f>
        <v>32.359725768756469</v>
      </c>
      <c r="V135" s="214">
        <f>_xlfn.STDEV.S(V126:V133)</f>
        <v>77.923651861303952</v>
      </c>
      <c r="W135" s="1120"/>
      <c r="X135" s="1121"/>
      <c r="AA135" s="17">
        <f t="shared" ref="AA135:AH135" si="120">_xlfn.STDEV.S(AA126:AA133)</f>
        <v>62.040350157646159</v>
      </c>
      <c r="AB135" s="50">
        <f t="shared" si="120"/>
        <v>7.7412383806093388E-2</v>
      </c>
      <c r="AC135" s="90" t="s">
        <v>17</v>
      </c>
      <c r="AD135" s="50" t="s">
        <v>17</v>
      </c>
      <c r="AE135" s="90">
        <f t="shared" si="120"/>
        <v>31.254720235233364</v>
      </c>
      <c r="AF135" s="50">
        <f t="shared" si="120"/>
        <v>8.0636166226431966E-2</v>
      </c>
      <c r="AG135" s="90">
        <f t="shared" si="120"/>
        <v>24.309487164563706</v>
      </c>
      <c r="AH135" s="113">
        <f t="shared" si="120"/>
        <v>7.5118354491436654E-2</v>
      </c>
      <c r="AJ135" s="49">
        <f t="shared" ref="AJ135:AQ135" si="121">_xlfn.STDEV.S(AJ126:AJ133)</f>
        <v>7.7412383806093374E-2</v>
      </c>
      <c r="AK135" s="50">
        <f t="shared" si="121"/>
        <v>9.0702725239182033E-2</v>
      </c>
      <c r="AL135" s="90" t="s">
        <v>17</v>
      </c>
      <c r="AM135" s="50" t="s">
        <v>17</v>
      </c>
      <c r="AN135" s="66">
        <f t="shared" si="121"/>
        <v>8.0636166226431993E-2</v>
      </c>
      <c r="AO135" s="50">
        <f t="shared" si="121"/>
        <v>9.6037841213620662E-2</v>
      </c>
      <c r="AP135" s="66">
        <f t="shared" si="121"/>
        <v>7.5118354491436681E-2</v>
      </c>
      <c r="AQ135" s="113">
        <f t="shared" si="121"/>
        <v>9.2063411035123985E-2</v>
      </c>
    </row>
    <row r="136" spans="1:43" ht="15.9" customHeight="1" thickBot="1" x14ac:dyDescent="0.35">
      <c r="A136" s="1171"/>
      <c r="B136" s="1175"/>
      <c r="C136" s="1293" t="s">
        <v>15</v>
      </c>
      <c r="D136" s="1294"/>
      <c r="E136" s="20">
        <f>_xlfn.STDEV.S(E126:E133)/SQRT(COUNT(E126:E133))</f>
        <v>38.334360052094631</v>
      </c>
      <c r="F136" s="21">
        <f>_xlfn.STDEV.S(F126:F133)/SQRT(COUNT(F126:F133))</f>
        <v>29.869114217608477</v>
      </c>
      <c r="G136" s="215">
        <f>_xlfn.STDEV.S(G126:G133)/SQRT(COUNT(G126:G133))</f>
        <v>20.456223950341538</v>
      </c>
      <c r="H136" s="1122"/>
      <c r="I136" s="1123"/>
      <c r="J136" s="91" t="s">
        <v>17</v>
      </c>
      <c r="K136" s="128" t="s">
        <v>17</v>
      </c>
      <c r="L136" s="215" t="s">
        <v>17</v>
      </c>
      <c r="M136" s="1122"/>
      <c r="N136" s="1123"/>
      <c r="O136" s="91">
        <f>_xlfn.STDEV.S(O126:O133)/SQRT(COUNT(O126:O133))</f>
        <v>21.302185638299235</v>
      </c>
      <c r="P136" s="128">
        <f>_xlfn.STDEV.S(P126:P133)/SQRT(COUNT(P126:P133))</f>
        <v>25.53448184486631</v>
      </c>
      <c r="Q136" s="215">
        <f>_xlfn.STDEV.S(Q126:Q133)/SQRT(COUNT(Q126:Q133))</f>
        <v>31.437312344408646</v>
      </c>
      <c r="R136" s="1122"/>
      <c r="S136" s="1123"/>
      <c r="T136" s="91">
        <f>_xlfn.STDEV.S(T126:T133)/SQRT(COUNT(T126:T133))</f>
        <v>12.295213284882079</v>
      </c>
      <c r="U136" s="128">
        <f>_xlfn.STDEV.S(U126:U133)/SQRT(COUNT(U126:U133))</f>
        <v>11.440890764212382</v>
      </c>
      <c r="V136" s="215">
        <f>_xlfn.STDEV.S(V126:V133)/SQRT(COUNT(V126:V133))</f>
        <v>27.550171322973878</v>
      </c>
      <c r="W136" s="1122"/>
      <c r="X136" s="1123"/>
      <c r="AA136" s="20">
        <f t="shared" ref="AA136:AH136" si="122">_xlfn.STDEV.S(AA126:AA133)/SQRT(COUNT(AA126:AA133))</f>
        <v>21.934576151829745</v>
      </c>
      <c r="AB136" s="52">
        <f t="shared" si="122"/>
        <v>2.7369410768552153E-2</v>
      </c>
      <c r="AC136" s="91" t="s">
        <v>17</v>
      </c>
      <c r="AD136" s="52" t="s">
        <v>17</v>
      </c>
      <c r="AE136" s="91">
        <f t="shared" si="122"/>
        <v>13.977535812744003</v>
      </c>
      <c r="AF136" s="52">
        <f t="shared" si="122"/>
        <v>3.6061589825454911E-2</v>
      </c>
      <c r="AG136" s="91">
        <f t="shared" si="122"/>
        <v>8.5947016106151661</v>
      </c>
      <c r="AH136" s="114">
        <f t="shared" si="122"/>
        <v>2.65583489262349E-2</v>
      </c>
      <c r="AJ136" s="51">
        <f t="shared" ref="AJ136:AQ136" si="123">_xlfn.STDEV.S(AJ126:AJ133)/SQRT(COUNT(AJ126:AJ133))</f>
        <v>2.7369410768552149E-2</v>
      </c>
      <c r="AK136" s="52">
        <f t="shared" si="123"/>
        <v>3.2068256044362912E-2</v>
      </c>
      <c r="AL136" s="91" t="s">
        <v>17</v>
      </c>
      <c r="AM136" s="52" t="s">
        <v>17</v>
      </c>
      <c r="AN136" s="68">
        <f t="shared" si="123"/>
        <v>3.6061589825454925E-2</v>
      </c>
      <c r="AO136" s="52">
        <f t="shared" si="123"/>
        <v>4.2949428273197338E-2</v>
      </c>
      <c r="AP136" s="68">
        <f t="shared" si="123"/>
        <v>2.6558348926234911E-2</v>
      </c>
      <c r="AQ136" s="114">
        <f t="shared" si="123"/>
        <v>3.2549331121050296E-2</v>
      </c>
    </row>
    <row r="137" spans="1:43" s="81" customFormat="1" ht="15.9" customHeight="1" thickBot="1" x14ac:dyDescent="0.35">
      <c r="A137" s="1172"/>
      <c r="B137" s="1109" t="s">
        <v>19</v>
      </c>
      <c r="C137" s="1110"/>
      <c r="D137" s="1110"/>
      <c r="E137" s="27">
        <f>_xlfn.T.TEST(E118:E122,E126:E133,2,3)</f>
        <v>0.63328215702502244</v>
      </c>
      <c r="F137" s="28">
        <f>_xlfn.T.TEST(F118:F122,F126:F133,2,3)</f>
        <v>0.88454696966635482</v>
      </c>
      <c r="G137" s="53">
        <f>_xlfn.T.TEST(G118:G122,G126:G133,2,3)</f>
        <v>0.14122071981820436</v>
      </c>
      <c r="J137" s="27" t="s">
        <v>17</v>
      </c>
      <c r="K137" s="72" t="s">
        <v>17</v>
      </c>
      <c r="L137" s="53" t="s">
        <v>17</v>
      </c>
      <c r="O137" s="27">
        <f>_xlfn.T.TEST(O118:O122,O126:O133,2,3)</f>
        <v>8.2982315479634874E-2</v>
      </c>
      <c r="P137" s="72">
        <f>_xlfn.T.TEST(P118:P122,P126:P133,2,3)</f>
        <v>0.10782664163989281</v>
      </c>
      <c r="Q137" s="53">
        <f>_xlfn.T.TEST(Q118:Q122,Q126:Q133,2,3)</f>
        <v>0.73805300424850673</v>
      </c>
      <c r="T137" s="27">
        <f>_xlfn.T.TEST(T118:T122,T126:T133,2,3)</f>
        <v>0.76678568356211607</v>
      </c>
      <c r="U137" s="72">
        <f>_xlfn.T.TEST(U118:U122,U126:U133,2,3)</f>
        <v>0.81552255575927468</v>
      </c>
      <c r="V137" s="53">
        <f>_xlfn.T.TEST(V118:V122,V126:V133,2,3)</f>
        <v>0.5190214248463888</v>
      </c>
      <c r="AA137" s="27">
        <f t="shared" ref="AA137:AH137" si="124">_xlfn.T.TEST(AA118:AA122,AA126:AA133,2,3)</f>
        <v>0.51038222804629907</v>
      </c>
      <c r="AB137" s="28">
        <f t="shared" si="124"/>
        <v>0.51189951654002852</v>
      </c>
      <c r="AC137" s="379" t="s">
        <v>17</v>
      </c>
      <c r="AD137" s="28" t="s">
        <v>17</v>
      </c>
      <c r="AE137" s="379">
        <f t="shared" si="124"/>
        <v>0.96191930960179217</v>
      </c>
      <c r="AF137" s="28">
        <f t="shared" si="124"/>
        <v>0.40970383843701247</v>
      </c>
      <c r="AG137" s="379">
        <f t="shared" si="124"/>
        <v>0.69604746895028502</v>
      </c>
      <c r="AH137" s="29">
        <f t="shared" si="124"/>
        <v>0.585911994261198</v>
      </c>
      <c r="AJ137" s="27">
        <f t="shared" ref="AJ137:AQ137" si="125">_xlfn.T.TEST(AJ118:AJ122,AJ126:AJ133,2,3)</f>
        <v>0.51189951654002697</v>
      </c>
      <c r="AK137" s="28">
        <f t="shared" si="125"/>
        <v>0.51424535159253648</v>
      </c>
      <c r="AL137" s="379" t="s">
        <v>17</v>
      </c>
      <c r="AM137" s="28" t="s">
        <v>17</v>
      </c>
      <c r="AN137" s="119">
        <f t="shared" si="125"/>
        <v>0.40970383843701269</v>
      </c>
      <c r="AO137" s="28">
        <f t="shared" si="125"/>
        <v>0.39318586215161055</v>
      </c>
      <c r="AP137" s="119">
        <f t="shared" si="125"/>
        <v>0.58591199426119756</v>
      </c>
      <c r="AQ137" s="29">
        <f t="shared" si="125"/>
        <v>0.5844143162696509</v>
      </c>
    </row>
    <row r="138" spans="1:43" ht="15.9" customHeight="1" x14ac:dyDescent="0.3">
      <c r="E138" s="81"/>
      <c r="F138" s="1"/>
      <c r="G138" s="1"/>
      <c r="L138" s="1"/>
      <c r="Q138" s="1"/>
      <c r="V138" s="1"/>
    </row>
    <row r="139" spans="1:43" ht="15.9" customHeight="1" thickBot="1" x14ac:dyDescent="0.35">
      <c r="E139" s="81"/>
      <c r="F139" s="1"/>
      <c r="G139" s="1"/>
      <c r="L139" s="1"/>
      <c r="Q139" s="1"/>
      <c r="V139" s="1"/>
    </row>
    <row r="140" spans="1:43" ht="15.9" customHeight="1" thickBot="1" x14ac:dyDescent="0.35">
      <c r="B140" s="84"/>
      <c r="C140" s="1101" t="s">
        <v>21</v>
      </c>
      <c r="D140" s="1239"/>
      <c r="E140" s="1098" t="s">
        <v>161</v>
      </c>
      <c r="F140" s="1099"/>
      <c r="G140" s="1099"/>
      <c r="H140" s="1099"/>
      <c r="I140" s="1099"/>
      <c r="J140" s="1098" t="s">
        <v>162</v>
      </c>
      <c r="K140" s="1099"/>
      <c r="L140" s="1099"/>
      <c r="M140" s="1099"/>
      <c r="N140" s="1100"/>
      <c r="O140" s="1098" t="s">
        <v>164</v>
      </c>
      <c r="P140" s="1099"/>
      <c r="Q140" s="1099"/>
      <c r="R140" s="1099"/>
      <c r="S140" s="1100"/>
      <c r="T140" s="1098" t="s">
        <v>163</v>
      </c>
      <c r="U140" s="1099"/>
      <c r="V140" s="1099"/>
      <c r="W140" s="1099"/>
      <c r="X140" s="1100"/>
      <c r="AA140" s="1098" t="s">
        <v>339</v>
      </c>
      <c r="AB140" s="1099"/>
      <c r="AC140" s="1099"/>
      <c r="AD140" s="1099"/>
      <c r="AE140" s="1099"/>
      <c r="AF140" s="1099"/>
      <c r="AG140" s="1099"/>
      <c r="AH140" s="1100"/>
      <c r="AJ140" s="1275" t="s">
        <v>346</v>
      </c>
      <c r="AK140" s="1276"/>
      <c r="AL140" s="1276"/>
      <c r="AM140" s="1276"/>
      <c r="AN140" s="1276"/>
      <c r="AO140" s="1276"/>
      <c r="AP140" s="1276"/>
      <c r="AQ140" s="1277"/>
    </row>
    <row r="141" spans="1:43" ht="15.9" customHeight="1" x14ac:dyDescent="0.3">
      <c r="B141" s="84"/>
      <c r="C141" s="1183"/>
      <c r="D141" s="1240"/>
      <c r="E141" s="1225" t="s">
        <v>51</v>
      </c>
      <c r="F141" s="1226"/>
      <c r="G141" s="1198" t="s">
        <v>7</v>
      </c>
      <c r="H141" s="1101" t="s">
        <v>2</v>
      </c>
      <c r="I141" s="1102"/>
      <c r="J141" s="1225" t="s">
        <v>51</v>
      </c>
      <c r="K141" s="1226"/>
      <c r="L141" s="1198" t="s">
        <v>7</v>
      </c>
      <c r="M141" s="1101" t="s">
        <v>2</v>
      </c>
      <c r="N141" s="1102"/>
      <c r="O141" s="1225" t="s">
        <v>51</v>
      </c>
      <c r="P141" s="1226"/>
      <c r="Q141" s="1198" t="s">
        <v>7</v>
      </c>
      <c r="R141" s="1101" t="s">
        <v>2</v>
      </c>
      <c r="S141" s="1102"/>
      <c r="T141" s="1225" t="s">
        <v>51</v>
      </c>
      <c r="U141" s="1226"/>
      <c r="V141" s="1198" t="s">
        <v>7</v>
      </c>
      <c r="W141" s="1101" t="s">
        <v>2</v>
      </c>
      <c r="X141" s="1102"/>
      <c r="AA141" s="1178" t="s">
        <v>161</v>
      </c>
      <c r="AB141" s="1135"/>
      <c r="AC141" s="1086" t="s">
        <v>162</v>
      </c>
      <c r="AD141" s="1087"/>
      <c r="AE141" s="1086" t="s">
        <v>164</v>
      </c>
      <c r="AF141" s="1087"/>
      <c r="AG141" s="1251" t="s">
        <v>163</v>
      </c>
      <c r="AH141" s="1252"/>
      <c r="AJ141" s="1281" t="s">
        <v>161</v>
      </c>
      <c r="AK141" s="1298"/>
      <c r="AL141" s="1278" t="s">
        <v>162</v>
      </c>
      <c r="AM141" s="1280"/>
      <c r="AN141" s="1278" t="s">
        <v>164</v>
      </c>
      <c r="AO141" s="1280"/>
      <c r="AP141" s="1298" t="s">
        <v>163</v>
      </c>
      <c r="AQ141" s="1279"/>
    </row>
    <row r="142" spans="1:43" ht="16.5" customHeight="1" thickBot="1" x14ac:dyDescent="0.45">
      <c r="B142" s="85"/>
      <c r="C142" s="1103"/>
      <c r="D142" s="1241"/>
      <c r="E142" s="92" t="s">
        <v>52</v>
      </c>
      <c r="F142" s="93" t="s">
        <v>53</v>
      </c>
      <c r="G142" s="1199"/>
      <c r="H142" s="1103"/>
      <c r="I142" s="1104"/>
      <c r="J142" s="92" t="s">
        <v>52</v>
      </c>
      <c r="K142" s="93" t="s">
        <v>53</v>
      </c>
      <c r="L142" s="1199"/>
      <c r="M142" s="1103"/>
      <c r="N142" s="1104"/>
      <c r="O142" s="92" t="s">
        <v>52</v>
      </c>
      <c r="P142" s="93" t="s">
        <v>53</v>
      </c>
      <c r="Q142" s="1199"/>
      <c r="R142" s="1103"/>
      <c r="S142" s="1104"/>
      <c r="T142" s="92" t="s">
        <v>52</v>
      </c>
      <c r="U142" s="93" t="s">
        <v>53</v>
      </c>
      <c r="V142" s="1199"/>
      <c r="W142" s="1103"/>
      <c r="X142" s="1104"/>
      <c r="AA142" s="110" t="s">
        <v>92</v>
      </c>
      <c r="AB142" s="271" t="s">
        <v>340</v>
      </c>
      <c r="AC142" s="108" t="s">
        <v>92</v>
      </c>
      <c r="AD142" s="109" t="s">
        <v>340</v>
      </c>
      <c r="AE142" s="108" t="s">
        <v>92</v>
      </c>
      <c r="AF142" s="109" t="s">
        <v>340</v>
      </c>
      <c r="AG142" s="118" t="s">
        <v>92</v>
      </c>
      <c r="AH142" s="111" t="s">
        <v>340</v>
      </c>
      <c r="AJ142" s="274" t="s">
        <v>342</v>
      </c>
      <c r="AK142" s="591" t="s">
        <v>343</v>
      </c>
      <c r="AL142" s="276" t="s">
        <v>342</v>
      </c>
      <c r="AM142" s="716" t="s">
        <v>343</v>
      </c>
      <c r="AN142" s="276" t="s">
        <v>342</v>
      </c>
      <c r="AO142" s="716" t="s">
        <v>343</v>
      </c>
      <c r="AP142" s="276" t="s">
        <v>342</v>
      </c>
      <c r="AQ142" s="386" t="s">
        <v>343</v>
      </c>
    </row>
    <row r="143" spans="1:43" ht="15.9" customHeight="1" x14ac:dyDescent="0.3">
      <c r="A143" s="34"/>
      <c r="B143" s="1236" t="s">
        <v>9</v>
      </c>
      <c r="C143" s="1188" t="s">
        <v>653</v>
      </c>
      <c r="D143" s="1189"/>
      <c r="E143" s="569">
        <f>_xlfn.T.TEST(E6:E10,E31:E36,2,3)</f>
        <v>2.6848009796759203E-2</v>
      </c>
      <c r="F143" s="35">
        <f>_xlfn.T.TEST(F6:F10,F31:F36,2,3)</f>
        <v>7.0634581632782439E-4</v>
      </c>
      <c r="G143" s="162">
        <f>_xlfn.T.TEST(G6:G10,G31:G36,2,3)</f>
        <v>0.65891322389224727</v>
      </c>
      <c r="H143" s="1230"/>
      <c r="I143" s="1231"/>
      <c r="J143" s="99" t="s">
        <v>17</v>
      </c>
      <c r="K143" s="100" t="s">
        <v>17</v>
      </c>
      <c r="L143" s="162" t="s">
        <v>17</v>
      </c>
      <c r="M143" s="1101"/>
      <c r="N143" s="1102"/>
      <c r="O143" s="569">
        <f>_xlfn.T.TEST(O6:O10,O31:O36,2,3)</f>
        <v>0.43527294012715401</v>
      </c>
      <c r="P143" s="35">
        <f>_xlfn.T.TEST(P6:P10,P31:P36,2,3)</f>
        <v>0.22493914448100644</v>
      </c>
      <c r="Q143" s="162">
        <f>_xlfn.T.TEST(Q6:Q10,Q31:Q36,2,3)</f>
        <v>0.87356365840944783</v>
      </c>
      <c r="R143" s="1101"/>
      <c r="S143" s="1102"/>
      <c r="T143" s="569">
        <f>_xlfn.T.TEST(T6:T10,T31:T36,2,3)</f>
        <v>0.54461225821141279</v>
      </c>
      <c r="U143" s="35">
        <f>_xlfn.T.TEST(U6:U10,U31:U36,2,3)</f>
        <v>0.51595140982584109</v>
      </c>
      <c r="V143" s="162">
        <f>_xlfn.T.TEST(V6:V10,V31:V36,2,3)</f>
        <v>0.60473338816512201</v>
      </c>
      <c r="W143" s="1101"/>
      <c r="X143" s="1102"/>
      <c r="AA143" s="569">
        <f>_xlfn.T.TEST(AA6:AA10,AA31:AA36,2,3)</f>
        <v>5.6735324192963748E-3</v>
      </c>
      <c r="AB143" s="35">
        <f>_xlfn.T.TEST(AB6:AB10,AB31:AB36,2,3)</f>
        <v>3.4618082440441615E-2</v>
      </c>
      <c r="AC143" s="99" t="s">
        <v>17</v>
      </c>
      <c r="AD143" s="100" t="s">
        <v>17</v>
      </c>
      <c r="AE143" s="99">
        <f>_xlfn.T.TEST(AE6:AE10,AE31:AE36,2,3)</f>
        <v>0.29432435737599316</v>
      </c>
      <c r="AF143" s="100">
        <f>_xlfn.T.TEST(AF6:AF10,AF31:AF36,2,3)</f>
        <v>0.61293931244471767</v>
      </c>
      <c r="AG143" s="35">
        <f>_xlfn.T.TEST(AG6:AG10,AG31:AG36,2,3)</f>
        <v>0.70713902341879109</v>
      </c>
      <c r="AH143" s="570">
        <f>_xlfn.T.TEST(AH6:AH10,AH31:AH36,2,3)</f>
        <v>0.65115971882769585</v>
      </c>
      <c r="AJ143" s="674">
        <f>_xlfn.T.TEST(AJ6:AJ10,AJ31:AJ36,2,3)</f>
        <v>3.4618082440441428E-2</v>
      </c>
      <c r="AK143" s="35">
        <f>_xlfn.T.TEST(AK6:AK10,AK31:AK36,2,3)</f>
        <v>3.1143815036548544E-2</v>
      </c>
      <c r="AL143" s="99" t="s">
        <v>17</v>
      </c>
      <c r="AM143" s="100" t="s">
        <v>17</v>
      </c>
      <c r="AN143" s="99">
        <f>_xlfn.T.TEST(AN6:AN10,AN31:AN36,2,3)</f>
        <v>0.61293931244472177</v>
      </c>
      <c r="AO143" s="100">
        <f>_xlfn.T.TEST(AO6:AO10,AO31:AO36,2,3)</f>
        <v>0.59914612600530193</v>
      </c>
      <c r="AP143" s="35">
        <f>_xlfn.T.TEST(AP6:AP10,AP31:AP36,2,3)</f>
        <v>0.65115971882769685</v>
      </c>
      <c r="AQ143" s="675">
        <f>_xlfn.T.TEST(AQ6:AQ10,AQ31:AQ36,2,3)</f>
        <v>0.62834036521758607</v>
      </c>
    </row>
    <row r="144" spans="1:43" ht="15.9" customHeight="1" x14ac:dyDescent="0.3">
      <c r="A144" s="34"/>
      <c r="B144" s="1237"/>
      <c r="C144" s="1190" t="s">
        <v>654</v>
      </c>
      <c r="D144" s="1191"/>
      <c r="E144" s="571">
        <f>_xlfn.T.TEST(E6:E10,E56:E61,2,3)</f>
        <v>0.1041683215100799</v>
      </c>
      <c r="F144" s="37">
        <f>_xlfn.T.TEST(F6:F10,F56:F61,2,3)</f>
        <v>0.73834937927879973</v>
      </c>
      <c r="G144" s="163">
        <f>_xlfn.T.TEST(G6:G10,G56:G61,2,3)</f>
        <v>0.11280481832810507</v>
      </c>
      <c r="H144" s="1232"/>
      <c r="I144" s="1233"/>
      <c r="J144" s="58" t="s">
        <v>17</v>
      </c>
      <c r="K144" s="59" t="s">
        <v>17</v>
      </c>
      <c r="L144" s="163" t="s">
        <v>17</v>
      </c>
      <c r="M144" s="1183"/>
      <c r="N144" s="1184"/>
      <c r="O144" s="571">
        <f>_xlfn.T.TEST(O6:O10,O56:O61,2,3)</f>
        <v>0.32086944377120347</v>
      </c>
      <c r="P144" s="37">
        <f>_xlfn.T.TEST(P6:P10,P56:P61,2,3)</f>
        <v>0.2917428000396568</v>
      </c>
      <c r="Q144" s="163">
        <f>_xlfn.T.TEST(Q6:Q10,Q56:Q61,2,3)</f>
        <v>0.3622310270636222</v>
      </c>
      <c r="R144" s="1183"/>
      <c r="S144" s="1184"/>
      <c r="T144" s="571">
        <f>_xlfn.T.TEST(T6:T10,T56:T61,2,3)</f>
        <v>2.7149186010294351E-2</v>
      </c>
      <c r="U144" s="37">
        <f>_xlfn.T.TEST(U6:U10,U56:U61,2,3)</f>
        <v>2.8305529263450233E-2</v>
      </c>
      <c r="V144" s="163">
        <f>_xlfn.T.TEST(V6:V10,V56:V61,2,3)</f>
        <v>0.32732626970324652</v>
      </c>
      <c r="W144" s="1183"/>
      <c r="X144" s="1184"/>
      <c r="AA144" s="571">
        <f>_xlfn.T.TEST(AA6:AA10,AA56:AA61,2,3)</f>
        <v>5.2669698432807341E-3</v>
      </c>
      <c r="AB144" s="37">
        <f>_xlfn.T.TEST(AB6:AB10,AB56:AB61,2,3)</f>
        <v>2.2577605585724163E-3</v>
      </c>
      <c r="AC144" s="58" t="s">
        <v>17</v>
      </c>
      <c r="AD144" s="59" t="s">
        <v>17</v>
      </c>
      <c r="AE144" s="58">
        <f>_xlfn.T.TEST(AE6:AE10,AE56:AE61,2,3)</f>
        <v>0.53342087377472336</v>
      </c>
      <c r="AF144" s="59">
        <f>_xlfn.T.TEST(AF6:AF10,AF56:AF61,2,3)</f>
        <v>0.38789377402912389</v>
      </c>
      <c r="AG144" s="37">
        <f>_xlfn.T.TEST(AG6:AG10,AG56:AG61,2,3)</f>
        <v>0.22141365283553052</v>
      </c>
      <c r="AH144" s="572">
        <f>_xlfn.T.TEST(AH6:AH10,AH56:AH61,2,3)</f>
        <v>0.78874972591877346</v>
      </c>
      <c r="AJ144" s="676">
        <f>_xlfn.T.TEST(AJ6:AJ10,AJ56:AJ61,2,3)</f>
        <v>2.2577605585723626E-3</v>
      </c>
      <c r="AK144" s="37">
        <f>_xlfn.T.TEST(AK6:AK10,AK56:AK61,2,3)</f>
        <v>2.3004588888709552E-3</v>
      </c>
      <c r="AL144" s="58" t="s">
        <v>17</v>
      </c>
      <c r="AM144" s="59" t="s">
        <v>17</v>
      </c>
      <c r="AN144" s="58">
        <f>_xlfn.T.TEST(AN6:AN10,AN56:AN61,2,3)</f>
        <v>0.38789377402912406</v>
      </c>
      <c r="AO144" s="59">
        <f>_xlfn.T.TEST(AO6:AO10,AO56:AO61,2,3)</f>
        <v>0.38396531478198503</v>
      </c>
      <c r="AP144" s="37">
        <f>_xlfn.T.TEST(AP6:AP10,AP56:AP61,2,3)</f>
        <v>0.78874972591877623</v>
      </c>
      <c r="AQ144" s="677">
        <f>_xlfn.T.TEST(AQ6:AQ10,AQ56:AQ61,2,3)</f>
        <v>0.78820337642022198</v>
      </c>
    </row>
    <row r="145" spans="1:43" ht="15.9" customHeight="1" x14ac:dyDescent="0.3">
      <c r="A145" s="34"/>
      <c r="B145" s="1237"/>
      <c r="C145" s="1190" t="s">
        <v>655</v>
      </c>
      <c r="D145" s="1191"/>
      <c r="E145" s="571">
        <f>_xlfn.T.TEST(E6:E10,E84:E95,2,3)</f>
        <v>0.43383375144798475</v>
      </c>
      <c r="F145" s="37">
        <f>_xlfn.T.TEST(F6:F10,F84:F95,2,3)</f>
        <v>0.20452686792984839</v>
      </c>
      <c r="G145" s="163">
        <f>_xlfn.T.TEST(G6:G10,G84:G95,2,3)</f>
        <v>0.96232347501242921</v>
      </c>
      <c r="H145" s="1232"/>
      <c r="I145" s="1233"/>
      <c r="J145" s="58" t="s">
        <v>17</v>
      </c>
      <c r="K145" s="59" t="s">
        <v>17</v>
      </c>
      <c r="L145" s="163" t="s">
        <v>17</v>
      </c>
      <c r="M145" s="1183"/>
      <c r="N145" s="1184"/>
      <c r="O145" s="571">
        <f>_xlfn.T.TEST(O6:O10,O84:O95,2,3)</f>
        <v>0.351531366869405</v>
      </c>
      <c r="P145" s="37">
        <f>_xlfn.T.TEST(P6:P10,P84:P95,2,3)</f>
        <v>0.34365490052430631</v>
      </c>
      <c r="Q145" s="163">
        <f>_xlfn.T.TEST(Q6:Q10,Q84:Q95,2,3)</f>
        <v>0.59422805227049547</v>
      </c>
      <c r="R145" s="1183"/>
      <c r="S145" s="1184"/>
      <c r="T145" s="571">
        <f>_xlfn.T.TEST(T6:T10,T84:T95,2,3)</f>
        <v>0.86966159915487329</v>
      </c>
      <c r="U145" s="37">
        <f>_xlfn.T.TEST(U6:U10,U84:U95,2,3)</f>
        <v>0.75651997487396705</v>
      </c>
      <c r="V145" s="163">
        <f>_xlfn.T.TEST(V6:V10,V84:V95,2,3)</f>
        <v>0.98498274454828683</v>
      </c>
      <c r="W145" s="1183"/>
      <c r="X145" s="1184"/>
      <c r="AA145" s="571">
        <f>_xlfn.T.TEST(AA6:AA10,AA84:AA95,2,3)</f>
        <v>0.31180284274889808</v>
      </c>
      <c r="AB145" s="37">
        <f>_xlfn.T.TEST(AB6:AB10,AB84:AB95,2,3)</f>
        <v>0.99182064316571772</v>
      </c>
      <c r="AC145" s="58" t="s">
        <v>17</v>
      </c>
      <c r="AD145" s="59" t="s">
        <v>17</v>
      </c>
      <c r="AE145" s="58">
        <f>_xlfn.T.TEST(AE6:AE10,AE84:AE95,2,3)</f>
        <v>0.68665811542856647</v>
      </c>
      <c r="AF145" s="59">
        <f>_xlfn.T.TEST(AF6:AF10,AF84:AF95,2,3)</f>
        <v>0.57270837379152406</v>
      </c>
      <c r="AG145" s="37">
        <f>_xlfn.T.TEST(AG6:AG10,AG84:AG95,2,3)</f>
        <v>0.65317275380691664</v>
      </c>
      <c r="AH145" s="572">
        <f>_xlfn.T.TEST(AH6:AH10,AH84:AH95,2,3)</f>
        <v>0.63305427667080916</v>
      </c>
      <c r="AJ145" s="676">
        <f>_xlfn.T.TEST(AJ6:AJ10,AJ84:AJ95,2,3)</f>
        <v>0.99182064316571772</v>
      </c>
      <c r="AK145" s="37">
        <f>_xlfn.T.TEST(AK6:AK10,AK84:AK95,2,3)</f>
        <v>0.90553669996788688</v>
      </c>
      <c r="AL145" s="58" t="s">
        <v>17</v>
      </c>
      <c r="AM145" s="59" t="s">
        <v>17</v>
      </c>
      <c r="AN145" s="58">
        <f>_xlfn.T.TEST(AN6:AN10,AN84:AN95,2,3)</f>
        <v>0.57270837379152917</v>
      </c>
      <c r="AO145" s="59">
        <f>_xlfn.T.TEST(AO6:AO10,AO84:AO95,2,3)</f>
        <v>0.57227182558453316</v>
      </c>
      <c r="AP145" s="37">
        <f>_xlfn.T.TEST(AP6:AP10,AP84:AP95,2,3)</f>
        <v>0.63305427667081271</v>
      </c>
      <c r="AQ145" s="677">
        <f>_xlfn.T.TEST(AQ6:AQ10,AQ84:AQ95,2,3)</f>
        <v>0.60207011771903796</v>
      </c>
    </row>
    <row r="146" spans="1:43" ht="15.9" customHeight="1" thickBot="1" x14ac:dyDescent="0.35">
      <c r="A146" s="34"/>
      <c r="B146" s="1238"/>
      <c r="C146" s="1192" t="s">
        <v>656</v>
      </c>
      <c r="D146" s="1193"/>
      <c r="E146" s="573">
        <f>_xlfn.T.TEST(E31:E36,E118:E122,2,3)</f>
        <v>0.45521158854025412</v>
      </c>
      <c r="F146" s="38">
        <f>_xlfn.T.TEST(F31:F36,F118:F122,2,3)</f>
        <v>0.77565616001932391</v>
      </c>
      <c r="G146" s="164">
        <f>_xlfn.T.TEST(G31:G36,G118:G122,2,3)</f>
        <v>0.40264221252627252</v>
      </c>
      <c r="H146" s="1234"/>
      <c r="I146" s="1235"/>
      <c r="J146" s="70" t="s">
        <v>17</v>
      </c>
      <c r="K146" s="71" t="s">
        <v>17</v>
      </c>
      <c r="L146" s="164" t="s">
        <v>17</v>
      </c>
      <c r="M146" s="1103"/>
      <c r="N146" s="1104"/>
      <c r="O146" s="573">
        <f>_xlfn.T.TEST(O31:O36,O118:O122,2,3)</f>
        <v>0.57074383611432533</v>
      </c>
      <c r="P146" s="38">
        <f>_xlfn.T.TEST(P31:P36,P118:P122,2,3)</f>
        <v>0.44571247297492389</v>
      </c>
      <c r="Q146" s="164">
        <f>_xlfn.T.TEST(Q31:Q36,Q118:Q122,2,3)</f>
        <v>0.30891839115948005</v>
      </c>
      <c r="R146" s="1103"/>
      <c r="S146" s="1104"/>
      <c r="T146" s="573">
        <f>_xlfn.T.TEST(T31:T36,T118:T122,2,3)</f>
        <v>0.59120155643211225</v>
      </c>
      <c r="U146" s="38">
        <f>_xlfn.T.TEST(U31:U36,U118:U122,2,3)</f>
        <v>0.43025816554215529</v>
      </c>
      <c r="V146" s="164">
        <f>_xlfn.T.TEST(V31:V36,V118:V122,2,3)</f>
        <v>0.54247915042506856</v>
      </c>
      <c r="W146" s="1103"/>
      <c r="X146" s="1104"/>
      <c r="AA146" s="573">
        <f>_xlfn.T.TEST(AA31:AA36,AA118:AA122,2,3)</f>
        <v>0.33166953977079361</v>
      </c>
      <c r="AB146" s="38">
        <f>_xlfn.T.TEST(AB31:AB36,AB118:AB122,2,3)</f>
        <v>0.31849922033566036</v>
      </c>
      <c r="AC146" s="70" t="s">
        <v>17</v>
      </c>
      <c r="AD146" s="71" t="s">
        <v>17</v>
      </c>
      <c r="AE146" s="70">
        <f>_xlfn.T.TEST(AE31:AE36,AE118:AE122,2,3)</f>
        <v>0.36071106665166536</v>
      </c>
      <c r="AF146" s="71">
        <f>_xlfn.T.TEST(AF31:AF36,AF118:AF122,2,3)</f>
        <v>0.56753443456922881</v>
      </c>
      <c r="AG146" s="38">
        <f>_xlfn.T.TEST(AG31:AG36,AG118:AG122,2,3)</f>
        <v>0.97714423798497052</v>
      </c>
      <c r="AH146" s="574">
        <f>_xlfn.T.TEST(AH31:AH36,AH118:AH122,2,3)</f>
        <v>0.97732144865074866</v>
      </c>
      <c r="AJ146" s="678">
        <f>_xlfn.T.TEST(AJ31:AJ36,AJ118:AJ122,2,3)</f>
        <v>0.31849922033566053</v>
      </c>
      <c r="AK146" s="38">
        <f>_xlfn.T.TEST(AK31:AK36,AK118:AK122,2,3)</f>
        <v>0.31592818216930851</v>
      </c>
      <c r="AL146" s="70" t="s">
        <v>17</v>
      </c>
      <c r="AM146" s="71" t="s">
        <v>17</v>
      </c>
      <c r="AN146" s="70">
        <f>_xlfn.T.TEST(AN31:AN36,AN118:AN122,2,3)</f>
        <v>0.56753443456923258</v>
      </c>
      <c r="AO146" s="71">
        <f>_xlfn.T.TEST(AO31:AO36,AO118:AO122,2,3)</f>
        <v>0.54722256902822286</v>
      </c>
      <c r="AP146" s="38">
        <f>_xlfn.T.TEST(AP31:AP36,AP118:AP122,2,3)</f>
        <v>0.97732144865074866</v>
      </c>
      <c r="AQ146" s="679">
        <f>_xlfn.T.TEST(AQ31:AQ36,AQ118:AQ122,2,3)</f>
        <v>0.96743721700133689</v>
      </c>
    </row>
    <row r="147" spans="1:43" ht="15.9" customHeight="1" x14ac:dyDescent="0.3">
      <c r="A147" s="34"/>
      <c r="B147" s="1237" t="s">
        <v>16</v>
      </c>
      <c r="C147" s="1188" t="s">
        <v>653</v>
      </c>
      <c r="D147" s="1189"/>
      <c r="E147" s="571">
        <f>_xlfn.T.TEST(E14:E21,E40:E46,2,3)</f>
        <v>6.5450138895292401E-2</v>
      </c>
      <c r="F147" s="37">
        <f>_xlfn.T.TEST(F14:F21,F40:F46,2,3)</f>
        <v>2.0614222274503248E-2</v>
      </c>
      <c r="G147" s="163">
        <f>_xlfn.T.TEST(G14:G21,G40:G46,2,3)</f>
        <v>0.18030763455168353</v>
      </c>
      <c r="H147" s="1230"/>
      <c r="I147" s="1231"/>
      <c r="J147" s="58" t="s">
        <v>17</v>
      </c>
      <c r="K147" s="59" t="s">
        <v>17</v>
      </c>
      <c r="L147" s="163" t="s">
        <v>17</v>
      </c>
      <c r="M147" s="1101"/>
      <c r="N147" s="1102"/>
      <c r="O147" s="571">
        <f>_xlfn.T.TEST(O14:O21,O40:O46,2,3)</f>
        <v>0.18401728331537828</v>
      </c>
      <c r="P147" s="37">
        <f>_xlfn.T.TEST(P14:P21,P40:P46,2,3)</f>
        <v>0.12578363789028388</v>
      </c>
      <c r="Q147" s="163">
        <f>_xlfn.T.TEST(Q14:Q21,Q40:Q46,2,3)</f>
        <v>0.69084407495150957</v>
      </c>
      <c r="R147" s="1101"/>
      <c r="S147" s="1102"/>
      <c r="T147" s="571">
        <f>_xlfn.T.TEST(T14:T21,T40:T46,2,3)</f>
        <v>0.38538538447025805</v>
      </c>
      <c r="U147" s="37">
        <f>_xlfn.T.TEST(U14:U21,U40:U46,2,3)</f>
        <v>0.10160159546451265</v>
      </c>
      <c r="V147" s="163">
        <f>_xlfn.T.TEST(V14:V21,V40:V46,2,3)</f>
        <v>0.95179566486721323</v>
      </c>
      <c r="W147" s="1101"/>
      <c r="X147" s="1102"/>
      <c r="AA147" s="571">
        <f>_xlfn.T.TEST(AA14:AA21,AA40:AA46,2,3)</f>
        <v>0.49577655192844061</v>
      </c>
      <c r="AB147" s="37">
        <f>_xlfn.T.TEST(AB14:AB21,AB40:AB46,2,3)</f>
        <v>0.76880000289691741</v>
      </c>
      <c r="AC147" s="58" t="s">
        <v>17</v>
      </c>
      <c r="AD147" s="59" t="s">
        <v>17</v>
      </c>
      <c r="AE147" s="58">
        <f>_xlfn.T.TEST(AE14:AE21,AE40:AE46,2,3)</f>
        <v>0.85978637040966344</v>
      </c>
      <c r="AF147" s="59">
        <f>_xlfn.T.TEST(AF14:AF21,AF40:AF46,2,3)</f>
        <v>0.87016163110127021</v>
      </c>
      <c r="AG147" s="37">
        <f>_xlfn.T.TEST(AG14:AG21,AG40:AG46,2,3)</f>
        <v>9.9136830292168521E-2</v>
      </c>
      <c r="AH147" s="572">
        <f>_xlfn.T.TEST(AH14:AH21,AH40:AH46,2,3)</f>
        <v>0.28678420627332218</v>
      </c>
      <c r="AJ147" s="676">
        <f>_xlfn.T.TEST(AJ14:AJ21,AJ40:AJ46,2,3)</f>
        <v>0.76880000289691741</v>
      </c>
      <c r="AK147" s="37">
        <f>_xlfn.T.TEST(AK14:AK21,AK40:AK46,2,3)</f>
        <v>0.79986854775573735</v>
      </c>
      <c r="AL147" s="58" t="s">
        <v>17</v>
      </c>
      <c r="AM147" s="59" t="s">
        <v>17</v>
      </c>
      <c r="AN147" s="58">
        <f>_xlfn.T.TEST(AN14:AN21,AN40:AN46,2,3)</f>
        <v>0.87016163110127021</v>
      </c>
      <c r="AO147" s="59">
        <f>_xlfn.T.TEST(AO14:AO21,AO40:AO46,2,3)</f>
        <v>0.87623562332441507</v>
      </c>
      <c r="AP147" s="37">
        <f>_xlfn.T.TEST(AP14:AP21,AP40:AP46,2,3)</f>
        <v>0.28678420627332402</v>
      </c>
      <c r="AQ147" s="677">
        <f>_xlfn.T.TEST(AQ14:AQ21,AQ40:AQ46,2,3)</f>
        <v>0.29182364766837082</v>
      </c>
    </row>
    <row r="148" spans="1:43" ht="15.9" customHeight="1" x14ac:dyDescent="0.3">
      <c r="A148" s="34"/>
      <c r="B148" s="1237"/>
      <c r="C148" s="1190" t="s">
        <v>654</v>
      </c>
      <c r="D148" s="1191"/>
      <c r="E148" s="571">
        <f>_xlfn.T.TEST(E14:E21,E65:E74,2,3)</f>
        <v>0.13564185259276776</v>
      </c>
      <c r="F148" s="37">
        <f>_xlfn.T.TEST(F14:F21,F65:F74,2,3)</f>
        <v>1.7545929389795632E-2</v>
      </c>
      <c r="G148" s="163">
        <f>_xlfn.T.TEST(G14:G21,G65:G74,2,3)</f>
        <v>0.50198817169187637</v>
      </c>
      <c r="H148" s="1232"/>
      <c r="I148" s="1233"/>
      <c r="J148" s="58" t="s">
        <v>17</v>
      </c>
      <c r="K148" s="59" t="s">
        <v>17</v>
      </c>
      <c r="L148" s="163" t="s">
        <v>17</v>
      </c>
      <c r="M148" s="1183"/>
      <c r="N148" s="1184"/>
      <c r="O148" s="571">
        <f>_xlfn.T.TEST(O14:O21,O65:O74,2,3)</f>
        <v>8.3806707676787953E-2</v>
      </c>
      <c r="P148" s="37">
        <f>_xlfn.T.TEST(P14:P21,P65:P74,2,3)</f>
        <v>0.12004285555049589</v>
      </c>
      <c r="Q148" s="163">
        <f>_xlfn.T.TEST(Q14:Q21,Q65:Q74,2,3)</f>
        <v>0.60781251518253221</v>
      </c>
      <c r="R148" s="1183"/>
      <c r="S148" s="1184"/>
      <c r="T148" s="571">
        <f>_xlfn.T.TEST(T14:T21,T65:T74,2,3)</f>
        <v>4.6029981390704681E-2</v>
      </c>
      <c r="U148" s="37">
        <f>_xlfn.T.TEST(U14:U21,U65:U74,2,3)</f>
        <v>4.9605722045404754E-2</v>
      </c>
      <c r="V148" s="163">
        <f>_xlfn.T.TEST(V14:V21,V65:V74,2,3)</f>
        <v>0.7613447313269841</v>
      </c>
      <c r="W148" s="1183"/>
      <c r="X148" s="1184"/>
      <c r="AA148" s="571">
        <f>_xlfn.T.TEST(AA14:AA21,AA65:AA74,2,3)</f>
        <v>0.49242991730367602</v>
      </c>
      <c r="AB148" s="37">
        <f>_xlfn.T.TEST(AB14:AB21,AB65:AB74,2,3)</f>
        <v>0.79648950767906768</v>
      </c>
      <c r="AC148" s="58" t="s">
        <v>17</v>
      </c>
      <c r="AD148" s="59" t="s">
        <v>17</v>
      </c>
      <c r="AE148" s="58">
        <f>_xlfn.T.TEST(AE14:AE21,AE65:AE74,2,3)</f>
        <v>0.64954703382200885</v>
      </c>
      <c r="AF148" s="59">
        <f>_xlfn.T.TEST(AF14:AF21,AF65:AF74,2,3)</f>
        <v>0.25231797048870591</v>
      </c>
      <c r="AG148" s="37">
        <f>_xlfn.T.TEST(AG14:AG21,AG65:AG74,2,3)</f>
        <v>0.80515029968275975</v>
      </c>
      <c r="AH148" s="572">
        <f>_xlfn.T.TEST(AH14:AH21,AH65:AH74,2,3)</f>
        <v>0.31478833836767195</v>
      </c>
      <c r="AJ148" s="676">
        <f>_xlfn.T.TEST(AJ14:AJ21,AJ65:AJ74,2,3)</f>
        <v>0.79648950767906757</v>
      </c>
      <c r="AK148" s="37">
        <f>_xlfn.T.TEST(AK14:AK21,AK65:AK74,2,3)</f>
        <v>0.80542348578450829</v>
      </c>
      <c r="AL148" s="58" t="s">
        <v>17</v>
      </c>
      <c r="AM148" s="59" t="s">
        <v>17</v>
      </c>
      <c r="AN148" s="58">
        <f>_xlfn.T.TEST(AN14:AN21,AN65:AN74,2,3)</f>
        <v>0.25231797048870858</v>
      </c>
      <c r="AO148" s="59">
        <f>_xlfn.T.TEST(AO14:AO21,AO65:AO74,2,3)</f>
        <v>0.24414731575081922</v>
      </c>
      <c r="AP148" s="37">
        <f>_xlfn.T.TEST(AP14:AP21,AP65:AP74,2,3)</f>
        <v>0.31478833836767561</v>
      </c>
      <c r="AQ148" s="677">
        <f>_xlfn.T.TEST(AQ14:AQ21,AQ65:AQ74,2,3)</f>
        <v>0.3167934456333974</v>
      </c>
    </row>
    <row r="149" spans="1:43" ht="15.9" customHeight="1" x14ac:dyDescent="0.3">
      <c r="A149" s="34"/>
      <c r="B149" s="1237"/>
      <c r="C149" s="1190" t="s">
        <v>655</v>
      </c>
      <c r="D149" s="1191"/>
      <c r="E149" s="571">
        <f>_xlfn.T.TEST(E14:E21,E99:E108,2,3)</f>
        <v>0.6590384753768167</v>
      </c>
      <c r="F149" s="37">
        <f>_xlfn.T.TEST(F14:F21,F99:F108,2,3)</f>
        <v>0.78537618208937332</v>
      </c>
      <c r="G149" s="163">
        <f>_xlfn.T.TEST(G14:G21,G99:G108,2,3)</f>
        <v>0.58165892528201724</v>
      </c>
      <c r="H149" s="1232"/>
      <c r="I149" s="1233"/>
      <c r="J149" s="58" t="s">
        <v>17</v>
      </c>
      <c r="K149" s="59" t="s">
        <v>17</v>
      </c>
      <c r="L149" s="163" t="s">
        <v>17</v>
      </c>
      <c r="M149" s="1183"/>
      <c r="N149" s="1184"/>
      <c r="O149" s="571">
        <f>_xlfn.T.TEST(O14:O21,O99:O108,2,3)</f>
        <v>1.4676568932103957E-2</v>
      </c>
      <c r="P149" s="37">
        <f>_xlfn.T.TEST(P14:P21,P99:P108,2,3)</f>
        <v>1.1929833490903097E-2</v>
      </c>
      <c r="Q149" s="163">
        <f>_xlfn.T.TEST(Q14:Q21,Q99:Q108,2,3)</f>
        <v>0.39168918268069708</v>
      </c>
      <c r="R149" s="1183"/>
      <c r="S149" s="1184"/>
      <c r="T149" s="571">
        <f>_xlfn.T.TEST(T14:T21,T99:T108,2,3)</f>
        <v>0.21891864154623961</v>
      </c>
      <c r="U149" s="37">
        <f>_xlfn.T.TEST(U14:U21,U99:U108,2,3)</f>
        <v>0.20937818765071473</v>
      </c>
      <c r="V149" s="163">
        <f>_xlfn.T.TEST(V14:V21,V99:V108,2,3)</f>
        <v>0.52566571769935533</v>
      </c>
      <c r="W149" s="1183"/>
      <c r="X149" s="1184"/>
      <c r="AA149" s="571">
        <f>_xlfn.T.TEST(AA14:AA21,AA99:AA108,2,3)</f>
        <v>0.88535223875322477</v>
      </c>
      <c r="AB149" s="37">
        <f>_xlfn.T.TEST(AB14:AB21,AB99:AB108,2,3)</f>
        <v>0.7643505970656721</v>
      </c>
      <c r="AC149" s="58" t="s">
        <v>17</v>
      </c>
      <c r="AD149" s="59" t="s">
        <v>17</v>
      </c>
      <c r="AE149" s="58">
        <f>_xlfn.T.TEST(AE14:AE21,AE99:AE108,2,3)</f>
        <v>0.90575679357172234</v>
      </c>
      <c r="AF149" s="59">
        <f>_xlfn.T.TEST(AF14:AF21,AF99:AF108,2,3)</f>
        <v>0.40500669724833671</v>
      </c>
      <c r="AG149" s="37">
        <f>_xlfn.T.TEST(AG14:AG21,AG99:AG108,2,3)</f>
        <v>0.75121005775144967</v>
      </c>
      <c r="AH149" s="572">
        <f>_xlfn.T.TEST(AH14:AH21,AH99:AH108,2,3)</f>
        <v>0.26624781234591738</v>
      </c>
      <c r="AJ149" s="676">
        <f>_xlfn.T.TEST(AJ14:AJ21,AJ99:AJ108,2,3)</f>
        <v>0.76435059706567121</v>
      </c>
      <c r="AK149" s="37">
        <f>_xlfn.T.TEST(AK14:AK21,AK99:AK108,2,3)</f>
        <v>0.77190257374072113</v>
      </c>
      <c r="AL149" s="58" t="s">
        <v>17</v>
      </c>
      <c r="AM149" s="59" t="s">
        <v>17</v>
      </c>
      <c r="AN149" s="58">
        <f>_xlfn.T.TEST(AN14:AN21,AN99:AN108,2,3)</f>
        <v>0.40500669724833671</v>
      </c>
      <c r="AO149" s="59">
        <f>_xlfn.T.TEST(AO14:AO21,AO99:AO108,2,3)</f>
        <v>0.40134554972303604</v>
      </c>
      <c r="AP149" s="37">
        <f>_xlfn.T.TEST(AP14:AP21,AP99:AP108,2,3)</f>
        <v>0.26624781234591516</v>
      </c>
      <c r="AQ149" s="677">
        <f>_xlfn.T.TEST(AQ14:AQ21,AQ99:AQ108,2,3)</f>
        <v>0.26615369701983138</v>
      </c>
    </row>
    <row r="150" spans="1:43" ht="15.9" customHeight="1" thickBot="1" x14ac:dyDescent="0.35">
      <c r="A150" s="34"/>
      <c r="B150" s="1238"/>
      <c r="C150" s="1192" t="s">
        <v>656</v>
      </c>
      <c r="D150" s="1193"/>
      <c r="E150" s="573">
        <f>_xlfn.T.TEST(E40:E46,E126:E133,2,3)</f>
        <v>0.8238208269874121</v>
      </c>
      <c r="F150" s="38">
        <f>_xlfn.T.TEST(F40:F46,F126:F133,2,3)</f>
        <v>0.92996810762584281</v>
      </c>
      <c r="G150" s="164">
        <f>_xlfn.T.TEST(G40:G46,G126:G133,2,3)</f>
        <v>0.10211329152308733</v>
      </c>
      <c r="H150" s="1234"/>
      <c r="I150" s="1235"/>
      <c r="J150" s="70" t="s">
        <v>17</v>
      </c>
      <c r="K150" s="71" t="s">
        <v>17</v>
      </c>
      <c r="L150" s="164" t="s">
        <v>17</v>
      </c>
      <c r="M150" s="1103"/>
      <c r="N150" s="1104"/>
      <c r="O150" s="573">
        <f>_xlfn.T.TEST(O40:O46,O126:O133,2,3)</f>
        <v>3.1453517333757217E-2</v>
      </c>
      <c r="P150" s="38">
        <f>_xlfn.T.TEST(P40:P46,P126:P133,2,3)</f>
        <v>3.3781232637260086E-2</v>
      </c>
      <c r="Q150" s="164">
        <f>_xlfn.T.TEST(Q40:Q46,Q126:Q133,2,3)</f>
        <v>0.94905896295156489</v>
      </c>
      <c r="R150" s="1103"/>
      <c r="S150" s="1104"/>
      <c r="T150" s="573">
        <f>_xlfn.T.TEST(T40:T46,T126:T133,2,3)</f>
        <v>0.18704693664156508</v>
      </c>
      <c r="U150" s="38">
        <f>_xlfn.T.TEST(U40:U46,U126:U133,2,3)</f>
        <v>4.5278282653205167E-2</v>
      </c>
      <c r="V150" s="164">
        <f>_xlfn.T.TEST(V40:V46,V126:V133,2,3)</f>
        <v>0.43066818120269246</v>
      </c>
      <c r="W150" s="1103"/>
      <c r="X150" s="1104"/>
      <c r="AA150" s="573">
        <f>_xlfn.T.TEST(AA40:AA46,AA126:AA133,2,3)</f>
        <v>0.72523377043056869</v>
      </c>
      <c r="AB150" s="38">
        <f>_xlfn.T.TEST(AB40:AB46,AB126:AB133,2,3)</f>
        <v>0.74368673513872352</v>
      </c>
      <c r="AC150" s="70" t="s">
        <v>17</v>
      </c>
      <c r="AD150" s="71" t="s">
        <v>17</v>
      </c>
      <c r="AE150" s="70">
        <f>_xlfn.T.TEST(AE40:AE46,AE126:AE133,2,3)</f>
        <v>0.60474958464644679</v>
      </c>
      <c r="AF150" s="71">
        <f>_xlfn.T.TEST(AF40:AF46,AF126:AF133,2,3)</f>
        <v>0.88509299448487377</v>
      </c>
      <c r="AG150" s="38">
        <f>_xlfn.T.TEST(AG40:AG46,AG126:AG133,2,3)</f>
        <v>0.26544187874197511</v>
      </c>
      <c r="AH150" s="574">
        <f>_xlfn.T.TEST(AH40:AH46,AH126:AH133,2,3)</f>
        <v>0.50873853397800151</v>
      </c>
      <c r="AJ150" s="678">
        <f>_xlfn.T.TEST(AJ40:AJ46,AJ126:AJ133,2,3)</f>
        <v>0.74368673513872352</v>
      </c>
      <c r="AK150" s="38">
        <f>_xlfn.T.TEST(AK40:AK46,AK126:AK133,2,3)</f>
        <v>0.73004193739378442</v>
      </c>
      <c r="AL150" s="70" t="s">
        <v>17</v>
      </c>
      <c r="AM150" s="71" t="s">
        <v>17</v>
      </c>
      <c r="AN150" s="70">
        <f>_xlfn.T.TEST(AN40:AN46,AN126:AN133,2,3)</f>
        <v>0.88509299448487166</v>
      </c>
      <c r="AO150" s="71">
        <f>_xlfn.T.TEST(AO40:AO46,AO126:AO133,2,3)</f>
        <v>0.86802392621424629</v>
      </c>
      <c r="AP150" s="38">
        <f>_xlfn.T.TEST(AP40:AP46,AP126:AP133,2,3)</f>
        <v>0.50873853397800151</v>
      </c>
      <c r="AQ150" s="679">
        <f>_xlfn.T.TEST(AQ40:AQ46,AQ126:AQ133,2,3)</f>
        <v>0.50747336783520047</v>
      </c>
    </row>
    <row r="151" spans="1:43" ht="15.9" customHeight="1" x14ac:dyDescent="0.3"/>
    <row r="201" spans="1:43" ht="15" thickBot="1" x14ac:dyDescent="0.35"/>
    <row r="202" spans="1:43" ht="16.2" thickBot="1" x14ac:dyDescent="0.35">
      <c r="A202" s="1150" t="s">
        <v>643</v>
      </c>
      <c r="B202" s="1151"/>
      <c r="C202" s="1308" t="s">
        <v>0</v>
      </c>
      <c r="D202" s="1179" t="s">
        <v>1</v>
      </c>
      <c r="E202" s="1098" t="s">
        <v>161</v>
      </c>
      <c r="F202" s="1099"/>
      <c r="G202" s="1099"/>
      <c r="H202" s="1099"/>
      <c r="I202" s="1099"/>
      <c r="J202" s="1098" t="s">
        <v>162</v>
      </c>
      <c r="K202" s="1099"/>
      <c r="L202" s="1099"/>
      <c r="M202" s="1099"/>
      <c r="N202" s="1100"/>
      <c r="O202" s="1098" t="s">
        <v>164</v>
      </c>
      <c r="P202" s="1099"/>
      <c r="Q202" s="1099"/>
      <c r="R202" s="1099"/>
      <c r="S202" s="1100"/>
      <c r="T202" s="1098" t="s">
        <v>163</v>
      </c>
      <c r="U202" s="1099"/>
      <c r="V202" s="1099"/>
      <c r="W202" s="1099"/>
      <c r="X202" s="1100"/>
      <c r="Y202" s="270"/>
      <c r="AA202" s="1098" t="s">
        <v>339</v>
      </c>
      <c r="AB202" s="1099"/>
      <c r="AC202" s="1099"/>
      <c r="AD202" s="1099"/>
      <c r="AE202" s="1099"/>
      <c r="AF202" s="1099"/>
      <c r="AG202" s="1099"/>
      <c r="AH202" s="1100"/>
      <c r="AJ202" s="1275" t="s">
        <v>341</v>
      </c>
      <c r="AK202" s="1276"/>
      <c r="AL202" s="1276"/>
      <c r="AM202" s="1276"/>
      <c r="AN202" s="1276"/>
      <c r="AO202" s="1276"/>
      <c r="AP202" s="1276"/>
      <c r="AQ202" s="1277"/>
    </row>
    <row r="203" spans="1:43" x14ac:dyDescent="0.3">
      <c r="A203" s="1152"/>
      <c r="B203" s="1153"/>
      <c r="C203" s="1309"/>
      <c r="D203" s="1180"/>
      <c r="E203" s="1225" t="s">
        <v>51</v>
      </c>
      <c r="F203" s="1226"/>
      <c r="G203" s="1198" t="s">
        <v>7</v>
      </c>
      <c r="H203" s="1157" t="s">
        <v>68</v>
      </c>
      <c r="I203" s="1179" t="s">
        <v>2</v>
      </c>
      <c r="J203" s="1225" t="s">
        <v>51</v>
      </c>
      <c r="K203" s="1226"/>
      <c r="L203" s="1198" t="s">
        <v>7</v>
      </c>
      <c r="M203" s="1157" t="s">
        <v>68</v>
      </c>
      <c r="N203" s="1180" t="s">
        <v>2</v>
      </c>
      <c r="O203" s="1225" t="s">
        <v>51</v>
      </c>
      <c r="P203" s="1226"/>
      <c r="Q203" s="1198" t="s">
        <v>7</v>
      </c>
      <c r="R203" s="1157" t="s">
        <v>68</v>
      </c>
      <c r="S203" s="1180" t="s">
        <v>2</v>
      </c>
      <c r="T203" s="1225" t="s">
        <v>51</v>
      </c>
      <c r="U203" s="1226"/>
      <c r="V203" s="1198" t="s">
        <v>7</v>
      </c>
      <c r="W203" s="1157" t="s">
        <v>68</v>
      </c>
      <c r="X203" s="1180" t="s">
        <v>2</v>
      </c>
      <c r="Y203" s="877"/>
      <c r="AA203" s="1178" t="s">
        <v>161</v>
      </c>
      <c r="AB203" s="1135"/>
      <c r="AC203" s="1086" t="s">
        <v>162</v>
      </c>
      <c r="AD203" s="1087"/>
      <c r="AE203" s="1086" t="s">
        <v>164</v>
      </c>
      <c r="AF203" s="1087"/>
      <c r="AG203" s="1251" t="s">
        <v>163</v>
      </c>
      <c r="AH203" s="1252"/>
      <c r="AJ203" s="1281" t="s">
        <v>161</v>
      </c>
      <c r="AK203" s="1280"/>
      <c r="AL203" s="1278" t="s">
        <v>162</v>
      </c>
      <c r="AM203" s="1280"/>
      <c r="AN203" s="1278" t="s">
        <v>164</v>
      </c>
      <c r="AO203" s="1280"/>
      <c r="AP203" s="1298" t="s">
        <v>163</v>
      </c>
      <c r="AQ203" s="1279"/>
    </row>
    <row r="204" spans="1:43" ht="18.600000000000001" thickBot="1" x14ac:dyDescent="0.45">
      <c r="A204" s="1154"/>
      <c r="B204" s="1155"/>
      <c r="C204" s="1310"/>
      <c r="D204" s="1181"/>
      <c r="E204" s="92" t="s">
        <v>52</v>
      </c>
      <c r="F204" s="93" t="s">
        <v>53</v>
      </c>
      <c r="G204" s="1199"/>
      <c r="H204" s="1158"/>
      <c r="I204" s="1181"/>
      <c r="J204" s="92" t="s">
        <v>52</v>
      </c>
      <c r="K204" s="93" t="s">
        <v>53</v>
      </c>
      <c r="L204" s="1199"/>
      <c r="M204" s="1158"/>
      <c r="N204" s="1181"/>
      <c r="O204" s="92" t="s">
        <v>52</v>
      </c>
      <c r="P204" s="93" t="s">
        <v>53</v>
      </c>
      <c r="Q204" s="1199"/>
      <c r="R204" s="1158"/>
      <c r="S204" s="1181"/>
      <c r="T204" s="92" t="s">
        <v>52</v>
      </c>
      <c r="U204" s="93" t="s">
        <v>53</v>
      </c>
      <c r="V204" s="1199"/>
      <c r="W204" s="1158"/>
      <c r="X204" s="1181"/>
      <c r="Y204" s="877"/>
      <c r="AA204" s="110" t="s">
        <v>92</v>
      </c>
      <c r="AB204" s="271" t="s">
        <v>340</v>
      </c>
      <c r="AC204" s="108" t="s">
        <v>92</v>
      </c>
      <c r="AD204" s="109" t="s">
        <v>340</v>
      </c>
      <c r="AE204" s="108" t="s">
        <v>92</v>
      </c>
      <c r="AF204" s="109" t="s">
        <v>340</v>
      </c>
      <c r="AG204" s="118" t="s">
        <v>92</v>
      </c>
      <c r="AH204" s="111" t="s">
        <v>340</v>
      </c>
      <c r="AJ204" s="274" t="s">
        <v>342</v>
      </c>
      <c r="AK204" s="275" t="s">
        <v>343</v>
      </c>
      <c r="AL204" s="276" t="s">
        <v>342</v>
      </c>
      <c r="AM204" s="275" t="s">
        <v>343</v>
      </c>
      <c r="AN204" s="276" t="s">
        <v>342</v>
      </c>
      <c r="AO204" s="275" t="s">
        <v>343</v>
      </c>
      <c r="AP204" s="277" t="s">
        <v>342</v>
      </c>
      <c r="AQ204" s="278" t="s">
        <v>343</v>
      </c>
    </row>
    <row r="205" spans="1:43" ht="14.4" customHeight="1" x14ac:dyDescent="0.3">
      <c r="A205" s="1170" t="s">
        <v>800</v>
      </c>
      <c r="B205" s="1253" t="s">
        <v>9</v>
      </c>
      <c r="C205" s="725"/>
      <c r="D205" s="96"/>
      <c r="E205" s="308"/>
      <c r="F205" s="7"/>
      <c r="G205" s="210"/>
      <c r="H205" s="104"/>
      <c r="I205" s="98"/>
      <c r="J205" s="308"/>
      <c r="K205" s="7"/>
      <c r="L205" s="210"/>
      <c r="M205" s="231"/>
      <c r="N205" s="210"/>
      <c r="O205" s="97"/>
      <c r="P205" s="123"/>
      <c r="Q205" s="210"/>
      <c r="R205" s="231"/>
      <c r="S205" s="210"/>
      <c r="T205" s="97"/>
      <c r="U205" s="123"/>
      <c r="V205" s="210"/>
      <c r="W205" s="231"/>
      <c r="X205" s="210"/>
      <c r="Y205" s="888"/>
      <c r="Z205" s="81"/>
      <c r="AA205" s="308"/>
      <c r="AB205" s="35"/>
      <c r="AC205" s="97"/>
      <c r="AD205" s="100"/>
      <c r="AE205" s="97"/>
      <c r="AF205" s="100"/>
      <c r="AG205" s="7"/>
      <c r="AH205" s="878"/>
      <c r="AI205" s="81"/>
      <c r="AJ205" s="879"/>
      <c r="AK205" s="37"/>
      <c r="AL205" s="99"/>
      <c r="AM205" s="100"/>
      <c r="AN205" s="99"/>
      <c r="AO205" s="100"/>
      <c r="AP205" s="35"/>
      <c r="AQ205" s="878"/>
    </row>
    <row r="206" spans="1:43" x14ac:dyDescent="0.3">
      <c r="A206" s="1171"/>
      <c r="B206" s="1254"/>
      <c r="C206" s="726"/>
      <c r="D206" s="24"/>
      <c r="E206" s="327"/>
      <c r="F206" s="11"/>
      <c r="G206" s="211"/>
      <c r="H206" s="103"/>
      <c r="I206" s="86"/>
      <c r="J206" s="88"/>
      <c r="K206" s="124"/>
      <c r="L206" s="211"/>
      <c r="M206" s="263"/>
      <c r="N206" s="211"/>
      <c r="O206" s="88"/>
      <c r="P206" s="124"/>
      <c r="Q206" s="211"/>
      <c r="R206" s="263"/>
      <c r="S206" s="211"/>
      <c r="T206" s="88"/>
      <c r="U206" s="124"/>
      <c r="V206" s="211"/>
      <c r="W206" s="263"/>
      <c r="X206" s="211"/>
      <c r="Y206" s="888"/>
      <c r="AA206" s="327"/>
      <c r="AB206" s="37"/>
      <c r="AC206" s="88"/>
      <c r="AD206" s="59"/>
      <c r="AE206" s="88"/>
      <c r="AF206" s="59"/>
      <c r="AG206" s="11"/>
      <c r="AH206" s="880"/>
      <c r="AJ206" s="879"/>
      <c r="AK206" s="37"/>
      <c r="AL206" s="58"/>
      <c r="AM206" s="59"/>
      <c r="AN206" s="58"/>
      <c r="AO206" s="59"/>
      <c r="AP206" s="37"/>
      <c r="AQ206" s="880"/>
    </row>
    <row r="207" spans="1:43" x14ac:dyDescent="0.3">
      <c r="A207" s="1171"/>
      <c r="B207" s="1254"/>
      <c r="C207" s="726"/>
      <c r="D207" s="24"/>
      <c r="E207" s="327"/>
      <c r="F207" s="11"/>
      <c r="G207" s="211"/>
      <c r="H207" s="103"/>
      <c r="I207" s="86"/>
      <c r="J207" s="88"/>
      <c r="K207" s="124"/>
      <c r="L207" s="211"/>
      <c r="M207" s="263"/>
      <c r="N207" s="211"/>
      <c r="O207" s="88"/>
      <c r="P207" s="124"/>
      <c r="Q207" s="211"/>
      <c r="R207" s="263"/>
      <c r="S207" s="211"/>
      <c r="T207" s="88"/>
      <c r="U207" s="124"/>
      <c r="V207" s="211"/>
      <c r="W207" s="263"/>
      <c r="X207" s="211"/>
      <c r="Y207" s="888"/>
      <c r="AA207" s="327"/>
      <c r="AB207" s="37"/>
      <c r="AC207" s="88"/>
      <c r="AD207" s="59"/>
      <c r="AE207" s="88"/>
      <c r="AF207" s="59"/>
      <c r="AG207" s="11"/>
      <c r="AH207" s="880"/>
      <c r="AJ207" s="879"/>
      <c r="AK207" s="37"/>
      <c r="AL207" s="58"/>
      <c r="AM207" s="59"/>
      <c r="AN207" s="58"/>
      <c r="AO207" s="59"/>
      <c r="AP207" s="37"/>
      <c r="AQ207" s="880"/>
    </row>
    <row r="208" spans="1:43" x14ac:dyDescent="0.3">
      <c r="A208" s="1171"/>
      <c r="B208" s="1254"/>
      <c r="C208" s="726"/>
      <c r="D208" s="24"/>
      <c r="E208" s="327"/>
      <c r="F208" s="11"/>
      <c r="G208" s="211"/>
      <c r="H208" s="103"/>
      <c r="I208" s="86"/>
      <c r="J208" s="88"/>
      <c r="K208" s="124"/>
      <c r="L208" s="211"/>
      <c r="M208" s="263"/>
      <c r="N208" s="211"/>
      <c r="O208" s="88"/>
      <c r="P208" s="124"/>
      <c r="Q208" s="211"/>
      <c r="R208" s="263"/>
      <c r="S208" s="211"/>
      <c r="T208" s="88"/>
      <c r="U208" s="124"/>
      <c r="V208" s="211"/>
      <c r="W208" s="263"/>
      <c r="X208" s="211"/>
      <c r="Y208" s="888"/>
      <c r="AA208" s="327"/>
      <c r="AB208" s="37"/>
      <c r="AC208" s="88"/>
      <c r="AD208" s="59"/>
      <c r="AE208" s="88"/>
      <c r="AF208" s="59"/>
      <c r="AG208" s="11"/>
      <c r="AH208" s="880"/>
      <c r="AJ208" s="879"/>
      <c r="AK208" s="37"/>
      <c r="AL208" s="58"/>
      <c r="AM208" s="59"/>
      <c r="AN208" s="58"/>
      <c r="AO208" s="59"/>
      <c r="AP208" s="37"/>
      <c r="AQ208" s="880"/>
    </row>
    <row r="209" spans="1:43" ht="15" thickBot="1" x14ac:dyDescent="0.35">
      <c r="A209" s="1171"/>
      <c r="B209" s="1254"/>
      <c r="C209" s="727"/>
      <c r="D209" s="40"/>
      <c r="E209" s="310"/>
      <c r="F209" s="94"/>
      <c r="G209" s="212"/>
      <c r="H209" s="106"/>
      <c r="I209" s="107"/>
      <c r="J209" s="105"/>
      <c r="K209" s="125"/>
      <c r="L209" s="212"/>
      <c r="M209" s="264"/>
      <c r="N209" s="212"/>
      <c r="O209" s="105"/>
      <c r="P209" s="125"/>
      <c r="Q209" s="212"/>
      <c r="R209" s="264"/>
      <c r="S209" s="212"/>
      <c r="T209" s="105"/>
      <c r="U209" s="125"/>
      <c r="V209" s="212"/>
      <c r="W209" s="264"/>
      <c r="X209" s="212"/>
      <c r="Y209" s="888"/>
      <c r="AA209" s="310"/>
      <c r="AB209" s="38"/>
      <c r="AC209" s="105"/>
      <c r="AD209" s="71"/>
      <c r="AE209" s="105"/>
      <c r="AF209" s="71"/>
      <c r="AG209" s="94"/>
      <c r="AH209" s="882"/>
      <c r="AJ209" s="881"/>
      <c r="AK209" s="38"/>
      <c r="AL209" s="70"/>
      <c r="AM209" s="71"/>
      <c r="AN209" s="70"/>
      <c r="AO209" s="71"/>
      <c r="AP209" s="38"/>
      <c r="AQ209" s="882"/>
    </row>
    <row r="210" spans="1:43" ht="21" x14ac:dyDescent="0.3">
      <c r="A210" s="1171"/>
      <c r="B210" s="1254"/>
      <c r="C210" s="1116" t="s">
        <v>13</v>
      </c>
      <c r="D210" s="1117"/>
      <c r="E210" s="14" t="e">
        <f>AVERAGE(E205:E209)</f>
        <v>#DIV/0!</v>
      </c>
      <c r="F210" s="15" t="e">
        <f>AVERAGE(F205:F209)</f>
        <v>#DIV/0!</v>
      </c>
      <c r="G210" s="213" t="e">
        <f>AVERAGE(G205:G209)</f>
        <v>#DIV/0!</v>
      </c>
      <c r="H210" s="1302">
        <f>COUNT(E205:E209)</f>
        <v>0</v>
      </c>
      <c r="I210" s="1303"/>
      <c r="J210" s="89" t="e">
        <f>AVERAGE(J205:J209)</f>
        <v>#DIV/0!</v>
      </c>
      <c r="K210" s="126" t="e">
        <f>AVERAGE(K205:K209)</f>
        <v>#DIV/0!</v>
      </c>
      <c r="L210" s="213" t="e">
        <f>AVERAGE(L205:L209)</f>
        <v>#DIV/0!</v>
      </c>
      <c r="M210" s="1302">
        <f>COUNT(J205:J209)</f>
        <v>0</v>
      </c>
      <c r="N210" s="1303"/>
      <c r="O210" s="89" t="e">
        <f>AVERAGE(O205:O209)</f>
        <v>#DIV/0!</v>
      </c>
      <c r="P210" s="126" t="e">
        <f>AVERAGE(P205:P209)</f>
        <v>#DIV/0!</v>
      </c>
      <c r="Q210" s="213" t="e">
        <f>AVERAGE(Q205:Q209)</f>
        <v>#DIV/0!</v>
      </c>
      <c r="R210" s="1302">
        <f>COUNT(O205:O209)</f>
        <v>0</v>
      </c>
      <c r="S210" s="1303"/>
      <c r="T210" s="89" t="e">
        <f>AVERAGE(T205:T209)</f>
        <v>#DIV/0!</v>
      </c>
      <c r="U210" s="126" t="e">
        <f>AVERAGE(U205:U209)</f>
        <v>#DIV/0!</v>
      </c>
      <c r="V210" s="213" t="e">
        <f>AVERAGE(V205:V209)</f>
        <v>#DIV/0!</v>
      </c>
      <c r="W210" s="1302">
        <f>COUNT(T205:T209)</f>
        <v>0</v>
      </c>
      <c r="X210" s="1303"/>
      <c r="Y210" s="889"/>
      <c r="AA210" s="14" t="e">
        <f>AVERAGE(AA205:AA209)</f>
        <v>#DIV/0!</v>
      </c>
      <c r="AB210" s="48" t="e">
        <f>AVERAGE(AB205:AB209)</f>
        <v>#DIV/0!</v>
      </c>
      <c r="AC210" s="89" t="s">
        <v>17</v>
      </c>
      <c r="AD210" s="65" t="s">
        <v>17</v>
      </c>
      <c r="AE210" s="89" t="e">
        <f>AVERAGE(AE205:AE209)</f>
        <v>#DIV/0!</v>
      </c>
      <c r="AF210" s="65" t="e">
        <f>AVERAGE(AF205:AF209)</f>
        <v>#DIV/0!</v>
      </c>
      <c r="AG210" s="15" t="e">
        <f>AVERAGE(AG205:AG209)</f>
        <v>#DIV/0!</v>
      </c>
      <c r="AH210" s="112" t="e">
        <f>AVERAGE(AH205:AH209)</f>
        <v>#DIV/0!</v>
      </c>
      <c r="AJ210" s="47" t="e">
        <f>AVERAGE(AJ205:AJ209)</f>
        <v>#DIV/0!</v>
      </c>
      <c r="AK210" s="48" t="e">
        <f>AVERAGE(AK205:AK209)</f>
        <v>#DIV/0!</v>
      </c>
      <c r="AL210" s="64" t="s">
        <v>17</v>
      </c>
      <c r="AM210" s="65" t="s">
        <v>17</v>
      </c>
      <c r="AN210" s="64" t="e">
        <f>AVERAGE(AN205:AN209)</f>
        <v>#DIV/0!</v>
      </c>
      <c r="AO210" s="65" t="e">
        <f>AVERAGE(AO205:AO209)</f>
        <v>#DIV/0!</v>
      </c>
      <c r="AP210" s="48" t="e">
        <f>AVERAGE(AP205:AP209)</f>
        <v>#DIV/0!</v>
      </c>
      <c r="AQ210" s="112" t="e">
        <f>AVERAGE(AQ205:AQ209)</f>
        <v>#DIV/0!</v>
      </c>
    </row>
    <row r="211" spans="1:43" ht="21" x14ac:dyDescent="0.3">
      <c r="A211" s="1171"/>
      <c r="B211" s="1254"/>
      <c r="C211" s="1124" t="s">
        <v>14</v>
      </c>
      <c r="D211" s="1125"/>
      <c r="E211" s="17" t="e">
        <f>_xlfn.STDEV.S(E205:E209)</f>
        <v>#DIV/0!</v>
      </c>
      <c r="F211" s="18" t="e">
        <f>_xlfn.STDEV.S(F205:F209)</f>
        <v>#DIV/0!</v>
      </c>
      <c r="G211" s="214" t="e">
        <f>_xlfn.STDEV.S(G205:G209)</f>
        <v>#DIV/0!</v>
      </c>
      <c r="H211" s="1304"/>
      <c r="I211" s="1305"/>
      <c r="J211" s="90" t="e">
        <f>_xlfn.STDEV.S(J205:J209)</f>
        <v>#DIV/0!</v>
      </c>
      <c r="K211" s="127" t="e">
        <f>_xlfn.STDEV.S(K205:K209)</f>
        <v>#DIV/0!</v>
      </c>
      <c r="L211" s="214" t="e">
        <f>_xlfn.STDEV.S(L205:L209)</f>
        <v>#DIV/0!</v>
      </c>
      <c r="M211" s="1304"/>
      <c r="N211" s="1305"/>
      <c r="O211" s="90" t="e">
        <f>_xlfn.STDEV.S(O205:O209)</f>
        <v>#DIV/0!</v>
      </c>
      <c r="P211" s="127" t="e">
        <f>_xlfn.STDEV.S(P205:P209)</f>
        <v>#DIV/0!</v>
      </c>
      <c r="Q211" s="214" t="e">
        <f>_xlfn.STDEV.S(Q205:Q209)</f>
        <v>#DIV/0!</v>
      </c>
      <c r="R211" s="1304"/>
      <c r="S211" s="1305"/>
      <c r="T211" s="90" t="e">
        <f>_xlfn.STDEV.S(T205:T209)</f>
        <v>#DIV/0!</v>
      </c>
      <c r="U211" s="127" t="e">
        <f>_xlfn.STDEV.S(U205:U209)</f>
        <v>#DIV/0!</v>
      </c>
      <c r="V211" s="214" t="e">
        <f>_xlfn.STDEV.S(V205:V209)</f>
        <v>#DIV/0!</v>
      </c>
      <c r="W211" s="1304"/>
      <c r="X211" s="1305"/>
      <c r="Y211" s="889"/>
      <c r="AA211" s="17" t="e">
        <f>_xlfn.STDEV.S(AA205:AA209)</f>
        <v>#DIV/0!</v>
      </c>
      <c r="AB211" s="50" t="e">
        <f>_xlfn.STDEV.S(AB205:AB209)</f>
        <v>#DIV/0!</v>
      </c>
      <c r="AC211" s="90" t="s">
        <v>17</v>
      </c>
      <c r="AD211" s="67" t="s">
        <v>17</v>
      </c>
      <c r="AE211" s="90" t="e">
        <f>_xlfn.STDEV.S(AE205:AE209)</f>
        <v>#DIV/0!</v>
      </c>
      <c r="AF211" s="67" t="e">
        <f>_xlfn.STDEV.S(AF205:AF209)</f>
        <v>#DIV/0!</v>
      </c>
      <c r="AG211" s="18" t="e">
        <f>_xlfn.STDEV.S(AG205:AG209)</f>
        <v>#DIV/0!</v>
      </c>
      <c r="AH211" s="113" t="e">
        <f>_xlfn.STDEV.S(AH205:AH209)</f>
        <v>#DIV/0!</v>
      </c>
      <c r="AJ211" s="49" t="e">
        <f>_xlfn.STDEV.S(AJ205:AJ209)</f>
        <v>#DIV/0!</v>
      </c>
      <c r="AK211" s="50" t="e">
        <f>_xlfn.STDEV.S(AK205:AK209)</f>
        <v>#DIV/0!</v>
      </c>
      <c r="AL211" s="66" t="s">
        <v>17</v>
      </c>
      <c r="AM211" s="67" t="s">
        <v>17</v>
      </c>
      <c r="AN211" s="66" t="e">
        <f>_xlfn.STDEV.S(AN205:AN209)</f>
        <v>#DIV/0!</v>
      </c>
      <c r="AO211" s="67" t="e">
        <f>_xlfn.STDEV.S(AO205:AO209)</f>
        <v>#DIV/0!</v>
      </c>
      <c r="AP211" s="50" t="e">
        <f>_xlfn.STDEV.S(AP205:AP209)</f>
        <v>#DIV/0!</v>
      </c>
      <c r="AQ211" s="113" t="e">
        <f>_xlfn.STDEV.S(AQ205:AQ209)</f>
        <v>#DIV/0!</v>
      </c>
    </row>
    <row r="212" spans="1:43" ht="21.6" thickBot="1" x14ac:dyDescent="0.35">
      <c r="A212" s="1171"/>
      <c r="B212" s="1255"/>
      <c r="C212" s="1126" t="s">
        <v>15</v>
      </c>
      <c r="D212" s="1127"/>
      <c r="E212" s="20" t="e">
        <f>_xlfn.STDEV.S(E205:E209)/SQRT(COUNT(E205:E209))</f>
        <v>#DIV/0!</v>
      </c>
      <c r="F212" s="21" t="e">
        <f>_xlfn.STDEV.S(F205:F209)/SQRT(COUNT(F205:F209))</f>
        <v>#DIV/0!</v>
      </c>
      <c r="G212" s="215" t="e">
        <f>_xlfn.STDEV.S(G205:G209)/SQRT(COUNT(G205:G209))</f>
        <v>#DIV/0!</v>
      </c>
      <c r="H212" s="1306"/>
      <c r="I212" s="1307"/>
      <c r="J212" s="91" t="e">
        <f>_xlfn.STDEV.S(J205:J209)/SQRT(COUNT(J205:J209))</f>
        <v>#DIV/0!</v>
      </c>
      <c r="K212" s="128" t="e">
        <f>_xlfn.STDEV.S(K205:K209)/SQRT(COUNT(K205:K209))</f>
        <v>#DIV/0!</v>
      </c>
      <c r="L212" s="215" t="e">
        <f>_xlfn.STDEV.S(L205:L209)/SQRT(COUNT(L205:L209))</f>
        <v>#DIV/0!</v>
      </c>
      <c r="M212" s="1306"/>
      <c r="N212" s="1307"/>
      <c r="O212" s="91" t="e">
        <f>_xlfn.STDEV.S(O205:O209)/SQRT(COUNT(O205:O209))</f>
        <v>#DIV/0!</v>
      </c>
      <c r="P212" s="128" t="e">
        <f>_xlfn.STDEV.S(P205:P209)/SQRT(COUNT(P205:P209))</f>
        <v>#DIV/0!</v>
      </c>
      <c r="Q212" s="215" t="e">
        <f>_xlfn.STDEV.S(Q205:Q209)/SQRT(COUNT(Q205:Q209))</f>
        <v>#DIV/0!</v>
      </c>
      <c r="R212" s="1306"/>
      <c r="S212" s="1307"/>
      <c r="T212" s="91" t="e">
        <f>_xlfn.STDEV.S(T205:T209)/SQRT(COUNT(T205:T209))</f>
        <v>#DIV/0!</v>
      </c>
      <c r="U212" s="128" t="e">
        <f>_xlfn.STDEV.S(U205:U209)/SQRT(COUNT(U205:U209))</f>
        <v>#DIV/0!</v>
      </c>
      <c r="V212" s="215" t="e">
        <f>_xlfn.STDEV.S(V205:V209)/SQRT(COUNT(V205:V209))</f>
        <v>#DIV/0!</v>
      </c>
      <c r="W212" s="1306"/>
      <c r="X212" s="1307"/>
      <c r="Y212" s="889"/>
      <c r="AA212" s="20" t="e">
        <f>_xlfn.STDEV.S(AA205:AA209)/SQRT(COUNT(AA205:AA209))</f>
        <v>#DIV/0!</v>
      </c>
      <c r="AB212" s="52" t="e">
        <f>_xlfn.STDEV.S(AB205:AB209)/SQRT(COUNT(AB205:AB209))</f>
        <v>#DIV/0!</v>
      </c>
      <c r="AC212" s="91" t="s">
        <v>17</v>
      </c>
      <c r="AD212" s="69" t="s">
        <v>17</v>
      </c>
      <c r="AE212" s="91" t="e">
        <f>_xlfn.STDEV.S(AE205:AE209)/SQRT(COUNT(AE205:AE209))</f>
        <v>#DIV/0!</v>
      </c>
      <c r="AF212" s="69" t="e">
        <f>_xlfn.STDEV.S(AF205:AF209)/SQRT(COUNT(AF205:AF209))</f>
        <v>#DIV/0!</v>
      </c>
      <c r="AG212" s="21" t="e">
        <f>_xlfn.STDEV.S(AG205:AG209)/SQRT(COUNT(AG205:AG209))</f>
        <v>#DIV/0!</v>
      </c>
      <c r="AH212" s="114" t="e">
        <f>_xlfn.STDEV.S(AH205:AH209)/SQRT(COUNT(AH205:AH209))</f>
        <v>#DIV/0!</v>
      </c>
      <c r="AJ212" s="51" t="e">
        <f>_xlfn.STDEV.S(AJ205:AJ209)/SQRT(COUNT(AJ205:AJ209))</f>
        <v>#DIV/0!</v>
      </c>
      <c r="AK212" s="52" t="e">
        <f>_xlfn.STDEV.S(AK205:AK209)/SQRT(COUNT(AK205:AK209))</f>
        <v>#DIV/0!</v>
      </c>
      <c r="AL212" s="68" t="s">
        <v>17</v>
      </c>
      <c r="AM212" s="69" t="s">
        <v>17</v>
      </c>
      <c r="AN212" s="68" t="e">
        <f>_xlfn.STDEV.S(AN205:AN209)/SQRT(COUNT(AN205:AN209))</f>
        <v>#DIV/0!</v>
      </c>
      <c r="AO212" s="69" t="e">
        <f>_xlfn.STDEV.S(AO205:AO209)/SQRT(COUNT(AO205:AO209))</f>
        <v>#DIV/0!</v>
      </c>
      <c r="AP212" s="52" t="e">
        <f>_xlfn.STDEV.S(AP205:AP209)/SQRT(COUNT(AP205:AP209))</f>
        <v>#DIV/0!</v>
      </c>
      <c r="AQ212" s="114" t="e">
        <f>_xlfn.STDEV.S(AQ205:AQ209)/SQRT(COUNT(AQ205:AQ209))</f>
        <v>#DIV/0!</v>
      </c>
    </row>
    <row r="213" spans="1:43" x14ac:dyDescent="0.3">
      <c r="A213" s="1171"/>
      <c r="B213" s="1253" t="s">
        <v>16</v>
      </c>
      <c r="C213" s="9">
        <v>43441</v>
      </c>
      <c r="D213" s="24" t="s">
        <v>801</v>
      </c>
      <c r="E213" s="308">
        <v>1184.84554290761</v>
      </c>
      <c r="F213" s="7">
        <v>1480.03506767362</v>
      </c>
      <c r="G213" s="210">
        <v>388</v>
      </c>
      <c r="H213" s="104"/>
      <c r="I213" s="98"/>
      <c r="J213" s="97"/>
      <c r="K213" s="123"/>
      <c r="L213" s="210"/>
      <c r="M213" s="231"/>
      <c r="N213" s="210"/>
      <c r="O213" s="97">
        <v>386.31869747149102</v>
      </c>
      <c r="P213" s="123">
        <v>451.95666958123797</v>
      </c>
      <c r="Q213" s="210">
        <v>434</v>
      </c>
      <c r="R213" s="231"/>
      <c r="S213" s="210"/>
      <c r="T213" s="97"/>
      <c r="U213" s="123"/>
      <c r="V213" s="210"/>
      <c r="W213" s="231"/>
      <c r="X213" s="210"/>
      <c r="Y213" s="888"/>
      <c r="Z213" s="81"/>
      <c r="AA213" s="327">
        <f>F213-E213</f>
        <v>295.18952476600998</v>
      </c>
      <c r="AB213" s="37">
        <f>AA213/E213</f>
        <v>0.24913755766141055</v>
      </c>
      <c r="AC213" s="97"/>
      <c r="AD213" s="100"/>
      <c r="AE213" s="88">
        <f>P213-O213</f>
        <v>65.637972109746954</v>
      </c>
      <c r="AF213" s="37">
        <f>AE213/O213</f>
        <v>0.16990627826029781</v>
      </c>
      <c r="AG213" s="7"/>
      <c r="AH213" s="905"/>
      <c r="AI213" s="81"/>
      <c r="AJ213" s="906">
        <f>F213/E213</f>
        <v>1.2491375576614105</v>
      </c>
      <c r="AK213" s="59">
        <f>0.5*(AJ213^2-1)</f>
        <v>0.28017231898015693</v>
      </c>
      <c r="AL213" s="99"/>
      <c r="AM213" s="100"/>
      <c r="AN213" s="58">
        <f>P213/O213</f>
        <v>1.1699062782602978</v>
      </c>
      <c r="AO213" s="59">
        <f>0.5*(AN213^2-1)</f>
        <v>0.18434034995643067</v>
      </c>
      <c r="AP213" s="35"/>
      <c r="AQ213" s="878"/>
    </row>
    <row r="214" spans="1:43" x14ac:dyDescent="0.3">
      <c r="A214" s="1171"/>
      <c r="B214" s="1254"/>
      <c r="C214" s="9">
        <v>43441</v>
      </c>
      <c r="D214" s="24" t="s">
        <v>802</v>
      </c>
      <c r="E214" s="327"/>
      <c r="F214" s="11"/>
      <c r="G214" s="211"/>
      <c r="H214" s="103"/>
      <c r="I214" s="86"/>
      <c r="J214" s="88"/>
      <c r="K214" s="124"/>
      <c r="L214" s="211"/>
      <c r="M214" s="263"/>
      <c r="N214" s="211"/>
      <c r="O214" s="88"/>
      <c r="P214" s="124"/>
      <c r="Q214" s="211"/>
      <c r="R214" s="263"/>
      <c r="S214" s="211"/>
      <c r="T214" s="88"/>
      <c r="U214" s="124"/>
      <c r="V214" s="211"/>
      <c r="W214" s="263"/>
      <c r="X214" s="211"/>
      <c r="Y214" s="888"/>
      <c r="AA214" s="327"/>
      <c r="AB214" s="37"/>
      <c r="AC214" s="88"/>
      <c r="AD214" s="59"/>
      <c r="AE214" s="88"/>
      <c r="AF214" s="37"/>
      <c r="AG214" s="11"/>
      <c r="AH214" s="907"/>
      <c r="AJ214" s="906"/>
      <c r="AK214" s="59"/>
      <c r="AL214" s="58"/>
      <c r="AM214" s="59"/>
      <c r="AN214" s="58"/>
      <c r="AO214" s="59"/>
      <c r="AP214" s="37"/>
      <c r="AQ214" s="880"/>
    </row>
    <row r="215" spans="1:43" x14ac:dyDescent="0.3">
      <c r="A215" s="1171"/>
      <c r="B215" s="1254"/>
      <c r="C215" s="12">
        <v>43532</v>
      </c>
      <c r="D215" s="25" t="s">
        <v>815</v>
      </c>
      <c r="E215" s="327"/>
      <c r="F215" s="11"/>
      <c r="G215" s="211"/>
      <c r="H215" s="103"/>
      <c r="I215" s="86"/>
      <c r="J215" s="88"/>
      <c r="K215" s="124"/>
      <c r="L215" s="211"/>
      <c r="M215" s="263"/>
      <c r="N215" s="211"/>
      <c r="O215" s="88"/>
      <c r="P215" s="124"/>
      <c r="Q215" s="211"/>
      <c r="R215" s="263"/>
      <c r="S215" s="211"/>
      <c r="T215" s="88"/>
      <c r="U215" s="124"/>
      <c r="V215" s="211"/>
      <c r="W215" s="263"/>
      <c r="X215" s="211"/>
      <c r="Y215" s="888"/>
      <c r="AA215" s="327"/>
      <c r="AB215" s="37"/>
      <c r="AC215" s="88"/>
      <c r="AD215" s="59"/>
      <c r="AE215" s="88"/>
      <c r="AF215" s="37"/>
      <c r="AG215" s="11"/>
      <c r="AH215" s="907"/>
      <c r="AJ215" s="906"/>
      <c r="AK215" s="59"/>
      <c r="AL215" s="58"/>
      <c r="AM215" s="59"/>
      <c r="AN215" s="58"/>
      <c r="AO215" s="59"/>
      <c r="AP215" s="37"/>
      <c r="AQ215" s="880"/>
    </row>
    <row r="216" spans="1:43" x14ac:dyDescent="0.3">
      <c r="A216" s="1171"/>
      <c r="B216" s="1254"/>
      <c r="C216" s="12"/>
      <c r="D216" s="25"/>
      <c r="E216" s="327"/>
      <c r="F216" s="11"/>
      <c r="G216" s="211"/>
      <c r="H216" s="103"/>
      <c r="I216" s="86"/>
      <c r="J216" s="88"/>
      <c r="K216" s="124"/>
      <c r="L216" s="211"/>
      <c r="M216" s="263"/>
      <c r="N216" s="211"/>
      <c r="O216" s="88"/>
      <c r="P216" s="124"/>
      <c r="Q216" s="211"/>
      <c r="R216" s="263"/>
      <c r="S216" s="211"/>
      <c r="T216" s="88"/>
      <c r="U216" s="124"/>
      <c r="V216" s="211"/>
      <c r="W216" s="263"/>
      <c r="X216" s="211"/>
      <c r="Y216" s="888"/>
      <c r="AA216" s="327"/>
      <c r="AB216" s="37"/>
      <c r="AC216" s="88"/>
      <c r="AD216" s="59"/>
      <c r="AE216" s="88"/>
      <c r="AF216" s="37"/>
      <c r="AG216" s="11"/>
      <c r="AH216" s="880"/>
      <c r="AJ216" s="879"/>
      <c r="AK216" s="59"/>
      <c r="AL216" s="58"/>
      <c r="AM216" s="59"/>
      <c r="AN216" s="58"/>
      <c r="AO216" s="59"/>
      <c r="AP216" s="37"/>
      <c r="AQ216" s="880"/>
    </row>
    <row r="217" spans="1:43" x14ac:dyDescent="0.3">
      <c r="A217" s="1171"/>
      <c r="B217" s="1254"/>
      <c r="C217" s="9"/>
      <c r="D217" s="24"/>
      <c r="E217" s="327"/>
      <c r="F217" s="11"/>
      <c r="G217" s="211"/>
      <c r="H217" s="103"/>
      <c r="I217" s="86"/>
      <c r="J217" s="88"/>
      <c r="K217" s="124"/>
      <c r="L217" s="211"/>
      <c r="M217" s="263"/>
      <c r="N217" s="211"/>
      <c r="O217" s="88"/>
      <c r="P217" s="124"/>
      <c r="Q217" s="211"/>
      <c r="R217" s="263"/>
      <c r="S217" s="211"/>
      <c r="T217" s="88"/>
      <c r="U217" s="124"/>
      <c r="V217" s="211"/>
      <c r="W217" s="263"/>
      <c r="X217" s="211"/>
      <c r="Y217" s="888"/>
      <c r="AA217" s="327"/>
      <c r="AB217" s="37"/>
      <c r="AC217" s="88"/>
      <c r="AD217" s="59"/>
      <c r="AE217" s="88"/>
      <c r="AF217" s="37"/>
      <c r="AG217" s="11"/>
      <c r="AH217" s="880"/>
      <c r="AJ217" s="879"/>
      <c r="AK217" s="59"/>
      <c r="AL217" s="58"/>
      <c r="AM217" s="59"/>
      <c r="AN217" s="58"/>
      <c r="AO217" s="59"/>
      <c r="AP217" s="37"/>
      <c r="AQ217" s="880"/>
    </row>
    <row r="218" spans="1:43" x14ac:dyDescent="0.3">
      <c r="A218" s="1171"/>
      <c r="B218" s="1254"/>
      <c r="C218" s="726"/>
      <c r="D218" s="24"/>
      <c r="E218" s="327"/>
      <c r="F218" s="11"/>
      <c r="G218" s="211"/>
      <c r="H218" s="103"/>
      <c r="I218" s="86"/>
      <c r="J218" s="88"/>
      <c r="K218" s="124"/>
      <c r="L218" s="211"/>
      <c r="M218" s="263"/>
      <c r="N218" s="211"/>
      <c r="O218" s="88"/>
      <c r="P218" s="124"/>
      <c r="Q218" s="211"/>
      <c r="R218" s="263"/>
      <c r="S218" s="211"/>
      <c r="T218" s="88"/>
      <c r="U218" s="124"/>
      <c r="V218" s="211"/>
      <c r="W218" s="263"/>
      <c r="X218" s="211"/>
      <c r="Y218" s="888"/>
      <c r="AA218" s="327"/>
      <c r="AB218" s="37"/>
      <c r="AC218" s="88"/>
      <c r="AD218" s="59"/>
      <c r="AE218" s="88"/>
      <c r="AF218" s="59"/>
      <c r="AG218" s="11"/>
      <c r="AH218" s="880"/>
      <c r="AJ218" s="879"/>
      <c r="AK218" s="37"/>
      <c r="AL218" s="58"/>
      <c r="AM218" s="59"/>
      <c r="AN218" s="58"/>
      <c r="AO218" s="59"/>
      <c r="AP218" s="37"/>
      <c r="AQ218" s="880"/>
    </row>
    <row r="219" spans="1:43" x14ac:dyDescent="0.3">
      <c r="A219" s="1171"/>
      <c r="B219" s="1254"/>
      <c r="C219" s="726"/>
      <c r="D219" s="24"/>
      <c r="E219" s="327"/>
      <c r="F219" s="11"/>
      <c r="G219" s="211"/>
      <c r="H219" s="103"/>
      <c r="I219" s="86"/>
      <c r="J219" s="88"/>
      <c r="K219" s="124"/>
      <c r="L219" s="211"/>
      <c r="M219" s="263"/>
      <c r="N219" s="211"/>
      <c r="O219" s="88"/>
      <c r="P219" s="124"/>
      <c r="Q219" s="211"/>
      <c r="R219" s="263"/>
      <c r="S219" s="211"/>
      <c r="T219" s="88"/>
      <c r="U219" s="124"/>
      <c r="V219" s="211"/>
      <c r="W219" s="263"/>
      <c r="X219" s="211"/>
      <c r="Y219" s="888"/>
      <c r="Z219" s="101"/>
      <c r="AA219" s="327"/>
      <c r="AB219" s="37"/>
      <c r="AC219" s="88"/>
      <c r="AD219" s="59"/>
      <c r="AE219" s="88"/>
      <c r="AF219" s="59"/>
      <c r="AG219" s="11"/>
      <c r="AH219" s="880"/>
      <c r="AJ219" s="879"/>
      <c r="AK219" s="37"/>
      <c r="AL219" s="58"/>
      <c r="AM219" s="59"/>
      <c r="AN219" s="58"/>
      <c r="AO219" s="59"/>
      <c r="AP219" s="37"/>
      <c r="AQ219" s="880"/>
    </row>
    <row r="220" spans="1:43" ht="15" thickBot="1" x14ac:dyDescent="0.35">
      <c r="A220" s="1171"/>
      <c r="B220" s="1254"/>
      <c r="C220" s="727"/>
      <c r="D220" s="40"/>
      <c r="E220" s="310"/>
      <c r="F220" s="94"/>
      <c r="G220" s="212"/>
      <c r="H220" s="106"/>
      <c r="I220" s="107"/>
      <c r="J220" s="105"/>
      <c r="K220" s="125"/>
      <c r="L220" s="212"/>
      <c r="M220" s="264"/>
      <c r="N220" s="212"/>
      <c r="O220" s="105"/>
      <c r="P220" s="125"/>
      <c r="Q220" s="212"/>
      <c r="R220" s="264"/>
      <c r="S220" s="212"/>
      <c r="T220" s="105"/>
      <c r="U220" s="125"/>
      <c r="V220" s="212"/>
      <c r="W220" s="264"/>
      <c r="X220" s="212"/>
      <c r="Y220" s="888"/>
      <c r="AA220" s="310"/>
      <c r="AB220" s="38"/>
      <c r="AC220" s="105"/>
      <c r="AD220" s="71"/>
      <c r="AE220" s="105"/>
      <c r="AF220" s="71"/>
      <c r="AG220" s="94"/>
      <c r="AH220" s="882"/>
      <c r="AJ220" s="881"/>
      <c r="AK220" s="38"/>
      <c r="AL220" s="70"/>
      <c r="AM220" s="71"/>
      <c r="AN220" s="70"/>
      <c r="AO220" s="71"/>
      <c r="AP220" s="38"/>
      <c r="AQ220" s="882"/>
    </row>
    <row r="221" spans="1:43" ht="21" x14ac:dyDescent="0.3">
      <c r="A221" s="1171"/>
      <c r="B221" s="1254"/>
      <c r="C221" s="1116" t="s">
        <v>13</v>
      </c>
      <c r="D221" s="1117"/>
      <c r="E221" s="14">
        <f>AVERAGE(E213:E220)</f>
        <v>1184.84554290761</v>
      </c>
      <c r="F221" s="15">
        <f>AVERAGE(F213:F220)</f>
        <v>1480.03506767362</v>
      </c>
      <c r="G221" s="213">
        <f>AVERAGE(G213:G220)</f>
        <v>388</v>
      </c>
      <c r="H221" s="1118">
        <f>COUNT(E213:E220)</f>
        <v>1</v>
      </c>
      <c r="I221" s="1119"/>
      <c r="J221" s="89" t="e">
        <f>AVERAGE(J213:J220)</f>
        <v>#DIV/0!</v>
      </c>
      <c r="K221" s="126" t="e">
        <f>AVERAGE(K213:K220)</f>
        <v>#DIV/0!</v>
      </c>
      <c r="L221" s="213" t="e">
        <f>AVERAGE(L213:L220)</f>
        <v>#DIV/0!</v>
      </c>
      <c r="M221" s="1302">
        <f>COUNT(J213:J220)</f>
        <v>0</v>
      </c>
      <c r="N221" s="1303"/>
      <c r="O221" s="89">
        <f>AVERAGE(O213:O220)</f>
        <v>386.31869747149102</v>
      </c>
      <c r="P221" s="126">
        <f>AVERAGE(P213:P220)</f>
        <v>451.95666958123797</v>
      </c>
      <c r="Q221" s="213">
        <f>AVERAGE(Q213:Q220)</f>
        <v>434</v>
      </c>
      <c r="R221" s="1302">
        <f>COUNT(O213:O220)</f>
        <v>1</v>
      </c>
      <c r="S221" s="1303"/>
      <c r="T221" s="89" t="e">
        <f>AVERAGE(T213:T220)</f>
        <v>#DIV/0!</v>
      </c>
      <c r="U221" s="126" t="e">
        <f>AVERAGE(U213:U220)</f>
        <v>#DIV/0!</v>
      </c>
      <c r="V221" s="213" t="e">
        <f>AVERAGE(V213:V220)</f>
        <v>#DIV/0!</v>
      </c>
      <c r="W221" s="1302">
        <f>COUNT(T213:T220)</f>
        <v>0</v>
      </c>
      <c r="X221" s="1303"/>
      <c r="Y221" s="889"/>
      <c r="AA221" s="14">
        <f>AVERAGE(AA213:AA220)</f>
        <v>295.18952476600998</v>
      </c>
      <c r="AB221" s="48">
        <f>AVERAGE(AB213:AB220)</f>
        <v>0.24913755766141055</v>
      </c>
      <c r="AC221" s="89" t="s">
        <v>17</v>
      </c>
      <c r="AD221" s="65" t="s">
        <v>17</v>
      </c>
      <c r="AE221" s="89">
        <f>AVERAGE(AE213:AE220)</f>
        <v>65.637972109746954</v>
      </c>
      <c r="AF221" s="65">
        <f>AVERAGE(AF213:AF220)</f>
        <v>0.16990627826029781</v>
      </c>
      <c r="AG221" s="15" t="e">
        <f>AVERAGE(AG213:AG220)</f>
        <v>#DIV/0!</v>
      </c>
      <c r="AH221" s="112" t="e">
        <f>AVERAGE(AH213:AH220)</f>
        <v>#DIV/0!</v>
      </c>
      <c r="AJ221" s="47">
        <f>AVERAGE(AJ213:AJ220)</f>
        <v>1.2491375576614105</v>
      </c>
      <c r="AK221" s="48">
        <f>AVERAGE(AK213:AK220)</f>
        <v>0.28017231898015693</v>
      </c>
      <c r="AL221" s="64" t="s">
        <v>17</v>
      </c>
      <c r="AM221" s="65" t="s">
        <v>17</v>
      </c>
      <c r="AN221" s="64">
        <f>AVERAGE(AN213:AN220)</f>
        <v>1.1699062782602978</v>
      </c>
      <c r="AO221" s="65">
        <f>AVERAGE(AO213:AO220)</f>
        <v>0.18434034995643067</v>
      </c>
      <c r="AP221" s="48" t="e">
        <f>AVERAGE(AP213:AP220)</f>
        <v>#DIV/0!</v>
      </c>
      <c r="AQ221" s="112" t="e">
        <f>AVERAGE(AQ213:AQ220)</f>
        <v>#DIV/0!</v>
      </c>
    </row>
    <row r="222" spans="1:43" ht="21" x14ac:dyDescent="0.3">
      <c r="A222" s="1171"/>
      <c r="B222" s="1254"/>
      <c r="C222" s="1124" t="s">
        <v>14</v>
      </c>
      <c r="D222" s="1125"/>
      <c r="E222" s="17" t="e">
        <f>_xlfn.STDEV.S(E213:E220)</f>
        <v>#DIV/0!</v>
      </c>
      <c r="F222" s="18" t="e">
        <f>_xlfn.STDEV.S(F213:F220)</f>
        <v>#DIV/0!</v>
      </c>
      <c r="G222" s="214" t="e">
        <f>_xlfn.STDEV.S(G213:G220)</f>
        <v>#DIV/0!</v>
      </c>
      <c r="H222" s="1120"/>
      <c r="I222" s="1121"/>
      <c r="J222" s="90" t="e">
        <f>_xlfn.STDEV.S(J213:J220)</f>
        <v>#DIV/0!</v>
      </c>
      <c r="K222" s="127" t="e">
        <f>_xlfn.STDEV.S(K213:K220)</f>
        <v>#DIV/0!</v>
      </c>
      <c r="L222" s="214" t="e">
        <f>_xlfn.STDEV.S(L213:L220)</f>
        <v>#DIV/0!</v>
      </c>
      <c r="M222" s="1304"/>
      <c r="N222" s="1305"/>
      <c r="O222" s="90" t="e">
        <f>_xlfn.STDEV.S(O213:O220)</f>
        <v>#DIV/0!</v>
      </c>
      <c r="P222" s="127" t="e">
        <f>_xlfn.STDEV.S(P213:P220)</f>
        <v>#DIV/0!</v>
      </c>
      <c r="Q222" s="214" t="e">
        <f>_xlfn.STDEV.S(Q213:Q220)</f>
        <v>#DIV/0!</v>
      </c>
      <c r="R222" s="1304"/>
      <c r="S222" s="1305"/>
      <c r="T222" s="90" t="e">
        <f>_xlfn.STDEV.S(T213:T220)</f>
        <v>#DIV/0!</v>
      </c>
      <c r="U222" s="127" t="e">
        <f>_xlfn.STDEV.S(U213:U220)</f>
        <v>#DIV/0!</v>
      </c>
      <c r="V222" s="214" t="e">
        <f>_xlfn.STDEV.S(V213:V220)</f>
        <v>#DIV/0!</v>
      </c>
      <c r="W222" s="1304"/>
      <c r="X222" s="1305"/>
      <c r="Y222" s="889"/>
      <c r="AA222" s="17" t="e">
        <f>_xlfn.STDEV.S(AA213:AA220)</f>
        <v>#DIV/0!</v>
      </c>
      <c r="AB222" s="50" t="e">
        <f>_xlfn.STDEV.S(AB213:AB220)</f>
        <v>#DIV/0!</v>
      </c>
      <c r="AC222" s="90" t="s">
        <v>17</v>
      </c>
      <c r="AD222" s="67" t="s">
        <v>17</v>
      </c>
      <c r="AE222" s="90" t="e">
        <f>_xlfn.STDEV.S(AE213:AE220)</f>
        <v>#DIV/0!</v>
      </c>
      <c r="AF222" s="67" t="e">
        <f>_xlfn.STDEV.S(AF213:AF220)</f>
        <v>#DIV/0!</v>
      </c>
      <c r="AG222" s="18" t="e">
        <f>_xlfn.STDEV.S(AG213:AG220)</f>
        <v>#DIV/0!</v>
      </c>
      <c r="AH222" s="113" t="e">
        <f>_xlfn.STDEV.S(AH213:AH220)</f>
        <v>#DIV/0!</v>
      </c>
      <c r="AJ222" s="49" t="e">
        <f>_xlfn.STDEV.S(AJ213:AJ220)</f>
        <v>#DIV/0!</v>
      </c>
      <c r="AK222" s="50" t="e">
        <f>_xlfn.STDEV.S(AK213:AK220)</f>
        <v>#DIV/0!</v>
      </c>
      <c r="AL222" s="66" t="s">
        <v>17</v>
      </c>
      <c r="AM222" s="67" t="s">
        <v>17</v>
      </c>
      <c r="AN222" s="66" t="e">
        <f>_xlfn.STDEV.S(AN213:AN220)</f>
        <v>#DIV/0!</v>
      </c>
      <c r="AO222" s="67" t="e">
        <f>_xlfn.STDEV.S(AO213:AO220)</f>
        <v>#DIV/0!</v>
      </c>
      <c r="AP222" s="50" t="e">
        <f>_xlfn.STDEV.S(AP213:AP220)</f>
        <v>#DIV/0!</v>
      </c>
      <c r="AQ222" s="113" t="e">
        <f>_xlfn.STDEV.S(AQ213:AQ220)</f>
        <v>#DIV/0!</v>
      </c>
    </row>
    <row r="223" spans="1:43" ht="21.6" thickBot="1" x14ac:dyDescent="0.35">
      <c r="A223" s="1171"/>
      <c r="B223" s="1255"/>
      <c r="C223" s="1126" t="s">
        <v>15</v>
      </c>
      <c r="D223" s="1127"/>
      <c r="E223" s="20" t="e">
        <f>_xlfn.STDEV.S(E213:E220)/SQRT(COUNT(E213:E220))</f>
        <v>#DIV/0!</v>
      </c>
      <c r="F223" s="21" t="e">
        <f>_xlfn.STDEV.S(F213:F220)/SQRT(COUNT(F213:F220))</f>
        <v>#DIV/0!</v>
      </c>
      <c r="G223" s="215" t="e">
        <f>_xlfn.STDEV.S(G213:G220)/SQRT(COUNT(G213:G220))</f>
        <v>#DIV/0!</v>
      </c>
      <c r="H223" s="1122"/>
      <c r="I223" s="1123"/>
      <c r="J223" s="91" t="e">
        <f>_xlfn.STDEV.S(J213:J220)/SQRT(COUNT(J213:J220))</f>
        <v>#DIV/0!</v>
      </c>
      <c r="K223" s="128" t="e">
        <f>_xlfn.STDEV.S(K213:K220)/SQRT(COUNT(K213:K220))</f>
        <v>#DIV/0!</v>
      </c>
      <c r="L223" s="215" t="e">
        <f>_xlfn.STDEV.S(L213:L220)/SQRT(COUNT(L213:L220))</f>
        <v>#DIV/0!</v>
      </c>
      <c r="M223" s="1306"/>
      <c r="N223" s="1307"/>
      <c r="O223" s="91" t="e">
        <f>_xlfn.STDEV.S(O213:O220)/SQRT(COUNT(O213:O220))</f>
        <v>#DIV/0!</v>
      </c>
      <c r="P223" s="128" t="e">
        <f>_xlfn.STDEV.S(P213:P220)/SQRT(COUNT(P213:P220))</f>
        <v>#DIV/0!</v>
      </c>
      <c r="Q223" s="215" t="e">
        <f>_xlfn.STDEV.S(Q213:Q220)/SQRT(COUNT(Q213:Q220))</f>
        <v>#DIV/0!</v>
      </c>
      <c r="R223" s="1306"/>
      <c r="S223" s="1307"/>
      <c r="T223" s="91" t="e">
        <f>_xlfn.STDEV.S(T213:T220)/SQRT(COUNT(T213:T220))</f>
        <v>#DIV/0!</v>
      </c>
      <c r="U223" s="128" t="e">
        <f>_xlfn.STDEV.S(U213:U220)/SQRT(COUNT(U213:U220))</f>
        <v>#DIV/0!</v>
      </c>
      <c r="V223" s="215" t="e">
        <f>_xlfn.STDEV.S(V213:V220)/SQRT(COUNT(V213:V220))</f>
        <v>#DIV/0!</v>
      </c>
      <c r="W223" s="1306"/>
      <c r="X223" s="1307"/>
      <c r="Y223" s="889"/>
      <c r="AA223" s="20" t="e">
        <f>_xlfn.STDEV.S(AA213:AA220)/SQRT(COUNT(AA213:AA220))</f>
        <v>#DIV/0!</v>
      </c>
      <c r="AB223" s="52" t="e">
        <f>_xlfn.STDEV.S(AB213:AB220)/SQRT(COUNT(AB213:AB220))</f>
        <v>#DIV/0!</v>
      </c>
      <c r="AC223" s="91" t="s">
        <v>17</v>
      </c>
      <c r="AD223" s="69" t="s">
        <v>17</v>
      </c>
      <c r="AE223" s="91" t="e">
        <f>_xlfn.STDEV.S(AE213:AE220)/SQRT(COUNT(AE213:AE220))</f>
        <v>#DIV/0!</v>
      </c>
      <c r="AF223" s="69" t="e">
        <f>_xlfn.STDEV.S(AF213:AF220)/SQRT(COUNT(AF213:AF220))</f>
        <v>#DIV/0!</v>
      </c>
      <c r="AG223" s="21" t="e">
        <f>_xlfn.STDEV.S(AG213:AG220)/SQRT(COUNT(AG213:AG220))</f>
        <v>#DIV/0!</v>
      </c>
      <c r="AH223" s="114" t="e">
        <f>_xlfn.STDEV.S(AH213:AH220)/SQRT(COUNT(AH213:AH220))</f>
        <v>#DIV/0!</v>
      </c>
      <c r="AJ223" s="51" t="e">
        <f>_xlfn.STDEV.S(AJ213:AJ220)/SQRT(COUNT(AJ213:AJ220))</f>
        <v>#DIV/0!</v>
      </c>
      <c r="AK223" s="52" t="e">
        <f>_xlfn.STDEV.S(AK213:AK220)/SQRT(COUNT(AK213:AK220))</f>
        <v>#DIV/0!</v>
      </c>
      <c r="AL223" s="68" t="s">
        <v>17</v>
      </c>
      <c r="AM223" s="69" t="s">
        <v>17</v>
      </c>
      <c r="AN223" s="68" t="e">
        <f>_xlfn.STDEV.S(AN213:AN220)/SQRT(COUNT(AN213:AN220))</f>
        <v>#DIV/0!</v>
      </c>
      <c r="AO223" s="69" t="e">
        <f>_xlfn.STDEV.S(AO213:AO220)/SQRT(COUNT(AO213:AO220))</f>
        <v>#DIV/0!</v>
      </c>
      <c r="AP223" s="52" t="e">
        <f>_xlfn.STDEV.S(AP213:AP220)/SQRT(COUNT(AP213:AP220))</f>
        <v>#DIV/0!</v>
      </c>
      <c r="AQ223" s="114" t="e">
        <f>_xlfn.STDEV.S(AQ213:AQ220)/SQRT(COUNT(AQ213:AQ220))</f>
        <v>#DIV/0!</v>
      </c>
    </row>
    <row r="224" spans="1:43" ht="15" thickBot="1" x14ac:dyDescent="0.35">
      <c r="A224" s="1172"/>
      <c r="B224" s="1109" t="s">
        <v>19</v>
      </c>
      <c r="C224" s="1110"/>
      <c r="D224" s="1110"/>
      <c r="E224" s="27" t="e">
        <f>_xlfn.T.TEST(#REF!,E213:E220,2,3)</f>
        <v>#REF!</v>
      </c>
      <c r="F224" s="27" t="e">
        <f>_xlfn.T.TEST(#REF!,F213:F220,2,3)</f>
        <v>#REF!</v>
      </c>
      <c r="G224" s="27" t="e">
        <f>_xlfn.T.TEST(#REF!,G213:G220,2,3)</f>
        <v>#REF!</v>
      </c>
      <c r="H224" s="81"/>
      <c r="I224" s="81"/>
      <c r="J224" s="27" t="e">
        <f>_xlfn.T.TEST(#REF!,J213:J220,2,3)</f>
        <v>#REF!</v>
      </c>
      <c r="K224" s="72" t="e">
        <f>_xlfn.T.TEST(K205:K209,K213:K220,2,3)</f>
        <v>#DIV/0!</v>
      </c>
      <c r="L224" s="53" t="e">
        <f>_xlfn.T.TEST(L205:L209,L213:L220,2,3)</f>
        <v>#DIV/0!</v>
      </c>
      <c r="M224" s="81"/>
      <c r="N224" s="81"/>
      <c r="O224" s="27" t="e">
        <f>_xlfn.T.TEST(#REF!,O213:O220,2,3)</f>
        <v>#REF!</v>
      </c>
      <c r="P224" s="27" t="e">
        <f>_xlfn.T.TEST(#REF!,P213:P220,2,3)</f>
        <v>#REF!</v>
      </c>
      <c r="Q224" s="27" t="e">
        <f>_xlfn.T.TEST(#REF!,Q213:Q220,2,3)</f>
        <v>#REF!</v>
      </c>
      <c r="R224" s="81"/>
      <c r="S224" s="81"/>
      <c r="T224" s="27" t="e">
        <f>_xlfn.T.TEST(T205:T209,T213:T220,2,3)</f>
        <v>#DIV/0!</v>
      </c>
      <c r="U224" s="72" t="e">
        <f>_xlfn.T.TEST(U205:U209,U213:U220,2,3)</f>
        <v>#DIV/0!</v>
      </c>
      <c r="V224" s="53" t="e">
        <f>_xlfn.T.TEST(V205:V209,V213:V220,2,3)</f>
        <v>#DIV/0!</v>
      </c>
      <c r="W224" s="81"/>
      <c r="X224" s="81"/>
      <c r="Y224" s="81"/>
      <c r="Z224" s="81"/>
      <c r="AA224" s="27" t="e">
        <f>_xlfn.T.TEST(#REF!,AA213:AA220,2,3)</f>
        <v>#REF!</v>
      </c>
      <c r="AB224" s="27" t="e">
        <f>_xlfn.T.TEST(#REF!,AB213:AB220,2,3)</f>
        <v>#REF!</v>
      </c>
      <c r="AC224" s="119" t="s">
        <v>17</v>
      </c>
      <c r="AD224" s="72" t="s">
        <v>17</v>
      </c>
      <c r="AE224" s="27" t="e">
        <f>_xlfn.T.TEST(#REF!,AE213:AE220,2,3)</f>
        <v>#REF!</v>
      </c>
      <c r="AF224" s="27" t="e">
        <f>_xlfn.T.TEST(#REF!,AF213:AF220,2,3)</f>
        <v>#REF!</v>
      </c>
      <c r="AG224" s="28" t="e">
        <f>_xlfn.T.TEST(AG205:AG209,AG213:AG220,2,3)</f>
        <v>#DIV/0!</v>
      </c>
      <c r="AH224" s="29" t="e">
        <f>_xlfn.T.TEST(AH205:AH209,AH213:AH220,2,3)</f>
        <v>#DIV/0!</v>
      </c>
      <c r="AI224" s="81"/>
      <c r="AJ224" s="27" t="e">
        <f>_xlfn.T.TEST(#REF!,AJ213:AJ220,2,3)</f>
        <v>#REF!</v>
      </c>
      <c r="AK224" s="27" t="e">
        <f>_xlfn.T.TEST(#REF!,AK213:AK220,2,3)</f>
        <v>#REF!</v>
      </c>
      <c r="AL224" s="119" t="s">
        <v>17</v>
      </c>
      <c r="AM224" s="72" t="s">
        <v>17</v>
      </c>
      <c r="AN224" s="27" t="e">
        <f>_xlfn.T.TEST(#REF!,AN213:AN220,2,3)</f>
        <v>#REF!</v>
      </c>
      <c r="AO224" s="27" t="e">
        <f>_xlfn.T.TEST(#REF!,AO213:AO220,2,3)</f>
        <v>#REF!</v>
      </c>
      <c r="AP224" s="28" t="e">
        <f>_xlfn.T.TEST(AP205:AP209,AP213:AP220,2,3)</f>
        <v>#DIV/0!</v>
      </c>
      <c r="AQ224" s="29" t="e">
        <f>_xlfn.T.TEST(AQ205:AQ209,AQ213:AQ220,2,3)</f>
        <v>#DIV/0!</v>
      </c>
    </row>
    <row r="225" spans="1:43" x14ac:dyDescent="0.3">
      <c r="A225" s="899"/>
      <c r="B225" s="900"/>
      <c r="C225" s="900"/>
      <c r="D225" s="900"/>
      <c r="E225" s="44"/>
      <c r="F225" s="44"/>
      <c r="G225" s="44"/>
      <c r="H225" s="81"/>
      <c r="I225" s="81"/>
      <c r="J225" s="44"/>
      <c r="K225" s="44"/>
      <c r="L225" s="44"/>
      <c r="M225" s="81"/>
      <c r="N225" s="81"/>
      <c r="O225" s="44"/>
      <c r="P225" s="44"/>
      <c r="Q225" s="44"/>
      <c r="R225" s="81"/>
      <c r="S225" s="81"/>
      <c r="T225" s="44"/>
      <c r="U225" s="44"/>
      <c r="V225" s="44"/>
      <c r="W225" s="81"/>
      <c r="X225" s="81"/>
      <c r="Y225" s="81"/>
      <c r="Z225" s="81"/>
      <c r="AA225" s="44"/>
      <c r="AB225" s="44"/>
      <c r="AC225" s="44"/>
      <c r="AD225" s="44"/>
      <c r="AE225" s="44"/>
      <c r="AF225" s="44"/>
      <c r="AG225" s="44"/>
      <c r="AH225" s="44"/>
      <c r="AI225" s="81"/>
      <c r="AJ225" s="44"/>
      <c r="AK225" s="44"/>
      <c r="AL225" s="44"/>
      <c r="AM225" s="44"/>
      <c r="AN225" s="44"/>
      <c r="AO225" s="44"/>
      <c r="AP225" s="44"/>
      <c r="AQ225" s="44"/>
    </row>
    <row r="227" spans="1:43" ht="15" thickBot="1" x14ac:dyDescent="0.35"/>
    <row r="228" spans="1:43" ht="16.2" thickBot="1" x14ac:dyDescent="0.35">
      <c r="A228" s="1150" t="s">
        <v>643</v>
      </c>
      <c r="B228" s="1151"/>
      <c r="C228" s="1308" t="s">
        <v>0</v>
      </c>
      <c r="D228" s="1179" t="s">
        <v>1</v>
      </c>
      <c r="E228" s="1098" t="s">
        <v>161</v>
      </c>
      <c r="F228" s="1099"/>
      <c r="G228" s="1099"/>
      <c r="H228" s="1099"/>
      <c r="I228" s="1099"/>
      <c r="J228" s="1098" t="s">
        <v>162</v>
      </c>
      <c r="K228" s="1099"/>
      <c r="L228" s="1099"/>
      <c r="M228" s="1099"/>
      <c r="N228" s="1100"/>
      <c r="O228" s="1098" t="s">
        <v>164</v>
      </c>
      <c r="P228" s="1099"/>
      <c r="Q228" s="1099"/>
      <c r="R228" s="1099"/>
      <c r="S228" s="1100"/>
      <c r="T228" s="1098" t="s">
        <v>163</v>
      </c>
      <c r="U228" s="1099"/>
      <c r="V228" s="1099"/>
      <c r="W228" s="1099"/>
      <c r="X228" s="1100"/>
      <c r="Y228" s="270"/>
      <c r="AA228" s="1098" t="s">
        <v>339</v>
      </c>
      <c r="AB228" s="1099"/>
      <c r="AC228" s="1099"/>
      <c r="AD228" s="1099"/>
      <c r="AE228" s="1099"/>
      <c r="AF228" s="1099"/>
      <c r="AG228" s="1099"/>
      <c r="AH228" s="1100"/>
      <c r="AJ228" s="1275" t="s">
        <v>341</v>
      </c>
      <c r="AK228" s="1276"/>
      <c r="AL228" s="1276"/>
      <c r="AM228" s="1276"/>
      <c r="AN228" s="1276"/>
      <c r="AO228" s="1276"/>
      <c r="AP228" s="1276"/>
      <c r="AQ228" s="1277"/>
    </row>
    <row r="229" spans="1:43" x14ac:dyDescent="0.3">
      <c r="A229" s="1152"/>
      <c r="B229" s="1153"/>
      <c r="C229" s="1309"/>
      <c r="D229" s="1180"/>
      <c r="E229" s="1225" t="s">
        <v>51</v>
      </c>
      <c r="F229" s="1226"/>
      <c r="G229" s="1198" t="s">
        <v>7</v>
      </c>
      <c r="H229" s="1157" t="s">
        <v>68</v>
      </c>
      <c r="I229" s="1179" t="s">
        <v>2</v>
      </c>
      <c r="J229" s="1225" t="s">
        <v>51</v>
      </c>
      <c r="K229" s="1226"/>
      <c r="L229" s="1198" t="s">
        <v>7</v>
      </c>
      <c r="M229" s="1157" t="s">
        <v>68</v>
      </c>
      <c r="N229" s="1180" t="s">
        <v>2</v>
      </c>
      <c r="O229" s="1225" t="s">
        <v>51</v>
      </c>
      <c r="P229" s="1226"/>
      <c r="Q229" s="1198" t="s">
        <v>7</v>
      </c>
      <c r="R229" s="1157" t="s">
        <v>68</v>
      </c>
      <c r="S229" s="1180" t="s">
        <v>2</v>
      </c>
      <c r="T229" s="1225" t="s">
        <v>51</v>
      </c>
      <c r="U229" s="1226"/>
      <c r="V229" s="1198" t="s">
        <v>7</v>
      </c>
      <c r="W229" s="1157" t="s">
        <v>68</v>
      </c>
      <c r="X229" s="1180" t="s">
        <v>2</v>
      </c>
      <c r="Y229" s="751"/>
      <c r="AA229" s="1178" t="s">
        <v>161</v>
      </c>
      <c r="AB229" s="1135"/>
      <c r="AC229" s="1086" t="s">
        <v>162</v>
      </c>
      <c r="AD229" s="1087"/>
      <c r="AE229" s="1086" t="s">
        <v>164</v>
      </c>
      <c r="AF229" s="1087"/>
      <c r="AG229" s="1251" t="s">
        <v>163</v>
      </c>
      <c r="AH229" s="1252"/>
      <c r="AJ229" s="1281" t="s">
        <v>161</v>
      </c>
      <c r="AK229" s="1280"/>
      <c r="AL229" s="1278" t="s">
        <v>162</v>
      </c>
      <c r="AM229" s="1280"/>
      <c r="AN229" s="1278" t="s">
        <v>164</v>
      </c>
      <c r="AO229" s="1280"/>
      <c r="AP229" s="1298" t="s">
        <v>163</v>
      </c>
      <c r="AQ229" s="1279"/>
    </row>
    <row r="230" spans="1:43" ht="18.600000000000001" thickBot="1" x14ac:dyDescent="0.45">
      <c r="A230" s="1154"/>
      <c r="B230" s="1155"/>
      <c r="C230" s="1310"/>
      <c r="D230" s="1181"/>
      <c r="E230" s="92" t="s">
        <v>52</v>
      </c>
      <c r="F230" s="93" t="s">
        <v>53</v>
      </c>
      <c r="G230" s="1199"/>
      <c r="H230" s="1158"/>
      <c r="I230" s="1181"/>
      <c r="J230" s="92" t="s">
        <v>52</v>
      </c>
      <c r="K230" s="93" t="s">
        <v>53</v>
      </c>
      <c r="L230" s="1199"/>
      <c r="M230" s="1158"/>
      <c r="N230" s="1181"/>
      <c r="O230" s="92" t="s">
        <v>52</v>
      </c>
      <c r="P230" s="93" t="s">
        <v>53</v>
      </c>
      <c r="Q230" s="1199"/>
      <c r="R230" s="1158"/>
      <c r="S230" s="1181"/>
      <c r="T230" s="92" t="s">
        <v>52</v>
      </c>
      <c r="U230" s="93" t="s">
        <v>53</v>
      </c>
      <c r="V230" s="1199"/>
      <c r="W230" s="1158"/>
      <c r="X230" s="1181"/>
      <c r="Y230" s="751"/>
      <c r="AA230" s="110" t="s">
        <v>92</v>
      </c>
      <c r="AB230" s="271" t="s">
        <v>340</v>
      </c>
      <c r="AC230" s="108" t="s">
        <v>92</v>
      </c>
      <c r="AD230" s="109" t="s">
        <v>340</v>
      </c>
      <c r="AE230" s="108" t="s">
        <v>92</v>
      </c>
      <c r="AF230" s="109" t="s">
        <v>340</v>
      </c>
      <c r="AG230" s="118" t="s">
        <v>92</v>
      </c>
      <c r="AH230" s="111" t="s">
        <v>340</v>
      </c>
      <c r="AJ230" s="274" t="s">
        <v>342</v>
      </c>
      <c r="AK230" s="275" t="s">
        <v>343</v>
      </c>
      <c r="AL230" s="276" t="s">
        <v>342</v>
      </c>
      <c r="AM230" s="275" t="s">
        <v>343</v>
      </c>
      <c r="AN230" s="276" t="s">
        <v>342</v>
      </c>
      <c r="AO230" s="275" t="s">
        <v>343</v>
      </c>
      <c r="AP230" s="277" t="s">
        <v>342</v>
      </c>
      <c r="AQ230" s="278" t="s">
        <v>343</v>
      </c>
    </row>
    <row r="231" spans="1:43" ht="14.4" customHeight="1" x14ac:dyDescent="0.3">
      <c r="A231" s="1170" t="s">
        <v>753</v>
      </c>
      <c r="B231" s="1253" t="s">
        <v>9</v>
      </c>
      <c r="C231" s="725"/>
      <c r="D231" s="96"/>
      <c r="E231" s="308"/>
      <c r="F231" s="7"/>
      <c r="G231" s="210"/>
      <c r="H231" s="104"/>
      <c r="I231" s="98"/>
      <c r="J231" s="308"/>
      <c r="K231" s="7"/>
      <c r="L231" s="210"/>
      <c r="M231" s="231"/>
      <c r="N231" s="210"/>
      <c r="O231" s="97"/>
      <c r="P231" s="123"/>
      <c r="Q231" s="210"/>
      <c r="R231" s="231"/>
      <c r="S231" s="210"/>
      <c r="T231" s="97"/>
      <c r="U231" s="123"/>
      <c r="V231" s="210"/>
      <c r="W231" s="231"/>
      <c r="X231" s="210"/>
      <c r="Y231" s="757"/>
      <c r="Z231" s="81"/>
      <c r="AA231" s="308"/>
      <c r="AB231" s="35"/>
      <c r="AC231" s="97"/>
      <c r="AD231" s="100"/>
      <c r="AE231" s="97"/>
      <c r="AF231" s="100"/>
      <c r="AG231" s="7"/>
      <c r="AH231" s="752"/>
      <c r="AI231" s="81"/>
      <c r="AJ231" s="753"/>
      <c r="AK231" s="37"/>
      <c r="AL231" s="99"/>
      <c r="AM231" s="100"/>
      <c r="AN231" s="99"/>
      <c r="AO231" s="100"/>
      <c r="AP231" s="35"/>
      <c r="AQ231" s="752"/>
    </row>
    <row r="232" spans="1:43" x14ac:dyDescent="0.3">
      <c r="A232" s="1171"/>
      <c r="B232" s="1254"/>
      <c r="C232" s="726"/>
      <c r="D232" s="24"/>
      <c r="E232" s="327"/>
      <c r="F232" s="11"/>
      <c r="G232" s="211"/>
      <c r="H232" s="103"/>
      <c r="I232" s="86"/>
      <c r="J232" s="88"/>
      <c r="K232" s="124"/>
      <c r="L232" s="211"/>
      <c r="M232" s="263"/>
      <c r="N232" s="211"/>
      <c r="O232" s="88"/>
      <c r="P232" s="124"/>
      <c r="Q232" s="211"/>
      <c r="R232" s="263"/>
      <c r="S232" s="211"/>
      <c r="T232" s="88"/>
      <c r="U232" s="124"/>
      <c r="V232" s="211"/>
      <c r="W232" s="263"/>
      <c r="X232" s="211"/>
      <c r="Y232" s="757"/>
      <c r="AA232" s="327"/>
      <c r="AB232" s="37"/>
      <c r="AC232" s="88"/>
      <c r="AD232" s="59"/>
      <c r="AE232" s="88"/>
      <c r="AF232" s="59"/>
      <c r="AG232" s="11"/>
      <c r="AH232" s="754"/>
      <c r="AJ232" s="753"/>
      <c r="AK232" s="37"/>
      <c r="AL232" s="58"/>
      <c r="AM232" s="59"/>
      <c r="AN232" s="58"/>
      <c r="AO232" s="59"/>
      <c r="AP232" s="37"/>
      <c r="AQ232" s="754"/>
    </row>
    <row r="233" spans="1:43" x14ac:dyDescent="0.3">
      <c r="A233" s="1171"/>
      <c r="B233" s="1254"/>
      <c r="C233" s="726"/>
      <c r="D233" s="24"/>
      <c r="E233" s="327"/>
      <c r="F233" s="11"/>
      <c r="G233" s="211"/>
      <c r="H233" s="103"/>
      <c r="I233" s="86"/>
      <c r="J233" s="88"/>
      <c r="K233" s="124"/>
      <c r="L233" s="211"/>
      <c r="M233" s="263"/>
      <c r="N233" s="211"/>
      <c r="O233" s="88"/>
      <c r="P233" s="124"/>
      <c r="Q233" s="211"/>
      <c r="R233" s="263"/>
      <c r="S233" s="211"/>
      <c r="T233" s="88"/>
      <c r="U233" s="124"/>
      <c r="V233" s="211"/>
      <c r="W233" s="263"/>
      <c r="X233" s="211"/>
      <c r="Y233" s="757"/>
      <c r="AA233" s="327"/>
      <c r="AB233" s="37"/>
      <c r="AC233" s="88"/>
      <c r="AD233" s="59"/>
      <c r="AE233" s="88"/>
      <c r="AF233" s="59"/>
      <c r="AG233" s="11"/>
      <c r="AH233" s="754"/>
      <c r="AJ233" s="753"/>
      <c r="AK233" s="37"/>
      <c r="AL233" s="58"/>
      <c r="AM233" s="59"/>
      <c r="AN233" s="58"/>
      <c r="AO233" s="59"/>
      <c r="AP233" s="37"/>
      <c r="AQ233" s="754"/>
    </row>
    <row r="234" spans="1:43" x14ac:dyDescent="0.3">
      <c r="A234" s="1171"/>
      <c r="B234" s="1254"/>
      <c r="C234" s="726"/>
      <c r="D234" s="24"/>
      <c r="E234" s="327"/>
      <c r="F234" s="11"/>
      <c r="G234" s="211"/>
      <c r="H234" s="103"/>
      <c r="I234" s="86"/>
      <c r="J234" s="88"/>
      <c r="K234" s="124"/>
      <c r="L234" s="211"/>
      <c r="M234" s="263"/>
      <c r="N234" s="211"/>
      <c r="O234" s="88"/>
      <c r="P234" s="124"/>
      <c r="Q234" s="211"/>
      <c r="R234" s="263"/>
      <c r="S234" s="211"/>
      <c r="T234" s="88"/>
      <c r="U234" s="124"/>
      <c r="V234" s="211"/>
      <c r="W234" s="263"/>
      <c r="X234" s="211"/>
      <c r="Y234" s="757"/>
      <c r="AA234" s="327"/>
      <c r="AB234" s="37"/>
      <c r="AC234" s="88"/>
      <c r="AD234" s="59"/>
      <c r="AE234" s="88"/>
      <c r="AF234" s="59"/>
      <c r="AG234" s="11"/>
      <c r="AH234" s="754"/>
      <c r="AJ234" s="753"/>
      <c r="AK234" s="37"/>
      <c r="AL234" s="58"/>
      <c r="AM234" s="59"/>
      <c r="AN234" s="58"/>
      <c r="AO234" s="59"/>
      <c r="AP234" s="37"/>
      <c r="AQ234" s="754"/>
    </row>
    <row r="235" spans="1:43" ht="15" thickBot="1" x14ac:dyDescent="0.35">
      <c r="A235" s="1171"/>
      <c r="B235" s="1254"/>
      <c r="C235" s="727"/>
      <c r="D235" s="40"/>
      <c r="E235" s="310"/>
      <c r="F235" s="94"/>
      <c r="G235" s="212"/>
      <c r="H235" s="106"/>
      <c r="I235" s="107"/>
      <c r="J235" s="105"/>
      <c r="K235" s="125"/>
      <c r="L235" s="212"/>
      <c r="M235" s="264"/>
      <c r="N235" s="212"/>
      <c r="O235" s="105"/>
      <c r="P235" s="125"/>
      <c r="Q235" s="212"/>
      <c r="R235" s="264"/>
      <c r="S235" s="212"/>
      <c r="T235" s="105"/>
      <c r="U235" s="125"/>
      <c r="V235" s="212"/>
      <c r="W235" s="264"/>
      <c r="X235" s="212"/>
      <c r="Y235" s="757"/>
      <c r="AA235" s="310"/>
      <c r="AB235" s="38"/>
      <c r="AC235" s="105"/>
      <c r="AD235" s="71"/>
      <c r="AE235" s="105"/>
      <c r="AF235" s="71"/>
      <c r="AG235" s="94"/>
      <c r="AH235" s="756"/>
      <c r="AJ235" s="755"/>
      <c r="AK235" s="38"/>
      <c r="AL235" s="70"/>
      <c r="AM235" s="71"/>
      <c r="AN235" s="70"/>
      <c r="AO235" s="71"/>
      <c r="AP235" s="38"/>
      <c r="AQ235" s="756"/>
    </row>
    <row r="236" spans="1:43" ht="21" x14ac:dyDescent="0.3">
      <c r="A236" s="1171"/>
      <c r="B236" s="1254"/>
      <c r="C236" s="1116" t="s">
        <v>13</v>
      </c>
      <c r="D236" s="1117"/>
      <c r="E236" s="14" t="e">
        <f>AVERAGE(E231:E235)</f>
        <v>#DIV/0!</v>
      </c>
      <c r="F236" s="15" t="e">
        <f>AVERAGE(F231:F235)</f>
        <v>#DIV/0!</v>
      </c>
      <c r="G236" s="213" t="e">
        <f>AVERAGE(G231:G235)</f>
        <v>#DIV/0!</v>
      </c>
      <c r="H236" s="1302">
        <f>COUNT(E231:E235)</f>
        <v>0</v>
      </c>
      <c r="I236" s="1303"/>
      <c r="J236" s="89" t="e">
        <f>AVERAGE(J231:J235)</f>
        <v>#DIV/0!</v>
      </c>
      <c r="K236" s="126" t="e">
        <f>AVERAGE(K231:K235)</f>
        <v>#DIV/0!</v>
      </c>
      <c r="L236" s="213" t="e">
        <f>AVERAGE(L231:L235)</f>
        <v>#DIV/0!</v>
      </c>
      <c r="M236" s="1302">
        <f>COUNT(J231:J235)</f>
        <v>0</v>
      </c>
      <c r="N236" s="1303"/>
      <c r="O236" s="89" t="e">
        <f>AVERAGE(O231:O235)</f>
        <v>#DIV/0!</v>
      </c>
      <c r="P236" s="126" t="e">
        <f>AVERAGE(P231:P235)</f>
        <v>#DIV/0!</v>
      </c>
      <c r="Q236" s="213" t="e">
        <f>AVERAGE(Q231:Q235)</f>
        <v>#DIV/0!</v>
      </c>
      <c r="R236" s="1302">
        <f>COUNT(O231:O235)</f>
        <v>0</v>
      </c>
      <c r="S236" s="1303"/>
      <c r="T236" s="89" t="e">
        <f>AVERAGE(T231:T235)</f>
        <v>#DIV/0!</v>
      </c>
      <c r="U236" s="126" t="e">
        <f>AVERAGE(U231:U235)</f>
        <v>#DIV/0!</v>
      </c>
      <c r="V236" s="213" t="e">
        <f>AVERAGE(V231:V235)</f>
        <v>#DIV/0!</v>
      </c>
      <c r="W236" s="1302">
        <f>COUNT(T231:T235)</f>
        <v>0</v>
      </c>
      <c r="X236" s="1303"/>
      <c r="Y236" s="758"/>
      <c r="AA236" s="14" t="e">
        <f>AVERAGE(AA231:AA235)</f>
        <v>#DIV/0!</v>
      </c>
      <c r="AB236" s="48" t="e">
        <f>AVERAGE(AB231:AB235)</f>
        <v>#DIV/0!</v>
      </c>
      <c r="AC236" s="89" t="s">
        <v>17</v>
      </c>
      <c r="AD236" s="65" t="s">
        <v>17</v>
      </c>
      <c r="AE236" s="89" t="e">
        <f>AVERAGE(AE231:AE235)</f>
        <v>#DIV/0!</v>
      </c>
      <c r="AF236" s="65" t="e">
        <f>AVERAGE(AF231:AF235)</f>
        <v>#DIV/0!</v>
      </c>
      <c r="AG236" s="15" t="e">
        <f>AVERAGE(AG231:AG235)</f>
        <v>#DIV/0!</v>
      </c>
      <c r="AH236" s="112" t="e">
        <f>AVERAGE(AH231:AH235)</f>
        <v>#DIV/0!</v>
      </c>
      <c r="AJ236" s="47" t="e">
        <f>AVERAGE(AJ231:AJ235)</f>
        <v>#DIV/0!</v>
      </c>
      <c r="AK236" s="48" t="e">
        <f>AVERAGE(AK231:AK235)</f>
        <v>#DIV/0!</v>
      </c>
      <c r="AL236" s="64" t="s">
        <v>17</v>
      </c>
      <c r="AM236" s="65" t="s">
        <v>17</v>
      </c>
      <c r="AN236" s="64" t="e">
        <f>AVERAGE(AN231:AN235)</f>
        <v>#DIV/0!</v>
      </c>
      <c r="AO236" s="65" t="e">
        <f>AVERAGE(AO231:AO235)</f>
        <v>#DIV/0!</v>
      </c>
      <c r="AP236" s="48" t="e">
        <f>AVERAGE(AP231:AP235)</f>
        <v>#DIV/0!</v>
      </c>
      <c r="AQ236" s="112" t="e">
        <f>AVERAGE(AQ231:AQ235)</f>
        <v>#DIV/0!</v>
      </c>
    </row>
    <row r="237" spans="1:43" ht="21" x14ac:dyDescent="0.3">
      <c r="A237" s="1171"/>
      <c r="B237" s="1254"/>
      <c r="C237" s="1124" t="s">
        <v>14</v>
      </c>
      <c r="D237" s="1125"/>
      <c r="E237" s="17" t="e">
        <f>_xlfn.STDEV.S(E231:E235)</f>
        <v>#DIV/0!</v>
      </c>
      <c r="F237" s="18" t="e">
        <f>_xlfn.STDEV.S(F231:F235)</f>
        <v>#DIV/0!</v>
      </c>
      <c r="G237" s="214" t="e">
        <f>_xlfn.STDEV.S(G231:G235)</f>
        <v>#DIV/0!</v>
      </c>
      <c r="H237" s="1304"/>
      <c r="I237" s="1305"/>
      <c r="J237" s="90" t="e">
        <f>_xlfn.STDEV.S(J231:J235)</f>
        <v>#DIV/0!</v>
      </c>
      <c r="K237" s="127" t="e">
        <f>_xlfn.STDEV.S(K231:K235)</f>
        <v>#DIV/0!</v>
      </c>
      <c r="L237" s="214" t="e">
        <f>_xlfn.STDEV.S(L231:L235)</f>
        <v>#DIV/0!</v>
      </c>
      <c r="M237" s="1304"/>
      <c r="N237" s="1305"/>
      <c r="O237" s="90" t="e">
        <f>_xlfn.STDEV.S(O231:O235)</f>
        <v>#DIV/0!</v>
      </c>
      <c r="P237" s="127" t="e">
        <f>_xlfn.STDEV.S(P231:P235)</f>
        <v>#DIV/0!</v>
      </c>
      <c r="Q237" s="214" t="e">
        <f>_xlfn.STDEV.S(Q231:Q235)</f>
        <v>#DIV/0!</v>
      </c>
      <c r="R237" s="1304"/>
      <c r="S237" s="1305"/>
      <c r="T237" s="90" t="e">
        <f>_xlfn.STDEV.S(T231:T235)</f>
        <v>#DIV/0!</v>
      </c>
      <c r="U237" s="127" t="e">
        <f>_xlfn.STDEV.S(U231:U235)</f>
        <v>#DIV/0!</v>
      </c>
      <c r="V237" s="214" t="e">
        <f>_xlfn.STDEV.S(V231:V235)</f>
        <v>#DIV/0!</v>
      </c>
      <c r="W237" s="1304"/>
      <c r="X237" s="1305"/>
      <c r="Y237" s="758"/>
      <c r="AA237" s="17" t="e">
        <f>_xlfn.STDEV.S(AA231:AA235)</f>
        <v>#DIV/0!</v>
      </c>
      <c r="AB237" s="50" t="e">
        <f>_xlfn.STDEV.S(AB231:AB235)</f>
        <v>#DIV/0!</v>
      </c>
      <c r="AC237" s="90" t="s">
        <v>17</v>
      </c>
      <c r="AD237" s="67" t="s">
        <v>17</v>
      </c>
      <c r="AE237" s="90" t="e">
        <f>_xlfn.STDEV.S(AE231:AE235)</f>
        <v>#DIV/0!</v>
      </c>
      <c r="AF237" s="67" t="e">
        <f>_xlfn.STDEV.S(AF231:AF235)</f>
        <v>#DIV/0!</v>
      </c>
      <c r="AG237" s="18" t="e">
        <f>_xlfn.STDEV.S(AG231:AG235)</f>
        <v>#DIV/0!</v>
      </c>
      <c r="AH237" s="113" t="e">
        <f>_xlfn.STDEV.S(AH231:AH235)</f>
        <v>#DIV/0!</v>
      </c>
      <c r="AJ237" s="49" t="e">
        <f>_xlfn.STDEV.S(AJ231:AJ235)</f>
        <v>#DIV/0!</v>
      </c>
      <c r="AK237" s="50" t="e">
        <f>_xlfn.STDEV.S(AK231:AK235)</f>
        <v>#DIV/0!</v>
      </c>
      <c r="AL237" s="66" t="s">
        <v>17</v>
      </c>
      <c r="AM237" s="67" t="s">
        <v>17</v>
      </c>
      <c r="AN237" s="66" t="e">
        <f>_xlfn.STDEV.S(AN231:AN235)</f>
        <v>#DIV/0!</v>
      </c>
      <c r="AO237" s="67" t="e">
        <f>_xlfn.STDEV.S(AO231:AO235)</f>
        <v>#DIV/0!</v>
      </c>
      <c r="AP237" s="50" t="e">
        <f>_xlfn.STDEV.S(AP231:AP235)</f>
        <v>#DIV/0!</v>
      </c>
      <c r="AQ237" s="113" t="e">
        <f>_xlfn.STDEV.S(AQ231:AQ235)</f>
        <v>#DIV/0!</v>
      </c>
    </row>
    <row r="238" spans="1:43" ht="21.6" thickBot="1" x14ac:dyDescent="0.35">
      <c r="A238" s="1171"/>
      <c r="B238" s="1255"/>
      <c r="C238" s="1126" t="s">
        <v>15</v>
      </c>
      <c r="D238" s="1127"/>
      <c r="E238" s="20" t="e">
        <f>_xlfn.STDEV.S(E231:E235)/SQRT(COUNT(E231:E235))</f>
        <v>#DIV/0!</v>
      </c>
      <c r="F238" s="21" t="e">
        <f>_xlfn.STDEV.S(F231:F235)/SQRT(COUNT(F231:F235))</f>
        <v>#DIV/0!</v>
      </c>
      <c r="G238" s="215" t="e">
        <f>_xlfn.STDEV.S(G231:G235)/SQRT(COUNT(G231:G235))</f>
        <v>#DIV/0!</v>
      </c>
      <c r="H238" s="1306"/>
      <c r="I238" s="1307"/>
      <c r="J238" s="91" t="e">
        <f>_xlfn.STDEV.S(J231:J235)/SQRT(COUNT(J231:J235))</f>
        <v>#DIV/0!</v>
      </c>
      <c r="K238" s="128" t="e">
        <f>_xlfn.STDEV.S(K231:K235)/SQRT(COUNT(K231:K235))</f>
        <v>#DIV/0!</v>
      </c>
      <c r="L238" s="215" t="e">
        <f>_xlfn.STDEV.S(L231:L235)/SQRT(COUNT(L231:L235))</f>
        <v>#DIV/0!</v>
      </c>
      <c r="M238" s="1306"/>
      <c r="N238" s="1307"/>
      <c r="O238" s="91" t="e">
        <f>_xlfn.STDEV.S(O231:O235)/SQRT(COUNT(O231:O235))</f>
        <v>#DIV/0!</v>
      </c>
      <c r="P238" s="128" t="e">
        <f>_xlfn.STDEV.S(P231:P235)/SQRT(COUNT(P231:P235))</f>
        <v>#DIV/0!</v>
      </c>
      <c r="Q238" s="215" t="e">
        <f>_xlfn.STDEV.S(Q231:Q235)/SQRT(COUNT(Q231:Q235))</f>
        <v>#DIV/0!</v>
      </c>
      <c r="R238" s="1306"/>
      <c r="S238" s="1307"/>
      <c r="T238" s="91" t="e">
        <f>_xlfn.STDEV.S(T231:T235)/SQRT(COUNT(T231:T235))</f>
        <v>#DIV/0!</v>
      </c>
      <c r="U238" s="128" t="e">
        <f>_xlfn.STDEV.S(U231:U235)/SQRT(COUNT(U231:U235))</f>
        <v>#DIV/0!</v>
      </c>
      <c r="V238" s="215" t="e">
        <f>_xlfn.STDEV.S(V231:V235)/SQRT(COUNT(V231:V235))</f>
        <v>#DIV/0!</v>
      </c>
      <c r="W238" s="1306"/>
      <c r="X238" s="1307"/>
      <c r="Y238" s="758"/>
      <c r="AA238" s="20" t="e">
        <f>_xlfn.STDEV.S(AA231:AA235)/SQRT(COUNT(AA231:AA235))</f>
        <v>#DIV/0!</v>
      </c>
      <c r="AB238" s="52" t="e">
        <f>_xlfn.STDEV.S(AB231:AB235)/SQRT(COUNT(AB231:AB235))</f>
        <v>#DIV/0!</v>
      </c>
      <c r="AC238" s="91" t="s">
        <v>17</v>
      </c>
      <c r="AD238" s="69" t="s">
        <v>17</v>
      </c>
      <c r="AE238" s="91" t="e">
        <f>_xlfn.STDEV.S(AE231:AE235)/SQRT(COUNT(AE231:AE235))</f>
        <v>#DIV/0!</v>
      </c>
      <c r="AF238" s="69" t="e">
        <f>_xlfn.STDEV.S(AF231:AF235)/SQRT(COUNT(AF231:AF235))</f>
        <v>#DIV/0!</v>
      </c>
      <c r="AG238" s="21" t="e">
        <f>_xlfn.STDEV.S(AG231:AG235)/SQRT(COUNT(AG231:AG235))</f>
        <v>#DIV/0!</v>
      </c>
      <c r="AH238" s="114" t="e">
        <f>_xlfn.STDEV.S(AH231:AH235)/SQRT(COUNT(AH231:AH235))</f>
        <v>#DIV/0!</v>
      </c>
      <c r="AJ238" s="51" t="e">
        <f>_xlfn.STDEV.S(AJ231:AJ235)/SQRT(COUNT(AJ231:AJ235))</f>
        <v>#DIV/0!</v>
      </c>
      <c r="AK238" s="52" t="e">
        <f>_xlfn.STDEV.S(AK231:AK235)/SQRT(COUNT(AK231:AK235))</f>
        <v>#DIV/0!</v>
      </c>
      <c r="AL238" s="68" t="s">
        <v>17</v>
      </c>
      <c r="AM238" s="69" t="s">
        <v>17</v>
      </c>
      <c r="AN238" s="68" t="e">
        <f>_xlfn.STDEV.S(AN231:AN235)/SQRT(COUNT(AN231:AN235))</f>
        <v>#DIV/0!</v>
      </c>
      <c r="AO238" s="69" t="e">
        <f>_xlfn.STDEV.S(AO231:AO235)/SQRT(COUNT(AO231:AO235))</f>
        <v>#DIV/0!</v>
      </c>
      <c r="AP238" s="52" t="e">
        <f>_xlfn.STDEV.S(AP231:AP235)/SQRT(COUNT(AP231:AP235))</f>
        <v>#DIV/0!</v>
      </c>
      <c r="AQ238" s="114" t="e">
        <f>_xlfn.STDEV.S(AQ231:AQ235)/SQRT(COUNT(AQ231:AQ235))</f>
        <v>#DIV/0!</v>
      </c>
    </row>
    <row r="239" spans="1:43" x14ac:dyDescent="0.3">
      <c r="A239" s="1171"/>
      <c r="B239" s="1253" t="s">
        <v>16</v>
      </c>
      <c r="C239" s="12">
        <v>43077</v>
      </c>
      <c r="D239" s="25" t="s">
        <v>748</v>
      </c>
      <c r="E239" s="308">
        <v>888.26780085326004</v>
      </c>
      <c r="F239" s="7">
        <v>1057.0135970092799</v>
      </c>
      <c r="G239" s="210">
        <v>500</v>
      </c>
      <c r="H239" s="104"/>
      <c r="I239" s="98"/>
      <c r="J239" s="97"/>
      <c r="K239" s="123"/>
      <c r="L239" s="210"/>
      <c r="M239" s="231"/>
      <c r="N239" s="210" t="s">
        <v>755</v>
      </c>
      <c r="O239" s="97">
        <v>396.73594525421203</v>
      </c>
      <c r="P239" s="123">
        <v>466.61519235605903</v>
      </c>
      <c r="Q239" s="210">
        <v>564</v>
      </c>
      <c r="R239" s="231"/>
      <c r="S239" s="210"/>
      <c r="T239" s="97"/>
      <c r="U239" s="123"/>
      <c r="V239" s="210"/>
      <c r="W239" s="231"/>
      <c r="X239" s="210"/>
      <c r="Y239" s="757"/>
      <c r="Z239" s="81"/>
      <c r="AA239" s="327">
        <f>F239-E239</f>
        <v>168.74579615601988</v>
      </c>
      <c r="AB239" s="37">
        <f>AA239/E239</f>
        <v>0.18997175851013012</v>
      </c>
      <c r="AC239" s="97"/>
      <c r="AD239" s="100"/>
      <c r="AE239" s="88">
        <f>P239-O239</f>
        <v>69.879247101847</v>
      </c>
      <c r="AF239" s="37">
        <f>AE239/O239</f>
        <v>0.1761354067806265</v>
      </c>
      <c r="AG239" s="7"/>
      <c r="AH239" s="752"/>
      <c r="AI239" s="81"/>
      <c r="AJ239" s="753">
        <f>F239/E239</f>
        <v>1.1899717585101302</v>
      </c>
      <c r="AK239" s="59">
        <f>0.5*(AJ239^2-1)</f>
        <v>0.20801639302584574</v>
      </c>
      <c r="AL239" s="99"/>
      <c r="AM239" s="100"/>
      <c r="AN239" s="58">
        <f>P239/O239</f>
        <v>1.1761354067806264</v>
      </c>
      <c r="AO239" s="59">
        <f>0.5*(AN239^2-1)</f>
        <v>0.19164724754151485</v>
      </c>
      <c r="AP239" s="35"/>
      <c r="AQ239" s="752"/>
    </row>
    <row r="240" spans="1:43" x14ac:dyDescent="0.3">
      <c r="A240" s="1171"/>
      <c r="B240" s="1254"/>
      <c r="C240" s="9">
        <v>43077</v>
      </c>
      <c r="D240" s="24" t="s">
        <v>749</v>
      </c>
      <c r="E240" s="327">
        <v>856.51305553594102</v>
      </c>
      <c r="F240" s="11">
        <v>1019.50146423709</v>
      </c>
      <c r="G240" s="211">
        <v>794</v>
      </c>
      <c r="H240" s="103"/>
      <c r="I240" s="86"/>
      <c r="J240" s="88"/>
      <c r="K240" s="124"/>
      <c r="L240" s="211"/>
      <c r="M240" s="263"/>
      <c r="N240" s="211" t="s">
        <v>756</v>
      </c>
      <c r="O240" s="88">
        <v>388.16973210715702</v>
      </c>
      <c r="P240" s="124">
        <v>464.535071990782</v>
      </c>
      <c r="Q240" s="211">
        <v>435</v>
      </c>
      <c r="R240" s="263"/>
      <c r="S240" s="211"/>
      <c r="T240" s="88"/>
      <c r="U240" s="124"/>
      <c r="V240" s="211"/>
      <c r="W240" s="263"/>
      <c r="X240" s="211"/>
      <c r="Y240" s="757"/>
      <c r="AA240" s="327">
        <f>F240-E240</f>
        <v>162.98840870114896</v>
      </c>
      <c r="AB240" s="37">
        <f>AA240/E240</f>
        <v>0.19029296476883606</v>
      </c>
      <c r="AC240" s="88"/>
      <c r="AD240" s="59"/>
      <c r="AE240" s="88">
        <f>P240-O240</f>
        <v>76.365339883624983</v>
      </c>
      <c r="AF240" s="37">
        <f>AE240/O240</f>
        <v>0.19673182519688007</v>
      </c>
      <c r="AG240" s="11"/>
      <c r="AH240" s="754"/>
      <c r="AJ240" s="753">
        <f>F240/E240</f>
        <v>1.1902929647688361</v>
      </c>
      <c r="AK240" s="59">
        <f>0.5*(AJ240^2-1)</f>
        <v>0.20839867098909282</v>
      </c>
      <c r="AL240" s="58"/>
      <c r="AM240" s="59"/>
      <c r="AN240" s="58">
        <f>P240/O240</f>
        <v>1.1967318251968802</v>
      </c>
      <c r="AO240" s="59">
        <f>0.5*(AN240^2-1)</f>
        <v>0.21608353071952802</v>
      </c>
      <c r="AP240" s="37"/>
      <c r="AQ240" s="754"/>
    </row>
    <row r="241" spans="1:43" x14ac:dyDescent="0.3">
      <c r="A241" s="1171"/>
      <c r="B241" s="1254"/>
      <c r="C241" s="12">
        <v>43077</v>
      </c>
      <c r="D241" s="25" t="s">
        <v>750</v>
      </c>
      <c r="E241" s="327">
        <v>946.35673840850495</v>
      </c>
      <c r="F241" s="11">
        <v>1121.6357038512399</v>
      </c>
      <c r="G241" s="211">
        <v>420</v>
      </c>
      <c r="H241" s="103"/>
      <c r="I241" s="86"/>
      <c r="J241" s="88"/>
      <c r="K241" s="124"/>
      <c r="L241" s="211"/>
      <c r="M241" s="263"/>
      <c r="N241" s="211" t="s">
        <v>755</v>
      </c>
      <c r="O241" s="88">
        <v>385.33640030985799</v>
      </c>
      <c r="P241" s="124">
        <v>456.15555976869899</v>
      </c>
      <c r="Q241" s="211">
        <v>422</v>
      </c>
      <c r="R241" s="263"/>
      <c r="S241" s="211"/>
      <c r="T241" s="88"/>
      <c r="U241" s="124"/>
      <c r="V241" s="211"/>
      <c r="W241" s="263"/>
      <c r="X241" s="211"/>
      <c r="Y241" s="757"/>
      <c r="AA241" s="327">
        <f>F241-E241</f>
        <v>175.27896544273494</v>
      </c>
      <c r="AB241" s="37">
        <f>AA241/E241</f>
        <v>0.18521447391762949</v>
      </c>
      <c r="AC241" s="88"/>
      <c r="AD241" s="59"/>
      <c r="AE241" s="88">
        <f>P241-O241</f>
        <v>70.819159458841</v>
      </c>
      <c r="AF241" s="37">
        <f>AE241/O241</f>
        <v>0.18378528320162243</v>
      </c>
      <c r="AG241" s="11"/>
      <c r="AH241" s="754"/>
      <c r="AJ241" s="753">
        <f>F241/E241</f>
        <v>1.1852144739176296</v>
      </c>
      <c r="AK241" s="59">
        <f>0.5*(AJ241^2-1)</f>
        <v>0.2023666745919217</v>
      </c>
      <c r="AL241" s="58"/>
      <c r="AM241" s="59"/>
      <c r="AN241" s="58">
        <f>P241/O241</f>
        <v>1.1837852832016225</v>
      </c>
      <c r="AO241" s="59">
        <f>0.5*(AN241^2-1)</f>
        <v>0.20067379836237276</v>
      </c>
      <c r="AP241" s="37"/>
      <c r="AQ241" s="754"/>
    </row>
    <row r="242" spans="1:43" x14ac:dyDescent="0.3">
      <c r="A242" s="1171"/>
      <c r="B242" s="1254"/>
      <c r="C242" s="12">
        <v>43104</v>
      </c>
      <c r="D242" s="25" t="s">
        <v>751</v>
      </c>
      <c r="E242" s="327">
        <v>916.54282058268302</v>
      </c>
      <c r="F242" s="11">
        <v>1063.0399034055299</v>
      </c>
      <c r="G242" s="211">
        <v>452</v>
      </c>
      <c r="H242" s="103"/>
      <c r="I242" s="86"/>
      <c r="J242" s="88"/>
      <c r="K242" s="124"/>
      <c r="L242" s="211"/>
      <c r="M242" s="263"/>
      <c r="N242" s="211"/>
      <c r="O242" s="88">
        <v>418.54300451503502</v>
      </c>
      <c r="P242" s="124">
        <v>476.51311934590098</v>
      </c>
      <c r="Q242" s="211">
        <v>448</v>
      </c>
      <c r="R242" s="263"/>
      <c r="S242" s="211"/>
      <c r="T242" s="88"/>
      <c r="U242" s="124"/>
      <c r="V242" s="211"/>
      <c r="W242" s="263"/>
      <c r="X242" s="211"/>
      <c r="Y242" s="757"/>
      <c r="AA242" s="327">
        <f>F242-E242</f>
        <v>146.49708282284689</v>
      </c>
      <c r="AB242" s="37">
        <f>AA242/E242</f>
        <v>0.1598365941372088</v>
      </c>
      <c r="AC242" s="88"/>
      <c r="AD242" s="59"/>
      <c r="AE242" s="88">
        <f>P242-O242</f>
        <v>57.970114830865953</v>
      </c>
      <c r="AF242" s="37">
        <f>AE242/O242</f>
        <v>0.13850456035703143</v>
      </c>
      <c r="AG242" s="11"/>
      <c r="AH242" s="754"/>
      <c r="AJ242" s="753">
        <f>F242/E242</f>
        <v>1.1598365941372089</v>
      </c>
      <c r="AK242" s="59">
        <f>0.5*(AJ242^2-1)</f>
        <v>0.17261046254990031</v>
      </c>
      <c r="AL242" s="58"/>
      <c r="AM242" s="59"/>
      <c r="AN242" s="58">
        <f>P242/O242</f>
        <v>1.1385045603570314</v>
      </c>
      <c r="AO242" s="59">
        <f>0.5*(AN242^2-1)</f>
        <v>0.14809631697687864</v>
      </c>
      <c r="AP242" s="37"/>
      <c r="AQ242" s="754"/>
    </row>
    <row r="243" spans="1:43" x14ac:dyDescent="0.3">
      <c r="A243" s="1171"/>
      <c r="B243" s="1254"/>
      <c r="C243" s="9">
        <v>43104</v>
      </c>
      <c r="D243" s="24" t="s">
        <v>752</v>
      </c>
      <c r="E243" s="327">
        <v>924.18828224197398</v>
      </c>
      <c r="F243" s="11">
        <v>1170.5481514276901</v>
      </c>
      <c r="G243" s="211">
        <v>622</v>
      </c>
      <c r="H243" s="103"/>
      <c r="I243" s="86"/>
      <c r="J243" s="88"/>
      <c r="K243" s="124"/>
      <c r="L243" s="211"/>
      <c r="M243" s="263"/>
      <c r="N243" s="211"/>
      <c r="O243" s="88">
        <v>334.02313685007499</v>
      </c>
      <c r="P243" s="124">
        <v>429.22883898495201</v>
      </c>
      <c r="Q243" s="211">
        <v>410</v>
      </c>
      <c r="R243" s="263"/>
      <c r="S243" s="211"/>
      <c r="T243" s="88"/>
      <c r="U243" s="124"/>
      <c r="V243" s="211"/>
      <c r="W243" s="263"/>
      <c r="X243" s="211"/>
      <c r="Y243" s="757"/>
      <c r="AA243" s="327">
        <f>F243-E243</f>
        <v>246.35986918571609</v>
      </c>
      <c r="AB243" s="37">
        <f>AA243/E243</f>
        <v>0.26656891665849247</v>
      </c>
      <c r="AC243" s="88"/>
      <c r="AD243" s="59"/>
      <c r="AE243" s="88">
        <f>P243-O243</f>
        <v>95.205702134877015</v>
      </c>
      <c r="AF243" s="37">
        <f>AE243/O243</f>
        <v>0.28502726796919381</v>
      </c>
      <c r="AG243" s="11"/>
      <c r="AH243" s="754"/>
      <c r="AJ243" s="753">
        <f>F243/E243</f>
        <v>1.2665689166584926</v>
      </c>
      <c r="AK243" s="59">
        <f>0.5*(AJ243^2-1)</f>
        <v>0.30209841032273377</v>
      </c>
      <c r="AL243" s="58"/>
      <c r="AM243" s="59"/>
      <c r="AN243" s="58">
        <f>P243/O243</f>
        <v>1.2850272679691939</v>
      </c>
      <c r="AO243" s="59">
        <f>0.5*(AN243^2-1)</f>
        <v>0.32564753971218519</v>
      </c>
      <c r="AP243" s="37"/>
      <c r="AQ243" s="754"/>
    </row>
    <row r="244" spans="1:43" x14ac:dyDescent="0.3">
      <c r="A244" s="1171"/>
      <c r="B244" s="1254"/>
      <c r="C244" s="726"/>
      <c r="D244" s="24"/>
      <c r="E244" s="327"/>
      <c r="F244" s="11"/>
      <c r="G244" s="211"/>
      <c r="H244" s="103"/>
      <c r="I244" s="86"/>
      <c r="J244" s="88"/>
      <c r="K244" s="124"/>
      <c r="L244" s="211"/>
      <c r="M244" s="263"/>
      <c r="N244" s="211"/>
      <c r="O244" s="88"/>
      <c r="P244" s="124"/>
      <c r="Q244" s="211"/>
      <c r="R244" s="263"/>
      <c r="S244" s="211"/>
      <c r="T244" s="88"/>
      <c r="U244" s="124"/>
      <c r="V244" s="211"/>
      <c r="W244" s="263"/>
      <c r="X244" s="211"/>
      <c r="Y244" s="757"/>
      <c r="AA244" s="327"/>
      <c r="AB244" s="37"/>
      <c r="AC244" s="88"/>
      <c r="AD244" s="59"/>
      <c r="AE244" s="88"/>
      <c r="AF244" s="59"/>
      <c r="AG244" s="11"/>
      <c r="AH244" s="754"/>
      <c r="AJ244" s="753"/>
      <c r="AK244" s="37"/>
      <c r="AL244" s="58"/>
      <c r="AM244" s="59"/>
      <c r="AN244" s="58"/>
      <c r="AO244" s="59"/>
      <c r="AP244" s="37"/>
      <c r="AQ244" s="754"/>
    </row>
    <row r="245" spans="1:43" x14ac:dyDescent="0.3">
      <c r="A245" s="1171"/>
      <c r="B245" s="1254"/>
      <c r="C245" s="726"/>
      <c r="D245" s="24"/>
      <c r="E245" s="327"/>
      <c r="F245" s="11"/>
      <c r="G245" s="211"/>
      <c r="H245" s="103"/>
      <c r="I245" s="86"/>
      <c r="J245" s="88"/>
      <c r="K245" s="124"/>
      <c r="L245" s="211"/>
      <c r="M245" s="263"/>
      <c r="N245" s="211"/>
      <c r="O245" s="88"/>
      <c r="P245" s="124"/>
      <c r="Q245" s="211"/>
      <c r="R245" s="263"/>
      <c r="S245" s="211"/>
      <c r="T245" s="88"/>
      <c r="U245" s="124"/>
      <c r="V245" s="211"/>
      <c r="W245" s="263"/>
      <c r="X245" s="211"/>
      <c r="Y245" s="757"/>
      <c r="Z245" s="101"/>
      <c r="AA245" s="327"/>
      <c r="AB245" s="37"/>
      <c r="AC245" s="88"/>
      <c r="AD245" s="59"/>
      <c r="AE245" s="88"/>
      <c r="AF245" s="59"/>
      <c r="AG245" s="11"/>
      <c r="AH245" s="754"/>
      <c r="AJ245" s="753"/>
      <c r="AK245" s="37"/>
      <c r="AL245" s="58"/>
      <c r="AM245" s="59"/>
      <c r="AN245" s="58"/>
      <c r="AO245" s="59"/>
      <c r="AP245" s="37"/>
      <c r="AQ245" s="754"/>
    </row>
    <row r="246" spans="1:43" ht="15" thickBot="1" x14ac:dyDescent="0.35">
      <c r="A246" s="1171"/>
      <c r="B246" s="1254"/>
      <c r="C246" s="727"/>
      <c r="D246" s="40"/>
      <c r="E246" s="310"/>
      <c r="F246" s="94"/>
      <c r="G246" s="212"/>
      <c r="H246" s="106"/>
      <c r="I246" s="107"/>
      <c r="J246" s="105"/>
      <c r="K246" s="125"/>
      <c r="L246" s="212"/>
      <c r="M246" s="264"/>
      <c r="N246" s="212"/>
      <c r="O246" s="105"/>
      <c r="P246" s="125"/>
      <c r="Q246" s="212"/>
      <c r="R246" s="264"/>
      <c r="S246" s="212"/>
      <c r="T246" s="105"/>
      <c r="U246" s="125"/>
      <c r="V246" s="212"/>
      <c r="W246" s="264"/>
      <c r="X246" s="212"/>
      <c r="Y246" s="757"/>
      <c r="AA246" s="310"/>
      <c r="AB246" s="38"/>
      <c r="AC246" s="105"/>
      <c r="AD246" s="71"/>
      <c r="AE246" s="105"/>
      <c r="AF246" s="71"/>
      <c r="AG246" s="94"/>
      <c r="AH246" s="756"/>
      <c r="AJ246" s="755"/>
      <c r="AK246" s="38"/>
      <c r="AL246" s="70"/>
      <c r="AM246" s="71"/>
      <c r="AN246" s="70"/>
      <c r="AO246" s="71"/>
      <c r="AP246" s="38"/>
      <c r="AQ246" s="756"/>
    </row>
    <row r="247" spans="1:43" ht="21" x14ac:dyDescent="0.3">
      <c r="A247" s="1171"/>
      <c r="B247" s="1254"/>
      <c r="C247" s="1116" t="s">
        <v>13</v>
      </c>
      <c r="D247" s="1117"/>
      <c r="E247" s="14">
        <f>AVERAGE(E239:E246)</f>
        <v>906.37373952447251</v>
      </c>
      <c r="F247" s="15">
        <f>AVERAGE(F239:F246)</f>
        <v>1086.347763986166</v>
      </c>
      <c r="G247" s="213">
        <f>AVERAGE(G239:G246)</f>
        <v>557.6</v>
      </c>
      <c r="H247" s="1118">
        <f>COUNT(E239:E246)</f>
        <v>5</v>
      </c>
      <c r="I247" s="1119"/>
      <c r="J247" s="89" t="e">
        <f>AVERAGE(J239:J246)</f>
        <v>#DIV/0!</v>
      </c>
      <c r="K247" s="126" t="e">
        <f>AVERAGE(K239:K246)</f>
        <v>#DIV/0!</v>
      </c>
      <c r="L247" s="213" t="e">
        <f>AVERAGE(L239:L246)</f>
        <v>#DIV/0!</v>
      </c>
      <c r="M247" s="1302">
        <f>COUNT(J239:J246)</f>
        <v>0</v>
      </c>
      <c r="N247" s="1303"/>
      <c r="O247" s="89">
        <f>AVERAGE(O239:O246)</f>
        <v>384.56164380726739</v>
      </c>
      <c r="P247" s="126">
        <f>AVERAGE(P239:P246)</f>
        <v>458.60955648927859</v>
      </c>
      <c r="Q247" s="213">
        <f>AVERAGE(Q239:Q246)</f>
        <v>455.8</v>
      </c>
      <c r="R247" s="1302">
        <f>COUNT(O239:O246)</f>
        <v>5</v>
      </c>
      <c r="S247" s="1303"/>
      <c r="T247" s="89" t="e">
        <f>AVERAGE(T239:T246)</f>
        <v>#DIV/0!</v>
      </c>
      <c r="U247" s="126" t="e">
        <f>AVERAGE(U239:U246)</f>
        <v>#DIV/0!</v>
      </c>
      <c r="V247" s="213" t="e">
        <f>AVERAGE(V239:V246)</f>
        <v>#DIV/0!</v>
      </c>
      <c r="W247" s="1302">
        <f>COUNT(T239:T246)</f>
        <v>0</v>
      </c>
      <c r="X247" s="1303"/>
      <c r="Y247" s="758"/>
      <c r="AA247" s="14">
        <f>AVERAGE(AA239:AA246)</f>
        <v>179.97402446169335</v>
      </c>
      <c r="AB247" s="48">
        <f>AVERAGE(AB239:AB246)</f>
        <v>0.19837694159845937</v>
      </c>
      <c r="AC247" s="89" t="s">
        <v>17</v>
      </c>
      <c r="AD247" s="65" t="s">
        <v>17</v>
      </c>
      <c r="AE247" s="89">
        <f>AVERAGE(AE239:AE246)</f>
        <v>74.047912682011187</v>
      </c>
      <c r="AF247" s="65">
        <f>AVERAGE(AF239:AF246)</f>
        <v>0.19603686870107087</v>
      </c>
      <c r="AG247" s="15" t="e">
        <f>AVERAGE(AG239:AG246)</f>
        <v>#DIV/0!</v>
      </c>
      <c r="AH247" s="112" t="e">
        <f>AVERAGE(AH239:AH246)</f>
        <v>#DIV/0!</v>
      </c>
      <c r="AJ247" s="47">
        <f>AVERAGE(AJ239:AJ246)</f>
        <v>1.1983769415984595</v>
      </c>
      <c r="AK247" s="48">
        <f>AVERAGE(AK239:AK246)</f>
        <v>0.21869812229589886</v>
      </c>
      <c r="AL247" s="64" t="s">
        <v>17</v>
      </c>
      <c r="AM247" s="65" t="s">
        <v>17</v>
      </c>
      <c r="AN247" s="64">
        <f>AVERAGE(AN239:AN246)</f>
        <v>1.196036868701071</v>
      </c>
      <c r="AO247" s="65">
        <f>AVERAGE(AO239:AO246)</f>
        <v>0.21642968666249587</v>
      </c>
      <c r="AP247" s="48" t="e">
        <f>AVERAGE(AP239:AP246)</f>
        <v>#DIV/0!</v>
      </c>
      <c r="AQ247" s="112" t="e">
        <f>AVERAGE(AQ239:AQ246)</f>
        <v>#DIV/0!</v>
      </c>
    </row>
    <row r="248" spans="1:43" ht="21" x14ac:dyDescent="0.3">
      <c r="A248" s="1171"/>
      <c r="B248" s="1254"/>
      <c r="C248" s="1124" t="s">
        <v>14</v>
      </c>
      <c r="D248" s="1125"/>
      <c r="E248" s="17">
        <f>_xlfn.STDEV.S(E239:E246)</f>
        <v>34.761045598962454</v>
      </c>
      <c r="F248" s="18">
        <f>_xlfn.STDEV.S(F239:F246)</f>
        <v>59.596815041664264</v>
      </c>
      <c r="G248" s="214">
        <f>_xlfn.STDEV.S(G239:G246)</f>
        <v>152.83585966650625</v>
      </c>
      <c r="H248" s="1120"/>
      <c r="I248" s="1121"/>
      <c r="J248" s="90" t="e">
        <f>_xlfn.STDEV.S(J239:J246)</f>
        <v>#DIV/0!</v>
      </c>
      <c r="K248" s="127" t="e">
        <f>_xlfn.STDEV.S(K239:K246)</f>
        <v>#DIV/0!</v>
      </c>
      <c r="L248" s="214" t="e">
        <f>_xlfn.STDEV.S(L239:L246)</f>
        <v>#DIV/0!</v>
      </c>
      <c r="M248" s="1304"/>
      <c r="N248" s="1305"/>
      <c r="O248" s="90">
        <f>_xlfn.STDEV.S(O239:O246)</f>
        <v>31.107497993059422</v>
      </c>
      <c r="P248" s="127">
        <f>_xlfn.STDEV.S(P239:P246)</f>
        <v>17.951240650194105</v>
      </c>
      <c r="Q248" s="214">
        <f>_xlfn.STDEV.S(Q239:Q246)</f>
        <v>62.130507804137665</v>
      </c>
      <c r="R248" s="1304"/>
      <c r="S248" s="1305"/>
      <c r="T248" s="90" t="e">
        <f>_xlfn.STDEV.S(T239:T246)</f>
        <v>#DIV/0!</v>
      </c>
      <c r="U248" s="127" t="e">
        <f>_xlfn.STDEV.S(U239:U246)</f>
        <v>#DIV/0!</v>
      </c>
      <c r="V248" s="214" t="e">
        <f>_xlfn.STDEV.S(V239:V246)</f>
        <v>#DIV/0!</v>
      </c>
      <c r="W248" s="1304"/>
      <c r="X248" s="1305"/>
      <c r="Y248" s="758"/>
      <c r="AA248" s="17">
        <f>_xlfn.STDEV.S(AA239:AA246)</f>
        <v>38.614808798094124</v>
      </c>
      <c r="AB248" s="50">
        <f>_xlfn.STDEV.S(AB239:AB246)</f>
        <v>4.0139606950620632E-2</v>
      </c>
      <c r="AC248" s="90" t="s">
        <v>17</v>
      </c>
      <c r="AD248" s="67" t="s">
        <v>17</v>
      </c>
      <c r="AE248" s="90">
        <f>_xlfn.STDEV.S(AE239:AE246)</f>
        <v>13.595226434343132</v>
      </c>
      <c r="AF248" s="67">
        <f>_xlfn.STDEV.S(AF239:AF246)</f>
        <v>5.4258432901360579E-2</v>
      </c>
      <c r="AG248" s="18" t="e">
        <f>_xlfn.STDEV.S(AG239:AG246)</f>
        <v>#DIV/0!</v>
      </c>
      <c r="AH248" s="113" t="e">
        <f>_xlfn.STDEV.S(AH239:AH246)</f>
        <v>#DIV/0!</v>
      </c>
      <c r="AJ248" s="49">
        <f>_xlfn.STDEV.S(AJ239:AJ246)</f>
        <v>4.0139606950620549E-2</v>
      </c>
      <c r="AK248" s="50">
        <f>_xlfn.STDEV.S(AK239:AK246)</f>
        <v>4.890443396398151E-2</v>
      </c>
      <c r="AL248" s="66" t="s">
        <v>17</v>
      </c>
      <c r="AM248" s="67" t="s">
        <v>17</v>
      </c>
      <c r="AN248" s="66">
        <f>_xlfn.STDEV.S(AN239:AN246)</f>
        <v>5.425843290136069E-2</v>
      </c>
      <c r="AO248" s="67">
        <f>_xlfn.STDEV.S(AO239:AO246)</f>
        <v>6.6069141749803995E-2</v>
      </c>
      <c r="AP248" s="50" t="e">
        <f>_xlfn.STDEV.S(AP239:AP246)</f>
        <v>#DIV/0!</v>
      </c>
      <c r="AQ248" s="113" t="e">
        <f>_xlfn.STDEV.S(AQ239:AQ246)</f>
        <v>#DIV/0!</v>
      </c>
    </row>
    <row r="249" spans="1:43" ht="21.6" thickBot="1" x14ac:dyDescent="0.35">
      <c r="A249" s="1171"/>
      <c r="B249" s="1255"/>
      <c r="C249" s="1126" t="s">
        <v>15</v>
      </c>
      <c r="D249" s="1127"/>
      <c r="E249" s="20">
        <f>_xlfn.STDEV.S(E239:E246)/SQRT(COUNT(E239:E246))</f>
        <v>15.545612185649988</v>
      </c>
      <c r="F249" s="21">
        <f>_xlfn.STDEV.S(F239:F246)/SQRT(COUNT(F239:F246))</f>
        <v>26.652505935128652</v>
      </c>
      <c r="G249" s="215">
        <f>_xlfn.STDEV.S(G239:G246)/SQRT(COUNT(G239:G246))</f>
        <v>68.350274322785253</v>
      </c>
      <c r="H249" s="1122"/>
      <c r="I249" s="1123"/>
      <c r="J249" s="91" t="e">
        <f>_xlfn.STDEV.S(J239:J246)/SQRT(COUNT(J239:J246))</f>
        <v>#DIV/0!</v>
      </c>
      <c r="K249" s="128" t="e">
        <f>_xlfn.STDEV.S(K239:K246)/SQRT(COUNT(K239:K246))</f>
        <v>#DIV/0!</v>
      </c>
      <c r="L249" s="215" t="e">
        <f>_xlfn.STDEV.S(L239:L246)/SQRT(COUNT(L239:L246))</f>
        <v>#DIV/0!</v>
      </c>
      <c r="M249" s="1306"/>
      <c r="N249" s="1307"/>
      <c r="O249" s="91">
        <f>_xlfn.STDEV.S(O239:O246)/SQRT(COUNT(O239:O246))</f>
        <v>13.911696024483829</v>
      </c>
      <c r="P249" s="128">
        <f>_xlfn.STDEV.S(P239:P246)/SQRT(COUNT(P239:P246))</f>
        <v>8.0280388748583089</v>
      </c>
      <c r="Q249" s="215">
        <f>_xlfn.STDEV.S(Q239:Q246)/SQRT(COUNT(Q239:Q246))</f>
        <v>27.785607785326601</v>
      </c>
      <c r="R249" s="1306"/>
      <c r="S249" s="1307"/>
      <c r="T249" s="91" t="e">
        <f>_xlfn.STDEV.S(T239:T246)/SQRT(COUNT(T239:T246))</f>
        <v>#DIV/0!</v>
      </c>
      <c r="U249" s="128" t="e">
        <f>_xlfn.STDEV.S(U239:U246)/SQRT(COUNT(U239:U246))</f>
        <v>#DIV/0!</v>
      </c>
      <c r="V249" s="215" t="e">
        <f>_xlfn.STDEV.S(V239:V246)/SQRT(COUNT(V239:V246))</f>
        <v>#DIV/0!</v>
      </c>
      <c r="W249" s="1306"/>
      <c r="X249" s="1307"/>
      <c r="Y249" s="758"/>
      <c r="AA249" s="20">
        <f>_xlfn.STDEV.S(AA239:AA246)/SQRT(COUNT(AA239:AA246))</f>
        <v>17.269067482139082</v>
      </c>
      <c r="AB249" s="52">
        <f>_xlfn.STDEV.S(AB239:AB246)/SQRT(COUNT(AB239:AB246))</f>
        <v>1.7950977946342154E-2</v>
      </c>
      <c r="AC249" s="91" t="s">
        <v>17</v>
      </c>
      <c r="AD249" s="69" t="s">
        <v>17</v>
      </c>
      <c r="AE249" s="91">
        <f>_xlfn.STDEV.S(AE239:AE246)/SQRT(COUNT(AE239:AE246))</f>
        <v>6.0799700953386644</v>
      </c>
      <c r="AF249" s="69">
        <f>_xlfn.STDEV.S(AF239:AF246)/SQRT(COUNT(AF239:AF246))</f>
        <v>2.4265108864010679E-2</v>
      </c>
      <c r="AG249" s="21" t="e">
        <f>_xlfn.STDEV.S(AG239:AG246)/SQRT(COUNT(AG239:AG246))</f>
        <v>#DIV/0!</v>
      </c>
      <c r="AH249" s="114" t="e">
        <f>_xlfn.STDEV.S(AH239:AH246)/SQRT(COUNT(AH239:AH246))</f>
        <v>#DIV/0!</v>
      </c>
      <c r="AJ249" s="51">
        <f>_xlfn.STDEV.S(AJ239:AJ246)/SQRT(COUNT(AJ239:AJ246))</f>
        <v>1.7950977946342119E-2</v>
      </c>
      <c r="AK249" s="52">
        <f>_xlfn.STDEV.S(AK239:AK246)/SQRT(COUNT(AK239:AK246))</f>
        <v>2.1870727748922431E-2</v>
      </c>
      <c r="AL249" s="68" t="s">
        <v>17</v>
      </c>
      <c r="AM249" s="69" t="s">
        <v>17</v>
      </c>
      <c r="AN249" s="68">
        <f>_xlfn.STDEV.S(AN239:AN246)/SQRT(COUNT(AN239:AN246))</f>
        <v>2.4265108864010728E-2</v>
      </c>
      <c r="AO249" s="69">
        <f>_xlfn.STDEV.S(AO239:AO246)/SQRT(COUNT(AO239:AO246))</f>
        <v>2.9547018433526227E-2</v>
      </c>
      <c r="AP249" s="52" t="e">
        <f>_xlfn.STDEV.S(AP239:AP246)/SQRT(COUNT(AP239:AP246))</f>
        <v>#DIV/0!</v>
      </c>
      <c r="AQ249" s="114" t="e">
        <f>_xlfn.STDEV.S(AQ239:AQ246)/SQRT(COUNT(AQ239:AQ246))</f>
        <v>#DIV/0!</v>
      </c>
    </row>
    <row r="250" spans="1:43" ht="15" thickBot="1" x14ac:dyDescent="0.35">
      <c r="A250" s="1172"/>
      <c r="B250" s="1109" t="s">
        <v>19</v>
      </c>
      <c r="C250" s="1110"/>
      <c r="D250" s="1110"/>
      <c r="E250" s="27">
        <f>_xlfn.T.TEST(E14:E21,E239:E246,2,3)</f>
        <v>4.194327505339406E-3</v>
      </c>
      <c r="F250" s="27">
        <f>_xlfn.T.TEST(F14:F21,F239:F246,2,3)</f>
        <v>3.5578117895721434E-4</v>
      </c>
      <c r="G250" s="27">
        <f>_xlfn.T.TEST(G14:G21,G239:G246,2,3)</f>
        <v>0.42510709104375621</v>
      </c>
      <c r="H250" s="81"/>
      <c r="I250" s="81"/>
      <c r="J250" s="27" t="e">
        <f>_xlfn.T.TEST(J14:J21,J239:J246,2,3)</f>
        <v>#DIV/0!</v>
      </c>
      <c r="K250" s="72" t="e">
        <f>_xlfn.T.TEST(K231:K235,K239:K246,2,3)</f>
        <v>#DIV/0!</v>
      </c>
      <c r="L250" s="53" t="e">
        <f>_xlfn.T.TEST(L231:L235,L239:L246,2,3)</f>
        <v>#DIV/0!</v>
      </c>
      <c r="M250" s="81"/>
      <c r="N250" s="81"/>
      <c r="O250" s="27">
        <f>_xlfn.T.TEST(O14:O21,O239:O246,2,3)</f>
        <v>3.8405238956240232E-4</v>
      </c>
      <c r="P250" s="27">
        <f>_xlfn.T.TEST(P14:P21,P239:P246,2,3)</f>
        <v>1.0130192990933704E-4</v>
      </c>
      <c r="Q250" s="27">
        <f>_xlfn.T.TEST(Q14:Q21,Q239:Q246,2,3)</f>
        <v>0.76085713866703142</v>
      </c>
      <c r="R250" s="81"/>
      <c r="S250" s="81"/>
      <c r="T250" s="27" t="e">
        <f>_xlfn.T.TEST(T231:T235,T239:T246,2,3)</f>
        <v>#DIV/0!</v>
      </c>
      <c r="U250" s="72" t="e">
        <f>_xlfn.T.TEST(U231:U235,U239:U246,2,3)</f>
        <v>#DIV/0!</v>
      </c>
      <c r="V250" s="53" t="e">
        <f>_xlfn.T.TEST(V231:V235,V239:V246,2,3)</f>
        <v>#DIV/0!</v>
      </c>
      <c r="W250" s="81"/>
      <c r="X250" s="81"/>
      <c r="Y250" s="81"/>
      <c r="Z250" s="81"/>
      <c r="AA250" s="27">
        <f>_xlfn.T.TEST(AA14:AA21,AA239:AA246,2,3)</f>
        <v>0.31280765476885047</v>
      </c>
      <c r="AB250" s="27">
        <f>_xlfn.T.TEST(AB14:AB21,AB239:AB246,2,3)</f>
        <v>0.97767809834322827</v>
      </c>
      <c r="AC250" s="119" t="s">
        <v>17</v>
      </c>
      <c r="AD250" s="72" t="s">
        <v>17</v>
      </c>
      <c r="AE250" s="27">
        <f>_xlfn.T.TEST(AE14:AE21,AE239:AE246,2,3)</f>
        <v>0.25092966224661062</v>
      </c>
      <c r="AF250" s="27">
        <f>_xlfn.T.TEST(AF14:AF21,AF239:AF246,2,3)</f>
        <v>0.51127388329999968</v>
      </c>
      <c r="AG250" s="28" t="e">
        <f>_xlfn.T.TEST(AG231:AG235,AG239:AG246,2,3)</f>
        <v>#DIV/0!</v>
      </c>
      <c r="AH250" s="29" t="e">
        <f>_xlfn.T.TEST(AH231:AH235,AH239:AH246,2,3)</f>
        <v>#DIV/0!</v>
      </c>
      <c r="AI250" s="81"/>
      <c r="AJ250" s="27">
        <f>_xlfn.T.TEST(AJ14:AJ21,AJ239:AJ246,2,3)</f>
        <v>0.97767809834322827</v>
      </c>
      <c r="AK250" s="27">
        <f>_xlfn.T.TEST(AK14:AK21,AK239:AK246,2,3)</f>
        <v>0.94453563984431654</v>
      </c>
      <c r="AL250" s="119" t="s">
        <v>17</v>
      </c>
      <c r="AM250" s="72" t="s">
        <v>17</v>
      </c>
      <c r="AN250" s="27">
        <f>_xlfn.T.TEST(AN14:AN21,AN239:AN246,2,3)</f>
        <v>0.5112738832999959</v>
      </c>
      <c r="AO250" s="27">
        <f>_xlfn.T.TEST(AO14:AO21,AO239:AO246,2,3)</f>
        <v>0.52226824788033444</v>
      </c>
      <c r="AP250" s="28" t="e">
        <f>_xlfn.T.TEST(AP231:AP235,AP239:AP246,2,3)</f>
        <v>#DIV/0!</v>
      </c>
      <c r="AQ250" s="29" t="e">
        <f>_xlfn.T.TEST(AQ231:AQ235,AQ239:AQ246,2,3)</f>
        <v>#DIV/0!</v>
      </c>
    </row>
  </sheetData>
  <mergeCells count="402">
    <mergeCell ref="A205:A224"/>
    <mergeCell ref="B205:B212"/>
    <mergeCell ref="C210:D210"/>
    <mergeCell ref="H210:I212"/>
    <mergeCell ref="M210:N212"/>
    <mergeCell ref="R210:S212"/>
    <mergeCell ref="W210:X212"/>
    <mergeCell ref="C211:D211"/>
    <mergeCell ref="C212:D212"/>
    <mergeCell ref="B213:B223"/>
    <mergeCell ref="C221:D221"/>
    <mergeCell ref="H221:I223"/>
    <mergeCell ref="M221:N223"/>
    <mergeCell ref="R221:S223"/>
    <mergeCell ref="W221:X223"/>
    <mergeCell ref="C222:D222"/>
    <mergeCell ref="C223:D223"/>
    <mergeCell ref="B224:D224"/>
    <mergeCell ref="X203:X204"/>
    <mergeCell ref="AA203:AB203"/>
    <mergeCell ref="AC203:AD203"/>
    <mergeCell ref="AE203:AF203"/>
    <mergeCell ref="AG203:AH203"/>
    <mergeCell ref="AJ203:AK203"/>
    <mergeCell ref="AL203:AM203"/>
    <mergeCell ref="AN203:AO203"/>
    <mergeCell ref="AP203:AQ203"/>
    <mergeCell ref="A202:B204"/>
    <mergeCell ref="C202:C204"/>
    <mergeCell ref="D202:D204"/>
    <mergeCell ref="E202:I202"/>
    <mergeCell ref="J202:N202"/>
    <mergeCell ref="O202:S202"/>
    <mergeCell ref="T202:X202"/>
    <mergeCell ref="AA202:AH202"/>
    <mergeCell ref="AJ202:AQ202"/>
    <mergeCell ref="E203:F203"/>
    <mergeCell ref="G203:G204"/>
    <mergeCell ref="H203:H204"/>
    <mergeCell ref="I203:I204"/>
    <mergeCell ref="J203:K203"/>
    <mergeCell ref="L203:L204"/>
    <mergeCell ref="M203:M204"/>
    <mergeCell ref="N203:N204"/>
    <mergeCell ref="O203:P203"/>
    <mergeCell ref="Q203:Q204"/>
    <mergeCell ref="R203:R204"/>
    <mergeCell ref="S203:S204"/>
    <mergeCell ref="T203:U203"/>
    <mergeCell ref="V203:V204"/>
    <mergeCell ref="W203:W204"/>
    <mergeCell ref="AA53:AH53"/>
    <mergeCell ref="AA54:AB54"/>
    <mergeCell ref="AC54:AD54"/>
    <mergeCell ref="AE54:AF54"/>
    <mergeCell ref="AG54:AH54"/>
    <mergeCell ref="AA115:AH115"/>
    <mergeCell ref="AC116:AD116"/>
    <mergeCell ref="AE116:AF116"/>
    <mergeCell ref="AG116:AH116"/>
    <mergeCell ref="AA140:AH140"/>
    <mergeCell ref="AA141:AB141"/>
    <mergeCell ref="AC141:AD141"/>
    <mergeCell ref="AE141:AF141"/>
    <mergeCell ref="AG141:AH141"/>
    <mergeCell ref="AA81:AH81"/>
    <mergeCell ref="AA82:AB82"/>
    <mergeCell ref="AC82:AD82"/>
    <mergeCell ref="AE82:AF82"/>
    <mergeCell ref="AG82:AH82"/>
    <mergeCell ref="AA116:AB116"/>
    <mergeCell ref="A6:A25"/>
    <mergeCell ref="B6:B13"/>
    <mergeCell ref="C11:D11"/>
    <mergeCell ref="H11:I13"/>
    <mergeCell ref="M11:N13"/>
    <mergeCell ref="C3:C5"/>
    <mergeCell ref="D3:D5"/>
    <mergeCell ref="E4:F4"/>
    <mergeCell ref="G4:G5"/>
    <mergeCell ref="H4:H5"/>
    <mergeCell ref="I4:I5"/>
    <mergeCell ref="J4:K4"/>
    <mergeCell ref="C12:D12"/>
    <mergeCell ref="C13:D13"/>
    <mergeCell ref="B14:B24"/>
    <mergeCell ref="C22:D22"/>
    <mergeCell ref="H22:I24"/>
    <mergeCell ref="M22:N24"/>
    <mergeCell ref="C23:D23"/>
    <mergeCell ref="C24:D24"/>
    <mergeCell ref="L4:L5"/>
    <mergeCell ref="M4:M5"/>
    <mergeCell ref="N4:N5"/>
    <mergeCell ref="B25:D25"/>
    <mergeCell ref="C28:C30"/>
    <mergeCell ref="D28:D30"/>
    <mergeCell ref="E29:F29"/>
    <mergeCell ref="G29:G30"/>
    <mergeCell ref="H29:H30"/>
    <mergeCell ref="I29:I30"/>
    <mergeCell ref="J29:K29"/>
    <mergeCell ref="AA3:AH3"/>
    <mergeCell ref="AA4:AB4"/>
    <mergeCell ref="AE4:AF4"/>
    <mergeCell ref="AG4:AH4"/>
    <mergeCell ref="AA28:AH28"/>
    <mergeCell ref="AA29:AB29"/>
    <mergeCell ref="AE29:AF29"/>
    <mergeCell ref="AG29:AH29"/>
    <mergeCell ref="AC29:AD29"/>
    <mergeCell ref="AC4:AD4"/>
    <mergeCell ref="T28:X28"/>
    <mergeCell ref="J28:N28"/>
    <mergeCell ref="L29:L30"/>
    <mergeCell ref="M29:M30"/>
    <mergeCell ref="N29:N30"/>
    <mergeCell ref="E28:I28"/>
    <mergeCell ref="A31:A50"/>
    <mergeCell ref="B31:B39"/>
    <mergeCell ref="C37:D37"/>
    <mergeCell ref="H37:I39"/>
    <mergeCell ref="M37:N39"/>
    <mergeCell ref="C38:D38"/>
    <mergeCell ref="C39:D39"/>
    <mergeCell ref="B40:B49"/>
    <mergeCell ref="C47:D47"/>
    <mergeCell ref="H47:I49"/>
    <mergeCell ref="C48:D48"/>
    <mergeCell ref="C49:D49"/>
    <mergeCell ref="B50:D50"/>
    <mergeCell ref="M47:N49"/>
    <mergeCell ref="A84:A112"/>
    <mergeCell ref="B84:B98"/>
    <mergeCell ref="C96:D96"/>
    <mergeCell ref="H96:I98"/>
    <mergeCell ref="M96:N98"/>
    <mergeCell ref="C97:D97"/>
    <mergeCell ref="C98:D98"/>
    <mergeCell ref="B99:B111"/>
    <mergeCell ref="C109:D109"/>
    <mergeCell ref="H109:I111"/>
    <mergeCell ref="M109:N111"/>
    <mergeCell ref="C110:D110"/>
    <mergeCell ref="C111:D111"/>
    <mergeCell ref="I82:I83"/>
    <mergeCell ref="E81:I81"/>
    <mergeCell ref="J81:N81"/>
    <mergeCell ref="B147:B150"/>
    <mergeCell ref="C147:D147"/>
    <mergeCell ref="H147:I150"/>
    <mergeCell ref="E53:I53"/>
    <mergeCell ref="J53:N53"/>
    <mergeCell ref="M75:N77"/>
    <mergeCell ref="L54:L55"/>
    <mergeCell ref="M54:M55"/>
    <mergeCell ref="E54:F54"/>
    <mergeCell ref="G54:G55"/>
    <mergeCell ref="H54:H55"/>
    <mergeCell ref="B143:B146"/>
    <mergeCell ref="M147:N150"/>
    <mergeCell ref="C149:D149"/>
    <mergeCell ref="C150:D150"/>
    <mergeCell ref="C144:D144"/>
    <mergeCell ref="C148:D148"/>
    <mergeCell ref="C140:D142"/>
    <mergeCell ref="E141:F141"/>
    <mergeCell ref="G141:G142"/>
    <mergeCell ref="C146:D146"/>
    <mergeCell ref="L141:L142"/>
    <mergeCell ref="H141:I142"/>
    <mergeCell ref="M141:N142"/>
    <mergeCell ref="E140:I140"/>
    <mergeCell ref="J140:N140"/>
    <mergeCell ref="J141:K141"/>
    <mergeCell ref="C143:D143"/>
    <mergeCell ref="H143:I146"/>
    <mergeCell ref="M143:N146"/>
    <mergeCell ref="C145:D145"/>
    <mergeCell ref="W143:X146"/>
    <mergeCell ref="O141:P141"/>
    <mergeCell ref="E3:I3"/>
    <mergeCell ref="J3:N3"/>
    <mergeCell ref="O3:S3"/>
    <mergeCell ref="O4:P4"/>
    <mergeCell ref="Q4:Q5"/>
    <mergeCell ref="R4:R5"/>
    <mergeCell ref="S4:S5"/>
    <mergeCell ref="O82:P82"/>
    <mergeCell ref="Q82:Q83"/>
    <mergeCell ref="R82:R83"/>
    <mergeCell ref="S82:S83"/>
    <mergeCell ref="R11:S13"/>
    <mergeCell ref="R22:S24"/>
    <mergeCell ref="O29:P29"/>
    <mergeCell ref="Q29:Q30"/>
    <mergeCell ref="R29:R30"/>
    <mergeCell ref="S29:S30"/>
    <mergeCell ref="H75:I77"/>
    <mergeCell ref="J82:K82"/>
    <mergeCell ref="L82:L83"/>
    <mergeCell ref="M82:M83"/>
    <mergeCell ref="N82:N83"/>
    <mergeCell ref="R141:S142"/>
    <mergeCell ref="R147:S150"/>
    <mergeCell ref="T3:X3"/>
    <mergeCell ref="T4:U4"/>
    <mergeCell ref="V4:V5"/>
    <mergeCell ref="W4:W5"/>
    <mergeCell ref="X4:X5"/>
    <mergeCell ref="W11:X13"/>
    <mergeCell ref="W22:X24"/>
    <mergeCell ref="R62:S64"/>
    <mergeCell ref="R75:S77"/>
    <mergeCell ref="R96:S98"/>
    <mergeCell ref="R109:S111"/>
    <mergeCell ref="R54:R55"/>
    <mergeCell ref="S54:S55"/>
    <mergeCell ref="R37:S39"/>
    <mergeCell ref="R47:S49"/>
    <mergeCell ref="W147:X150"/>
    <mergeCell ref="O28:S28"/>
    <mergeCell ref="R143:S146"/>
    <mergeCell ref="O81:S81"/>
    <mergeCell ref="T141:U141"/>
    <mergeCell ref="V141:V142"/>
    <mergeCell ref="W62:X64"/>
    <mergeCell ref="W141:X142"/>
    <mergeCell ref="O53:S53"/>
    <mergeCell ref="T53:X53"/>
    <mergeCell ref="T29:U29"/>
    <mergeCell ref="V29:V30"/>
    <mergeCell ref="W29:W30"/>
    <mergeCell ref="X29:X30"/>
    <mergeCell ref="O140:S140"/>
    <mergeCell ref="T140:X140"/>
    <mergeCell ref="W47:X49"/>
    <mergeCell ref="T82:U82"/>
    <mergeCell ref="V82:V83"/>
    <mergeCell ref="W82:W83"/>
    <mergeCell ref="X82:X83"/>
    <mergeCell ref="W37:X39"/>
    <mergeCell ref="Q141:Q142"/>
    <mergeCell ref="O54:P54"/>
    <mergeCell ref="Q54:Q55"/>
    <mergeCell ref="W75:X77"/>
    <mergeCell ref="W109:X111"/>
    <mergeCell ref="W96:X98"/>
    <mergeCell ref="O116:P116"/>
    <mergeCell ref="Q116:Q117"/>
    <mergeCell ref="R116:R117"/>
    <mergeCell ref="AJ53:AQ53"/>
    <mergeCell ref="AJ54:AK54"/>
    <mergeCell ref="AL54:AM54"/>
    <mergeCell ref="AN54:AO54"/>
    <mergeCell ref="AP54:AQ54"/>
    <mergeCell ref="AJ115:AQ115"/>
    <mergeCell ref="AJ81:AQ81"/>
    <mergeCell ref="AJ82:AK82"/>
    <mergeCell ref="AL82:AM82"/>
    <mergeCell ref="AN82:AO82"/>
    <mergeCell ref="AP82:AQ82"/>
    <mergeCell ref="AJ3:AQ3"/>
    <mergeCell ref="AJ4:AK4"/>
    <mergeCell ref="AL4:AM4"/>
    <mergeCell ref="AN4:AO4"/>
    <mergeCell ref="AP4:AQ4"/>
    <mergeCell ref="AJ28:AQ28"/>
    <mergeCell ref="AJ29:AK29"/>
    <mergeCell ref="AL29:AM29"/>
    <mergeCell ref="AN29:AO29"/>
    <mergeCell ref="AP29:AQ29"/>
    <mergeCell ref="AJ116:AK116"/>
    <mergeCell ref="AL116:AM116"/>
    <mergeCell ref="AN116:AO116"/>
    <mergeCell ref="AP116:AQ116"/>
    <mergeCell ref="AJ140:AQ140"/>
    <mergeCell ref="AJ141:AK141"/>
    <mergeCell ref="AL141:AM141"/>
    <mergeCell ref="AN141:AO141"/>
    <mergeCell ref="AP141:AQ141"/>
    <mergeCell ref="A3:B5"/>
    <mergeCell ref="A28:B30"/>
    <mergeCell ref="A53:B55"/>
    <mergeCell ref="A81:B83"/>
    <mergeCell ref="A115:B117"/>
    <mergeCell ref="C115:C117"/>
    <mergeCell ref="D115:D117"/>
    <mergeCell ref="E115:I115"/>
    <mergeCell ref="J115:N115"/>
    <mergeCell ref="E116:F116"/>
    <mergeCell ref="G116:G117"/>
    <mergeCell ref="H116:H117"/>
    <mergeCell ref="I116:I117"/>
    <mergeCell ref="J116:K116"/>
    <mergeCell ref="L116:L117"/>
    <mergeCell ref="M116:M117"/>
    <mergeCell ref="N116:N117"/>
    <mergeCell ref="B78:D78"/>
    <mergeCell ref="A56:A78"/>
    <mergeCell ref="C62:D62"/>
    <mergeCell ref="H62:I64"/>
    <mergeCell ref="M62:N64"/>
    <mergeCell ref="C53:C55"/>
    <mergeCell ref="D53:D55"/>
    <mergeCell ref="T116:U116"/>
    <mergeCell ref="V116:V117"/>
    <mergeCell ref="W116:W117"/>
    <mergeCell ref="X116:X117"/>
    <mergeCell ref="T54:U54"/>
    <mergeCell ref="X54:X55"/>
    <mergeCell ref="O115:S115"/>
    <mergeCell ref="T115:X115"/>
    <mergeCell ref="T81:X81"/>
    <mergeCell ref="V54:V55"/>
    <mergeCell ref="W54:W55"/>
    <mergeCell ref="N54:N55"/>
    <mergeCell ref="C64:D64"/>
    <mergeCell ref="B112:D112"/>
    <mergeCell ref="A118:A137"/>
    <mergeCell ref="B118:B125"/>
    <mergeCell ref="C123:D123"/>
    <mergeCell ref="H123:I125"/>
    <mergeCell ref="M123:N125"/>
    <mergeCell ref="R123:S125"/>
    <mergeCell ref="B137:D137"/>
    <mergeCell ref="S116:S117"/>
    <mergeCell ref="B56:B64"/>
    <mergeCell ref="I54:I55"/>
    <mergeCell ref="J54:K54"/>
    <mergeCell ref="C63:D63"/>
    <mergeCell ref="B65:B77"/>
    <mergeCell ref="C75:D75"/>
    <mergeCell ref="C76:D76"/>
    <mergeCell ref="C77:D77"/>
    <mergeCell ref="C81:C83"/>
    <mergeCell ref="D81:D83"/>
    <mergeCell ref="E82:F82"/>
    <mergeCell ref="G82:G83"/>
    <mergeCell ref="H82:H83"/>
    <mergeCell ref="W123:X125"/>
    <mergeCell ref="C124:D124"/>
    <mergeCell ref="C125:D125"/>
    <mergeCell ref="B126:B136"/>
    <mergeCell ref="C134:D134"/>
    <mergeCell ref="H134:I136"/>
    <mergeCell ref="M134:N136"/>
    <mergeCell ref="R134:S136"/>
    <mergeCell ref="W134:X136"/>
    <mergeCell ref="C135:D135"/>
    <mergeCell ref="C136:D136"/>
    <mergeCell ref="A228:B230"/>
    <mergeCell ref="C228:C230"/>
    <mergeCell ref="D228:D230"/>
    <mergeCell ref="E228:I228"/>
    <mergeCell ref="J228:N228"/>
    <mergeCell ref="O228:S228"/>
    <mergeCell ref="T228:X228"/>
    <mergeCell ref="AA228:AH228"/>
    <mergeCell ref="AJ228:AQ228"/>
    <mergeCell ref="E229:F229"/>
    <mergeCell ref="G229:G230"/>
    <mergeCell ref="H229:H230"/>
    <mergeCell ref="I229:I230"/>
    <mergeCell ref="J229:K229"/>
    <mergeCell ref="L229:L230"/>
    <mergeCell ref="M229:M230"/>
    <mergeCell ref="N229:N230"/>
    <mergeCell ref="O229:P229"/>
    <mergeCell ref="Q229:Q230"/>
    <mergeCell ref="R229:R230"/>
    <mergeCell ref="S229:S230"/>
    <mergeCell ref="T229:U229"/>
    <mergeCell ref="V229:V230"/>
    <mergeCell ref="W229:W230"/>
    <mergeCell ref="X229:X230"/>
    <mergeCell ref="AA229:AB229"/>
    <mergeCell ref="AC229:AD229"/>
    <mergeCell ref="AE229:AF229"/>
    <mergeCell ref="AG229:AH229"/>
    <mergeCell ref="AJ229:AK229"/>
    <mergeCell ref="AL229:AM229"/>
    <mergeCell ref="AN229:AO229"/>
    <mergeCell ref="AP229:AQ229"/>
    <mergeCell ref="A231:A250"/>
    <mergeCell ref="B231:B238"/>
    <mergeCell ref="C236:D236"/>
    <mergeCell ref="H236:I238"/>
    <mergeCell ref="M236:N238"/>
    <mergeCell ref="R236:S238"/>
    <mergeCell ref="W236:X238"/>
    <mergeCell ref="C237:D237"/>
    <mergeCell ref="C238:D238"/>
    <mergeCell ref="B239:B249"/>
    <mergeCell ref="C247:D247"/>
    <mergeCell ref="H247:I249"/>
    <mergeCell ref="M247:N249"/>
    <mergeCell ref="R247:S249"/>
    <mergeCell ref="W247:X249"/>
    <mergeCell ref="C248:D248"/>
    <mergeCell ref="C249:D249"/>
    <mergeCell ref="B250:D250"/>
  </mergeCells>
  <conditionalFormatting sqref="E112:G112 J112:L112 E50:G50 E25:G25 O112:Q112 T112:V112 J25:L25 J50:L50 O25:Q25 O50:Q50 T25:V25 T50:V50 AA25:AH25 AA50:AH50 AA78:AH78 AA112:AH112 AJ78:AQ78 AJ25:AQ25 AJ50:AQ50 E137:G137 J137:L137 O137:Q137 T137:V137 AA137:AH137 AJ112:AQ112 AJ137:AQ137">
    <cfRule type="cellIs" dxfId="33" priority="175" operator="lessThan">
      <formula>0.1</formula>
    </cfRule>
  </conditionalFormatting>
  <conditionalFormatting sqref="E78:G78 E112:G112 J78:L78 J112:L112 O78:Q78 E50:G50 E25:G25 O112:Q112 T78:V78 T112:V112 J25:L25 J50:L50 O25:Q25 O50:Q50 T25:V25 T50:V50 AA25:AH25 AA50:AH50 AA78:AH78 AA112:AH112 AJ78:AQ78 AJ25:AQ25 AJ50:AQ50 E137:G137 J137:L137 O137:Q137 T137:V137 AA137:AH137 AJ112:AQ112 AJ137:AQ137">
    <cfRule type="cellIs" dxfId="32" priority="174" operator="lessThan">
      <formula>0.05</formula>
    </cfRule>
  </conditionalFormatting>
  <conditionalFormatting sqref="E143:G150 O143:Q150 T143:V150 AA143:AH150 AJ143:AQ150 J143:L150">
    <cfRule type="cellIs" dxfId="31" priority="147" operator="lessThan">
      <formula>0.05</formula>
    </cfRule>
    <cfRule type="cellIs" dxfId="30" priority="148" operator="lessThan">
      <formula>0.1</formula>
    </cfRule>
  </conditionalFormatting>
  <conditionalFormatting sqref="T250:V250 E250:G250 J250:L250 O250:Q250 AA250:AH250 AJ250:AQ250">
    <cfRule type="cellIs" dxfId="29" priority="4" operator="lessThan">
      <formula>0.1</formula>
    </cfRule>
  </conditionalFormatting>
  <conditionalFormatting sqref="T250:V250 E250:G250 J250:L250 O250:Q250 AA250:AH250 AJ250:AQ250">
    <cfRule type="cellIs" dxfId="28" priority="3" operator="lessThan">
      <formula>0.05</formula>
    </cfRule>
  </conditionalFormatting>
  <conditionalFormatting sqref="T224:V225 E224:G225 J224:L225 O224:Q225 AA224:AH225 AJ224:AQ225">
    <cfRule type="cellIs" dxfId="27" priority="2" operator="lessThan">
      <formula>0.1</formula>
    </cfRule>
  </conditionalFormatting>
  <conditionalFormatting sqref="T224:V225 E224:G225 J224:L225 O224:Q225 AA224:AH225 AJ224:AQ225">
    <cfRule type="cellIs" dxfId="26" priority="1" operator="lessThan">
      <formula>0.05</formula>
    </cfRule>
  </conditionalFormatting>
  <printOptions horizontalCentered="1" verticalCentered="1"/>
  <pageMargins left="0.15" right="0.15" top="1.5" bottom="1.5" header="0" footer="0"/>
  <pageSetup scale="2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34"/>
  <sheetViews>
    <sheetView topLeftCell="A32" zoomScale="85" zoomScaleNormal="85" workbookViewId="0">
      <selection activeCell="Z225" sqref="Z225"/>
    </sheetView>
  </sheetViews>
  <sheetFormatPr defaultColWidth="9.109375" defaultRowHeight="14.4" x14ac:dyDescent="0.3"/>
  <cols>
    <col min="1" max="2" width="9.109375" style="1"/>
    <col min="3" max="3" width="20.6640625" style="1" customWidth="1"/>
    <col min="4" max="4" width="14.6640625" style="1" customWidth="1"/>
    <col min="5" max="6" width="14.6640625" style="8" customWidth="1"/>
    <col min="7" max="7" width="12.6640625" style="8" customWidth="1"/>
    <col min="8" max="9" width="18.6640625" style="1" customWidth="1"/>
    <col min="10" max="13" width="14.6640625" style="1" customWidth="1"/>
    <col min="14" max="14" width="12.6640625" style="8" customWidth="1"/>
    <col min="15" max="16" width="18.6640625" style="1" customWidth="1"/>
    <col min="17" max="26" width="14.6640625" style="1" customWidth="1"/>
    <col min="27" max="28" width="9.109375" style="1"/>
    <col min="29" max="29" width="9.109375" style="1" customWidth="1"/>
    <col min="30" max="33" width="9.109375" style="1"/>
    <col min="34" max="34" width="0.6640625" style="1" customWidth="1"/>
    <col min="35" max="16384" width="9.109375" style="1"/>
  </cols>
  <sheetData>
    <row r="1" spans="1:26" x14ac:dyDescent="0.3">
      <c r="W1" s="81"/>
      <c r="X1" s="81"/>
      <c r="Y1" s="81"/>
      <c r="Z1" s="81"/>
    </row>
    <row r="2" spans="1:26" ht="15" thickBot="1" x14ac:dyDescent="0.35">
      <c r="W2" s="81"/>
      <c r="X2" s="81"/>
      <c r="Y2" s="81"/>
      <c r="Z2" s="81"/>
    </row>
    <row r="3" spans="1:26" ht="16.5" customHeight="1" thickBot="1" x14ac:dyDescent="0.35">
      <c r="A3" s="1150" t="s">
        <v>643</v>
      </c>
      <c r="B3" s="1151"/>
      <c r="C3" s="1156" t="s">
        <v>0</v>
      </c>
      <c r="D3" s="1179" t="s">
        <v>1</v>
      </c>
      <c r="E3" s="1098" t="s">
        <v>75</v>
      </c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100"/>
      <c r="R3" s="1098" t="s">
        <v>345</v>
      </c>
      <c r="S3" s="1099"/>
      <c r="T3" s="1099"/>
      <c r="U3" s="1100"/>
      <c r="W3" s="1275" t="s">
        <v>346</v>
      </c>
      <c r="X3" s="1276"/>
      <c r="Y3" s="1276"/>
      <c r="Z3" s="1277"/>
    </row>
    <row r="4" spans="1:26" ht="16.5" customHeight="1" x14ac:dyDescent="0.3">
      <c r="A4" s="1152"/>
      <c r="B4" s="1153"/>
      <c r="C4" s="1157"/>
      <c r="D4" s="1180"/>
      <c r="E4" s="1225" t="s">
        <v>51</v>
      </c>
      <c r="F4" s="1226"/>
      <c r="G4" s="1311" t="s">
        <v>7</v>
      </c>
      <c r="H4" s="1157" t="s">
        <v>68</v>
      </c>
      <c r="I4" s="1179" t="s">
        <v>2</v>
      </c>
      <c r="J4" s="1312" t="s">
        <v>74</v>
      </c>
      <c r="K4" s="1313"/>
      <c r="L4" s="1314" t="s">
        <v>54</v>
      </c>
      <c r="M4" s="1313"/>
      <c r="N4" s="1311" t="s">
        <v>7</v>
      </c>
      <c r="O4" s="1157" t="s">
        <v>68</v>
      </c>
      <c r="P4" s="1180" t="s">
        <v>2</v>
      </c>
      <c r="R4" s="1178" t="s">
        <v>90</v>
      </c>
      <c r="S4" s="1135"/>
      <c r="T4" s="1282" t="s">
        <v>74</v>
      </c>
      <c r="U4" s="1252"/>
      <c r="W4" s="1281" t="s">
        <v>90</v>
      </c>
      <c r="X4" s="1298"/>
      <c r="Y4" s="1278" t="s">
        <v>74</v>
      </c>
      <c r="Z4" s="1279"/>
    </row>
    <row r="5" spans="1:26" ht="16.5" customHeight="1" thickBot="1" x14ac:dyDescent="0.45">
      <c r="A5" s="1154"/>
      <c r="B5" s="1155"/>
      <c r="C5" s="1158"/>
      <c r="D5" s="1181"/>
      <c r="E5" s="92" t="s">
        <v>52</v>
      </c>
      <c r="F5" s="93" t="s">
        <v>53</v>
      </c>
      <c r="G5" s="1177"/>
      <c r="H5" s="1158"/>
      <c r="I5" s="1181"/>
      <c r="J5" s="54" t="s">
        <v>52</v>
      </c>
      <c r="K5" s="55" t="s">
        <v>53</v>
      </c>
      <c r="L5" s="3" t="s">
        <v>52</v>
      </c>
      <c r="M5" s="55" t="s">
        <v>53</v>
      </c>
      <c r="N5" s="1177"/>
      <c r="O5" s="1158"/>
      <c r="P5" s="1181"/>
      <c r="R5" s="110" t="s">
        <v>92</v>
      </c>
      <c r="S5" s="109" t="s">
        <v>88</v>
      </c>
      <c r="T5" s="108" t="s">
        <v>91</v>
      </c>
      <c r="U5" s="111" t="s">
        <v>89</v>
      </c>
      <c r="W5" s="274" t="s">
        <v>342</v>
      </c>
      <c r="X5" s="275" t="s">
        <v>343</v>
      </c>
      <c r="Y5" s="276" t="s">
        <v>347</v>
      </c>
      <c r="Z5" s="278" t="s">
        <v>348</v>
      </c>
    </row>
    <row r="6" spans="1:26" ht="15.9" customHeight="1" x14ac:dyDescent="0.3">
      <c r="A6" s="1170" t="s">
        <v>652</v>
      </c>
      <c r="B6" s="1253" t="s">
        <v>9</v>
      </c>
      <c r="C6" s="95">
        <v>41439</v>
      </c>
      <c r="D6" s="96">
        <v>577</v>
      </c>
      <c r="E6" s="253">
        <v>1438.6992749112201</v>
      </c>
      <c r="F6" s="7">
        <v>1545.39749868022</v>
      </c>
      <c r="G6" s="97">
        <v>356</v>
      </c>
      <c r="H6" s="104" t="s">
        <v>78</v>
      </c>
      <c r="I6" s="98" t="s">
        <v>17</v>
      </c>
      <c r="J6" s="99">
        <v>4.4916975021258798</v>
      </c>
      <c r="K6" s="100">
        <v>4.7676294554112104</v>
      </c>
      <c r="L6" s="35">
        <v>4.3715836427881802</v>
      </c>
      <c r="M6" s="100">
        <v>4.8220115718501297</v>
      </c>
      <c r="N6" s="97">
        <v>356</v>
      </c>
      <c r="O6" s="104" t="s">
        <v>78</v>
      </c>
      <c r="P6" s="98" t="s">
        <v>17</v>
      </c>
      <c r="Q6" s="81"/>
      <c r="R6" s="253">
        <f>F6-E6</f>
        <v>106.69822376899992</v>
      </c>
      <c r="S6" s="100">
        <f>R6/E6</f>
        <v>7.416297876120366E-2</v>
      </c>
      <c r="T6" s="35">
        <f>K6-J6</f>
        <v>0.2759319532853306</v>
      </c>
      <c r="U6" s="242">
        <f>T6/J6</f>
        <v>6.1431553027498961E-2</v>
      </c>
      <c r="W6" s="241">
        <f>F6/E6</f>
        <v>1.0741629787612037</v>
      </c>
      <c r="X6" s="100">
        <f>0.5*(W6^2-1)</f>
        <v>7.6913052470571119E-2</v>
      </c>
      <c r="Y6" s="35">
        <f>K6/J6</f>
        <v>1.0614315530274989</v>
      </c>
      <c r="Z6" s="242">
        <f>0.5*(Y6^2-1)</f>
        <v>6.3318470881184141E-2</v>
      </c>
    </row>
    <row r="7" spans="1:26" ht="15.9" customHeight="1" x14ac:dyDescent="0.3">
      <c r="A7" s="1171"/>
      <c r="B7" s="1254"/>
      <c r="C7" s="9">
        <v>41432</v>
      </c>
      <c r="D7" s="24">
        <v>587</v>
      </c>
      <c r="E7" s="247">
        <v>1284.9294601536201</v>
      </c>
      <c r="F7" s="11">
        <v>1443.3906933151</v>
      </c>
      <c r="G7" s="88">
        <v>371.33333333333297</v>
      </c>
      <c r="H7" s="103" t="s">
        <v>49</v>
      </c>
      <c r="I7" s="86" t="s">
        <v>17</v>
      </c>
      <c r="J7" s="58">
        <v>4.4960875043541604</v>
      </c>
      <c r="K7" s="59">
        <v>4.7362947436332403</v>
      </c>
      <c r="L7" s="37">
        <v>4.2034485409788003</v>
      </c>
      <c r="M7" s="59">
        <v>4.5946674810503199</v>
      </c>
      <c r="N7" s="88">
        <v>371.33333333333297</v>
      </c>
      <c r="O7" s="103" t="s">
        <v>70</v>
      </c>
      <c r="P7" s="86" t="s">
        <v>17</v>
      </c>
      <c r="R7" s="247">
        <f>F7-E7</f>
        <v>158.46123316147987</v>
      </c>
      <c r="S7" s="59">
        <f>R7/E7</f>
        <v>0.12332290454491952</v>
      </c>
      <c r="T7" s="37">
        <f>K7-J7</f>
        <v>0.24020723927907994</v>
      </c>
      <c r="U7" s="244">
        <f>T7/J7</f>
        <v>5.3425837252156522E-2</v>
      </c>
      <c r="W7" s="243">
        <f>F7/E7</f>
        <v>1.1233229045449196</v>
      </c>
      <c r="X7" s="59">
        <f>0.5*(W7^2-1)</f>
        <v>0.13092717393761721</v>
      </c>
      <c r="Y7" s="37">
        <f>K7/J7</f>
        <v>1.0534258372521565</v>
      </c>
      <c r="Z7" s="244">
        <f>0.5*(Y7^2-1)</f>
        <v>5.4852997295203543E-2</v>
      </c>
    </row>
    <row r="8" spans="1:26" ht="15.9" customHeight="1" x14ac:dyDescent="0.3">
      <c r="A8" s="1171"/>
      <c r="B8" s="1254"/>
      <c r="C8" s="9">
        <v>41435</v>
      </c>
      <c r="D8" s="24">
        <v>592</v>
      </c>
      <c r="E8" s="247">
        <v>1277.63342377088</v>
      </c>
      <c r="F8" s="11">
        <v>1520.83063093021</v>
      </c>
      <c r="G8" s="88">
        <v>450.25</v>
      </c>
      <c r="H8" s="103" t="s">
        <v>50</v>
      </c>
      <c r="I8" s="86" t="s">
        <v>17</v>
      </c>
      <c r="J8" s="58">
        <v>4.3446843827024697</v>
      </c>
      <c r="K8" s="59">
        <v>4.5311088347205599</v>
      </c>
      <c r="L8" s="37">
        <v>4.2475035415306399</v>
      </c>
      <c r="M8" s="59">
        <v>4.5207572281339203</v>
      </c>
      <c r="N8" s="88">
        <v>450.25</v>
      </c>
      <c r="O8" s="103" t="s">
        <v>78</v>
      </c>
      <c r="P8" s="86" t="s">
        <v>17</v>
      </c>
      <c r="R8" s="247">
        <f>F8-E8</f>
        <v>243.19720715932999</v>
      </c>
      <c r="S8" s="59">
        <f>R8/E8</f>
        <v>0.19034975340700144</v>
      </c>
      <c r="T8" s="37">
        <f>K8-J8</f>
        <v>0.18642445201809021</v>
      </c>
      <c r="U8" s="244">
        <f>T8/J8</f>
        <v>4.2908629395567499E-2</v>
      </c>
      <c r="W8" s="243">
        <f>F8/E8</f>
        <v>1.1903497534070016</v>
      </c>
      <c r="X8" s="59">
        <f>0.5*(W8^2-1)</f>
        <v>0.20846626771805465</v>
      </c>
      <c r="Y8" s="37">
        <f>K8/J8</f>
        <v>1.0429086293955674</v>
      </c>
      <c r="Z8" s="244">
        <f>0.5*(Y8^2-1)</f>
        <v>4.3829204633870411E-2</v>
      </c>
    </row>
    <row r="9" spans="1:26" ht="15.9" customHeight="1" x14ac:dyDescent="0.3">
      <c r="A9" s="1171"/>
      <c r="B9" s="1254"/>
      <c r="C9" s="9">
        <v>41439</v>
      </c>
      <c r="D9" s="24">
        <v>593</v>
      </c>
      <c r="E9" s="247">
        <v>1341.2437809064099</v>
      </c>
      <c r="F9" s="11">
        <v>1478.7932971615201</v>
      </c>
      <c r="G9" s="88">
        <v>465</v>
      </c>
      <c r="H9" s="103" t="s">
        <v>48</v>
      </c>
      <c r="I9" s="86" t="s">
        <v>17</v>
      </c>
      <c r="J9" s="58">
        <v>4.3589155007126603</v>
      </c>
      <c r="K9" s="59">
        <v>4.7172731871911102</v>
      </c>
      <c r="L9" s="37">
        <v>4.3487365728356702</v>
      </c>
      <c r="M9" s="59">
        <v>4.54585235928048</v>
      </c>
      <c r="N9" s="88">
        <v>465</v>
      </c>
      <c r="O9" s="103" t="s">
        <v>48</v>
      </c>
      <c r="P9" s="86" t="s">
        <v>17</v>
      </c>
      <c r="R9" s="247">
        <f>F9-E9</f>
        <v>137.54951625511012</v>
      </c>
      <c r="S9" s="59">
        <f>R9/E9</f>
        <v>0.10255370292353148</v>
      </c>
      <c r="T9" s="37">
        <f>K9-J9</f>
        <v>0.3583576864784499</v>
      </c>
      <c r="U9" s="244">
        <f>T9/J9</f>
        <v>8.2212579349120268E-2</v>
      </c>
      <c r="W9" s="243">
        <f>F9/E9</f>
        <v>1.1025537029235315</v>
      </c>
      <c r="X9" s="59">
        <f>0.5*(W9^2-1)</f>
        <v>0.10781233391519551</v>
      </c>
      <c r="Y9" s="37">
        <f>K9/J9</f>
        <v>1.0822125793491202</v>
      </c>
      <c r="Z9" s="244">
        <f>0.5*(Y9^2-1)</f>
        <v>8.5592033450737848E-2</v>
      </c>
    </row>
    <row r="10" spans="1:26" ht="15.9" customHeight="1" thickBot="1" x14ac:dyDescent="0.35">
      <c r="A10" s="1171"/>
      <c r="B10" s="1254"/>
      <c r="C10" s="39">
        <v>41442</v>
      </c>
      <c r="D10" s="40">
        <v>600</v>
      </c>
      <c r="E10" s="254">
        <v>1306.4166722238399</v>
      </c>
      <c r="F10" s="94">
        <v>1510.5562504608699</v>
      </c>
      <c r="G10" s="105">
        <v>533.5</v>
      </c>
      <c r="H10" s="106" t="s">
        <v>78</v>
      </c>
      <c r="I10" s="107" t="s">
        <v>17</v>
      </c>
      <c r="J10" s="70">
        <v>4.2950941396533402</v>
      </c>
      <c r="K10" s="71">
        <v>4.3975038464017704</v>
      </c>
      <c r="L10" s="38">
        <v>4.4441533394915398</v>
      </c>
      <c r="M10" s="71">
        <v>4.7267803661026901</v>
      </c>
      <c r="N10" s="105">
        <v>533.5</v>
      </c>
      <c r="O10" s="106" t="s">
        <v>81</v>
      </c>
      <c r="P10" s="107" t="s">
        <v>17</v>
      </c>
      <c r="R10" s="254">
        <f>F10-E10</f>
        <v>204.13957823703004</v>
      </c>
      <c r="S10" s="71">
        <f>R10/E10</f>
        <v>0.15625916491829109</v>
      </c>
      <c r="T10" s="38">
        <f>K10-J10</f>
        <v>0.1024097067484302</v>
      </c>
      <c r="U10" s="246">
        <f>T10/J10</f>
        <v>2.3843413768969392E-2</v>
      </c>
      <c r="W10" s="245">
        <f>F10/E10</f>
        <v>1.1562591649182912</v>
      </c>
      <c r="X10" s="71">
        <f>0.5*(W10^2-1)</f>
        <v>0.16846762822877204</v>
      </c>
      <c r="Y10" s="38">
        <f>K10/J10</f>
        <v>1.0238434137689694</v>
      </c>
      <c r="Z10" s="246">
        <f>0.5*(Y10^2-1)</f>
        <v>2.4127667959048527E-2</v>
      </c>
    </row>
    <row r="11" spans="1:26" ht="15.9" customHeight="1" x14ac:dyDescent="0.3">
      <c r="A11" s="1171"/>
      <c r="B11" s="1254"/>
      <c r="C11" s="1116" t="s">
        <v>13</v>
      </c>
      <c r="D11" s="1117"/>
      <c r="E11" s="14">
        <f>AVERAGE(E6:E10)</f>
        <v>1329.784522393194</v>
      </c>
      <c r="F11" s="15">
        <f>AVERAGE(F6:F10)</f>
        <v>1499.7936741095839</v>
      </c>
      <c r="G11" s="89">
        <f>AVERAGE(G6:G10)</f>
        <v>435.21666666666658</v>
      </c>
      <c r="H11" s="1302">
        <f>COUNT(E6:E10)</f>
        <v>5</v>
      </c>
      <c r="I11" s="1303"/>
      <c r="J11" s="64">
        <f>AVERAGE(J6:J10)</f>
        <v>4.3972958059097014</v>
      </c>
      <c r="K11" s="65">
        <f>AVERAGE(K6:K10)</f>
        <v>4.6299620134715784</v>
      </c>
      <c r="L11" s="48">
        <f>AVERAGE(L6:L10)</f>
        <v>4.3230851275249655</v>
      </c>
      <c r="M11" s="65">
        <f>AVERAGE(M6:M10)</f>
        <v>4.6420138012835084</v>
      </c>
      <c r="N11" s="15">
        <f>AVERAGE(N6:N10)</f>
        <v>435.21666666666658</v>
      </c>
      <c r="O11" s="1302">
        <f>COUNT(J6:J10)</f>
        <v>5</v>
      </c>
      <c r="P11" s="1303"/>
      <c r="R11" s="14">
        <f>AVERAGE(R6:R10)</f>
        <v>170.00915171638999</v>
      </c>
      <c r="S11" s="65">
        <f>AVERAGE(S6:S10)</f>
        <v>0.12932970091098944</v>
      </c>
      <c r="T11" s="48">
        <f>AVERAGE(T6:T10)</f>
        <v>0.23266620756187617</v>
      </c>
      <c r="U11" s="112">
        <f>AVERAGE(U6:U10)</f>
        <v>5.2764402558662528E-2</v>
      </c>
      <c r="W11" s="47">
        <f>AVERAGE(W6:W10)</f>
        <v>1.1293297009109895</v>
      </c>
      <c r="X11" s="65">
        <f>AVERAGE(X6:X10)</f>
        <v>0.13851729125404211</v>
      </c>
      <c r="Y11" s="48">
        <f>AVERAGE(Y6:Y10)</f>
        <v>1.0527644025586624</v>
      </c>
      <c r="Z11" s="112">
        <f>AVERAGE(Z6:Z10)</f>
        <v>5.4344074844008897E-2</v>
      </c>
    </row>
    <row r="12" spans="1:26" ht="15.9" customHeight="1" x14ac:dyDescent="0.3">
      <c r="A12" s="1171"/>
      <c r="B12" s="1254"/>
      <c r="C12" s="1124" t="s">
        <v>14</v>
      </c>
      <c r="D12" s="1125"/>
      <c r="E12" s="17">
        <f>_xlfn.STDEV.S(E6:E10)</f>
        <v>65.710554782514464</v>
      </c>
      <c r="F12" s="18">
        <f>_xlfn.STDEV.S(F6:F10)</f>
        <v>39.561368441710897</v>
      </c>
      <c r="G12" s="90">
        <f>_xlfn.STDEV.S(G6:G10)</f>
        <v>72.679127372000991</v>
      </c>
      <c r="H12" s="1304"/>
      <c r="I12" s="1305"/>
      <c r="J12" s="66">
        <f>_xlfn.STDEV.S(J6:J10)</f>
        <v>9.1320411456746145E-2</v>
      </c>
      <c r="K12" s="67">
        <f>_xlfn.STDEV.S(K6:K10)</f>
        <v>0.15944510459461636</v>
      </c>
      <c r="L12" s="50">
        <f>_xlfn.STDEV.S(L6:L10)</f>
        <v>9.7073559170202758E-2</v>
      </c>
      <c r="M12" s="67">
        <f>_xlfn.STDEV.S(M6:M10)</f>
        <v>0.12823457160600787</v>
      </c>
      <c r="N12" s="18">
        <f>_xlfn.STDEV.S(N6:N10)</f>
        <v>72.679127372000991</v>
      </c>
      <c r="O12" s="1304"/>
      <c r="P12" s="1305"/>
      <c r="R12" s="17">
        <f>_xlfn.STDEV.S(R6:R10)</f>
        <v>54.121699503963576</v>
      </c>
      <c r="S12" s="67">
        <f>_xlfn.STDEV.S(S6:S10)</f>
        <v>4.5401117117027157E-2</v>
      </c>
      <c r="T12" s="50">
        <f>_xlfn.STDEV.S(T6:T10)</f>
        <v>9.5958579273216243E-2</v>
      </c>
      <c r="U12" s="113">
        <f>_xlfn.STDEV.S(U6:U10)</f>
        <v>2.1658208412754298E-2</v>
      </c>
      <c r="W12" s="49">
        <f>_xlfn.STDEV.S(W6:W10)</f>
        <v>4.5401117117027184E-2</v>
      </c>
      <c r="X12" s="67">
        <f>_xlfn.STDEV.S(X6:X10)</f>
        <v>5.1442610050937476E-2</v>
      </c>
      <c r="Y12" s="50">
        <f>_xlfn.STDEV.S(Y6:Y10)</f>
        <v>2.165820841275428E-2</v>
      </c>
      <c r="Z12" s="113">
        <f>_xlfn.STDEV.S(Z6:Z10)</f>
        <v>2.2808043778208924E-2</v>
      </c>
    </row>
    <row r="13" spans="1:26" ht="15.9" customHeight="1" thickBot="1" x14ac:dyDescent="0.35">
      <c r="A13" s="1171"/>
      <c r="B13" s="1255"/>
      <c r="C13" s="1126" t="s">
        <v>15</v>
      </c>
      <c r="D13" s="1127"/>
      <c r="E13" s="20">
        <f>_xlfn.STDEV.S(E6:E10)/SQRT(COUNT(E6:E10))</f>
        <v>29.386653466585248</v>
      </c>
      <c r="F13" s="21">
        <f>_xlfn.STDEV.S(F6:F10)/SQRT(COUNT(F6:F10))</f>
        <v>17.692381823716097</v>
      </c>
      <c r="G13" s="91">
        <f>_xlfn.STDEV.S(G6:G10)/SQRT(COUNT(G6:G10))</f>
        <v>32.503093869831972</v>
      </c>
      <c r="H13" s="1306"/>
      <c r="I13" s="1307"/>
      <c r="J13" s="68">
        <f>_xlfn.STDEV.S(J6:J10)/SQRT(COUNT(J6:J10))</f>
        <v>4.0839729550106993E-2</v>
      </c>
      <c r="K13" s="69">
        <f>_xlfn.STDEV.S(K6:K10)/SQRT(COUNT(K6:K10))</f>
        <v>7.1306018510625249E-2</v>
      </c>
      <c r="L13" s="52">
        <f>_xlfn.STDEV.S(L6:L10)/SQRT(COUNT(L6:L10))</f>
        <v>4.341261542448429E-2</v>
      </c>
      <c r="M13" s="69">
        <f>_xlfn.STDEV.S(M6:M10)/SQRT(COUNT(M6:M10))</f>
        <v>5.7348243835319591E-2</v>
      </c>
      <c r="N13" s="21">
        <f>_xlfn.STDEV.S(N6:N10)/SQRT(COUNT(N6:N10))</f>
        <v>32.503093869831972</v>
      </c>
      <c r="O13" s="1306"/>
      <c r="P13" s="1307"/>
      <c r="R13" s="20">
        <f>_xlfn.STDEV.S(R6:R10)/SQRT(COUNT(R6:R10))</f>
        <v>24.20395982973584</v>
      </c>
      <c r="S13" s="69">
        <f>_xlfn.STDEV.S(S6:S10)/SQRT(COUNT(S6:S10))</f>
        <v>2.03039968256204E-2</v>
      </c>
      <c r="T13" s="52">
        <f>_xlfn.STDEV.S(T6:T10)/SQRT(COUNT(T6:T10))</f>
        <v>4.2913981255842774E-2</v>
      </c>
      <c r="U13" s="114">
        <f>_xlfn.STDEV.S(U6:U10)/SQRT(COUNT(U6:U10))</f>
        <v>9.6858452563552862E-3</v>
      </c>
      <c r="W13" s="51">
        <f>_xlfn.STDEV.S(W6:W10)/SQRT(COUNT(W6:W10))</f>
        <v>2.030399682562041E-2</v>
      </c>
      <c r="X13" s="69">
        <f>_xlfn.STDEV.S(X6:X10)/SQRT(COUNT(X6:X10))</f>
        <v>2.3005834602782022E-2</v>
      </c>
      <c r="Y13" s="52">
        <f>_xlfn.STDEV.S(Y6:Y10)/SQRT(COUNT(Y6:Y10))</f>
        <v>9.6858452563552775E-3</v>
      </c>
      <c r="Z13" s="114">
        <f>_xlfn.STDEV.S(Z6:Z10)/SQRT(COUNT(Z6:Z10))</f>
        <v>1.0200067264373258E-2</v>
      </c>
    </row>
    <row r="14" spans="1:26" ht="15.9" customHeight="1" x14ac:dyDescent="0.3">
      <c r="A14" s="1171"/>
      <c r="B14" s="1253" t="s">
        <v>16</v>
      </c>
      <c r="C14" s="95">
        <v>41428</v>
      </c>
      <c r="D14" s="96">
        <v>572</v>
      </c>
      <c r="E14" s="253" t="s">
        <v>17</v>
      </c>
      <c r="F14" s="7" t="s">
        <v>17</v>
      </c>
      <c r="G14" s="97" t="s">
        <v>17</v>
      </c>
      <c r="H14" s="104" t="s">
        <v>17</v>
      </c>
      <c r="I14" s="98" t="s">
        <v>17</v>
      </c>
      <c r="J14" s="99" t="s">
        <v>17</v>
      </c>
      <c r="K14" s="100" t="s">
        <v>17</v>
      </c>
      <c r="L14" s="35" t="s">
        <v>17</v>
      </c>
      <c r="M14" s="100" t="s">
        <v>17</v>
      </c>
      <c r="N14" s="97" t="s">
        <v>17</v>
      </c>
      <c r="O14" s="104" t="s">
        <v>17</v>
      </c>
      <c r="P14" s="98" t="s">
        <v>69</v>
      </c>
      <c r="Q14" s="81"/>
      <c r="R14" s="253" t="s">
        <v>17</v>
      </c>
      <c r="S14" s="100" t="s">
        <v>17</v>
      </c>
      <c r="T14" s="35" t="s">
        <v>17</v>
      </c>
      <c r="U14" s="242" t="s">
        <v>17</v>
      </c>
      <c r="W14" s="241" t="s">
        <v>17</v>
      </c>
      <c r="X14" s="100" t="s">
        <v>17</v>
      </c>
      <c r="Y14" s="35" t="s">
        <v>17</v>
      </c>
      <c r="Z14" s="242" t="s">
        <v>17</v>
      </c>
    </row>
    <row r="15" spans="1:26" ht="15.9" customHeight="1" x14ac:dyDescent="0.3">
      <c r="A15" s="1171"/>
      <c r="B15" s="1254"/>
      <c r="C15" s="9">
        <v>41431</v>
      </c>
      <c r="D15" s="24">
        <v>580</v>
      </c>
      <c r="E15" s="247">
        <v>1266.1612362660001</v>
      </c>
      <c r="F15" s="11">
        <v>1475.74812054527</v>
      </c>
      <c r="G15" s="88">
        <v>377.33333333333297</v>
      </c>
      <c r="H15" s="103" t="s">
        <v>83</v>
      </c>
      <c r="I15" s="86" t="s">
        <v>17</v>
      </c>
      <c r="J15" s="58">
        <v>4.1026410821815098</v>
      </c>
      <c r="K15" s="59">
        <v>4.3214034454424199</v>
      </c>
      <c r="L15" s="37">
        <v>4.0669686518138599</v>
      </c>
      <c r="M15" s="59">
        <v>4.2557200053775901</v>
      </c>
      <c r="N15" s="88">
        <v>377.33333333333297</v>
      </c>
      <c r="O15" s="103" t="s">
        <v>83</v>
      </c>
      <c r="P15" s="86" t="s">
        <v>82</v>
      </c>
      <c r="R15" s="247">
        <f>F15-E15</f>
        <v>209.58688427926995</v>
      </c>
      <c r="S15" s="59">
        <f>R15/E15</f>
        <v>0.16552937988952865</v>
      </c>
      <c r="T15" s="37">
        <f>K15-J15</f>
        <v>0.21876236326091014</v>
      </c>
      <c r="U15" s="244">
        <f>T15/J15</f>
        <v>5.3322325516368826E-2</v>
      </c>
      <c r="W15" s="243">
        <f>F15/E15</f>
        <v>1.1655293798895285</v>
      </c>
      <c r="X15" s="59">
        <f>0.5*(W15^2-1)</f>
        <v>0.17922936769283448</v>
      </c>
      <c r="Y15" s="37">
        <f>K15/J15</f>
        <v>1.0533223255163688</v>
      </c>
      <c r="Z15" s="244">
        <f>0.5*(Y15^2-1)</f>
        <v>5.4743960715605611E-2</v>
      </c>
    </row>
    <row r="16" spans="1:26" ht="15.9" customHeight="1" x14ac:dyDescent="0.3">
      <c r="A16" s="1171"/>
      <c r="B16" s="1254"/>
      <c r="C16" s="9">
        <v>41432</v>
      </c>
      <c r="D16" s="24">
        <v>588</v>
      </c>
      <c r="E16" s="247">
        <v>1206.9454141501601</v>
      </c>
      <c r="F16" s="11">
        <v>1358.58644905697</v>
      </c>
      <c r="G16" s="88">
        <v>373.83333333333297</v>
      </c>
      <c r="H16" s="103" t="s">
        <v>84</v>
      </c>
      <c r="I16" s="86" t="s">
        <v>17</v>
      </c>
      <c r="J16" s="58">
        <v>3.9735135393560999</v>
      </c>
      <c r="K16" s="59">
        <v>4.4064369239959298</v>
      </c>
      <c r="L16" s="37">
        <v>3.71455220193852</v>
      </c>
      <c r="M16" s="59">
        <v>4.2416078148504202</v>
      </c>
      <c r="N16" s="88">
        <v>373.83333333333297</v>
      </c>
      <c r="O16" s="103" t="s">
        <v>84</v>
      </c>
      <c r="P16" s="86" t="s">
        <v>17</v>
      </c>
      <c r="R16" s="247">
        <f>F16-E16</f>
        <v>151.64103490680986</v>
      </c>
      <c r="S16" s="59">
        <f>R16/E16</f>
        <v>0.12564034224661605</v>
      </c>
      <c r="T16" s="37">
        <f>K16-J16</f>
        <v>0.43292338463982993</v>
      </c>
      <c r="U16" s="244">
        <f>T16/J16</f>
        <v>0.10895228627054944</v>
      </c>
      <c r="W16" s="243">
        <f>F16/E16</f>
        <v>1.1256403422466161</v>
      </c>
      <c r="X16" s="59">
        <f t="shared" ref="X16:X21" si="0">0.5*(W16^2-1)</f>
        <v>0.13353309004653957</v>
      </c>
      <c r="Y16" s="37">
        <f>K16/J16</f>
        <v>1.1089522862705494</v>
      </c>
      <c r="Z16" s="244">
        <f t="shared" ref="Z16:Z21" si="1">0.5*(Y16^2-1)</f>
        <v>0.11488758661233933</v>
      </c>
    </row>
    <row r="17" spans="1:26" ht="15.9" customHeight="1" x14ac:dyDescent="0.3">
      <c r="A17" s="1171"/>
      <c r="B17" s="1254"/>
      <c r="C17" s="9">
        <v>41442</v>
      </c>
      <c r="D17" s="24">
        <v>602</v>
      </c>
      <c r="E17" s="247" t="s">
        <v>17</v>
      </c>
      <c r="F17" s="11" t="s">
        <v>17</v>
      </c>
      <c r="G17" s="88" t="s">
        <v>17</v>
      </c>
      <c r="H17" s="103" t="s">
        <v>17</v>
      </c>
      <c r="I17" s="86" t="s">
        <v>17</v>
      </c>
      <c r="J17" s="58" t="s">
        <v>17</v>
      </c>
      <c r="K17" s="59" t="s">
        <v>17</v>
      </c>
      <c r="L17" s="37" t="s">
        <v>17</v>
      </c>
      <c r="M17" s="59" t="s">
        <v>17</v>
      </c>
      <c r="N17" s="88" t="s">
        <v>17</v>
      </c>
      <c r="O17" s="103" t="s">
        <v>17</v>
      </c>
      <c r="P17" s="86" t="s">
        <v>17</v>
      </c>
      <c r="R17" s="247" t="s">
        <v>17</v>
      </c>
      <c r="S17" s="59" t="s">
        <v>17</v>
      </c>
      <c r="T17" s="37" t="s">
        <v>17</v>
      </c>
      <c r="U17" s="244" t="s">
        <v>17</v>
      </c>
      <c r="W17" s="243" t="s">
        <v>17</v>
      </c>
      <c r="X17" s="59" t="s">
        <v>17</v>
      </c>
      <c r="Y17" s="37" t="s">
        <v>17</v>
      </c>
      <c r="Z17" s="244" t="s">
        <v>17</v>
      </c>
    </row>
    <row r="18" spans="1:26" ht="15.9" customHeight="1" x14ac:dyDescent="0.3">
      <c r="A18" s="1171"/>
      <c r="B18" s="1254"/>
      <c r="C18" s="9">
        <v>41442</v>
      </c>
      <c r="D18" s="24">
        <v>603</v>
      </c>
      <c r="E18" s="247">
        <v>1211.0043248721699</v>
      </c>
      <c r="F18" s="11">
        <v>1315.2335156265999</v>
      </c>
      <c r="G18" s="88">
        <v>442.25</v>
      </c>
      <c r="H18" s="103" t="s">
        <v>78</v>
      </c>
      <c r="I18" s="86" t="s">
        <v>17</v>
      </c>
      <c r="J18" s="58">
        <v>3.87295684503728</v>
      </c>
      <c r="K18" s="59">
        <v>3.9628290459620801</v>
      </c>
      <c r="L18" s="37">
        <v>3.6909882447774698</v>
      </c>
      <c r="M18" s="59">
        <v>3.8113628360207001</v>
      </c>
      <c r="N18" s="88">
        <v>442.25</v>
      </c>
      <c r="O18" s="103" t="s">
        <v>80</v>
      </c>
      <c r="P18" s="86" t="s">
        <v>17</v>
      </c>
      <c r="R18" s="247">
        <f>F18-E18</f>
        <v>104.22919075442996</v>
      </c>
      <c r="S18" s="59">
        <f>R18/E18</f>
        <v>8.6068388538110371E-2</v>
      </c>
      <c r="T18" s="37">
        <f>K18-J18</f>
        <v>8.9872200924800083E-2</v>
      </c>
      <c r="U18" s="244">
        <f>T18/J18</f>
        <v>2.3205061280236135E-2</v>
      </c>
      <c r="W18" s="243">
        <f>F18/E18</f>
        <v>1.0860683885381104</v>
      </c>
      <c r="X18" s="59">
        <f t="shared" si="0"/>
        <v>8.9772272290883914E-2</v>
      </c>
      <c r="Y18" s="37">
        <f>K18/J18</f>
        <v>1.0232050612802361</v>
      </c>
      <c r="Z18" s="244">
        <f t="shared" si="1"/>
        <v>2.3474298714745934E-2</v>
      </c>
    </row>
    <row r="19" spans="1:26" ht="15.9" customHeight="1" x14ac:dyDescent="0.3">
      <c r="A19" s="1171"/>
      <c r="B19" s="1254"/>
      <c r="C19" s="9">
        <v>41442</v>
      </c>
      <c r="D19" s="24">
        <v>604</v>
      </c>
      <c r="E19" s="247">
        <v>1170.4329345914</v>
      </c>
      <c r="F19" s="11">
        <v>1314.8590738996099</v>
      </c>
      <c r="G19" s="88">
        <v>427.75</v>
      </c>
      <c r="H19" s="103" t="s">
        <v>78</v>
      </c>
      <c r="I19" s="86" t="s">
        <v>17</v>
      </c>
      <c r="J19" s="58">
        <v>4.1877810716774801</v>
      </c>
      <c r="K19" s="59">
        <v>4.36273440039162</v>
      </c>
      <c r="L19" s="37">
        <v>4.0051740078849702</v>
      </c>
      <c r="M19" s="59">
        <v>4.1724931796474598</v>
      </c>
      <c r="N19" s="88">
        <v>427.75</v>
      </c>
      <c r="O19" s="103" t="s">
        <v>80</v>
      </c>
      <c r="P19" s="86" t="s">
        <v>17</v>
      </c>
      <c r="R19" s="247">
        <f>F19-E19</f>
        <v>144.42613930820994</v>
      </c>
      <c r="S19" s="59">
        <f>R19/E19</f>
        <v>0.12339548473029711</v>
      </c>
      <c r="T19" s="37">
        <f>K19-J19</f>
        <v>0.17495332871413982</v>
      </c>
      <c r="U19" s="244">
        <f>T19/J19</f>
        <v>4.1777095249169643E-2</v>
      </c>
      <c r="W19" s="243">
        <f>F19/E19</f>
        <v>1.1233954847302972</v>
      </c>
      <c r="X19" s="59">
        <f t="shared" si="0"/>
        <v>0.13100870755620964</v>
      </c>
      <c r="Y19" s="37">
        <f>K19/J19</f>
        <v>1.0417770952491696</v>
      </c>
      <c r="Z19" s="244">
        <f t="shared" si="1"/>
        <v>4.2649758092898726E-2</v>
      </c>
    </row>
    <row r="20" spans="1:26" ht="15.9" customHeight="1" x14ac:dyDescent="0.3">
      <c r="A20" s="1171"/>
      <c r="B20" s="1254"/>
      <c r="C20" s="9">
        <v>41449</v>
      </c>
      <c r="D20" s="24">
        <v>606</v>
      </c>
      <c r="E20" s="247">
        <v>1327.1595044227199</v>
      </c>
      <c r="F20" s="11">
        <v>1424.39666093344</v>
      </c>
      <c r="G20" s="88">
        <v>411.75</v>
      </c>
      <c r="H20" s="103" t="s">
        <v>71</v>
      </c>
      <c r="I20" s="86" t="s">
        <v>17</v>
      </c>
      <c r="J20" s="58">
        <v>4.2853169209600201</v>
      </c>
      <c r="K20" s="59">
        <v>4.3868162052790796</v>
      </c>
      <c r="L20" s="37">
        <v>4.4409304553512703</v>
      </c>
      <c r="M20" s="59">
        <v>4.5505233004521601</v>
      </c>
      <c r="N20" s="88">
        <v>411.75</v>
      </c>
      <c r="O20" s="103" t="s">
        <v>79</v>
      </c>
      <c r="P20" s="86" t="s">
        <v>17</v>
      </c>
      <c r="R20" s="247">
        <f>F20-E20</f>
        <v>97.237156510720069</v>
      </c>
      <c r="S20" s="59">
        <f>R20/E20</f>
        <v>7.3267121387203357E-2</v>
      </c>
      <c r="T20" s="37">
        <f>K20-J20</f>
        <v>0.10149928431905941</v>
      </c>
      <c r="U20" s="244">
        <f>T20/J20</f>
        <v>2.3685362411030499E-2</v>
      </c>
      <c r="W20" s="243">
        <f>F20/E20</f>
        <v>1.0732671213872034</v>
      </c>
      <c r="X20" s="59">
        <f t="shared" si="0"/>
        <v>7.5951156925387009E-2</v>
      </c>
      <c r="Y20" s="37">
        <f>K20/J20</f>
        <v>1.0236853624110305</v>
      </c>
      <c r="Z20" s="244">
        <f t="shared" si="1"/>
        <v>2.3965860607301437E-2</v>
      </c>
    </row>
    <row r="21" spans="1:26" ht="15.9" customHeight="1" thickBot="1" x14ac:dyDescent="0.35">
      <c r="A21" s="1171"/>
      <c r="B21" s="1254"/>
      <c r="C21" s="39">
        <v>41445</v>
      </c>
      <c r="D21" s="40">
        <v>612</v>
      </c>
      <c r="E21" s="254">
        <v>1268.4666850033</v>
      </c>
      <c r="F21" s="94">
        <v>1385.9661421508799</v>
      </c>
      <c r="G21" s="105">
        <v>531.5</v>
      </c>
      <c r="H21" s="106" t="s">
        <v>50</v>
      </c>
      <c r="I21" s="107" t="s">
        <v>17</v>
      </c>
      <c r="J21" s="70">
        <v>4.0597019442601896</v>
      </c>
      <c r="K21" s="71">
        <v>4.4276919925409999</v>
      </c>
      <c r="L21" s="38">
        <v>4.19894496154207</v>
      </c>
      <c r="M21" s="71">
        <v>4.50559815589589</v>
      </c>
      <c r="N21" s="105">
        <v>531.5</v>
      </c>
      <c r="O21" s="106" t="s">
        <v>80</v>
      </c>
      <c r="P21" s="107" t="s">
        <v>17</v>
      </c>
      <c r="R21" s="254">
        <f>F21-E21</f>
        <v>117.49945714757996</v>
      </c>
      <c r="S21" s="71">
        <f>R21/E21</f>
        <v>9.2631094325724667E-2</v>
      </c>
      <c r="T21" s="38">
        <f>K21-J21</f>
        <v>0.36799004828081028</v>
      </c>
      <c r="U21" s="246">
        <f>T21/J21</f>
        <v>9.0644597394912971E-2</v>
      </c>
      <c r="W21" s="243">
        <f>F21/E21</f>
        <v>1.0926310943257247</v>
      </c>
      <c r="X21" s="59">
        <f t="shared" si="0"/>
        <v>9.6921354143715388E-2</v>
      </c>
      <c r="Y21" s="37">
        <f>K21/J21</f>
        <v>1.090644597394913</v>
      </c>
      <c r="Z21" s="244">
        <f t="shared" si="1"/>
        <v>9.4752818913355963E-2</v>
      </c>
    </row>
    <row r="22" spans="1:26" ht="15.9" customHeight="1" x14ac:dyDescent="0.3">
      <c r="A22" s="1171"/>
      <c r="B22" s="1254"/>
      <c r="C22" s="1116" t="s">
        <v>13</v>
      </c>
      <c r="D22" s="1117"/>
      <c r="E22" s="14">
        <f>AVERAGE(E14:E21)</f>
        <v>1241.6950165509581</v>
      </c>
      <c r="F22" s="15">
        <f>AVERAGE(F14:F21)</f>
        <v>1379.1316603687949</v>
      </c>
      <c r="G22" s="89">
        <f>AVERAGE(G14:G21)</f>
        <v>427.40277777777766</v>
      </c>
      <c r="H22" s="1118">
        <f>COUNT(E14:E21)</f>
        <v>6</v>
      </c>
      <c r="I22" s="1119"/>
      <c r="J22" s="64">
        <f>AVERAGE(J14:J21)</f>
        <v>4.0803185672454303</v>
      </c>
      <c r="K22" s="65">
        <f>AVERAGE(K14:K21)</f>
        <v>4.3113186689353551</v>
      </c>
      <c r="L22" s="48">
        <f>AVERAGE(L14:L21)</f>
        <v>4.019593087218027</v>
      </c>
      <c r="M22" s="65">
        <f>AVERAGE(M14:M21)</f>
        <v>4.2562175487073697</v>
      </c>
      <c r="N22" s="15">
        <f>AVERAGE(N14:N21)</f>
        <v>427.40277777777766</v>
      </c>
      <c r="O22" s="1302">
        <f>COUNT(J14:J21)</f>
        <v>6</v>
      </c>
      <c r="P22" s="1303"/>
      <c r="R22" s="14">
        <f>AVERAGE(R14:R21)</f>
        <v>137.43664381783663</v>
      </c>
      <c r="S22" s="65">
        <f>AVERAGE(S14:S21)</f>
        <v>0.11108863518624672</v>
      </c>
      <c r="T22" s="48">
        <f>AVERAGE(T14:T21)</f>
        <v>0.23100010168992494</v>
      </c>
      <c r="U22" s="112">
        <f>AVERAGE(U14:U21)</f>
        <v>5.6931121353711256E-2</v>
      </c>
      <c r="W22" s="47">
        <f>AVERAGE(W14:W21)</f>
        <v>1.1110886351862466</v>
      </c>
      <c r="X22" s="65">
        <f>AVERAGE(X14:X21)</f>
        <v>0.117735991442595</v>
      </c>
      <c r="Y22" s="48">
        <f>AVERAGE(Y14:Y21)</f>
        <v>1.0569311213537111</v>
      </c>
      <c r="Z22" s="112">
        <f>AVERAGE(Z14:Z21)</f>
        <v>5.9079047276041165E-2</v>
      </c>
    </row>
    <row r="23" spans="1:26" ht="15.9" customHeight="1" x14ac:dyDescent="0.3">
      <c r="A23" s="1171"/>
      <c r="B23" s="1254"/>
      <c r="C23" s="1124" t="s">
        <v>14</v>
      </c>
      <c r="D23" s="1125"/>
      <c r="E23" s="17">
        <f>_xlfn.STDEV.S(E14:E21)</f>
        <v>56.297841120234985</v>
      </c>
      <c r="F23" s="18">
        <f>_xlfn.STDEV.S(F14:F21)</f>
        <v>63.350477149205865</v>
      </c>
      <c r="G23" s="90">
        <f>_xlfn.STDEV.S(G14:G21)</f>
        <v>57.755408997932967</v>
      </c>
      <c r="H23" s="1120"/>
      <c r="I23" s="1121"/>
      <c r="J23" s="66">
        <f>_xlfn.STDEV.S(J14:J21)</f>
        <v>0.14758187728881769</v>
      </c>
      <c r="K23" s="67">
        <f>_xlfn.STDEV.S(K14:K21)</f>
        <v>0.17463127346795604</v>
      </c>
      <c r="L23" s="50">
        <f>_xlfn.STDEV.S(L14:L21)</f>
        <v>0.28746328835038087</v>
      </c>
      <c r="M23" s="67">
        <f>_xlfn.STDEV.S(M14:M21)</f>
        <v>0.26605478383165243</v>
      </c>
      <c r="N23" s="18">
        <f>_xlfn.STDEV.S(N14:N21)</f>
        <v>57.755408997932967</v>
      </c>
      <c r="O23" s="1304"/>
      <c r="P23" s="1305"/>
      <c r="R23" s="17">
        <f>_xlfn.STDEV.S(R14:R21)</f>
        <v>41.406521474519302</v>
      </c>
      <c r="S23" s="67">
        <f>_xlfn.STDEV.S(S14:S21)</f>
        <v>3.3835383464418549E-2</v>
      </c>
      <c r="T23" s="50">
        <f>_xlfn.STDEV.S(T14:T21)</f>
        <v>0.14107998209610775</v>
      </c>
      <c r="U23" s="113">
        <f>_xlfn.STDEV.S(U14:U21)</f>
        <v>3.5575822116748874E-2</v>
      </c>
      <c r="W23" s="49">
        <f>_xlfn.STDEV.S(W14:W21)</f>
        <v>3.3835383464418577E-2</v>
      </c>
      <c r="X23" s="67">
        <f>_xlfn.STDEV.S(X14:X21)</f>
        <v>3.7863807918113571E-2</v>
      </c>
      <c r="Y23" s="50">
        <f>_xlfn.STDEV.S(Y14:Y21)</f>
        <v>3.5575822116748902E-2</v>
      </c>
      <c r="Z23" s="113">
        <f>_xlfn.STDEV.S(Z14:Z21)</f>
        <v>3.7885510587503064E-2</v>
      </c>
    </row>
    <row r="24" spans="1:26" ht="15.9" customHeight="1" thickBot="1" x14ac:dyDescent="0.35">
      <c r="A24" s="1171"/>
      <c r="B24" s="1255"/>
      <c r="C24" s="1126" t="s">
        <v>15</v>
      </c>
      <c r="D24" s="1127"/>
      <c r="E24" s="20">
        <f>_xlfn.STDEV.S(E14:E21)/SQRT(COUNT(E14:E21))</f>
        <v>22.983497394142105</v>
      </c>
      <c r="F24" s="21">
        <f>_xlfn.STDEV.S(F14:F21)/SQRT(COUNT(F14:F21))</f>
        <v>25.862723996233314</v>
      </c>
      <c r="G24" s="91">
        <f>_xlfn.STDEV.S(G14:G21)/SQRT(COUNT(G14:G21))</f>
        <v>23.578546988447346</v>
      </c>
      <c r="H24" s="1122"/>
      <c r="I24" s="1123"/>
      <c r="J24" s="68">
        <f>_xlfn.STDEV.S(J14:J21)/SQRT(COUNT(J14:J21))</f>
        <v>6.0250049106607438E-2</v>
      </c>
      <c r="K24" s="69">
        <f>_xlfn.STDEV.S(K14:K21)/SQRT(COUNT(K14:K21))</f>
        <v>7.129291885482042E-2</v>
      </c>
      <c r="L24" s="52">
        <f>_xlfn.STDEV.S(L14:L21)/SQRT(COUNT(L14:L21))</f>
        <v>0.11735639604016351</v>
      </c>
      <c r="M24" s="69">
        <f>_xlfn.STDEV.S(M14:M21)/SQRT(COUNT(M14:M21))</f>
        <v>0.10861641066900474</v>
      </c>
      <c r="N24" s="21">
        <f>_xlfn.STDEV.S(N14:N21)/SQRT(COUNT(N14:N21))</f>
        <v>23.578546988447346</v>
      </c>
      <c r="O24" s="1306"/>
      <c r="P24" s="1307"/>
      <c r="R24" s="20">
        <f>_xlfn.STDEV.S(R14:R21)/SQRT(COUNT(R14:R21))</f>
        <v>16.904141606027739</v>
      </c>
      <c r="S24" s="69">
        <f>_xlfn.STDEV.S(S14:S21)/SQRT(COUNT(S14:S21))</f>
        <v>1.3813237456538133E-2</v>
      </c>
      <c r="T24" s="52">
        <f>_xlfn.STDEV.S(T14:T21)/SQRT(COUNT(T14:T21))</f>
        <v>5.7595661509408397E-2</v>
      </c>
      <c r="U24" s="114">
        <f>_xlfn.STDEV.S(U14:U21)/SQRT(COUNT(U14:U21))</f>
        <v>1.4523768561009218E-2</v>
      </c>
      <c r="W24" s="51">
        <f>_xlfn.STDEV.S(W14:W21)/SQRT(COUNT(W14:W21))</f>
        <v>1.3813237456538145E-2</v>
      </c>
      <c r="X24" s="69">
        <f>_xlfn.STDEV.S(X14:X21)/SQRT(COUNT(X14:X21))</f>
        <v>1.5457834853021947E-2</v>
      </c>
      <c r="Y24" s="52">
        <f>_xlfn.STDEV.S(Y14:Y21)/SQRT(COUNT(Y14:Y21))</f>
        <v>1.452376856100923E-2</v>
      </c>
      <c r="Z24" s="114">
        <f>_xlfn.STDEV.S(Z14:Z21)/SQRT(COUNT(Z14:Z21))</f>
        <v>1.546669493069871E-2</v>
      </c>
    </row>
    <row r="25" spans="1:26" s="81" customFormat="1" ht="15.9" customHeight="1" thickBot="1" x14ac:dyDescent="0.35">
      <c r="A25" s="1172"/>
      <c r="B25" s="1109" t="s">
        <v>19</v>
      </c>
      <c r="C25" s="1110"/>
      <c r="D25" s="1110"/>
      <c r="E25" s="27">
        <f>_xlfn.T.TEST(E6:E10,E14:E21,2,3)</f>
        <v>4.5885146320078091E-2</v>
      </c>
      <c r="F25" s="28">
        <f>_xlfn.T.TEST(F6:F10,F14:F21,2,3)</f>
        <v>4.3845104960225931E-3</v>
      </c>
      <c r="G25" s="53">
        <f>_xlfn.T.TEST(G6:G10,G14:G21,2,3)</f>
        <v>0.85079266715318835</v>
      </c>
      <c r="J25" s="27">
        <f>_xlfn.T.TEST(J6:J10,J14:J21,2,3)</f>
        <v>2.1475214482488268E-3</v>
      </c>
      <c r="K25" s="72">
        <f>_xlfn.T.TEST(K6:K10,K14:K21,2,3)</f>
        <v>1.172786447383411E-2</v>
      </c>
      <c r="L25" s="28">
        <f>_xlfn.T.TEST(L6:L10,L14:L21,2,3)</f>
        <v>4.9462124061163446E-2</v>
      </c>
      <c r="M25" s="72">
        <f>_xlfn.T.TEST(M6:M10,M14:M21,2,3)</f>
        <v>1.5085991284820119E-2</v>
      </c>
      <c r="N25" s="53">
        <f>_xlfn.T.TEST(N6:N10,N14:N21,2,3)</f>
        <v>0.85079266715318835</v>
      </c>
      <c r="R25" s="27">
        <f>_xlfn.T.TEST(R6:R10,R14:R21,2,3)</f>
        <v>0.30430478144731099</v>
      </c>
      <c r="S25" s="72">
        <f>_xlfn.T.TEST(S6:S10,S14:S21,2,3)</f>
        <v>0.48079704337459117</v>
      </c>
      <c r="T25" s="28">
        <f>_xlfn.T.TEST(T6:T10,T14:T21,2,3)</f>
        <v>0.98201496700970559</v>
      </c>
      <c r="U25" s="29">
        <f>_xlfn.T.TEST(U6:U10,U14:U21,2,3)</f>
        <v>0.81709484452127545</v>
      </c>
      <c r="W25" s="27">
        <f>_xlfn.T.TEST(W6:W10,W14:W21,2,3)</f>
        <v>0.48079704337458606</v>
      </c>
      <c r="X25" s="72">
        <f>_xlfn.T.TEST(X6:X10,X14:X21,2,3)</f>
        <v>0.47702415522384545</v>
      </c>
      <c r="Y25" s="28">
        <f>_xlfn.T.TEST(Y6:Y10,Y14:Y21,2,3)</f>
        <v>0.81709484452127534</v>
      </c>
      <c r="Z25" s="29">
        <f>_xlfn.T.TEST(Z6:Z10,Z14:Z21,2,3)</f>
        <v>0.80448529177964745</v>
      </c>
    </row>
    <row r="26" spans="1:26" ht="15.9" customHeight="1" x14ac:dyDescent="0.3">
      <c r="J26" s="8"/>
      <c r="K26" s="8"/>
      <c r="L26" s="8"/>
      <c r="M26" s="8"/>
      <c r="R26" s="101"/>
      <c r="S26" s="101"/>
      <c r="T26" s="8"/>
      <c r="U26" s="81"/>
      <c r="W26" s="279"/>
      <c r="X26" s="279"/>
      <c r="Y26" s="81"/>
      <c r="Z26" s="81"/>
    </row>
    <row r="27" spans="1:26" ht="15.9" customHeight="1" thickBot="1" x14ac:dyDescent="0.35">
      <c r="J27" s="8"/>
      <c r="K27" s="8"/>
      <c r="L27" s="8"/>
      <c r="M27" s="8"/>
      <c r="T27" s="8"/>
      <c r="U27" s="81"/>
      <c r="W27" s="81"/>
      <c r="X27" s="81"/>
      <c r="Y27" s="81"/>
      <c r="Z27" s="81"/>
    </row>
    <row r="28" spans="1:26" ht="16.5" customHeight="1" thickBot="1" x14ac:dyDescent="0.35">
      <c r="A28" s="1150" t="s">
        <v>644</v>
      </c>
      <c r="B28" s="1151"/>
      <c r="C28" s="1156" t="s">
        <v>0</v>
      </c>
      <c r="D28" s="1179" t="s">
        <v>1</v>
      </c>
      <c r="E28" s="1098" t="s">
        <v>75</v>
      </c>
      <c r="F28" s="1099"/>
      <c r="G28" s="1099"/>
      <c r="H28" s="1099"/>
      <c r="I28" s="1099"/>
      <c r="J28" s="1099"/>
      <c r="K28" s="1099"/>
      <c r="L28" s="1099"/>
      <c r="M28" s="1099"/>
      <c r="N28" s="1099"/>
      <c r="O28" s="1099"/>
      <c r="P28" s="1100"/>
      <c r="R28" s="1098" t="s">
        <v>345</v>
      </c>
      <c r="S28" s="1099"/>
      <c r="T28" s="1099"/>
      <c r="U28" s="1100"/>
      <c r="W28" s="1275" t="s">
        <v>346</v>
      </c>
      <c r="X28" s="1276"/>
      <c r="Y28" s="1276"/>
      <c r="Z28" s="1277"/>
    </row>
    <row r="29" spans="1:26" ht="16.5" customHeight="1" x14ac:dyDescent="0.3">
      <c r="A29" s="1152"/>
      <c r="B29" s="1153"/>
      <c r="C29" s="1157"/>
      <c r="D29" s="1180"/>
      <c r="E29" s="1225" t="s">
        <v>51</v>
      </c>
      <c r="F29" s="1226"/>
      <c r="G29" s="1311" t="s">
        <v>7</v>
      </c>
      <c r="H29" s="1157" t="s">
        <v>68</v>
      </c>
      <c r="I29" s="1179" t="s">
        <v>2</v>
      </c>
      <c r="J29" s="1312" t="s">
        <v>74</v>
      </c>
      <c r="K29" s="1313"/>
      <c r="L29" s="1314" t="s">
        <v>54</v>
      </c>
      <c r="M29" s="1313"/>
      <c r="N29" s="1311" t="s">
        <v>7</v>
      </c>
      <c r="O29" s="1157" t="s">
        <v>68</v>
      </c>
      <c r="P29" s="1180" t="s">
        <v>2</v>
      </c>
      <c r="R29" s="1178" t="s">
        <v>90</v>
      </c>
      <c r="S29" s="1135"/>
      <c r="T29" s="1282" t="s">
        <v>74</v>
      </c>
      <c r="U29" s="1252"/>
      <c r="W29" s="1281" t="s">
        <v>90</v>
      </c>
      <c r="X29" s="1298"/>
      <c r="Y29" s="1278" t="s">
        <v>74</v>
      </c>
      <c r="Z29" s="1279"/>
    </row>
    <row r="30" spans="1:26" ht="16.5" customHeight="1" thickBot="1" x14ac:dyDescent="0.45">
      <c r="A30" s="1154"/>
      <c r="B30" s="1155"/>
      <c r="C30" s="1158"/>
      <c r="D30" s="1181"/>
      <c r="E30" s="92" t="s">
        <v>52</v>
      </c>
      <c r="F30" s="93" t="s">
        <v>53</v>
      </c>
      <c r="G30" s="1177"/>
      <c r="H30" s="1158"/>
      <c r="I30" s="1181"/>
      <c r="J30" s="54" t="s">
        <v>52</v>
      </c>
      <c r="K30" s="55" t="s">
        <v>53</v>
      </c>
      <c r="L30" s="3" t="s">
        <v>52</v>
      </c>
      <c r="M30" s="55" t="s">
        <v>53</v>
      </c>
      <c r="N30" s="1177"/>
      <c r="O30" s="1158"/>
      <c r="P30" s="1181"/>
      <c r="R30" s="110" t="s">
        <v>92</v>
      </c>
      <c r="S30" s="109" t="s">
        <v>88</v>
      </c>
      <c r="T30" s="108" t="s">
        <v>91</v>
      </c>
      <c r="U30" s="111" t="s">
        <v>89</v>
      </c>
      <c r="W30" s="274" t="s">
        <v>342</v>
      </c>
      <c r="X30" s="275" t="s">
        <v>343</v>
      </c>
      <c r="Y30" s="276" t="s">
        <v>347</v>
      </c>
      <c r="Z30" s="278" t="s">
        <v>348</v>
      </c>
    </row>
    <row r="31" spans="1:26" ht="15.9" customHeight="1" x14ac:dyDescent="0.3">
      <c r="A31" s="1170" t="s">
        <v>651</v>
      </c>
      <c r="B31" s="1173" t="s">
        <v>9</v>
      </c>
      <c r="C31" s="95">
        <v>41435</v>
      </c>
      <c r="D31" s="96">
        <v>583</v>
      </c>
      <c r="E31" s="253">
        <v>1187.85660856863</v>
      </c>
      <c r="F31" s="7">
        <v>1291.9812571340899</v>
      </c>
      <c r="G31" s="97">
        <v>425.33333333333297</v>
      </c>
      <c r="H31" s="104" t="s">
        <v>49</v>
      </c>
      <c r="I31" s="98" t="s">
        <v>17</v>
      </c>
      <c r="J31" s="99">
        <v>5.5134434960958201</v>
      </c>
      <c r="K31" s="100">
        <v>5.7125713818430999</v>
      </c>
      <c r="L31" s="35">
        <v>5.5075694781776496</v>
      </c>
      <c r="M31" s="35">
        <v>5.7011022395335402</v>
      </c>
      <c r="N31" s="97">
        <v>425.33333333333297</v>
      </c>
      <c r="O31" s="104" t="s">
        <v>48</v>
      </c>
      <c r="P31" s="98" t="s">
        <v>17</v>
      </c>
      <c r="Q31" s="81"/>
      <c r="R31" s="253">
        <f>F31-E31</f>
        <v>104.12464856545989</v>
      </c>
      <c r="S31" s="100">
        <f>R31/E31</f>
        <v>8.7657590835757804E-2</v>
      </c>
      <c r="T31" s="35">
        <f>K31-J31</f>
        <v>0.1991278857472798</v>
      </c>
      <c r="U31" s="242">
        <f>T31/J31</f>
        <v>3.6116790874575255E-2</v>
      </c>
      <c r="W31" s="241">
        <f>F31/E31</f>
        <v>1.0876575908357577</v>
      </c>
      <c r="X31" s="100">
        <f>0.5*(W31^2-1)</f>
        <v>9.1499517451322343E-2</v>
      </c>
      <c r="Y31" s="35">
        <f>K31/J31</f>
        <v>1.0361167908745752</v>
      </c>
      <c r="Z31" s="242">
        <f>0.5*(Y31^2-1)</f>
        <v>3.6769002166114118E-2</v>
      </c>
    </row>
    <row r="32" spans="1:26" ht="15.9" customHeight="1" x14ac:dyDescent="0.3">
      <c r="A32" s="1171"/>
      <c r="B32" s="1174"/>
      <c r="C32" s="9">
        <v>41435</v>
      </c>
      <c r="D32" s="24">
        <v>591</v>
      </c>
      <c r="E32" s="247">
        <v>1088.16149829849</v>
      </c>
      <c r="F32" s="11">
        <v>1251.42224002066</v>
      </c>
      <c r="G32" s="88">
        <v>322</v>
      </c>
      <c r="H32" s="103" t="s">
        <v>48</v>
      </c>
      <c r="I32" s="86" t="s">
        <v>17</v>
      </c>
      <c r="J32" s="58">
        <v>5.1316320624612901</v>
      </c>
      <c r="K32" s="59">
        <v>5.4807651855755104</v>
      </c>
      <c r="L32" s="37">
        <v>5.1230183172296604</v>
      </c>
      <c r="M32" s="37">
        <v>5.5951052351933299</v>
      </c>
      <c r="N32" s="88">
        <v>322</v>
      </c>
      <c r="O32" s="103" t="s">
        <v>49</v>
      </c>
      <c r="P32" s="86" t="s">
        <v>76</v>
      </c>
      <c r="R32" s="247">
        <f>F32-E32</f>
        <v>163.26074172217</v>
      </c>
      <c r="S32" s="59">
        <f>R32/E32</f>
        <v>0.15003355841706731</v>
      </c>
      <c r="T32" s="37">
        <f>K32-J32</f>
        <v>0.34913312311422029</v>
      </c>
      <c r="U32" s="244">
        <f>T32/J32</f>
        <v>6.8035494139999819E-2</v>
      </c>
      <c r="W32" s="243">
        <f>F32/E32</f>
        <v>1.1500335584170673</v>
      </c>
      <c r="X32" s="59">
        <f>0.5*(W32^2-1)</f>
        <v>0.16128859274271112</v>
      </c>
      <c r="Y32" s="37">
        <f>K32/J32</f>
        <v>1.0680354941399999</v>
      </c>
      <c r="Z32" s="244">
        <f>0.5*(Y32^2-1)</f>
        <v>7.0349908371436842E-2</v>
      </c>
    </row>
    <row r="33" spans="1:26" ht="15.9" customHeight="1" x14ac:dyDescent="0.3">
      <c r="A33" s="1171"/>
      <c r="B33" s="1174"/>
      <c r="C33" s="9">
        <v>41439</v>
      </c>
      <c r="D33" s="24">
        <v>594</v>
      </c>
      <c r="E33" s="247">
        <v>1075.6978617812999</v>
      </c>
      <c r="F33" s="11">
        <v>1176.00853151822</v>
      </c>
      <c r="G33" s="88">
        <v>351</v>
      </c>
      <c r="H33" s="103" t="s">
        <v>50</v>
      </c>
      <c r="I33" s="86" t="s">
        <v>17</v>
      </c>
      <c r="J33" s="58">
        <v>4.8979704924073104</v>
      </c>
      <c r="K33" s="59">
        <v>5.1413163444507104</v>
      </c>
      <c r="L33" s="37">
        <v>4.7176719459274201</v>
      </c>
      <c r="M33" s="37">
        <v>5.0873853564605502</v>
      </c>
      <c r="N33" s="88">
        <v>351</v>
      </c>
      <c r="O33" s="103" t="s">
        <v>50</v>
      </c>
      <c r="P33" s="86" t="s">
        <v>17</v>
      </c>
      <c r="R33" s="247">
        <f>F33-E33</f>
        <v>100.31066973692009</v>
      </c>
      <c r="S33" s="59">
        <f>R33/E33</f>
        <v>9.3251714352960424E-2</v>
      </c>
      <c r="T33" s="37">
        <f>K33-J33</f>
        <v>0.24334585204339998</v>
      </c>
      <c r="U33" s="244">
        <f>T33/J33</f>
        <v>4.968299674745439E-2</v>
      </c>
      <c r="W33" s="243">
        <f>F33/E33</f>
        <v>1.0932517143529605</v>
      </c>
      <c r="X33" s="59">
        <f>0.5*(W33^2-1)</f>
        <v>9.759965546784366E-2</v>
      </c>
      <c r="Y33" s="37">
        <f>K33/J33</f>
        <v>1.0496829967474544</v>
      </c>
      <c r="Z33" s="244">
        <f>0.5*(Y33^2-1)</f>
        <v>5.0917196830358114E-2</v>
      </c>
    </row>
    <row r="34" spans="1:26" ht="15.9" customHeight="1" x14ac:dyDescent="0.3">
      <c r="A34" s="1171"/>
      <c r="B34" s="1174"/>
      <c r="C34" s="9">
        <v>41445</v>
      </c>
      <c r="D34" s="24">
        <v>613</v>
      </c>
      <c r="E34" s="247" t="s">
        <v>17</v>
      </c>
      <c r="F34" s="11" t="s">
        <v>17</v>
      </c>
      <c r="G34" s="88" t="s">
        <v>17</v>
      </c>
      <c r="H34" s="103" t="s">
        <v>17</v>
      </c>
      <c r="I34" s="86" t="s">
        <v>17</v>
      </c>
      <c r="J34" s="58" t="s">
        <v>17</v>
      </c>
      <c r="K34" s="59" t="s">
        <v>17</v>
      </c>
      <c r="L34" s="37" t="s">
        <v>17</v>
      </c>
      <c r="M34" s="37" t="s">
        <v>17</v>
      </c>
      <c r="N34" s="88" t="s">
        <v>17</v>
      </c>
      <c r="O34" s="103" t="s">
        <v>17</v>
      </c>
      <c r="P34" s="86" t="s">
        <v>69</v>
      </c>
      <c r="R34" s="247" t="s">
        <v>17</v>
      </c>
      <c r="S34" s="59" t="s">
        <v>17</v>
      </c>
      <c r="T34" s="37" t="s">
        <v>17</v>
      </c>
      <c r="U34" s="244" t="s">
        <v>17</v>
      </c>
      <c r="W34" s="243" t="s">
        <v>17</v>
      </c>
      <c r="X34" s="59" t="s">
        <v>17</v>
      </c>
      <c r="Y34" s="37" t="s">
        <v>17</v>
      </c>
      <c r="Z34" s="244" t="s">
        <v>17</v>
      </c>
    </row>
    <row r="35" spans="1:26" ht="15.9" customHeight="1" x14ac:dyDescent="0.3">
      <c r="A35" s="1171"/>
      <c r="B35" s="1174"/>
      <c r="C35" s="9">
        <v>41449</v>
      </c>
      <c r="D35" s="24">
        <v>615</v>
      </c>
      <c r="E35" s="247">
        <v>1179.8468323751499</v>
      </c>
      <c r="F35" s="11">
        <v>1242.2267085517001</v>
      </c>
      <c r="G35" s="88">
        <v>529.79999999999995</v>
      </c>
      <c r="H35" s="103" t="s">
        <v>85</v>
      </c>
      <c r="I35" s="86" t="s">
        <v>17</v>
      </c>
      <c r="J35" s="58">
        <v>5.7852557450828499</v>
      </c>
      <c r="K35" s="59">
        <v>5.8940025910394498</v>
      </c>
      <c r="L35" s="37">
        <v>5.5474047202793102</v>
      </c>
      <c r="M35" s="37">
        <v>5.6471019234595703</v>
      </c>
      <c r="N35" s="88">
        <v>529.79999999999995</v>
      </c>
      <c r="O35" s="103" t="s">
        <v>77</v>
      </c>
      <c r="P35" s="86" t="s">
        <v>17</v>
      </c>
      <c r="R35" s="247">
        <f>F35-E35</f>
        <v>62.379876176550169</v>
      </c>
      <c r="S35" s="59">
        <f>R35/E35</f>
        <v>5.2871164684125331E-2</v>
      </c>
      <c r="T35" s="37">
        <f>K35-J35</f>
        <v>0.10874684595659989</v>
      </c>
      <c r="U35" s="244">
        <f>T35/J35</f>
        <v>1.8797240908326091E-2</v>
      </c>
      <c r="W35" s="243">
        <f>F35/E35</f>
        <v>1.0528711646841253</v>
      </c>
      <c r="X35" s="59">
        <f>0.5*(W35^2-1)</f>
        <v>5.4268844711653275E-2</v>
      </c>
      <c r="Y35" s="37">
        <f>K35/J35</f>
        <v>1.0187972409083261</v>
      </c>
      <c r="Z35" s="244">
        <f>0.5*(Y35^2-1)</f>
        <v>1.8973909041208992E-2</v>
      </c>
    </row>
    <row r="36" spans="1:26" ht="15.9" customHeight="1" thickBot="1" x14ac:dyDescent="0.35">
      <c r="A36" s="1171"/>
      <c r="B36" s="1174"/>
      <c r="C36" s="39">
        <v>41449</v>
      </c>
      <c r="D36" s="40">
        <v>619</v>
      </c>
      <c r="E36" s="254">
        <v>1207.78924176797</v>
      </c>
      <c r="F36" s="94">
        <v>1279.19532661325</v>
      </c>
      <c r="G36" s="105">
        <v>467</v>
      </c>
      <c r="H36" s="106" t="s">
        <v>78</v>
      </c>
      <c r="I36" s="107" t="s">
        <v>17</v>
      </c>
      <c r="J36" s="70">
        <v>5.6542577773935898</v>
      </c>
      <c r="K36" s="71">
        <v>5.75695123113693</v>
      </c>
      <c r="L36" s="38">
        <v>5.4356741969185904</v>
      </c>
      <c r="M36" s="38">
        <v>5.53205057922795</v>
      </c>
      <c r="N36" s="105">
        <v>467</v>
      </c>
      <c r="O36" s="106" t="s">
        <v>78</v>
      </c>
      <c r="P36" s="107" t="s">
        <v>17</v>
      </c>
      <c r="R36" s="254">
        <f>F36-E36</f>
        <v>71.40608484528002</v>
      </c>
      <c r="S36" s="71">
        <f>R36/E36</f>
        <v>5.9121312209036832E-2</v>
      </c>
      <c r="T36" s="38">
        <f>K36-J36</f>
        <v>0.10269345374334016</v>
      </c>
      <c r="U36" s="246">
        <f>T36/J36</f>
        <v>1.8162145729174406E-2</v>
      </c>
      <c r="W36" s="245">
        <f>F36/E36</f>
        <v>1.0591213122090368</v>
      </c>
      <c r="X36" s="71">
        <f>0.5*(W36^2-1)</f>
        <v>6.0868976987696E-2</v>
      </c>
      <c r="Y36" s="38">
        <f>K36/J36</f>
        <v>1.0181621457291745</v>
      </c>
      <c r="Z36" s="246">
        <f>0.5*(Y36^2-1)</f>
        <v>1.8327077497918398E-2</v>
      </c>
    </row>
    <row r="37" spans="1:26" ht="15.9" customHeight="1" x14ac:dyDescent="0.3">
      <c r="A37" s="1171"/>
      <c r="B37" s="1174"/>
      <c r="C37" s="1116" t="s">
        <v>13</v>
      </c>
      <c r="D37" s="1117"/>
      <c r="E37" s="14">
        <f>AVERAGE(E31:E36)</f>
        <v>1147.8704085583081</v>
      </c>
      <c r="F37" s="15">
        <f>AVERAGE(F31:F36)</f>
        <v>1248.1668127675839</v>
      </c>
      <c r="G37" s="89">
        <f>AVERAGE(G31:G36)</f>
        <v>419.02666666666664</v>
      </c>
      <c r="H37" s="1118">
        <f>COUNT(E31:E36)</f>
        <v>5</v>
      </c>
      <c r="I37" s="1119"/>
      <c r="J37" s="64">
        <f>AVERAGE(J31:J36)</f>
        <v>5.3965119146881717</v>
      </c>
      <c r="K37" s="65">
        <f>AVERAGE(K31:K36)</f>
        <v>5.5971213468091401</v>
      </c>
      <c r="L37" s="48">
        <f>AVERAGE(L31:L36)</f>
        <v>5.2662677317065256</v>
      </c>
      <c r="M37" s="48">
        <f>AVERAGE(M31:M36)</f>
        <v>5.5125490667749881</v>
      </c>
      <c r="N37" s="89">
        <f>AVERAGE(N31:N36)</f>
        <v>419.02666666666664</v>
      </c>
      <c r="O37" s="1118">
        <f>COUNT(J31:J36)</f>
        <v>5</v>
      </c>
      <c r="P37" s="1119"/>
      <c r="R37" s="14">
        <f>AVERAGE(R31:R36)</f>
        <v>100.29640420927603</v>
      </c>
      <c r="S37" s="65">
        <f>AVERAGE(S31:S36)</f>
        <v>8.8587068099789529E-2</v>
      </c>
      <c r="T37" s="48">
        <f>AVERAGE(T31:T36)</f>
        <v>0.20060943212096802</v>
      </c>
      <c r="U37" s="112">
        <f>AVERAGE(U31:U36)</f>
        <v>3.8158933679905992E-2</v>
      </c>
      <c r="W37" s="47">
        <f>AVERAGE(W31:W36)</f>
        <v>1.0885870680997896</v>
      </c>
      <c r="X37" s="65">
        <f>AVERAGE(X31:X36)</f>
        <v>9.3105117472245286E-2</v>
      </c>
      <c r="Y37" s="48">
        <f>AVERAGE(Y31:Y36)</f>
        <v>1.0381589336799062</v>
      </c>
      <c r="Z37" s="112">
        <f>AVERAGE(Z31:Z36)</f>
        <v>3.9067418781407293E-2</v>
      </c>
    </row>
    <row r="38" spans="1:26" ht="15.9" customHeight="1" x14ac:dyDescent="0.3">
      <c r="A38" s="1171"/>
      <c r="B38" s="1174"/>
      <c r="C38" s="1124" t="s">
        <v>14</v>
      </c>
      <c r="D38" s="1125"/>
      <c r="E38" s="17">
        <f>_xlfn.STDEV.S(E31:E36)</f>
        <v>61.208016054438254</v>
      </c>
      <c r="F38" s="18">
        <f>_xlfn.STDEV.S(F31:F36)</f>
        <v>45.09760083467377</v>
      </c>
      <c r="G38" s="90">
        <f>_xlfn.STDEV.S(G31:G36)</f>
        <v>84.637089321932606</v>
      </c>
      <c r="H38" s="1120"/>
      <c r="I38" s="1121"/>
      <c r="J38" s="66">
        <f>_xlfn.STDEV.S(J31:J36)</f>
        <v>0.37078719502827318</v>
      </c>
      <c r="K38" s="67">
        <f>_xlfn.STDEV.S(K31:K36)</f>
        <v>0.29508885616086411</v>
      </c>
      <c r="L38" s="50">
        <f>_xlfn.STDEV.S(L31:L36)</f>
        <v>0.34908481081679638</v>
      </c>
      <c r="M38" s="50">
        <f>_xlfn.STDEV.S(M31:M36)</f>
        <v>0.24577264936293663</v>
      </c>
      <c r="N38" s="90">
        <f>_xlfn.STDEV.S(N31:N36)</f>
        <v>84.637089321932606</v>
      </c>
      <c r="O38" s="1120"/>
      <c r="P38" s="1121"/>
      <c r="R38" s="17">
        <f>_xlfn.STDEV.S(R31:R36)</f>
        <v>39.533141501162426</v>
      </c>
      <c r="S38" s="67">
        <f>_xlfn.STDEV.S(S31:S36)</f>
        <v>3.8542672948218587E-2</v>
      </c>
      <c r="T38" s="50">
        <f>_xlfn.STDEV.S(T31:T36)</f>
        <v>0.10236473625247725</v>
      </c>
      <c r="U38" s="113">
        <f>_xlfn.STDEV.S(U31:U36)</f>
        <v>2.1238702391362163E-2</v>
      </c>
      <c r="W38" s="49">
        <f>_xlfn.STDEV.S(W31:W36)</f>
        <v>3.8542672948218608E-2</v>
      </c>
      <c r="X38" s="67">
        <f>_xlfn.STDEV.S(X31:X36)</f>
        <v>4.2482908205694885E-2</v>
      </c>
      <c r="Y38" s="50">
        <f>_xlfn.STDEV.S(Y31:Y36)</f>
        <v>2.1238702391362149E-2</v>
      </c>
      <c r="Z38" s="113">
        <f>_xlfn.STDEV.S(Z31:Z36)</f>
        <v>2.2125805092313572E-2</v>
      </c>
    </row>
    <row r="39" spans="1:26" ht="15.9" customHeight="1" thickBot="1" x14ac:dyDescent="0.35">
      <c r="A39" s="1171"/>
      <c r="B39" s="1175"/>
      <c r="C39" s="1126" t="s">
        <v>15</v>
      </c>
      <c r="D39" s="1127"/>
      <c r="E39" s="20">
        <f>_xlfn.STDEV.S(E31:E36)/SQRT(COUNT(E31:E36))</f>
        <v>27.373056933124481</v>
      </c>
      <c r="F39" s="21">
        <f>_xlfn.STDEV.S(F31:F36)/SQRT(COUNT(F31:F36))</f>
        <v>20.168260217696361</v>
      </c>
      <c r="G39" s="91">
        <f>_xlfn.STDEV.S(G31:G36)/SQRT(COUNT(G31:G36))</f>
        <v>37.850857028312575</v>
      </c>
      <c r="H39" s="1122"/>
      <c r="I39" s="1123"/>
      <c r="J39" s="68">
        <f>_xlfn.STDEV.S(J31:J36)/SQRT(COUNT(J31:J36))</f>
        <v>0.16582107465393817</v>
      </c>
      <c r="K39" s="69">
        <f>_xlfn.STDEV.S(K31:K36)/SQRT(COUNT(K31:K36))</f>
        <v>0.13196774835566993</v>
      </c>
      <c r="L39" s="52">
        <f>_xlfn.STDEV.S(L31:L36)/SQRT(COUNT(L31:L36))</f>
        <v>0.15611547337980211</v>
      </c>
      <c r="M39" s="52">
        <f>_xlfn.STDEV.S(M31:M36)/SQRT(COUNT(M31:M36))</f>
        <v>0.10991287019714933</v>
      </c>
      <c r="N39" s="91">
        <f>_xlfn.STDEV.S(N31:N36)/SQRT(COUNT(N31:N36))</f>
        <v>37.850857028312575</v>
      </c>
      <c r="O39" s="1122"/>
      <c r="P39" s="1123"/>
      <c r="R39" s="20">
        <f>_xlfn.STDEV.S(R31:R36)/SQRT(COUNT(R31:R36))</f>
        <v>17.679758352143452</v>
      </c>
      <c r="S39" s="69">
        <f>_xlfn.STDEV.S(S31:S36)/SQRT(COUNT(S31:S36))</f>
        <v>1.7236807349351797E-2</v>
      </c>
      <c r="T39" s="52">
        <f>_xlfn.STDEV.S(T31:T36)/SQRT(COUNT(T31:T36))</f>
        <v>4.5778901751875239E-2</v>
      </c>
      <c r="U39" s="114">
        <f>_xlfn.STDEV.S(U31:U36)/SQRT(COUNT(U31:U36))</f>
        <v>9.4982364601946274E-3</v>
      </c>
      <c r="W39" s="51">
        <f>_xlfn.STDEV.S(W31:W36)/SQRT(COUNT(W31:W36))</f>
        <v>1.7236807349351808E-2</v>
      </c>
      <c r="X39" s="69">
        <f>_xlfn.STDEV.S(X31:X36)/SQRT(COUNT(X31:X36))</f>
        <v>1.8998934125963474E-2</v>
      </c>
      <c r="Y39" s="52">
        <f>_xlfn.STDEV.S(Y31:Y36)/SQRT(COUNT(Y31:Y36))</f>
        <v>9.4982364601946204E-3</v>
      </c>
      <c r="Z39" s="114">
        <f>_xlfn.STDEV.S(Z31:Z36)/SQRT(COUNT(Z31:Z36))</f>
        <v>9.8949608486648306E-3</v>
      </c>
    </row>
    <row r="40" spans="1:26" ht="15.9" customHeight="1" x14ac:dyDescent="0.3">
      <c r="A40" s="1171"/>
      <c r="B40" s="1173" t="s">
        <v>16</v>
      </c>
      <c r="C40" s="95">
        <v>41428</v>
      </c>
      <c r="D40" s="96">
        <v>573</v>
      </c>
      <c r="E40" s="253">
        <v>1161.8414287082601</v>
      </c>
      <c r="F40" s="7">
        <v>1245.59655334985</v>
      </c>
      <c r="G40" s="97">
        <v>478.66666666666703</v>
      </c>
      <c r="H40" s="104" t="s">
        <v>48</v>
      </c>
      <c r="I40" s="98" t="s">
        <v>17</v>
      </c>
      <c r="J40" s="99">
        <v>4.5710582860151998</v>
      </c>
      <c r="K40" s="100">
        <v>4.9299985391858501</v>
      </c>
      <c r="L40" s="35">
        <v>4.7516025000616997</v>
      </c>
      <c r="M40" s="35">
        <v>5.1139907056328298</v>
      </c>
      <c r="N40" s="97">
        <v>478.66666666666703</v>
      </c>
      <c r="O40" s="104" t="s">
        <v>70</v>
      </c>
      <c r="P40" s="98" t="s">
        <v>17</v>
      </c>
      <c r="Q40" s="81"/>
      <c r="R40" s="253">
        <f>F40-E40</f>
        <v>83.755124641589873</v>
      </c>
      <c r="S40" s="100">
        <f>R40/E40</f>
        <v>7.2088257977432554E-2</v>
      </c>
      <c r="T40" s="35">
        <f>K40-J40</f>
        <v>0.35894025317065026</v>
      </c>
      <c r="U40" s="242">
        <f>T40/J40</f>
        <v>7.8524540863720835E-2</v>
      </c>
      <c r="W40" s="241">
        <f>F40/E40</f>
        <v>1.0720882579774325</v>
      </c>
      <c r="X40" s="100">
        <f>0.5*(W40^2-1)</f>
        <v>7.4686616446542842E-2</v>
      </c>
      <c r="Y40" s="35">
        <f>K40/J40</f>
        <v>1.0785245408637207</v>
      </c>
      <c r="Z40" s="242">
        <f>0.5*(Y40^2-1)</f>
        <v>8.1607592622649827E-2</v>
      </c>
    </row>
    <row r="41" spans="1:26" ht="15.9" customHeight="1" x14ac:dyDescent="0.3">
      <c r="A41" s="1171"/>
      <c r="B41" s="1174"/>
      <c r="C41" s="9">
        <v>41432</v>
      </c>
      <c r="D41" s="24">
        <v>589</v>
      </c>
      <c r="E41" s="247" t="s">
        <v>17</v>
      </c>
      <c r="F41" s="11" t="s">
        <v>17</v>
      </c>
      <c r="G41" s="88" t="s">
        <v>17</v>
      </c>
      <c r="H41" s="103" t="s">
        <v>17</v>
      </c>
      <c r="I41" s="86" t="s">
        <v>17</v>
      </c>
      <c r="J41" s="58" t="s">
        <v>17</v>
      </c>
      <c r="K41" s="59" t="s">
        <v>17</v>
      </c>
      <c r="L41" s="37" t="s">
        <v>17</v>
      </c>
      <c r="M41" s="37" t="s">
        <v>17</v>
      </c>
      <c r="N41" s="88" t="s">
        <v>17</v>
      </c>
      <c r="O41" s="103" t="s">
        <v>17</v>
      </c>
      <c r="P41" s="86" t="s">
        <v>72</v>
      </c>
      <c r="R41" s="247" t="s">
        <v>17</v>
      </c>
      <c r="S41" s="59" t="s">
        <v>17</v>
      </c>
      <c r="T41" s="37" t="s">
        <v>17</v>
      </c>
      <c r="U41" s="244" t="s">
        <v>17</v>
      </c>
      <c r="W41" s="243" t="s">
        <v>17</v>
      </c>
      <c r="X41" s="59" t="s">
        <v>17</v>
      </c>
      <c r="Y41" s="37" t="s">
        <v>17</v>
      </c>
      <c r="Z41" s="244" t="s">
        <v>17</v>
      </c>
    </row>
    <row r="42" spans="1:26" ht="15.9" customHeight="1" x14ac:dyDescent="0.3">
      <c r="A42" s="1171"/>
      <c r="B42" s="1174"/>
      <c r="C42" s="9">
        <v>41432</v>
      </c>
      <c r="D42" s="24">
        <v>609</v>
      </c>
      <c r="E42" s="247">
        <v>1161.2605709433301</v>
      </c>
      <c r="F42" s="11">
        <v>1239.34407021518</v>
      </c>
      <c r="G42" s="88">
        <v>367</v>
      </c>
      <c r="H42" s="103" t="s">
        <v>86</v>
      </c>
      <c r="I42" s="86" t="s">
        <v>17</v>
      </c>
      <c r="J42" s="58">
        <v>4.9237985382142799</v>
      </c>
      <c r="K42" s="59">
        <v>5.1453911021866601</v>
      </c>
      <c r="L42" s="37">
        <v>4.8159931644206502</v>
      </c>
      <c r="M42" s="37">
        <v>5.0400871176115798</v>
      </c>
      <c r="N42" s="88">
        <v>369.5</v>
      </c>
      <c r="O42" s="103" t="s">
        <v>71</v>
      </c>
      <c r="P42" s="86" t="s">
        <v>17</v>
      </c>
      <c r="R42" s="247">
        <f>F42-E42</f>
        <v>78.08349927184986</v>
      </c>
      <c r="S42" s="59">
        <f>R42/E42</f>
        <v>6.7240291477751693E-2</v>
      </c>
      <c r="T42" s="37">
        <f>K42-J42</f>
        <v>0.22159256397238014</v>
      </c>
      <c r="U42" s="244">
        <f>T42/J42</f>
        <v>4.5004392899622048E-2</v>
      </c>
      <c r="W42" s="243">
        <f>F42/E42</f>
        <v>1.0672402914777517</v>
      </c>
      <c r="X42" s="59">
        <f>0.5*(W42^2-1)</f>
        <v>6.9500919876758216E-2</v>
      </c>
      <c r="Y42" s="37">
        <f>K42/J42</f>
        <v>1.045004392899622</v>
      </c>
      <c r="Z42" s="244">
        <f>0.5*(Y42^2-1)</f>
        <v>4.6017090589753784E-2</v>
      </c>
    </row>
    <row r="43" spans="1:26" ht="15.9" customHeight="1" x14ac:dyDescent="0.3">
      <c r="A43" s="1171"/>
      <c r="B43" s="1174"/>
      <c r="C43" s="9">
        <v>41449</v>
      </c>
      <c r="D43" s="24">
        <v>620</v>
      </c>
      <c r="E43" s="247">
        <v>1194.8213752588899</v>
      </c>
      <c r="F43" s="11">
        <v>1221.7426606076799</v>
      </c>
      <c r="G43" s="88">
        <v>555.66666666666697</v>
      </c>
      <c r="H43" s="103" t="s">
        <v>48</v>
      </c>
      <c r="I43" s="86" t="s">
        <v>17</v>
      </c>
      <c r="J43" s="58">
        <v>5.3784940856062997</v>
      </c>
      <c r="K43" s="59">
        <v>5.4953867973901298</v>
      </c>
      <c r="L43" s="37">
        <v>5.2892299199012802</v>
      </c>
      <c r="M43" s="37">
        <v>5.4145142325698901</v>
      </c>
      <c r="N43" s="88">
        <v>555.66666666666697</v>
      </c>
      <c r="O43" s="103" t="s">
        <v>87</v>
      </c>
      <c r="P43" s="86" t="s">
        <v>73</v>
      </c>
      <c r="R43" s="247">
        <f>F43-E43</f>
        <v>26.921285348789979</v>
      </c>
      <c r="S43" s="59">
        <f>R43/E43</f>
        <v>2.2531640215221933E-2</v>
      </c>
      <c r="T43" s="37">
        <f>K43-J43</f>
        <v>0.11689271178383009</v>
      </c>
      <c r="U43" s="244">
        <f>T43/J43</f>
        <v>2.1733353225515943E-2</v>
      </c>
      <c r="W43" s="243">
        <f>F43/E43</f>
        <v>1.022531640215222</v>
      </c>
      <c r="X43" s="59">
        <f>0.5*(W43^2-1)</f>
        <v>2.2785477620616112E-2</v>
      </c>
      <c r="Y43" s="37">
        <f>K43/J43</f>
        <v>1.021733353225516</v>
      </c>
      <c r="Z43" s="244">
        <f>0.5*(Y43^2-1)</f>
        <v>2.1969522546728459E-2</v>
      </c>
    </row>
    <row r="44" spans="1:26" ht="15.9" customHeight="1" x14ac:dyDescent="0.3">
      <c r="A44" s="1171"/>
      <c r="B44" s="1174"/>
      <c r="C44" s="9">
        <v>41614</v>
      </c>
      <c r="D44" s="24">
        <v>773</v>
      </c>
      <c r="E44" s="247">
        <v>1120.2236211465299</v>
      </c>
      <c r="F44" s="11">
        <v>1229.48097248675</v>
      </c>
      <c r="G44" s="88">
        <v>364.5</v>
      </c>
      <c r="H44" s="103" t="s">
        <v>79</v>
      </c>
      <c r="I44" s="86" t="s">
        <v>17</v>
      </c>
      <c r="J44" s="58">
        <v>4.9075545706257104</v>
      </c>
      <c r="K44" s="59">
        <v>5.3665241671783699</v>
      </c>
      <c r="L44" s="37">
        <v>4.8023786891467104</v>
      </c>
      <c r="M44" s="37">
        <v>5.1717625098546298</v>
      </c>
      <c r="N44" s="88">
        <v>364.5</v>
      </c>
      <c r="O44" s="103" t="s">
        <v>79</v>
      </c>
      <c r="P44" s="86" t="s">
        <v>73</v>
      </c>
      <c r="R44" s="247">
        <f>F44-E44</f>
        <v>109.25735134022011</v>
      </c>
      <c r="S44" s="59">
        <f>R44/E44</f>
        <v>9.7531733198410034E-2</v>
      </c>
      <c r="T44" s="37">
        <f>K44-J44</f>
        <v>0.45896959655265945</v>
      </c>
      <c r="U44" s="244">
        <f>T44/J44</f>
        <v>9.3523075484444607E-2</v>
      </c>
      <c r="W44" s="243">
        <f>F44/E44</f>
        <v>1.09753173319841</v>
      </c>
      <c r="X44" s="59">
        <f>0.5*(W44^2-1)</f>
        <v>0.1022879526887529</v>
      </c>
      <c r="Y44" s="37">
        <f>K44/J44</f>
        <v>1.0935230754844445</v>
      </c>
      <c r="Z44" s="244">
        <f>0.5*(Y44^2-1)</f>
        <v>9.7896358308479092E-2</v>
      </c>
    </row>
    <row r="45" spans="1:26" ht="15.9" customHeight="1" x14ac:dyDescent="0.3">
      <c r="A45" s="1171"/>
      <c r="B45" s="1174"/>
      <c r="C45" s="9">
        <v>42124</v>
      </c>
      <c r="D45" s="24">
        <v>416</v>
      </c>
      <c r="E45" s="247">
        <v>1090.16976221509</v>
      </c>
      <c r="F45" s="11">
        <v>1234.0482664833901</v>
      </c>
      <c r="G45" s="88">
        <v>388.5</v>
      </c>
      <c r="H45" s="103" t="s">
        <v>71</v>
      </c>
      <c r="I45" s="86" t="s">
        <v>17</v>
      </c>
      <c r="J45" s="58">
        <v>4.7052503214047503</v>
      </c>
      <c r="K45" s="59">
        <v>4.9450724935010699</v>
      </c>
      <c r="L45" s="37">
        <v>4.4597054237526503</v>
      </c>
      <c r="M45" s="37">
        <v>4.5726093925885696</v>
      </c>
      <c r="N45" s="88">
        <v>388.5</v>
      </c>
      <c r="O45" s="103" t="s">
        <v>79</v>
      </c>
      <c r="P45" s="86" t="s">
        <v>17</v>
      </c>
      <c r="R45" s="247">
        <f>F45-E45</f>
        <v>143.87850426830005</v>
      </c>
      <c r="S45" s="59">
        <f>R45/E45</f>
        <v>0.1319780728241414</v>
      </c>
      <c r="T45" s="37">
        <f>K45-J45</f>
        <v>0.23982217209631962</v>
      </c>
      <c r="U45" s="244">
        <f>T45/J45</f>
        <v>5.0969057056399251E-2</v>
      </c>
      <c r="W45" s="243">
        <f>F45/E45</f>
        <v>1.1319780728241413</v>
      </c>
      <c r="X45" s="59">
        <f>0.5*(W45^2-1)</f>
        <v>0.14068717867732849</v>
      </c>
      <c r="Y45" s="37">
        <f>K45/J45</f>
        <v>1.0509690570563992</v>
      </c>
      <c r="Z45" s="244">
        <f>0.5*(Y45^2-1)</f>
        <v>5.2267979445008494E-2</v>
      </c>
    </row>
    <row r="46" spans="1:26" ht="15.9" customHeight="1" thickBot="1" x14ac:dyDescent="0.35">
      <c r="A46" s="1171"/>
      <c r="B46" s="1174"/>
      <c r="C46" s="39">
        <v>42138</v>
      </c>
      <c r="D46" s="40">
        <v>451</v>
      </c>
      <c r="E46" s="254">
        <v>1200.7863682090499</v>
      </c>
      <c r="F46" s="94">
        <v>1303.0744343936799</v>
      </c>
      <c r="G46" s="105">
        <v>414.5</v>
      </c>
      <c r="H46" s="106" t="s">
        <v>81</v>
      </c>
      <c r="I46" s="107" t="s">
        <v>17</v>
      </c>
      <c r="J46" s="70">
        <v>4.8709840059377498</v>
      </c>
      <c r="K46" s="71">
        <v>5.0646919061139704</v>
      </c>
      <c r="L46" s="38">
        <v>4.9472623737349899</v>
      </c>
      <c r="M46" s="38">
        <v>5.2076555330183698</v>
      </c>
      <c r="N46" s="105">
        <v>414.5</v>
      </c>
      <c r="O46" s="106" t="s">
        <v>81</v>
      </c>
      <c r="P46" s="107" t="s">
        <v>76</v>
      </c>
      <c r="R46" s="254">
        <f>F46-E46</f>
        <v>102.28806618463</v>
      </c>
      <c r="S46" s="71">
        <f>R46/E46</f>
        <v>8.5184233343013963E-2</v>
      </c>
      <c r="T46" s="38">
        <f>K46-J46</f>
        <v>0.19370790017622053</v>
      </c>
      <c r="U46" s="246">
        <f>T46/J46</f>
        <v>3.9767714272945627E-2</v>
      </c>
      <c r="W46" s="245">
        <f>F46/E46</f>
        <v>1.0851842333430139</v>
      </c>
      <c r="X46" s="71">
        <f>0.5*(W46^2-1)</f>
        <v>8.8812410148132459E-2</v>
      </c>
      <c r="Y46" s="38">
        <f>K46/J46</f>
        <v>1.0397677142729456</v>
      </c>
      <c r="Z46" s="246">
        <f>0.5*(Y46^2-1)</f>
        <v>4.0558449822192921E-2</v>
      </c>
    </row>
    <row r="47" spans="1:26" ht="15.9" customHeight="1" x14ac:dyDescent="0.3">
      <c r="A47" s="1171"/>
      <c r="B47" s="1174"/>
      <c r="C47" s="1116" t="s">
        <v>13</v>
      </c>
      <c r="D47" s="1117"/>
      <c r="E47" s="14">
        <f>AVERAGE(E40:E46)</f>
        <v>1154.8505210801916</v>
      </c>
      <c r="F47" s="15">
        <f>AVERAGE(F40:F46)</f>
        <v>1245.5478262560882</v>
      </c>
      <c r="G47" s="89">
        <f>AVERAGE(G40:G46)</f>
        <v>428.13888888888897</v>
      </c>
      <c r="H47" s="1118">
        <f>COUNT(E40:E46)</f>
        <v>6</v>
      </c>
      <c r="I47" s="1119"/>
      <c r="J47" s="64">
        <f>AVERAGE(J40:J46)</f>
        <v>4.8928566346339979</v>
      </c>
      <c r="K47" s="65">
        <f>AVERAGE(K40:K46)</f>
        <v>5.1578441675926747</v>
      </c>
      <c r="L47" s="48">
        <f>AVERAGE(L40:L46)</f>
        <v>4.8443620118363304</v>
      </c>
      <c r="M47" s="48">
        <f>AVERAGE(M40:M46)</f>
        <v>5.0867699152126447</v>
      </c>
      <c r="N47" s="89">
        <f>AVERAGE(N40:N46)</f>
        <v>428.55555555555566</v>
      </c>
      <c r="O47" s="1118">
        <f>COUNT(J40:J46)</f>
        <v>6</v>
      </c>
      <c r="P47" s="1119"/>
      <c r="R47" s="14">
        <f>AVERAGE(R40:R46)</f>
        <v>90.697305175896645</v>
      </c>
      <c r="S47" s="65">
        <f>AVERAGE(S40:S46)</f>
        <v>7.9425704839328592E-2</v>
      </c>
      <c r="T47" s="48">
        <f>AVERAGE(T40:T46)</f>
        <v>0.26498753295867666</v>
      </c>
      <c r="U47" s="112">
        <f>AVERAGE(U40:U46)</f>
        <v>5.492035563377471E-2</v>
      </c>
      <c r="W47" s="47">
        <f>AVERAGE(W40:W46)</f>
        <v>1.0794257048393288</v>
      </c>
      <c r="X47" s="65">
        <f>AVERAGE(X40:X46)</f>
        <v>8.3126759243021833E-2</v>
      </c>
      <c r="Y47" s="48">
        <f>AVERAGE(Y40:Y46)</f>
        <v>1.0549203556337747</v>
      </c>
      <c r="Z47" s="112">
        <f>AVERAGE(Z40:Z46)</f>
        <v>5.6719498889135432E-2</v>
      </c>
    </row>
    <row r="48" spans="1:26" ht="15.9" customHeight="1" x14ac:dyDescent="0.3">
      <c r="A48" s="1171"/>
      <c r="B48" s="1174"/>
      <c r="C48" s="1124" t="s">
        <v>14</v>
      </c>
      <c r="D48" s="1125"/>
      <c r="E48" s="17">
        <f>_xlfn.STDEV.S(E40:E46)</f>
        <v>42.849400299920063</v>
      </c>
      <c r="F48" s="18">
        <f>_xlfn.STDEV.S(F40:F46)</f>
        <v>29.342355678166381</v>
      </c>
      <c r="G48" s="90">
        <f>_xlfn.STDEV.S(G40:G46)</f>
        <v>75.314703940397081</v>
      </c>
      <c r="H48" s="1120"/>
      <c r="I48" s="1121"/>
      <c r="J48" s="66">
        <f>_xlfn.STDEV.S(J40:J46)</f>
        <v>0.27431583342191634</v>
      </c>
      <c r="K48" s="67">
        <f>_xlfn.STDEV.S(K40:K46)</f>
        <v>0.22956489605081865</v>
      </c>
      <c r="L48" s="50">
        <f>_xlfn.STDEV.S(L40:L46)</f>
        <v>0.27115617226003191</v>
      </c>
      <c r="M48" s="50">
        <f>_xlfn.STDEV.S(M40:M46)</f>
        <v>0.28161488218637848</v>
      </c>
      <c r="N48" s="90">
        <f>_xlfn.STDEV.S(N40:N46)</f>
        <v>74.914667505151897</v>
      </c>
      <c r="O48" s="1120"/>
      <c r="P48" s="1121"/>
      <c r="R48" s="17">
        <f>_xlfn.STDEV.S(R40:R46)</f>
        <v>38.940322716260603</v>
      </c>
      <c r="S48" s="67">
        <f>_xlfn.STDEV.S(S40:S46)</f>
        <v>3.6227054279845787E-2</v>
      </c>
      <c r="T48" s="50">
        <f>_xlfn.STDEV.S(T40:T46)</f>
        <v>0.12327646609185004</v>
      </c>
      <c r="U48" s="113">
        <f>_xlfn.STDEV.S(U40:U46)</f>
        <v>2.6428190580088044E-2</v>
      </c>
      <c r="W48" s="49">
        <f>_xlfn.STDEV.S(W40:W46)</f>
        <v>3.6227054279845738E-2</v>
      </c>
      <c r="X48" s="67">
        <f>_xlfn.STDEV.S(X40:X46)</f>
        <v>3.901448352247526E-2</v>
      </c>
      <c r="Y48" s="50">
        <f>_xlfn.STDEV.S(Y40:Y46)</f>
        <v>2.6428190580087982E-2</v>
      </c>
      <c r="Z48" s="113">
        <f>_xlfn.STDEV.S(Z40:Z46)</f>
        <v>2.7993030892844269E-2</v>
      </c>
    </row>
    <row r="49" spans="1:26" ht="15.9" customHeight="1" thickBot="1" x14ac:dyDescent="0.35">
      <c r="A49" s="1171"/>
      <c r="B49" s="1175"/>
      <c r="C49" s="1126" t="s">
        <v>15</v>
      </c>
      <c r="D49" s="1127"/>
      <c r="E49" s="20">
        <f>_xlfn.STDEV.S(E40:E46)/SQRT(COUNT(E40:E46))</f>
        <v>17.493194419844105</v>
      </c>
      <c r="F49" s="21">
        <f>_xlfn.STDEV.S(F40:F46)/SQRT(COUNT(F40:F46))</f>
        <v>11.97896654379405</v>
      </c>
      <c r="G49" s="91">
        <f>_xlfn.STDEV.S(G40:G46)/SQRT(COUNT(G40:G46))</f>
        <v>30.74709913045908</v>
      </c>
      <c r="H49" s="1122"/>
      <c r="I49" s="1123"/>
      <c r="J49" s="68">
        <f>_xlfn.STDEV.S(J40:J46)/SQRT(COUNT(J40:J46))</f>
        <v>0.11198897004166718</v>
      </c>
      <c r="K49" s="69">
        <f>_xlfn.STDEV.S(K40:K46)/SQRT(COUNT(K40:K46))</f>
        <v>9.3719476363261139E-2</v>
      </c>
      <c r="L49" s="52">
        <f>_xlfn.STDEV.S(L40:L46)/SQRT(COUNT(L40:L46))</f>
        <v>0.11069904377388279</v>
      </c>
      <c r="M49" s="52">
        <f>_xlfn.STDEV.S(M40:M46)/SQRT(COUNT(M40:M46))</f>
        <v>0.11496879422177121</v>
      </c>
      <c r="N49" s="91">
        <f>_xlfn.STDEV.S(N40:N46)/SQRT(COUNT(N40:N46))</f>
        <v>30.583784939646975</v>
      </c>
      <c r="O49" s="1122"/>
      <c r="P49" s="1123"/>
      <c r="R49" s="20">
        <f>_xlfn.STDEV.S(R40:R46)/SQRT(COUNT(R40:R46))</f>
        <v>15.897320179024524</v>
      </c>
      <c r="S49" s="69">
        <f>_xlfn.STDEV.S(S40:S46)/SQRT(COUNT(S40:S46))</f>
        <v>1.4789632978288616E-2</v>
      </c>
      <c r="T49" s="52">
        <f>_xlfn.STDEV.S(T40:T46)/SQRT(COUNT(T40:T46))</f>
        <v>5.032740653642416E-2</v>
      </c>
      <c r="U49" s="114">
        <f>_xlfn.STDEV.S(U40:U46)/SQRT(COUNT(U40:U46))</f>
        <v>1.0789263624374114E-2</v>
      </c>
      <c r="W49" s="51">
        <f>_xlfn.STDEV.S(W40:W46)/SQRT(COUNT(W40:W46))</f>
        <v>1.4789632978288596E-2</v>
      </c>
      <c r="X49" s="69">
        <f>_xlfn.STDEV.S(X40:X46)/SQRT(COUNT(X40:X46))</f>
        <v>1.5927596201381077E-2</v>
      </c>
      <c r="Y49" s="52">
        <f>_xlfn.STDEV.S(Y40:Y46)/SQRT(COUNT(Y40:Y46))</f>
        <v>1.0789263624374087E-2</v>
      </c>
      <c r="Z49" s="114">
        <f>_xlfn.STDEV.S(Z40:Z46)/SQRT(COUNT(Z40:Z46))</f>
        <v>1.142810700690578E-2</v>
      </c>
    </row>
    <row r="50" spans="1:26" s="81" customFormat="1" ht="15.9" customHeight="1" thickBot="1" x14ac:dyDescent="0.35">
      <c r="A50" s="1172"/>
      <c r="B50" s="1109" t="s">
        <v>19</v>
      </c>
      <c r="C50" s="1110"/>
      <c r="D50" s="1110"/>
      <c r="E50" s="27">
        <f>_xlfn.T.TEST(E31:E36,E40:E46,2,3)</f>
        <v>0.8359943823009941</v>
      </c>
      <c r="F50" s="28">
        <f>_xlfn.T.TEST(F31:F36,F40:F46,2,3)</f>
        <v>0.91439364791475164</v>
      </c>
      <c r="G50" s="53">
        <f>_xlfn.T.TEST(G31:G36,G40:G46,2,3)</f>
        <v>0.85632693978461849</v>
      </c>
      <c r="J50" s="27">
        <f>_xlfn.T.TEST(J31:J36,J40:J46,2,3)</f>
        <v>3.8775844643291729E-2</v>
      </c>
      <c r="K50" s="72">
        <f>_xlfn.T.TEST(K31:K36,K40:K46,2,3)</f>
        <v>2.8052970765524723E-2</v>
      </c>
      <c r="L50" s="28">
        <f>_xlfn.T.TEST(L31:L36,L40:L46,2,3)</f>
        <v>6.0712795185464158E-2</v>
      </c>
      <c r="M50" s="28">
        <f>_xlfn.T.TEST(M31:M36,M40:M46,2,3)</f>
        <v>2.5428757964806148E-2</v>
      </c>
      <c r="N50" s="53">
        <f>_xlfn.T.TEST(N31:N36,N40:N46,2,3)</f>
        <v>0.84954962485625651</v>
      </c>
      <c r="R50" s="27">
        <f>_xlfn.T.TEST(R31:R36,R40:R46,2,3)</f>
        <v>0.69627546823592801</v>
      </c>
      <c r="S50" s="72">
        <f>_xlfn.T.TEST(S31:S36,S40:S46,2,3)</f>
        <v>0.69673783745303708</v>
      </c>
      <c r="T50" s="28">
        <f>_xlfn.T.TEST(T31:T36,T40:T46,2,3)</f>
        <v>0.36872871395036177</v>
      </c>
      <c r="U50" s="29">
        <f>_xlfn.T.TEST(U31:U36,U40:U46,2,3)</f>
        <v>0.27356841791933795</v>
      </c>
      <c r="W50" s="27">
        <f>_xlfn.T.TEST(W31:W36,W40:W46,2,3)</f>
        <v>0.69673783745304241</v>
      </c>
      <c r="X50" s="72">
        <f>_xlfn.T.TEST(X31:X36,X40:X46,2,3)</f>
        <v>0.69748117909702645</v>
      </c>
      <c r="Y50" s="28">
        <f>_xlfn.T.TEST(Y31:Y36,Y40:Y46,2,3)</f>
        <v>0.27356841791934228</v>
      </c>
      <c r="Z50" s="29">
        <f>_xlfn.T.TEST(Z31:Z36,Z40:Z46,2,3)</f>
        <v>0.27295028353351247</v>
      </c>
    </row>
    <row r="51" spans="1:26" ht="15.9" customHeight="1" x14ac:dyDescent="0.3">
      <c r="J51" s="8"/>
      <c r="K51" s="8"/>
      <c r="L51" s="8"/>
      <c r="M51" s="8"/>
    </row>
    <row r="52" spans="1:26" ht="15.9" customHeight="1" thickBot="1" x14ac:dyDescent="0.35">
      <c r="J52" s="8"/>
      <c r="K52" s="8"/>
      <c r="L52" s="8"/>
      <c r="M52" s="8"/>
    </row>
    <row r="53" spans="1:26" ht="16.5" customHeight="1" thickBot="1" x14ac:dyDescent="0.35">
      <c r="A53" s="1150" t="s">
        <v>645</v>
      </c>
      <c r="B53" s="1151"/>
      <c r="C53" s="1156" t="s">
        <v>0</v>
      </c>
      <c r="D53" s="1179" t="s">
        <v>1</v>
      </c>
      <c r="E53" s="1098" t="s">
        <v>75</v>
      </c>
      <c r="F53" s="1099"/>
      <c r="G53" s="1099"/>
      <c r="H53" s="1099"/>
      <c r="I53" s="1099"/>
      <c r="J53" s="1099"/>
      <c r="K53" s="1099"/>
      <c r="L53" s="1099"/>
      <c r="M53" s="1099"/>
      <c r="N53" s="1099"/>
      <c r="O53" s="1099"/>
      <c r="P53" s="1100"/>
      <c r="R53" s="1098" t="s">
        <v>93</v>
      </c>
      <c r="S53" s="1099"/>
      <c r="T53" s="1099"/>
      <c r="U53" s="1100"/>
      <c r="W53" s="1275" t="s">
        <v>346</v>
      </c>
      <c r="X53" s="1276"/>
      <c r="Y53" s="1276"/>
      <c r="Z53" s="1277"/>
    </row>
    <row r="54" spans="1:26" ht="16.5" customHeight="1" x14ac:dyDescent="0.3">
      <c r="A54" s="1152"/>
      <c r="B54" s="1153"/>
      <c r="C54" s="1157"/>
      <c r="D54" s="1180"/>
      <c r="E54" s="1225" t="s">
        <v>51</v>
      </c>
      <c r="F54" s="1226"/>
      <c r="G54" s="1311" t="s">
        <v>7</v>
      </c>
      <c r="H54" s="1157" t="s">
        <v>68</v>
      </c>
      <c r="I54" s="1179" t="s">
        <v>2</v>
      </c>
      <c r="J54" s="1312" t="s">
        <v>74</v>
      </c>
      <c r="K54" s="1313"/>
      <c r="L54" s="1314" t="s">
        <v>54</v>
      </c>
      <c r="M54" s="1313"/>
      <c r="N54" s="1311" t="s">
        <v>7</v>
      </c>
      <c r="O54" s="1157" t="s">
        <v>68</v>
      </c>
      <c r="P54" s="1180" t="s">
        <v>2</v>
      </c>
      <c r="R54" s="1178" t="s">
        <v>90</v>
      </c>
      <c r="S54" s="1135"/>
      <c r="T54" s="1282" t="s">
        <v>74</v>
      </c>
      <c r="U54" s="1252"/>
      <c r="W54" s="1281" t="s">
        <v>90</v>
      </c>
      <c r="X54" s="1298"/>
      <c r="Y54" s="1278" t="s">
        <v>74</v>
      </c>
      <c r="Z54" s="1279"/>
    </row>
    <row r="55" spans="1:26" ht="16.5" customHeight="1" thickBot="1" x14ac:dyDescent="0.45">
      <c r="A55" s="1154"/>
      <c r="B55" s="1155"/>
      <c r="C55" s="1158"/>
      <c r="D55" s="1181"/>
      <c r="E55" s="92" t="s">
        <v>52</v>
      </c>
      <c r="F55" s="93" t="s">
        <v>53</v>
      </c>
      <c r="G55" s="1177"/>
      <c r="H55" s="1158"/>
      <c r="I55" s="1181"/>
      <c r="J55" s="54" t="s">
        <v>52</v>
      </c>
      <c r="K55" s="55" t="s">
        <v>53</v>
      </c>
      <c r="L55" s="3" t="s">
        <v>52</v>
      </c>
      <c r="M55" s="55" t="s">
        <v>53</v>
      </c>
      <c r="N55" s="1177"/>
      <c r="O55" s="1158"/>
      <c r="P55" s="1181"/>
      <c r="R55" s="110" t="s">
        <v>92</v>
      </c>
      <c r="S55" s="109" t="s">
        <v>88</v>
      </c>
      <c r="T55" s="108" t="s">
        <v>91</v>
      </c>
      <c r="U55" s="111" t="s">
        <v>89</v>
      </c>
      <c r="W55" s="274" t="s">
        <v>342</v>
      </c>
      <c r="X55" s="275" t="s">
        <v>343</v>
      </c>
      <c r="Y55" s="276" t="s">
        <v>347</v>
      </c>
      <c r="Z55" s="278" t="s">
        <v>348</v>
      </c>
    </row>
    <row r="56" spans="1:26" ht="15.9" customHeight="1" x14ac:dyDescent="0.3">
      <c r="A56" s="1170" t="s">
        <v>650</v>
      </c>
      <c r="B56" s="1173" t="s">
        <v>9</v>
      </c>
      <c r="C56" s="9">
        <v>42138</v>
      </c>
      <c r="D56" s="24">
        <v>722</v>
      </c>
      <c r="E56" s="327">
        <v>1487.46348264677</v>
      </c>
      <c r="F56" s="11">
        <v>1626.6965180008699</v>
      </c>
      <c r="G56" s="88">
        <v>517</v>
      </c>
      <c r="H56" s="103" t="s">
        <v>472</v>
      </c>
      <c r="I56" s="86" t="s">
        <v>474</v>
      </c>
      <c r="J56" s="58">
        <v>5.1032544842368104</v>
      </c>
      <c r="K56" s="59">
        <v>5.28238724620737</v>
      </c>
      <c r="L56" s="37">
        <v>4.94449475488973</v>
      </c>
      <c r="M56" s="59">
        <v>5.2854589437779902</v>
      </c>
      <c r="N56" s="88">
        <v>517</v>
      </c>
      <c r="O56" s="103" t="s">
        <v>48</v>
      </c>
      <c r="P56" s="86" t="s">
        <v>477</v>
      </c>
      <c r="R56" s="382">
        <f t="shared" ref="R56:R61" si="2">F56-E56</f>
        <v>139.23303535409991</v>
      </c>
      <c r="S56" s="59">
        <f t="shared" ref="S56:S61" si="3">R56/E56</f>
        <v>9.3604338512129889E-2</v>
      </c>
      <c r="T56" s="37">
        <f>K56-J56</f>
        <v>0.17913276197055961</v>
      </c>
      <c r="U56" s="383">
        <f>T56/J56</f>
        <v>3.510167139888358E-2</v>
      </c>
      <c r="W56" s="380">
        <f t="shared" ref="W56:W61" si="4">F56/E56</f>
        <v>1.0936043385121299</v>
      </c>
      <c r="X56" s="100">
        <f t="shared" ref="X56:X61" si="5">0.5*(W56^2-1)</f>
        <v>9.7985224606276566E-2</v>
      </c>
      <c r="Y56" s="35">
        <f>K56/J56</f>
        <v>1.0351016713988836</v>
      </c>
      <c r="Z56" s="381">
        <f>0.5*(Y56^2-1)</f>
        <v>3.5717735066381207E-2</v>
      </c>
    </row>
    <row r="57" spans="1:26" ht="15.9" customHeight="1" x14ac:dyDescent="0.3">
      <c r="A57" s="1171"/>
      <c r="B57" s="1174"/>
      <c r="C57" s="9">
        <v>42145</v>
      </c>
      <c r="D57" s="24">
        <v>733</v>
      </c>
      <c r="E57" s="282">
        <v>1290.4502143254001</v>
      </c>
      <c r="F57" s="11">
        <v>1402.3757083881801</v>
      </c>
      <c r="G57" s="88">
        <v>426.5</v>
      </c>
      <c r="H57" s="103" t="s">
        <v>350</v>
      </c>
      <c r="I57" s="86" t="s">
        <v>17</v>
      </c>
      <c r="J57" s="58">
        <v>4.1700615254515103</v>
      </c>
      <c r="K57" s="59">
        <v>4.5159806082676699</v>
      </c>
      <c r="L57" s="37">
        <v>4.2240027682235697</v>
      </c>
      <c r="M57" s="59">
        <v>4.65965192656118</v>
      </c>
      <c r="N57" s="88">
        <v>426.5</v>
      </c>
      <c r="O57" s="103" t="s">
        <v>86</v>
      </c>
      <c r="P57" s="86" t="s">
        <v>73</v>
      </c>
      <c r="R57" s="382">
        <f t="shared" si="2"/>
        <v>111.92549406277999</v>
      </c>
      <c r="S57" s="59">
        <f t="shared" si="3"/>
        <v>8.6733678541245016E-2</v>
      </c>
      <c r="T57" s="37">
        <f>K57-J57</f>
        <v>0.34591908281615957</v>
      </c>
      <c r="U57" s="383">
        <f>T57/J57</f>
        <v>8.2952992588929589E-2</v>
      </c>
      <c r="W57" s="382">
        <f t="shared" si="4"/>
        <v>1.0867336785412449</v>
      </c>
      <c r="X57" s="59">
        <f t="shared" si="5"/>
        <v>9.049504403789288E-2</v>
      </c>
      <c r="Y57" s="37">
        <f>K57/J57</f>
        <v>1.0829529925889296</v>
      </c>
      <c r="Z57" s="383">
        <f>0.5*(Y57^2-1)</f>
        <v>8.6393592078659154E-2</v>
      </c>
    </row>
    <row r="58" spans="1:26" ht="15.9" customHeight="1" x14ac:dyDescent="0.3">
      <c r="A58" s="1171"/>
      <c r="B58" s="1174"/>
      <c r="C58" s="9">
        <v>42138</v>
      </c>
      <c r="D58" s="24">
        <v>736</v>
      </c>
      <c r="E58" s="327">
        <v>1317.8796037760801</v>
      </c>
      <c r="F58" s="11">
        <v>1487.0239323359799</v>
      </c>
      <c r="G58" s="88">
        <v>431.66666666666703</v>
      </c>
      <c r="H58" s="103" t="s">
        <v>48</v>
      </c>
      <c r="I58" s="86" t="s">
        <v>476</v>
      </c>
      <c r="J58" s="58">
        <v>5.2401199807844296</v>
      </c>
      <c r="K58" s="59">
        <v>5.5285867706335496</v>
      </c>
      <c r="L58" s="37">
        <v>5.1687606699922197</v>
      </c>
      <c r="M58" s="59">
        <v>5.53648293353125</v>
      </c>
      <c r="N58" s="11">
        <v>431.66666666666703</v>
      </c>
      <c r="O58" s="103" t="s">
        <v>48</v>
      </c>
      <c r="P58" s="86" t="s">
        <v>476</v>
      </c>
      <c r="R58" s="382">
        <f t="shared" si="2"/>
        <v>169.1443285598998</v>
      </c>
      <c r="S58" s="59">
        <f t="shared" si="3"/>
        <v>0.12834581252737787</v>
      </c>
      <c r="T58" s="37">
        <f>K58-J58</f>
        <v>0.28846678984912</v>
      </c>
      <c r="U58" s="383">
        <f>T58/J58</f>
        <v>5.5049653616125294E-2</v>
      </c>
      <c r="W58" s="382">
        <f t="shared" si="4"/>
        <v>1.128345812527378</v>
      </c>
      <c r="X58" s="59">
        <f t="shared" si="5"/>
        <v>0.13658213632403438</v>
      </c>
      <c r="Y58" s="37">
        <f>K58/J58</f>
        <v>1.0550496536161253</v>
      </c>
      <c r="Z58" s="383">
        <f>0.5*(Y58^2-1)</f>
        <v>5.6564885797753095E-2</v>
      </c>
    </row>
    <row r="59" spans="1:26" ht="15.9" customHeight="1" x14ac:dyDescent="0.3">
      <c r="A59" s="1171"/>
      <c r="B59" s="1174"/>
      <c r="C59" s="9">
        <v>42124</v>
      </c>
      <c r="D59" s="24">
        <v>740</v>
      </c>
      <c r="E59" s="282">
        <v>1437.07158927152</v>
      </c>
      <c r="F59" s="11">
        <v>1636.4387541942499</v>
      </c>
      <c r="G59" s="88">
        <v>478.5</v>
      </c>
      <c r="H59" s="103" t="s">
        <v>50</v>
      </c>
      <c r="I59" s="86" t="s">
        <v>475</v>
      </c>
      <c r="J59" s="58">
        <v>5.2333910456873696</v>
      </c>
      <c r="K59" s="59">
        <v>5.3650139785136801</v>
      </c>
      <c r="L59" s="37">
        <v>5.3230142808827203</v>
      </c>
      <c r="M59" s="59">
        <v>5.4422476882945698</v>
      </c>
      <c r="N59" s="11">
        <v>478.5</v>
      </c>
      <c r="O59" s="103" t="s">
        <v>79</v>
      </c>
      <c r="P59" s="86" t="s">
        <v>478</v>
      </c>
      <c r="R59" s="382">
        <f t="shared" si="2"/>
        <v>199.3671649227299</v>
      </c>
      <c r="S59" s="59">
        <f t="shared" si="3"/>
        <v>0.13873154713453981</v>
      </c>
      <c r="T59" s="37">
        <f>K59-J59</f>
        <v>0.13162293282631055</v>
      </c>
      <c r="U59" s="383">
        <f>T59/J59</f>
        <v>2.5150601527240316E-2</v>
      </c>
      <c r="W59" s="382">
        <f t="shared" si="4"/>
        <v>1.1387315471345398</v>
      </c>
      <c r="X59" s="59">
        <f t="shared" si="5"/>
        <v>0.14835476821971139</v>
      </c>
      <c r="Y59" s="37">
        <f>K59/J59</f>
        <v>1.0251506015272402</v>
      </c>
      <c r="Z59" s="383">
        <f>0.5*(Y59^2-1)</f>
        <v>2.5466877905831242E-2</v>
      </c>
    </row>
    <row r="60" spans="1:26" ht="15.9" customHeight="1" x14ac:dyDescent="0.3">
      <c r="A60" s="1171"/>
      <c r="B60" s="1174"/>
      <c r="C60" s="9">
        <v>42103</v>
      </c>
      <c r="D60" s="24">
        <v>742</v>
      </c>
      <c r="E60" s="327">
        <v>1503.1851648080001</v>
      </c>
      <c r="F60" s="11">
        <v>1570.43251123252</v>
      </c>
      <c r="G60" s="88">
        <v>458.2</v>
      </c>
      <c r="H60" s="103" t="s">
        <v>77</v>
      </c>
      <c r="I60" s="86" t="s">
        <v>473</v>
      </c>
      <c r="J60" s="58">
        <v>5.4176772348688402</v>
      </c>
      <c r="K60" s="59">
        <v>5.5891845372194497</v>
      </c>
      <c r="L60" s="37">
        <v>5.2694281121240003</v>
      </c>
      <c r="M60" s="59">
        <v>5.3560725167372398</v>
      </c>
      <c r="N60" s="11">
        <v>458.2</v>
      </c>
      <c r="O60" s="103" t="s">
        <v>77</v>
      </c>
      <c r="P60" s="86" t="s">
        <v>479</v>
      </c>
      <c r="R60" s="382">
        <f t="shared" si="2"/>
        <v>67.247346424519947</v>
      </c>
      <c r="S60" s="59">
        <f t="shared" si="3"/>
        <v>4.4736568720134595E-2</v>
      </c>
      <c r="T60" s="37">
        <f>K60-J60</f>
        <v>0.17150730235060951</v>
      </c>
      <c r="U60" s="383">
        <f>T60/J60</f>
        <v>3.1656980457744385E-2</v>
      </c>
      <c r="W60" s="382">
        <f t="shared" si="4"/>
        <v>1.0447365687201347</v>
      </c>
      <c r="X60" s="59">
        <f t="shared" si="5"/>
        <v>4.573724901056031E-2</v>
      </c>
      <c r="Y60" s="37">
        <f>K60/J60</f>
        <v>1.0316569804577445</v>
      </c>
      <c r="Z60" s="383">
        <f>0.5*(Y60^2-1)</f>
        <v>3.2158062663595444E-2</v>
      </c>
    </row>
    <row r="61" spans="1:26" ht="15.9" customHeight="1" thickBot="1" x14ac:dyDescent="0.35">
      <c r="A61" s="1171"/>
      <c r="B61" s="1174"/>
      <c r="C61" s="39">
        <v>42145</v>
      </c>
      <c r="D61" s="40">
        <v>747</v>
      </c>
      <c r="E61" s="283">
        <v>1432.26748863496</v>
      </c>
      <c r="F61" s="94">
        <v>1519.0848212035401</v>
      </c>
      <c r="G61" s="105">
        <v>486.33333333333297</v>
      </c>
      <c r="H61" s="106" t="s">
        <v>83</v>
      </c>
      <c r="I61" s="107" t="s">
        <v>485</v>
      </c>
      <c r="J61" s="70" t="s">
        <v>17</v>
      </c>
      <c r="K61" s="71" t="s">
        <v>17</v>
      </c>
      <c r="L61" s="38" t="s">
        <v>17</v>
      </c>
      <c r="M61" s="71" t="s">
        <v>17</v>
      </c>
      <c r="N61" s="105" t="s">
        <v>17</v>
      </c>
      <c r="O61" s="106" t="s">
        <v>70</v>
      </c>
      <c r="P61" s="107" t="s">
        <v>486</v>
      </c>
      <c r="R61" s="384">
        <f t="shared" si="2"/>
        <v>86.817332568580014</v>
      </c>
      <c r="S61" s="71">
        <f t="shared" si="3"/>
        <v>6.0615306328933242E-2</v>
      </c>
      <c r="T61" s="38" t="s">
        <v>17</v>
      </c>
      <c r="U61" s="385" t="s">
        <v>17</v>
      </c>
      <c r="W61" s="384">
        <f t="shared" si="4"/>
        <v>1.0606153063289332</v>
      </c>
      <c r="X61" s="71">
        <f t="shared" si="5"/>
        <v>6.2452414009608437E-2</v>
      </c>
      <c r="Y61" s="38" t="s">
        <v>17</v>
      </c>
      <c r="Z61" s="389" t="s">
        <v>17</v>
      </c>
    </row>
    <row r="62" spans="1:26" ht="15.9" customHeight="1" x14ac:dyDescent="0.3">
      <c r="A62" s="1171"/>
      <c r="B62" s="1174"/>
      <c r="C62" s="1116" t="s">
        <v>13</v>
      </c>
      <c r="D62" s="1134"/>
      <c r="E62" s="14">
        <f>AVERAGE(E56:E61)</f>
        <v>1411.3862572437884</v>
      </c>
      <c r="F62" s="15">
        <f>AVERAGE(F56:F61)</f>
        <v>1540.3420408925567</v>
      </c>
      <c r="G62" s="89">
        <f>AVERAGE(G56:G61)</f>
        <v>466.36666666666662</v>
      </c>
      <c r="H62" s="1118">
        <f>COUNT(E56:E61)</f>
        <v>6</v>
      </c>
      <c r="I62" s="1119"/>
      <c r="J62" s="64">
        <f>AVERAGE(J56:J61)</f>
        <v>5.032900854205792</v>
      </c>
      <c r="K62" s="65">
        <f>AVERAGE(K56:K61)</f>
        <v>5.2562306281683435</v>
      </c>
      <c r="L62" s="48">
        <f>AVERAGE(L56:L61)</f>
        <v>4.985940117222448</v>
      </c>
      <c r="M62" s="65">
        <f>AVERAGE(M56:M61)</f>
        <v>5.255982801780446</v>
      </c>
      <c r="N62" s="15">
        <f>AVERAGE(N56:N61)</f>
        <v>462.37333333333333</v>
      </c>
      <c r="O62" s="1118">
        <f>COUNT(J56:J61)</f>
        <v>5</v>
      </c>
      <c r="P62" s="1119"/>
      <c r="R62" s="47">
        <f>AVERAGE(R56:R61)</f>
        <v>128.95578364876826</v>
      </c>
      <c r="S62" s="65">
        <f>AVERAGE(S56:S61)</f>
        <v>9.212787529406008E-2</v>
      </c>
      <c r="T62" s="48">
        <f>AVERAGE(T56:T61)</f>
        <v>0.22332977396255185</v>
      </c>
      <c r="U62" s="112">
        <f>AVERAGE(U56:U61)</f>
        <v>4.598237991778463E-2</v>
      </c>
      <c r="W62" s="47">
        <f>AVERAGE(W56:W61)</f>
        <v>1.0921278752940602</v>
      </c>
      <c r="X62" s="65">
        <f>AVERAGE(X56:X61)</f>
        <v>9.6934472701347321E-2</v>
      </c>
      <c r="Y62" s="48">
        <f>AVERAGE(Y56:Y61)</f>
        <v>1.0459823799177845</v>
      </c>
      <c r="Z62" s="112">
        <f>AVERAGE(Z56:Z61)</f>
        <v>4.7260230702444027E-2</v>
      </c>
    </row>
    <row r="63" spans="1:26" ht="15.9" customHeight="1" x14ac:dyDescent="0.3">
      <c r="A63" s="1171"/>
      <c r="B63" s="1174"/>
      <c r="C63" s="1124" t="s">
        <v>14</v>
      </c>
      <c r="D63" s="1130"/>
      <c r="E63" s="17">
        <f>_xlfn.STDEV.S(E56:E61)</f>
        <v>87.954040817092149</v>
      </c>
      <c r="F63" s="18">
        <f>_xlfn.STDEV.S(F56:F61)</f>
        <v>89.360516362635735</v>
      </c>
      <c r="G63" s="90">
        <f>_xlfn.STDEV.S(G56:G61)</f>
        <v>34.553597658002317</v>
      </c>
      <c r="H63" s="1120"/>
      <c r="I63" s="1121"/>
      <c r="J63" s="66">
        <f>_xlfn.STDEV.S(J56:J61)</f>
        <v>0.49513389273007985</v>
      </c>
      <c r="K63" s="67">
        <f>_xlfn.STDEV.S(K56:K61)</f>
        <v>0.43171873130357785</v>
      </c>
      <c r="L63" s="50">
        <f>_xlfn.STDEV.S(L56:L61)</f>
        <v>0.44990944406456629</v>
      </c>
      <c r="M63" s="67">
        <f>_xlfn.STDEV.S(M56:M61)</f>
        <v>0.34636405651687696</v>
      </c>
      <c r="N63" s="18">
        <f>_xlfn.STDEV.S(N56:N61)</f>
        <v>37.051836061868109</v>
      </c>
      <c r="O63" s="1120"/>
      <c r="P63" s="1121"/>
      <c r="R63" s="49">
        <f>_xlfn.STDEV.S(R56:R61)</f>
        <v>50.104120998327076</v>
      </c>
      <c r="S63" s="67">
        <f>_xlfn.STDEV.S(S56:S61)</f>
        <v>3.6752949406162548E-2</v>
      </c>
      <c r="T63" s="50">
        <f>_xlfn.STDEV.S(T56:T61)</f>
        <v>8.9888901745419816E-2</v>
      </c>
      <c r="U63" s="113">
        <f>_xlfn.STDEV.S(U56:U61)</f>
        <v>2.3487291947328674E-2</v>
      </c>
      <c r="W63" s="49">
        <f>_xlfn.STDEV.S(W56:W61)</f>
        <v>3.6752949406162604E-2</v>
      </c>
      <c r="X63" s="67">
        <f>_xlfn.STDEV.S(X56:X61)</f>
        <v>4.0171438680425844E-2</v>
      </c>
      <c r="Y63" s="50">
        <f>_xlfn.STDEV.S(Y56:Y61)</f>
        <v>2.3487291947328688E-2</v>
      </c>
      <c r="Z63" s="113">
        <f>_xlfn.STDEV.S(Z56:Z61)</f>
        <v>2.477020130188632E-2</v>
      </c>
    </row>
    <row r="64" spans="1:26" ht="15.9" customHeight="1" thickBot="1" x14ac:dyDescent="0.35">
      <c r="A64" s="1171"/>
      <c r="B64" s="1175"/>
      <c r="C64" s="1126" t="s">
        <v>15</v>
      </c>
      <c r="D64" s="1131"/>
      <c r="E64" s="20">
        <f>_xlfn.STDEV.S(E56:E61)/SQRT(COUNT(E56:E61))</f>
        <v>35.907086802966703</v>
      </c>
      <c r="F64" s="21">
        <f>_xlfn.STDEV.S(F56:F61)/SQRT(COUNT(F56:F61))</f>
        <v>36.481278040014104</v>
      </c>
      <c r="G64" s="91">
        <f>_xlfn.STDEV.S(G56:G61)/SQRT(COUNT(G56:G61))</f>
        <v>14.106447173255589</v>
      </c>
      <c r="H64" s="1122"/>
      <c r="I64" s="1123"/>
      <c r="J64" s="68">
        <f>_xlfn.STDEV.S(J56:J61)/SQRT(COUNT(J56:J61))</f>
        <v>0.22143060842170947</v>
      </c>
      <c r="K64" s="69">
        <f>_xlfn.STDEV.S(K56:K61)/SQRT(COUNT(K56:K61))</f>
        <v>0.19307048607095328</v>
      </c>
      <c r="L64" s="52">
        <f>_xlfn.STDEV.S(L56:L61)/SQRT(COUNT(L56:L61))</f>
        <v>0.20120562012950188</v>
      </c>
      <c r="M64" s="69">
        <f>_xlfn.STDEV.S(M56:M61)/SQRT(COUNT(M56:M61))</f>
        <v>0.15489871506686317</v>
      </c>
      <c r="N64" s="21">
        <f>_xlfn.STDEV.S(N56:N61)/SQRT(COUNT(N56:N61))</f>
        <v>16.570084825103038</v>
      </c>
      <c r="O64" s="1122"/>
      <c r="P64" s="1123"/>
      <c r="R64" s="51">
        <f>_xlfn.STDEV.S(R56:R61)/SQRT(COUNT(R56:R61))</f>
        <v>20.454921742761574</v>
      </c>
      <c r="S64" s="69">
        <f>_xlfn.STDEV.S(S56:S61)/SQRT(COUNT(S56:S61))</f>
        <v>1.5004328764570711E-2</v>
      </c>
      <c r="T64" s="52">
        <f>_xlfn.STDEV.S(T56:T61)/SQRT(COUNT(T56:T61))</f>
        <v>4.0199538945111642E-2</v>
      </c>
      <c r="U64" s="114">
        <f>_xlfn.STDEV.S(U56:U61)/SQRT(COUNT(U56:U61))</f>
        <v>1.0503836280322065E-2</v>
      </c>
      <c r="W64" s="51">
        <f>_xlfn.STDEV.S(W56:W61)/SQRT(COUNT(W56:W61))</f>
        <v>1.5004328764570734E-2</v>
      </c>
      <c r="X64" s="69">
        <f>_xlfn.STDEV.S(X56:X61)/SQRT(COUNT(X56:X61))</f>
        <v>1.6399921166757755E-2</v>
      </c>
      <c r="Y64" s="52">
        <f>_xlfn.STDEV.S(Y56:Y61)/SQRT(COUNT(Y56:Y61))</f>
        <v>1.050383628032207E-2</v>
      </c>
      <c r="Z64" s="114">
        <f>_xlfn.STDEV.S(Z56:Z61)/SQRT(COUNT(Z56:Z61))</f>
        <v>1.1077570785474319E-2</v>
      </c>
    </row>
    <row r="65" spans="1:26" ht="15.9" customHeight="1" x14ac:dyDescent="0.3">
      <c r="A65" s="1171"/>
      <c r="B65" s="1173" t="s">
        <v>16</v>
      </c>
      <c r="C65" s="9">
        <v>41898</v>
      </c>
      <c r="D65" s="24">
        <v>465</v>
      </c>
      <c r="E65" s="282">
        <v>1284.2423906586801</v>
      </c>
      <c r="F65" s="11">
        <v>1448.6162376712</v>
      </c>
      <c r="G65" s="88">
        <v>439.5</v>
      </c>
      <c r="H65" s="103" t="s">
        <v>79</v>
      </c>
      <c r="I65" s="86" t="s">
        <v>17</v>
      </c>
      <c r="J65" s="58">
        <v>3.9528526064403402</v>
      </c>
      <c r="K65" s="59">
        <v>4.2192050403019898</v>
      </c>
      <c r="L65" s="37">
        <v>3.42945422226668</v>
      </c>
      <c r="M65" s="59">
        <v>3.8692975876319999</v>
      </c>
      <c r="N65" s="88">
        <v>439.5</v>
      </c>
      <c r="O65" s="103" t="s">
        <v>79</v>
      </c>
      <c r="P65" s="102" t="s">
        <v>17</v>
      </c>
      <c r="R65" s="380">
        <f t="shared" ref="R65:R72" si="6">F65-E65</f>
        <v>164.37384701251995</v>
      </c>
      <c r="S65" s="100">
        <f t="shared" ref="S65:S72" si="7">R65/E65</f>
        <v>0.12799285260176904</v>
      </c>
      <c r="T65" s="35">
        <f t="shared" ref="T65:T72" si="8">K65-J65</f>
        <v>0.26635243386164964</v>
      </c>
      <c r="U65" s="381">
        <f t="shared" ref="U65:U72" si="9">T65/J65</f>
        <v>6.7382333818287204E-2</v>
      </c>
      <c r="W65" s="380">
        <f t="shared" ref="W65:W72" si="10">F65/E65</f>
        <v>1.1279928526017691</v>
      </c>
      <c r="X65" s="100">
        <f>0.5*(W65^2-1)</f>
        <v>0.13618393776033821</v>
      </c>
      <c r="Y65" s="35">
        <f t="shared" ref="Y65:Y72" si="11">K65/J65</f>
        <v>1.0673823338182873</v>
      </c>
      <c r="Z65" s="381">
        <f>0.5*(Y65^2-1)</f>
        <v>6.9652523273686873E-2</v>
      </c>
    </row>
    <row r="66" spans="1:26" ht="15.9" customHeight="1" x14ac:dyDescent="0.3">
      <c r="A66" s="1171"/>
      <c r="B66" s="1174"/>
      <c r="C66" s="9">
        <v>41961</v>
      </c>
      <c r="D66" s="24">
        <v>484</v>
      </c>
      <c r="E66" s="327">
        <v>1487.9340175792099</v>
      </c>
      <c r="F66" s="11">
        <v>1668.4832232256599</v>
      </c>
      <c r="G66" s="88">
        <v>427.5</v>
      </c>
      <c r="H66" s="103" t="s">
        <v>50</v>
      </c>
      <c r="I66" s="86" t="s">
        <v>17</v>
      </c>
      <c r="J66" s="58">
        <v>5.0357870030814098</v>
      </c>
      <c r="K66" s="59">
        <v>5.2649180847094499</v>
      </c>
      <c r="L66" s="37">
        <v>4.4028064702814103</v>
      </c>
      <c r="M66" s="59">
        <v>4.5603276351319</v>
      </c>
      <c r="N66" s="88">
        <v>427.5</v>
      </c>
      <c r="O66" s="103" t="s">
        <v>50</v>
      </c>
      <c r="P66" s="86" t="s">
        <v>17</v>
      </c>
      <c r="R66" s="382">
        <f t="shared" si="6"/>
        <v>180.54920564644999</v>
      </c>
      <c r="S66" s="59">
        <f t="shared" si="7"/>
        <v>0.12134221243237252</v>
      </c>
      <c r="T66" s="37">
        <f t="shared" si="8"/>
        <v>0.22913108162804008</v>
      </c>
      <c r="U66" s="383">
        <f t="shared" si="9"/>
        <v>4.5500550656299446E-2</v>
      </c>
      <c r="W66" s="382">
        <f t="shared" si="10"/>
        <v>1.1213422124323724</v>
      </c>
      <c r="X66" s="59">
        <f t="shared" ref="X66:X74" si="12">0.5*(W66^2-1)</f>
        <v>0.12870417869136397</v>
      </c>
      <c r="Y66" s="37">
        <f t="shared" si="11"/>
        <v>1.0455005506562995</v>
      </c>
      <c r="Z66" s="383">
        <f t="shared" ref="Z66:Z74" si="13">0.5*(Y66^2-1)</f>
        <v>4.6535700711312744E-2</v>
      </c>
    </row>
    <row r="67" spans="1:26" ht="15.9" customHeight="1" x14ac:dyDescent="0.3">
      <c r="A67" s="1171"/>
      <c r="B67" s="1174"/>
      <c r="C67" s="9">
        <v>41961</v>
      </c>
      <c r="D67" s="24">
        <v>486</v>
      </c>
      <c r="E67" s="282">
        <v>1363.51086908704</v>
      </c>
      <c r="F67" s="11">
        <v>1568.37677727247</v>
      </c>
      <c r="G67" s="88">
        <v>450.33333333333297</v>
      </c>
      <c r="H67" s="103" t="s">
        <v>83</v>
      </c>
      <c r="I67" s="86" t="s">
        <v>17</v>
      </c>
      <c r="J67" s="58">
        <v>4.4366982619719799</v>
      </c>
      <c r="K67" s="59">
        <v>4.5869820725817299</v>
      </c>
      <c r="L67" s="37">
        <v>4.2705088043456803</v>
      </c>
      <c r="M67" s="59">
        <v>4.5749229984565902</v>
      </c>
      <c r="N67" s="88">
        <v>450.33333333333297</v>
      </c>
      <c r="O67" s="103" t="s">
        <v>83</v>
      </c>
      <c r="P67" s="86" t="s">
        <v>17</v>
      </c>
      <c r="R67" s="382">
        <f t="shared" si="6"/>
        <v>204.86590818543004</v>
      </c>
      <c r="S67" s="59">
        <f t="shared" si="7"/>
        <v>0.15024882663575775</v>
      </c>
      <c r="T67" s="37">
        <f t="shared" si="8"/>
        <v>0.15028381060974993</v>
      </c>
      <c r="U67" s="383">
        <f t="shared" si="9"/>
        <v>3.3872894151461469E-2</v>
      </c>
      <c r="W67" s="382">
        <f t="shared" si="10"/>
        <v>1.1502488266357578</v>
      </c>
      <c r="X67" s="59">
        <f t="shared" si="12"/>
        <v>0.16153618158846883</v>
      </c>
      <c r="Y67" s="37">
        <f t="shared" si="11"/>
        <v>1.0338728941514614</v>
      </c>
      <c r="Z67" s="383">
        <f t="shared" si="13"/>
        <v>3.4446580630559498E-2</v>
      </c>
    </row>
    <row r="68" spans="1:26" ht="15.9" customHeight="1" x14ac:dyDescent="0.3">
      <c r="A68" s="1171"/>
      <c r="B68" s="1174"/>
      <c r="C68" s="9">
        <v>41977</v>
      </c>
      <c r="D68" s="24">
        <v>492</v>
      </c>
      <c r="E68" s="282">
        <v>1249.03808303752</v>
      </c>
      <c r="F68" s="11">
        <v>1410.6183893310999</v>
      </c>
      <c r="G68" s="88">
        <v>551.33333333333303</v>
      </c>
      <c r="H68" s="103" t="s">
        <v>70</v>
      </c>
      <c r="I68" s="86" t="s">
        <v>349</v>
      </c>
      <c r="J68" s="58">
        <v>4.3621170466170902</v>
      </c>
      <c r="K68" s="59">
        <v>4.70280641000417</v>
      </c>
      <c r="L68" s="37">
        <v>4.1839123591692999</v>
      </c>
      <c r="M68" s="59">
        <v>4.6690169458528903</v>
      </c>
      <c r="N68" s="88">
        <v>388</v>
      </c>
      <c r="O68" s="103" t="s">
        <v>48</v>
      </c>
      <c r="P68" s="86" t="s">
        <v>349</v>
      </c>
      <c r="R68" s="382">
        <f t="shared" si="6"/>
        <v>161.58030629357995</v>
      </c>
      <c r="S68" s="59">
        <f t="shared" si="7"/>
        <v>0.12936379481771673</v>
      </c>
      <c r="T68" s="37">
        <f t="shared" si="8"/>
        <v>0.34068936338707978</v>
      </c>
      <c r="U68" s="383">
        <f t="shared" si="9"/>
        <v>7.8101839025913181E-2</v>
      </c>
      <c r="W68" s="382">
        <f t="shared" si="10"/>
        <v>1.1293637948177166</v>
      </c>
      <c r="X68" s="59">
        <f t="shared" si="12"/>
        <v>0.13773129052253674</v>
      </c>
      <c r="Y68" s="37">
        <f t="shared" si="11"/>
        <v>1.0781018390259132</v>
      </c>
      <c r="Z68" s="383">
        <f t="shared" si="13"/>
        <v>8.1151787655527996E-2</v>
      </c>
    </row>
    <row r="69" spans="1:26" ht="15.9" customHeight="1" x14ac:dyDescent="0.3">
      <c r="A69" s="1171"/>
      <c r="B69" s="1174"/>
      <c r="C69" s="9">
        <v>41898</v>
      </c>
      <c r="D69" s="24">
        <v>495</v>
      </c>
      <c r="E69" s="327">
        <v>1396.7716878747401</v>
      </c>
      <c r="F69" s="11">
        <v>1531.9107951993601</v>
      </c>
      <c r="G69" s="88">
        <v>529.66666666666697</v>
      </c>
      <c r="H69" s="103" t="s">
        <v>470</v>
      </c>
      <c r="I69" s="86" t="s">
        <v>471</v>
      </c>
      <c r="J69" s="58">
        <v>5.2078315100345396</v>
      </c>
      <c r="K69" s="59">
        <v>5.3798916685796296</v>
      </c>
      <c r="L69" s="37">
        <v>5.1328833966983298</v>
      </c>
      <c r="M69" s="59">
        <v>5.3028906031233198</v>
      </c>
      <c r="N69" s="88">
        <v>529.66666666666697</v>
      </c>
      <c r="O69" s="103" t="s">
        <v>70</v>
      </c>
      <c r="P69" s="86" t="s">
        <v>471</v>
      </c>
      <c r="R69" s="382">
        <f t="shared" si="6"/>
        <v>135.13910732462</v>
      </c>
      <c r="S69" s="59">
        <f t="shared" si="7"/>
        <v>9.6751035618599268E-2</v>
      </c>
      <c r="T69" s="37">
        <f t="shared" si="8"/>
        <v>0.17206015854509005</v>
      </c>
      <c r="U69" s="383">
        <f t="shared" si="9"/>
        <v>3.3038733725075702E-2</v>
      </c>
      <c r="W69" s="382">
        <f t="shared" si="10"/>
        <v>1.0967510356185992</v>
      </c>
      <c r="X69" s="59">
        <f t="shared" si="12"/>
        <v>0.10143141706523495</v>
      </c>
      <c r="Y69" s="37">
        <f t="shared" si="11"/>
        <v>1.0330387337250757</v>
      </c>
      <c r="Z69" s="383">
        <f t="shared" si="13"/>
        <v>3.3584512688153989E-2</v>
      </c>
    </row>
    <row r="70" spans="1:26" ht="15.9" customHeight="1" x14ac:dyDescent="0.3">
      <c r="A70" s="1171"/>
      <c r="B70" s="1174"/>
      <c r="C70" s="9">
        <v>41984</v>
      </c>
      <c r="D70" s="24">
        <v>501</v>
      </c>
      <c r="E70" s="327">
        <v>1358.9907422567001</v>
      </c>
      <c r="F70" s="11">
        <v>1431.7941669351701</v>
      </c>
      <c r="G70" s="88">
        <v>388</v>
      </c>
      <c r="H70" s="103" t="s">
        <v>48</v>
      </c>
      <c r="I70" s="86" t="s">
        <v>480</v>
      </c>
      <c r="J70" s="58">
        <v>3.9414076648705798</v>
      </c>
      <c r="K70" s="59">
        <v>4.1765002003990501</v>
      </c>
      <c r="L70" s="37">
        <v>3.8610511732938702</v>
      </c>
      <c r="M70" s="59">
        <v>4.2764080367395199</v>
      </c>
      <c r="N70" s="88">
        <v>388</v>
      </c>
      <c r="O70" s="103" t="s">
        <v>49</v>
      </c>
      <c r="P70" s="86" t="s">
        <v>482</v>
      </c>
      <c r="R70" s="382">
        <f t="shared" si="6"/>
        <v>72.803424678470037</v>
      </c>
      <c r="S70" s="59">
        <f t="shared" si="7"/>
        <v>5.3571685527139659E-2</v>
      </c>
      <c r="T70" s="37">
        <f t="shared" si="8"/>
        <v>0.23509253552847031</v>
      </c>
      <c r="U70" s="383">
        <f t="shared" si="9"/>
        <v>5.9646845877890133E-2</v>
      </c>
      <c r="W70" s="382">
        <f t="shared" si="10"/>
        <v>1.0535716855271398</v>
      </c>
      <c r="X70" s="59">
        <f t="shared" si="12"/>
        <v>5.5006648272249103E-2</v>
      </c>
      <c r="Y70" s="37">
        <f t="shared" si="11"/>
        <v>1.05964684587789</v>
      </c>
      <c r="Z70" s="383">
        <f t="shared" si="13"/>
        <v>6.142571898948046E-2</v>
      </c>
    </row>
    <row r="71" spans="1:26" ht="15.9" customHeight="1" x14ac:dyDescent="0.3">
      <c r="A71" s="1171"/>
      <c r="B71" s="1174"/>
      <c r="C71" s="9">
        <v>41977</v>
      </c>
      <c r="D71" s="24">
        <v>507</v>
      </c>
      <c r="E71" s="282">
        <v>1229.8543084615901</v>
      </c>
      <c r="F71" s="11">
        <v>1378.2774347750401</v>
      </c>
      <c r="G71" s="88">
        <v>416.75</v>
      </c>
      <c r="H71" s="103" t="s">
        <v>50</v>
      </c>
      <c r="I71" s="86" t="s">
        <v>481</v>
      </c>
      <c r="J71" s="58">
        <v>4.5424432516582396</v>
      </c>
      <c r="K71" s="59">
        <v>4.8197649763484396</v>
      </c>
      <c r="L71" s="37">
        <v>4.3494024147980097</v>
      </c>
      <c r="M71" s="59">
        <v>4.6714796806824497</v>
      </c>
      <c r="N71" s="88">
        <v>416.75</v>
      </c>
      <c r="O71" s="103" t="s">
        <v>50</v>
      </c>
      <c r="P71" s="86" t="s">
        <v>483</v>
      </c>
      <c r="R71" s="382">
        <f t="shared" si="6"/>
        <v>148.42312631344998</v>
      </c>
      <c r="S71" s="59">
        <f t="shared" si="7"/>
        <v>0.12068350315340252</v>
      </c>
      <c r="T71" s="37">
        <f t="shared" si="8"/>
        <v>0.2773217246902</v>
      </c>
      <c r="U71" s="383">
        <f t="shared" si="9"/>
        <v>6.1051224930319697E-2</v>
      </c>
      <c r="W71" s="382">
        <f t="shared" si="10"/>
        <v>1.1206835031534026</v>
      </c>
      <c r="X71" s="59">
        <f t="shared" si="12"/>
        <v>0.12796575712009128</v>
      </c>
      <c r="Y71" s="37">
        <f t="shared" si="11"/>
        <v>1.0610512249303197</v>
      </c>
      <c r="Z71" s="383">
        <f t="shared" si="13"/>
        <v>6.2914850963065927E-2</v>
      </c>
    </row>
    <row r="72" spans="1:26" ht="15.9" customHeight="1" x14ac:dyDescent="0.3">
      <c r="A72" s="1171"/>
      <c r="B72" s="1174"/>
      <c r="C72" s="9">
        <v>41984</v>
      </c>
      <c r="D72" s="24">
        <v>523</v>
      </c>
      <c r="E72" s="282">
        <v>1509.0129119200301</v>
      </c>
      <c r="F72" s="11">
        <v>1623.92012900243</v>
      </c>
      <c r="G72" s="88">
        <v>429.5</v>
      </c>
      <c r="H72" s="103" t="s">
        <v>71</v>
      </c>
      <c r="I72" s="86" t="s">
        <v>17</v>
      </c>
      <c r="J72" s="58">
        <v>4.42614152645631</v>
      </c>
      <c r="K72" s="59">
        <v>4.7130501259441404</v>
      </c>
      <c r="L72" s="37">
        <v>4.3327781716891796</v>
      </c>
      <c r="M72" s="59">
        <v>4.6403866337846296</v>
      </c>
      <c r="N72" s="88">
        <v>429.5</v>
      </c>
      <c r="O72" s="103" t="s">
        <v>79</v>
      </c>
      <c r="P72" s="86" t="s">
        <v>17</v>
      </c>
      <c r="R72" s="382">
        <f t="shared" si="6"/>
        <v>114.90721708239994</v>
      </c>
      <c r="S72" s="59">
        <f t="shared" si="7"/>
        <v>7.6147272282909018E-2</v>
      </c>
      <c r="T72" s="37">
        <f t="shared" si="8"/>
        <v>0.28690859948783043</v>
      </c>
      <c r="U72" s="383">
        <f t="shared" si="9"/>
        <v>6.4821379473045754E-2</v>
      </c>
      <c r="W72" s="382">
        <f t="shared" si="10"/>
        <v>1.0761472722829091</v>
      </c>
      <c r="X72" s="59">
        <f t="shared" si="12"/>
        <v>7.9046475820972795E-2</v>
      </c>
      <c r="Y72" s="37">
        <f t="shared" si="11"/>
        <v>1.0648213794730457</v>
      </c>
      <c r="Z72" s="383">
        <f t="shared" si="13"/>
        <v>6.6922285091439937E-2</v>
      </c>
    </row>
    <row r="73" spans="1:26" ht="15.9" customHeight="1" x14ac:dyDescent="0.3">
      <c r="A73" s="1171"/>
      <c r="B73" s="1174"/>
      <c r="C73" s="9">
        <v>41933</v>
      </c>
      <c r="D73" s="24">
        <v>524</v>
      </c>
      <c r="E73" s="327" t="s">
        <v>17</v>
      </c>
      <c r="F73" s="11" t="s">
        <v>17</v>
      </c>
      <c r="G73" s="88" t="s">
        <v>17</v>
      </c>
      <c r="H73" s="103" t="s">
        <v>49</v>
      </c>
      <c r="I73" s="86" t="s">
        <v>484</v>
      </c>
      <c r="J73" s="58" t="s">
        <v>17</v>
      </c>
      <c r="K73" s="59" t="s">
        <v>17</v>
      </c>
      <c r="L73" s="37" t="s">
        <v>17</v>
      </c>
      <c r="M73" s="59" t="s">
        <v>17</v>
      </c>
      <c r="N73" s="88" t="s">
        <v>17</v>
      </c>
      <c r="O73" s="103" t="s">
        <v>49</v>
      </c>
      <c r="P73" s="86" t="s">
        <v>484</v>
      </c>
      <c r="R73" s="382" t="s">
        <v>17</v>
      </c>
      <c r="S73" s="59" t="s">
        <v>17</v>
      </c>
      <c r="T73" s="37" t="s">
        <v>17</v>
      </c>
      <c r="U73" s="383" t="s">
        <v>17</v>
      </c>
      <c r="W73" s="387" t="s">
        <v>17</v>
      </c>
      <c r="X73" s="59" t="s">
        <v>17</v>
      </c>
      <c r="Y73" s="37" t="s">
        <v>17</v>
      </c>
      <c r="Z73" s="388" t="s">
        <v>17</v>
      </c>
    </row>
    <row r="74" spans="1:26" ht="15.9" customHeight="1" thickBot="1" x14ac:dyDescent="0.35">
      <c r="A74" s="1171"/>
      <c r="B74" s="1174"/>
      <c r="C74" s="39">
        <v>42124</v>
      </c>
      <c r="D74" s="40">
        <v>732</v>
      </c>
      <c r="E74" s="283">
        <v>1486.6829265730501</v>
      </c>
      <c r="F74" s="94">
        <v>1590.97676287479</v>
      </c>
      <c r="G74" s="105">
        <v>493.75</v>
      </c>
      <c r="H74" s="106" t="s">
        <v>50</v>
      </c>
      <c r="I74" s="107" t="s">
        <v>480</v>
      </c>
      <c r="J74" s="70">
        <v>4.7231956589517896</v>
      </c>
      <c r="K74" s="71">
        <v>4.9661815731725101</v>
      </c>
      <c r="L74" s="38">
        <v>4.8249583866028498</v>
      </c>
      <c r="M74" s="71">
        <v>5.1374643088370897</v>
      </c>
      <c r="N74" s="105">
        <v>493.75</v>
      </c>
      <c r="O74" s="106" t="s">
        <v>50</v>
      </c>
      <c r="P74" s="86" t="s">
        <v>482</v>
      </c>
      <c r="R74" s="384">
        <f>F74-E74</f>
        <v>104.29383630173993</v>
      </c>
      <c r="S74" s="71">
        <f>R74/E74</f>
        <v>7.0152037423438673E-2</v>
      </c>
      <c r="T74" s="38">
        <f>K74-J74</f>
        <v>0.24298591422072047</v>
      </c>
      <c r="U74" s="385">
        <f>T74/J74</f>
        <v>5.1445235761129977E-2</v>
      </c>
      <c r="W74" s="384">
        <f>F74/E74</f>
        <v>1.0701520374234386</v>
      </c>
      <c r="X74" s="71">
        <f t="shared" si="12"/>
        <v>7.2612691600768331E-2</v>
      </c>
      <c r="Y74" s="38">
        <f>K74/J74</f>
        <v>1.0514452357611299</v>
      </c>
      <c r="Z74" s="385">
        <f t="shared" si="13"/>
        <v>5.2768541902388999E-2</v>
      </c>
    </row>
    <row r="75" spans="1:26" ht="15.9" customHeight="1" x14ac:dyDescent="0.3">
      <c r="A75" s="1171"/>
      <c r="B75" s="1174"/>
      <c r="C75" s="1116" t="s">
        <v>13</v>
      </c>
      <c r="D75" s="1117"/>
      <c r="E75" s="14">
        <f>AVERAGE(E65:E74)</f>
        <v>1374.0042152720623</v>
      </c>
      <c r="F75" s="15">
        <f>AVERAGE(F65:F74)</f>
        <v>1516.9971018096912</v>
      </c>
      <c r="G75" s="89">
        <f>AVERAGE(G65:G74)</f>
        <v>458.48148148148147</v>
      </c>
      <c r="H75" s="1118">
        <f>COUNT(E65:E74)</f>
        <v>9</v>
      </c>
      <c r="I75" s="1119"/>
      <c r="J75" s="64">
        <f>AVERAGE(J65:J74)</f>
        <v>4.5142749477869195</v>
      </c>
      <c r="K75" s="65">
        <f>AVERAGE(K65:K74)</f>
        <v>4.7588111280045693</v>
      </c>
      <c r="L75" s="48">
        <f>AVERAGE(L65:L74)</f>
        <v>4.3097505999050343</v>
      </c>
      <c r="M75" s="65">
        <f>AVERAGE(M65:M74)</f>
        <v>4.6335771589155987</v>
      </c>
      <c r="N75" s="15">
        <f>AVERAGE(N65:N74)</f>
        <v>440.33333333333331</v>
      </c>
      <c r="O75" s="1118">
        <f>COUNT(J65:J74)</f>
        <v>9</v>
      </c>
      <c r="P75" s="1119"/>
      <c r="R75" s="47">
        <f>AVERAGE(R65:R74)</f>
        <v>142.99288653762886</v>
      </c>
      <c r="S75" s="65">
        <f>AVERAGE(S65:S74)</f>
        <v>0.10513924672145614</v>
      </c>
      <c r="T75" s="48">
        <f>AVERAGE(T65:T74)</f>
        <v>0.24453618021764786</v>
      </c>
      <c r="U75" s="112">
        <f>AVERAGE(U65:U74)</f>
        <v>5.4984559713269182E-2</v>
      </c>
      <c r="W75" s="47">
        <f>AVERAGE(W65:W74)</f>
        <v>1.105139246721456</v>
      </c>
      <c r="X75" s="65">
        <f>AVERAGE(X65:X74)</f>
        <v>0.11113539760466937</v>
      </c>
      <c r="Y75" s="48">
        <f>AVERAGE(Y65:Y74)</f>
        <v>1.0549845597132692</v>
      </c>
      <c r="Z75" s="112">
        <f>AVERAGE(Z65:Z74)</f>
        <v>5.6600277989512934E-2</v>
      </c>
    </row>
    <row r="76" spans="1:26" ht="15.9" customHeight="1" x14ac:dyDescent="0.3">
      <c r="A76" s="1171"/>
      <c r="B76" s="1174"/>
      <c r="C76" s="1124" t="s">
        <v>14</v>
      </c>
      <c r="D76" s="1125"/>
      <c r="E76" s="17">
        <f>_xlfn.STDEV.S(E65:E74)</f>
        <v>105.59985055427875</v>
      </c>
      <c r="F76" s="18">
        <f>_xlfn.STDEV.S(F65:F74)</f>
        <v>103.20544889961425</v>
      </c>
      <c r="G76" s="90">
        <f>_xlfn.STDEV.S(G65:G74)</f>
        <v>54.621754572064432</v>
      </c>
      <c r="H76" s="1120"/>
      <c r="I76" s="1121"/>
      <c r="J76" s="66">
        <f>_xlfn.STDEV.S(J65:J74)</f>
        <v>0.42978868121085723</v>
      </c>
      <c r="K76" s="67">
        <f>_xlfn.STDEV.S(K65:K74)</f>
        <v>0.411342273993482</v>
      </c>
      <c r="L76" s="50">
        <f>_xlfn.STDEV.S(L65:L74)</f>
        <v>0.49337823528246572</v>
      </c>
      <c r="M76" s="67">
        <f>_xlfn.STDEV.S(M65:M74)</f>
        <v>0.42206642594010113</v>
      </c>
      <c r="N76" s="18">
        <f>_xlfn.STDEV.S(N65:N74)</f>
        <v>46.435794233663287</v>
      </c>
      <c r="O76" s="1120"/>
      <c r="P76" s="1121"/>
      <c r="R76" s="49">
        <f>_xlfn.STDEV.S(R65:R74)</f>
        <v>40.843507413635869</v>
      </c>
      <c r="S76" s="67">
        <f>_xlfn.STDEV.S(S65:S74)</f>
        <v>3.2485314157787167E-2</v>
      </c>
      <c r="T76" s="50">
        <f>_xlfn.STDEV.S(T65:T74)</f>
        <v>5.8155914471638842E-2</v>
      </c>
      <c r="U76" s="113">
        <f>_xlfn.STDEV.S(U65:U74)</f>
        <v>1.5302012574451313E-2</v>
      </c>
      <c r="W76" s="49">
        <f>_xlfn.STDEV.S(W65:W74)</f>
        <v>3.248531415778718E-2</v>
      </c>
      <c r="X76" s="67">
        <f>_xlfn.STDEV.S(X65:X74)</f>
        <v>3.5751284067036558E-2</v>
      </c>
      <c r="Y76" s="50">
        <f>_xlfn.STDEV.S(Y65:Y74)</f>
        <v>1.5302012574451299E-2</v>
      </c>
      <c r="Z76" s="113">
        <f>_xlfn.STDEV.S(Z65:Z74)</f>
        <v>1.6121918129688259E-2</v>
      </c>
    </row>
    <row r="77" spans="1:26" ht="15.9" customHeight="1" thickBot="1" x14ac:dyDescent="0.35">
      <c r="A77" s="1171"/>
      <c r="B77" s="1175"/>
      <c r="C77" s="1126" t="s">
        <v>15</v>
      </c>
      <c r="D77" s="1127"/>
      <c r="E77" s="20">
        <f>_xlfn.STDEV.S(E65:E74)/SQRT(COUNT(E65:E74))</f>
        <v>35.199950184759579</v>
      </c>
      <c r="F77" s="21">
        <f>_xlfn.STDEV.S(F65:F74)/SQRT(COUNT(F65:F74))</f>
        <v>34.40181629987142</v>
      </c>
      <c r="G77" s="91">
        <f>_xlfn.STDEV.S(G65:G74)/SQRT(COUNT(G65:G74))</f>
        <v>18.207251524021476</v>
      </c>
      <c r="H77" s="1122"/>
      <c r="I77" s="1123"/>
      <c r="J77" s="68">
        <f>_xlfn.STDEV.S(J65:J74)/SQRT(COUNT(J65:J74))</f>
        <v>0.14326289373695242</v>
      </c>
      <c r="K77" s="69">
        <f>_xlfn.STDEV.S(K65:K74)/SQRT(COUNT(K65:K74))</f>
        <v>0.13711409133116068</v>
      </c>
      <c r="L77" s="52">
        <f>_xlfn.STDEV.S(L65:L74)/SQRT(COUNT(L65:L74))</f>
        <v>0.16445941176082191</v>
      </c>
      <c r="M77" s="69">
        <f>_xlfn.STDEV.S(M65:M74)/SQRT(COUNT(M65:M74))</f>
        <v>0.14068880864670039</v>
      </c>
      <c r="N77" s="21">
        <f>_xlfn.STDEV.S(N65:N74)/SQRT(COUNT(N65:N74))</f>
        <v>15.478598077887762</v>
      </c>
      <c r="O77" s="1122"/>
      <c r="P77" s="1123"/>
      <c r="R77" s="51">
        <f>_xlfn.STDEV.S(R65:R74)/SQRT(COUNT(R65:R74))</f>
        <v>13.614502471211956</v>
      </c>
      <c r="S77" s="69">
        <f>_xlfn.STDEV.S(S65:S74)/SQRT(COUNT(S65:S74))</f>
        <v>1.0828438052595722E-2</v>
      </c>
      <c r="T77" s="52">
        <f>_xlfn.STDEV.S(T65:T74)/SQRT(COUNT(T65:T74))</f>
        <v>1.9385304823879613E-2</v>
      </c>
      <c r="U77" s="114">
        <f>_xlfn.STDEV.S(U65:U74)/SQRT(COUNT(U65:U74))</f>
        <v>5.1006708581504377E-3</v>
      </c>
      <c r="W77" s="51">
        <f>_xlfn.STDEV.S(W65:W74)/SQRT(COUNT(W65:W74))</f>
        <v>1.0828438052595727E-2</v>
      </c>
      <c r="X77" s="69">
        <f>_xlfn.STDEV.S(X65:X74)/SQRT(COUNT(X65:X74))</f>
        <v>1.1917094689012185E-2</v>
      </c>
      <c r="Y77" s="52">
        <f>_xlfn.STDEV.S(Y65:Y74)/SQRT(COUNT(Y65:Y74))</f>
        <v>5.1006708581504334E-3</v>
      </c>
      <c r="Z77" s="114">
        <f>_xlfn.STDEV.S(Z65:Z74)/SQRT(COUNT(Z65:Z74))</f>
        <v>5.3739727098960867E-3</v>
      </c>
    </row>
    <row r="78" spans="1:26" s="81" customFormat="1" ht="15.9" customHeight="1" thickBot="1" x14ac:dyDescent="0.35">
      <c r="A78" s="1172"/>
      <c r="B78" s="1109" t="s">
        <v>19</v>
      </c>
      <c r="C78" s="1110"/>
      <c r="D78" s="1110"/>
      <c r="E78" s="27">
        <f>_xlfn.T.TEST(E56:E61,E65:E74,2,3)</f>
        <v>0.4713028142206831</v>
      </c>
      <c r="F78" s="28">
        <f>_xlfn.T.TEST(F56:F61,F65:F74,2,3)</f>
        <v>0.64990340839154692</v>
      </c>
      <c r="G78" s="53">
        <f>_xlfn.T.TEST(G56:G61,G65:G74,2,3)</f>
        <v>0.73756097349907279</v>
      </c>
      <c r="J78" s="27">
        <f>_xlfn.T.TEST(J56:J61,J65:J74,2,3)</f>
        <v>8.7723317806219475E-2</v>
      </c>
      <c r="K78" s="72">
        <f>_xlfn.T.TEST(K56:K61,K65:K74,2,3)</f>
        <v>6.8746469541526911E-2</v>
      </c>
      <c r="L78" s="28">
        <f>_xlfn.T.TEST(L56:L61,L65:L74,2,3)</f>
        <v>2.8393478332732636E-2</v>
      </c>
      <c r="M78" s="72">
        <f>_xlfn.T.TEST(M56:M61,M65:M74,2,3)</f>
        <v>1.4028648033219767E-2</v>
      </c>
      <c r="N78" s="29">
        <f>_xlfn.T.TEST(N56:N61,N65:N74,2,3)</f>
        <v>0.3536266555965516</v>
      </c>
      <c r="R78" s="27">
        <f>_xlfn.T.TEST(R56:R61,R65:R74,2,3)</f>
        <v>0.58139139435161735</v>
      </c>
      <c r="S78" s="72">
        <f>_xlfn.T.TEST(S56:S61,S65:S74,2,3)</f>
        <v>0.49816580990558057</v>
      </c>
      <c r="T78" s="28">
        <f>_xlfn.T.TEST(T56:T61,T65:T74,2,3)</f>
        <v>0.65170115712828869</v>
      </c>
      <c r="U78" s="29">
        <f>_xlfn.T.TEST(U56:U61,U65:U74,2,3)</f>
        <v>0.47026543965242507</v>
      </c>
      <c r="W78" s="27">
        <f>_xlfn.T.TEST(W56:W61,W65:W74,2,3)</f>
        <v>0.49816580990558856</v>
      </c>
      <c r="X78" s="72">
        <f>_xlfn.T.TEST(X56:X61,X65:X74,2,3)</f>
        <v>0.49967891886339999</v>
      </c>
      <c r="Y78" s="28">
        <f>_xlfn.T.TEST(Y56:Y61,Y65:Y74,2,3)</f>
        <v>0.47026543965241963</v>
      </c>
      <c r="Z78" s="29">
        <f>_xlfn.T.TEST(Z56:Z61,Z65:Z74,2,3)</f>
        <v>0.47710542070521333</v>
      </c>
    </row>
    <row r="79" spans="1:26" ht="15.9" customHeight="1" x14ac:dyDescent="0.3">
      <c r="J79" s="8"/>
      <c r="K79" s="8"/>
      <c r="L79" s="8"/>
      <c r="M79" s="8"/>
    </row>
    <row r="80" spans="1:26" ht="15.9" customHeight="1" thickBot="1" x14ac:dyDescent="0.35">
      <c r="J80" s="8"/>
      <c r="K80" s="8"/>
      <c r="L80" s="8"/>
      <c r="M80" s="8"/>
    </row>
    <row r="81" spans="1:26" ht="16.5" customHeight="1" thickBot="1" x14ac:dyDescent="0.35">
      <c r="A81" s="1150" t="s">
        <v>646</v>
      </c>
      <c r="B81" s="1151"/>
      <c r="C81" s="1156" t="s">
        <v>0</v>
      </c>
      <c r="D81" s="1179" t="s">
        <v>1</v>
      </c>
      <c r="E81" s="1098" t="s">
        <v>75</v>
      </c>
      <c r="F81" s="1099"/>
      <c r="G81" s="1099"/>
      <c r="H81" s="1099"/>
      <c r="I81" s="1099"/>
      <c r="J81" s="1099"/>
      <c r="K81" s="1099"/>
      <c r="L81" s="1099"/>
      <c r="M81" s="1099"/>
      <c r="N81" s="1099"/>
      <c r="O81" s="1099"/>
      <c r="P81" s="1100"/>
      <c r="R81" s="1098" t="s">
        <v>93</v>
      </c>
      <c r="S81" s="1099"/>
      <c r="T81" s="1099"/>
      <c r="U81" s="1100"/>
      <c r="W81" s="1275" t="s">
        <v>346</v>
      </c>
      <c r="X81" s="1276"/>
      <c r="Y81" s="1276"/>
      <c r="Z81" s="1277"/>
    </row>
    <row r="82" spans="1:26" ht="16.5" customHeight="1" x14ac:dyDescent="0.3">
      <c r="A82" s="1152"/>
      <c r="B82" s="1153"/>
      <c r="C82" s="1157"/>
      <c r="D82" s="1180"/>
      <c r="E82" s="1225" t="s">
        <v>51</v>
      </c>
      <c r="F82" s="1226"/>
      <c r="G82" s="1311" t="s">
        <v>7</v>
      </c>
      <c r="H82" s="1157" t="s">
        <v>68</v>
      </c>
      <c r="I82" s="1179" t="s">
        <v>2</v>
      </c>
      <c r="J82" s="1312" t="s">
        <v>74</v>
      </c>
      <c r="K82" s="1313"/>
      <c r="L82" s="1314" t="s">
        <v>54</v>
      </c>
      <c r="M82" s="1313"/>
      <c r="N82" s="1311" t="s">
        <v>7</v>
      </c>
      <c r="O82" s="1157" t="s">
        <v>68</v>
      </c>
      <c r="P82" s="1180" t="s">
        <v>2</v>
      </c>
      <c r="R82" s="1178" t="s">
        <v>90</v>
      </c>
      <c r="S82" s="1135"/>
      <c r="T82" s="1282" t="s">
        <v>74</v>
      </c>
      <c r="U82" s="1252"/>
      <c r="W82" s="1281" t="s">
        <v>90</v>
      </c>
      <c r="X82" s="1298"/>
      <c r="Y82" s="1278" t="s">
        <v>74</v>
      </c>
      <c r="Z82" s="1279"/>
    </row>
    <row r="83" spans="1:26" ht="16.5" customHeight="1" thickBot="1" x14ac:dyDescent="0.45">
      <c r="A83" s="1154"/>
      <c r="B83" s="1155"/>
      <c r="C83" s="1158"/>
      <c r="D83" s="1181"/>
      <c r="E83" s="92" t="s">
        <v>52</v>
      </c>
      <c r="F83" s="93" t="s">
        <v>53</v>
      </c>
      <c r="G83" s="1177"/>
      <c r="H83" s="1158"/>
      <c r="I83" s="1181"/>
      <c r="J83" s="54" t="s">
        <v>52</v>
      </c>
      <c r="K83" s="55" t="s">
        <v>53</v>
      </c>
      <c r="L83" s="3" t="s">
        <v>52</v>
      </c>
      <c r="M83" s="55" t="s">
        <v>53</v>
      </c>
      <c r="N83" s="1177"/>
      <c r="O83" s="1158"/>
      <c r="P83" s="1181"/>
      <c r="R83" s="110" t="s">
        <v>92</v>
      </c>
      <c r="S83" s="109" t="s">
        <v>88</v>
      </c>
      <c r="T83" s="108" t="s">
        <v>91</v>
      </c>
      <c r="U83" s="111" t="s">
        <v>89</v>
      </c>
      <c r="W83" s="274" t="s">
        <v>342</v>
      </c>
      <c r="X83" s="275" t="s">
        <v>343</v>
      </c>
      <c r="Y83" s="276" t="s">
        <v>347</v>
      </c>
      <c r="Z83" s="278" t="s">
        <v>348</v>
      </c>
    </row>
    <row r="84" spans="1:26" ht="15.9" customHeight="1" x14ac:dyDescent="0.3">
      <c r="A84" s="1170" t="s">
        <v>649</v>
      </c>
      <c r="B84" s="1173" t="s">
        <v>9</v>
      </c>
      <c r="C84" s="5">
        <v>41480</v>
      </c>
      <c r="D84" s="280">
        <v>645</v>
      </c>
      <c r="E84" s="422">
        <v>1325.0786300442201</v>
      </c>
      <c r="F84" s="423">
        <v>1524.0103657428899</v>
      </c>
      <c r="G84" s="424">
        <v>368.75</v>
      </c>
      <c r="H84" s="425" t="s">
        <v>50</v>
      </c>
      <c r="I84" s="232" t="s">
        <v>566</v>
      </c>
      <c r="J84" s="426">
        <v>3.7932505250559401</v>
      </c>
      <c r="K84" s="427">
        <v>4.18516521641269</v>
      </c>
      <c r="L84" s="428">
        <v>3.7785363627510899</v>
      </c>
      <c r="M84" s="428">
        <v>4.0916388737539497</v>
      </c>
      <c r="N84" s="429">
        <v>368.75</v>
      </c>
      <c r="O84" s="430" t="s">
        <v>50</v>
      </c>
      <c r="P84" s="431" t="s">
        <v>566</v>
      </c>
      <c r="R84" s="308">
        <f t="shared" ref="R84:R95" si="14">F84-E84</f>
        <v>198.93173569866985</v>
      </c>
      <c r="S84" s="100">
        <f t="shared" ref="S84:S95" si="15">R84/E84</f>
        <v>0.15012824989263557</v>
      </c>
      <c r="T84" s="35">
        <f>K84-J84</f>
        <v>0.39191469135674994</v>
      </c>
      <c r="U84" s="413">
        <f>T84/J84</f>
        <v>0.10331895791432608</v>
      </c>
      <c r="V84" s="411"/>
      <c r="W84" s="412">
        <f t="shared" ref="W84:W95" si="16">F84/E84</f>
        <v>1.1501282498926355</v>
      </c>
      <c r="X84" s="100">
        <f>0.5*(W84^2-1)</f>
        <v>0.16139749560054828</v>
      </c>
      <c r="Y84" s="35">
        <f>K84/J84</f>
        <v>1.1033189579143261</v>
      </c>
      <c r="Z84" s="413">
        <f>0.5*(Y84^2-1)</f>
        <v>0.1086563614465772</v>
      </c>
    </row>
    <row r="85" spans="1:26" ht="15.9" customHeight="1" x14ac:dyDescent="0.3">
      <c r="A85" s="1171"/>
      <c r="B85" s="1174"/>
      <c r="C85" s="9">
        <v>41484</v>
      </c>
      <c r="D85" s="24">
        <v>653</v>
      </c>
      <c r="E85" s="449">
        <v>1295.4721328933999</v>
      </c>
      <c r="F85" s="450">
        <v>1360.97179724443</v>
      </c>
      <c r="G85" s="454">
        <v>392.5</v>
      </c>
      <c r="H85" s="458" t="s">
        <v>50</v>
      </c>
      <c r="I85" s="459" t="s">
        <v>574</v>
      </c>
      <c r="J85" s="455">
        <v>3.57048181251107</v>
      </c>
      <c r="K85" s="456">
        <v>3.6252836932842798</v>
      </c>
      <c r="L85" s="457">
        <v>3.07813574237217</v>
      </c>
      <c r="M85" s="457">
        <v>3.1769794026843301</v>
      </c>
      <c r="N85" s="454">
        <v>392.5</v>
      </c>
      <c r="O85" s="458" t="s">
        <v>50</v>
      </c>
      <c r="P85" s="459" t="s">
        <v>574</v>
      </c>
      <c r="R85" s="327">
        <f t="shared" si="14"/>
        <v>65.499664351030106</v>
      </c>
      <c r="S85" s="59">
        <f t="shared" si="15"/>
        <v>5.0560457988963824E-2</v>
      </c>
      <c r="T85" s="37">
        <f>K85-J85</f>
        <v>5.4801880773209799E-2</v>
      </c>
      <c r="U85" s="415">
        <f>T85/J85</f>
        <v>1.534859541398095E-2</v>
      </c>
      <c r="V85" s="411"/>
      <c r="W85" s="414">
        <f t="shared" si="16"/>
        <v>1.0505604579889638</v>
      </c>
      <c r="X85" s="59">
        <f t="shared" ref="X85:X95" si="17">0.5*(W85^2-1)</f>
        <v>5.1838637944990662E-2</v>
      </c>
      <c r="Y85" s="37">
        <f>K85/J85</f>
        <v>1.0153485954139809</v>
      </c>
      <c r="Z85" s="415">
        <f t="shared" ref="Z85:Z95" si="18">0.5*(Y85^2-1)</f>
        <v>1.5466385104571989E-2</v>
      </c>
    </row>
    <row r="86" spans="1:26" ht="15.9" customHeight="1" x14ac:dyDescent="0.3">
      <c r="A86" s="1171"/>
      <c r="B86" s="1174"/>
      <c r="C86" s="9">
        <v>41484</v>
      </c>
      <c r="D86" s="24">
        <v>656</v>
      </c>
      <c r="E86" s="449">
        <v>1348.8151680057799</v>
      </c>
      <c r="F86" s="450">
        <v>1369.7697354240499</v>
      </c>
      <c r="G86" s="454">
        <v>454.5</v>
      </c>
      <c r="H86" s="458" t="s">
        <v>71</v>
      </c>
      <c r="I86" s="459" t="s">
        <v>576</v>
      </c>
      <c r="J86" s="455">
        <v>5.5368626471754103</v>
      </c>
      <c r="K86" s="456">
        <v>5.5491152053937203</v>
      </c>
      <c r="L86" s="457">
        <v>5.2777521802961598</v>
      </c>
      <c r="M86" s="457">
        <v>5.3381102953199102</v>
      </c>
      <c r="N86" s="454">
        <v>454.5</v>
      </c>
      <c r="O86" s="458" t="s">
        <v>50</v>
      </c>
      <c r="P86" s="459" t="s">
        <v>577</v>
      </c>
      <c r="R86" s="327">
        <f t="shared" si="14"/>
        <v>20.954567418270017</v>
      </c>
      <c r="S86" s="59">
        <f t="shared" si="15"/>
        <v>1.553553660673263E-2</v>
      </c>
      <c r="T86" s="37">
        <f>K86-J86</f>
        <v>1.225255821830995E-2</v>
      </c>
      <c r="U86" s="415">
        <f>T86/J86</f>
        <v>2.2129062971357077E-3</v>
      </c>
      <c r="V86" s="411"/>
      <c r="W86" s="414">
        <f t="shared" si="16"/>
        <v>1.0155355366067327</v>
      </c>
      <c r="X86" s="59">
        <f t="shared" si="17"/>
        <v>1.5656213055562196E-2</v>
      </c>
      <c r="Y86" s="37">
        <f>K86/J86</f>
        <v>1.0022129062971357</v>
      </c>
      <c r="Z86" s="415">
        <f t="shared" si="18"/>
        <v>2.2153547742755908E-3</v>
      </c>
    </row>
    <row r="87" spans="1:26" ht="15.9" customHeight="1" x14ac:dyDescent="0.3">
      <c r="A87" s="1171"/>
      <c r="B87" s="1174"/>
      <c r="C87" s="9">
        <v>41512</v>
      </c>
      <c r="D87" s="24">
        <v>670</v>
      </c>
      <c r="E87" s="449">
        <v>1393.19587871401</v>
      </c>
      <c r="F87" s="450">
        <v>1477.0384258731301</v>
      </c>
      <c r="G87" s="454">
        <v>367.8</v>
      </c>
      <c r="H87" s="458" t="s">
        <v>85</v>
      </c>
      <c r="I87" s="459" t="s">
        <v>589</v>
      </c>
      <c r="J87" s="455">
        <v>4.48646996315198</v>
      </c>
      <c r="K87" s="456">
        <v>4.6451817103129098</v>
      </c>
      <c r="L87" s="457">
        <v>4.0251418454724002</v>
      </c>
      <c r="M87" s="457">
        <v>4.17832789940634</v>
      </c>
      <c r="N87" s="454">
        <v>367.8</v>
      </c>
      <c r="O87" s="458" t="s">
        <v>85</v>
      </c>
      <c r="P87" s="459" t="s">
        <v>590</v>
      </c>
      <c r="R87" s="327">
        <f t="shared" si="14"/>
        <v>83.842547159120159</v>
      </c>
      <c r="S87" s="59">
        <f t="shared" si="15"/>
        <v>6.0180013765552522E-2</v>
      </c>
      <c r="T87" s="37">
        <f>K87-J87</f>
        <v>0.15871174716092984</v>
      </c>
      <c r="U87" s="415">
        <f>T87/J87</f>
        <v>3.5375640194730412E-2</v>
      </c>
      <c r="V87" s="411"/>
      <c r="W87" s="414">
        <f t="shared" si="16"/>
        <v>1.0601800137655526</v>
      </c>
      <c r="X87" s="59">
        <f t="shared" si="17"/>
        <v>6.1990830793963614E-2</v>
      </c>
      <c r="Y87" s="37">
        <f>K87/J87</f>
        <v>1.0353756401947305</v>
      </c>
      <c r="Z87" s="415">
        <f t="shared" si="18"/>
        <v>3.6001358154324037E-2</v>
      </c>
    </row>
    <row r="88" spans="1:26" ht="15.9" customHeight="1" x14ac:dyDescent="0.3">
      <c r="A88" s="1171"/>
      <c r="B88" s="1174"/>
      <c r="C88" s="12">
        <v>41614</v>
      </c>
      <c r="D88" s="25">
        <v>779</v>
      </c>
      <c r="E88" s="449">
        <v>1227.8507906561299</v>
      </c>
      <c r="F88" s="450">
        <v>1346.5462297068</v>
      </c>
      <c r="G88" s="454">
        <v>486.5</v>
      </c>
      <c r="H88" s="458" t="s">
        <v>71</v>
      </c>
      <c r="I88" s="459" t="s">
        <v>601</v>
      </c>
      <c r="J88" s="455">
        <v>4.1829676994807201</v>
      </c>
      <c r="K88" s="456">
        <v>4.3671125921211198</v>
      </c>
      <c r="L88" s="457">
        <v>3.8540609836689401</v>
      </c>
      <c r="M88" s="457">
        <v>3.9715728290237502</v>
      </c>
      <c r="N88" s="454">
        <v>486.5</v>
      </c>
      <c r="O88" s="458" t="s">
        <v>50</v>
      </c>
      <c r="P88" s="459" t="s">
        <v>601</v>
      </c>
      <c r="R88" s="327">
        <f t="shared" si="14"/>
        <v>118.69543905067007</v>
      </c>
      <c r="S88" s="59">
        <f t="shared" si="15"/>
        <v>9.6669269551264023E-2</v>
      </c>
      <c r="T88" s="37">
        <f t="shared" ref="T88:T95" si="19">K88-J88</f>
        <v>0.18414489264039968</v>
      </c>
      <c r="U88" s="415">
        <f t="shared" ref="U88:U95" si="20">T88/J88</f>
        <v>4.4022547117267892E-2</v>
      </c>
      <c r="V88" s="411"/>
      <c r="W88" s="414">
        <f t="shared" si="16"/>
        <v>1.0966692695512641</v>
      </c>
      <c r="X88" s="59">
        <f t="shared" si="17"/>
        <v>0.10134174338905155</v>
      </c>
      <c r="Y88" s="37">
        <f t="shared" ref="Y88:Y95" si="21">K88/J88</f>
        <v>1.0440225471172679</v>
      </c>
      <c r="Z88" s="415">
        <f t="shared" si="18"/>
        <v>4.4991539444613982E-2</v>
      </c>
    </row>
    <row r="89" spans="1:26" ht="15.9" customHeight="1" x14ac:dyDescent="0.3">
      <c r="A89" s="1171"/>
      <c r="B89" s="1174"/>
      <c r="C89" s="9">
        <v>41872</v>
      </c>
      <c r="D89" s="24">
        <v>182</v>
      </c>
      <c r="E89" s="449">
        <v>1142.5273076922299</v>
      </c>
      <c r="F89" s="450">
        <v>1425.17660571787</v>
      </c>
      <c r="G89" s="454">
        <v>313.75</v>
      </c>
      <c r="H89" s="458" t="s">
        <v>50</v>
      </c>
      <c r="I89" s="459" t="s">
        <v>590</v>
      </c>
      <c r="J89" s="455">
        <v>3.4329584718722801</v>
      </c>
      <c r="K89" s="456">
        <v>3.7626365180524699</v>
      </c>
      <c r="L89" s="457">
        <v>2.9591023148671001</v>
      </c>
      <c r="M89" s="457">
        <v>3.2495155265475701</v>
      </c>
      <c r="N89" s="454">
        <v>313.75</v>
      </c>
      <c r="O89" s="458" t="s">
        <v>50</v>
      </c>
      <c r="P89" s="459" t="s">
        <v>590</v>
      </c>
      <c r="R89" s="327">
        <f t="shared" si="14"/>
        <v>282.64929802564006</v>
      </c>
      <c r="S89" s="59">
        <f t="shared" si="15"/>
        <v>0.24738953381915943</v>
      </c>
      <c r="T89" s="37">
        <f t="shared" si="19"/>
        <v>0.32967804618018981</v>
      </c>
      <c r="U89" s="415">
        <f t="shared" si="20"/>
        <v>9.6033217087065068E-2</v>
      </c>
      <c r="V89" s="411"/>
      <c r="W89" s="414">
        <f t="shared" si="16"/>
        <v>1.2473895338191594</v>
      </c>
      <c r="X89" s="59">
        <f t="shared" si="17"/>
        <v>0.27799032454078987</v>
      </c>
      <c r="Y89" s="37">
        <f t="shared" si="21"/>
        <v>1.096033217087065</v>
      </c>
      <c r="Z89" s="415">
        <f t="shared" si="18"/>
        <v>0.10064440647911066</v>
      </c>
    </row>
    <row r="90" spans="1:26" ht="15.9" customHeight="1" x14ac:dyDescent="0.3">
      <c r="A90" s="1171"/>
      <c r="B90" s="1174"/>
      <c r="C90" s="9">
        <v>41872</v>
      </c>
      <c r="D90" s="24">
        <v>184</v>
      </c>
      <c r="E90" s="449">
        <v>1297.50422361854</v>
      </c>
      <c r="F90" s="450">
        <v>1462.01637853271</v>
      </c>
      <c r="G90" s="454">
        <v>383</v>
      </c>
      <c r="H90" s="458" t="s">
        <v>86</v>
      </c>
      <c r="I90" s="459" t="s">
        <v>625</v>
      </c>
      <c r="J90" s="455">
        <v>4.1398541412635499</v>
      </c>
      <c r="K90" s="456">
        <v>4.2895102087815999</v>
      </c>
      <c r="L90" s="457">
        <v>4.01153650205858</v>
      </c>
      <c r="M90" s="457">
        <v>4.2288191983533201</v>
      </c>
      <c r="N90" s="454">
        <v>383</v>
      </c>
      <c r="O90" s="458" t="s">
        <v>86</v>
      </c>
      <c r="P90" s="459" t="s">
        <v>625</v>
      </c>
      <c r="R90" s="327">
        <f t="shared" si="14"/>
        <v>164.51215491416997</v>
      </c>
      <c r="S90" s="59">
        <f t="shared" si="15"/>
        <v>0.12679122882187685</v>
      </c>
      <c r="T90" s="37">
        <f t="shared" si="19"/>
        <v>0.14965606751805005</v>
      </c>
      <c r="U90" s="415">
        <f t="shared" si="20"/>
        <v>3.6150082203710833E-2</v>
      </c>
      <c r="V90" s="411"/>
      <c r="W90" s="414">
        <f t="shared" si="16"/>
        <v>1.1267912288218769</v>
      </c>
      <c r="X90" s="59">
        <f t="shared" si="17"/>
        <v>0.13482923667495761</v>
      </c>
      <c r="Y90" s="37">
        <f t="shared" si="21"/>
        <v>1.0361500822037109</v>
      </c>
      <c r="Z90" s="415">
        <f t="shared" si="18"/>
        <v>3.680349642537839E-2</v>
      </c>
    </row>
    <row r="91" spans="1:26" ht="15.9" customHeight="1" x14ac:dyDescent="0.3">
      <c r="A91" s="1171"/>
      <c r="B91" s="1174"/>
      <c r="C91" s="9">
        <v>41863</v>
      </c>
      <c r="D91" s="24">
        <v>188</v>
      </c>
      <c r="E91" s="449">
        <v>1109.2252094205301</v>
      </c>
      <c r="F91" s="450">
        <v>1282.86018737176</v>
      </c>
      <c r="G91" s="454">
        <v>522</v>
      </c>
      <c r="H91" s="458" t="s">
        <v>50</v>
      </c>
      <c r="I91" s="459" t="s">
        <v>613</v>
      </c>
      <c r="J91" s="455">
        <v>3.6322510857769399</v>
      </c>
      <c r="K91" s="456">
        <v>3.7558983625775801</v>
      </c>
      <c r="L91" s="457">
        <v>3.3335980808121302</v>
      </c>
      <c r="M91" s="457">
        <v>3.43712122728228</v>
      </c>
      <c r="N91" s="454">
        <v>522</v>
      </c>
      <c r="O91" s="458" t="s">
        <v>50</v>
      </c>
      <c r="P91" s="459" t="s">
        <v>613</v>
      </c>
      <c r="R91" s="327">
        <f t="shared" si="14"/>
        <v>173.63497795122998</v>
      </c>
      <c r="S91" s="59">
        <f t="shared" si="15"/>
        <v>0.15653717250254218</v>
      </c>
      <c r="T91" s="37">
        <f t="shared" si="19"/>
        <v>0.12364727680064025</v>
      </c>
      <c r="U91" s="415">
        <f t="shared" si="20"/>
        <v>3.4041500403101138E-2</v>
      </c>
      <c r="V91" s="411"/>
      <c r="W91" s="414">
        <f t="shared" si="16"/>
        <v>1.1565371725025422</v>
      </c>
      <c r="X91" s="59">
        <f t="shared" si="17"/>
        <v>0.16878911569008748</v>
      </c>
      <c r="Y91" s="37">
        <f t="shared" si="21"/>
        <v>1.0340415004031012</v>
      </c>
      <c r="Z91" s="415">
        <f t="shared" si="18"/>
        <v>3.4620912277948279E-2</v>
      </c>
    </row>
    <row r="92" spans="1:26" ht="15.9" customHeight="1" x14ac:dyDescent="0.3">
      <c r="A92" s="1171"/>
      <c r="B92" s="1174"/>
      <c r="C92" s="12">
        <v>41863</v>
      </c>
      <c r="D92" s="25">
        <v>190</v>
      </c>
      <c r="E92" s="449">
        <v>1309.24395680049</v>
      </c>
      <c r="F92" s="450">
        <v>1538.0446953005501</v>
      </c>
      <c r="G92" s="454">
        <v>419.5</v>
      </c>
      <c r="H92" s="458" t="s">
        <v>50</v>
      </c>
      <c r="I92" s="459" t="s">
        <v>619</v>
      </c>
      <c r="J92" s="455">
        <v>3.9092516634772001</v>
      </c>
      <c r="K92" s="456">
        <v>4.1660904262661997</v>
      </c>
      <c r="L92" s="457">
        <v>3.4794411926172102</v>
      </c>
      <c r="M92" s="457">
        <v>3.7402275756587802</v>
      </c>
      <c r="N92" s="454">
        <v>419.5</v>
      </c>
      <c r="O92" s="458" t="s">
        <v>50</v>
      </c>
      <c r="P92" s="459" t="s">
        <v>619</v>
      </c>
      <c r="R92" s="327">
        <f t="shared" si="14"/>
        <v>228.80073850006011</v>
      </c>
      <c r="S92" s="59">
        <f t="shared" si="15"/>
        <v>0.17475791070993354</v>
      </c>
      <c r="T92" s="37">
        <f t="shared" si="19"/>
        <v>0.25683876278899964</v>
      </c>
      <c r="U92" s="415">
        <f t="shared" si="20"/>
        <v>6.570023751311696E-2</v>
      </c>
      <c r="V92" s="411"/>
      <c r="W92" s="414">
        <f t="shared" si="16"/>
        <v>1.1747579107099335</v>
      </c>
      <c r="X92" s="59">
        <f t="shared" si="17"/>
        <v>0.19002807438778402</v>
      </c>
      <c r="Y92" s="37">
        <f t="shared" si="21"/>
        <v>1.065700237513117</v>
      </c>
      <c r="Z92" s="415">
        <f t="shared" si="18"/>
        <v>6.7858498117757016E-2</v>
      </c>
    </row>
    <row r="93" spans="1:26" ht="15.9" customHeight="1" x14ac:dyDescent="0.3">
      <c r="A93" s="1171"/>
      <c r="B93" s="1174"/>
      <c r="C93" s="9">
        <v>41856</v>
      </c>
      <c r="D93" s="24">
        <v>192</v>
      </c>
      <c r="E93" s="449">
        <v>1217.2302435772899</v>
      </c>
      <c r="F93" s="450">
        <v>1391.78585768117</v>
      </c>
      <c r="G93" s="454">
        <v>408.75</v>
      </c>
      <c r="H93" s="458" t="s">
        <v>79</v>
      </c>
      <c r="I93" s="459" t="s">
        <v>570</v>
      </c>
      <c r="J93" s="455">
        <v>3.5226332157323301</v>
      </c>
      <c r="K93" s="456">
        <v>3.7150454445843102</v>
      </c>
      <c r="L93" s="457">
        <v>3.2035895487156698</v>
      </c>
      <c r="M93" s="457">
        <v>3.4317791152870698</v>
      </c>
      <c r="N93" s="454">
        <v>408.75</v>
      </c>
      <c r="O93" s="458" t="s">
        <v>50</v>
      </c>
      <c r="P93" s="459" t="s">
        <v>570</v>
      </c>
      <c r="R93" s="327">
        <f t="shared" si="14"/>
        <v>174.55561410388009</v>
      </c>
      <c r="S93" s="59">
        <f t="shared" si="15"/>
        <v>0.14340394105792395</v>
      </c>
      <c r="T93" s="37">
        <f t="shared" si="19"/>
        <v>0.19241222885198006</v>
      </c>
      <c r="U93" s="415">
        <f t="shared" si="20"/>
        <v>5.4621704011832223E-2</v>
      </c>
      <c r="V93" s="411"/>
      <c r="W93" s="414">
        <f t="shared" si="16"/>
        <v>1.143403941057924</v>
      </c>
      <c r="X93" s="59">
        <f t="shared" si="17"/>
        <v>0.15368628621339619</v>
      </c>
      <c r="Y93" s="37">
        <f t="shared" si="21"/>
        <v>1.0546217040118322</v>
      </c>
      <c r="Z93" s="415">
        <f t="shared" si="18"/>
        <v>5.6113469286410256E-2</v>
      </c>
    </row>
    <row r="94" spans="1:26" ht="15.9" customHeight="1" x14ac:dyDescent="0.3">
      <c r="A94" s="1171"/>
      <c r="B94" s="1174"/>
      <c r="C94" s="12">
        <v>41947</v>
      </c>
      <c r="D94" s="25">
        <v>256</v>
      </c>
      <c r="E94" s="449">
        <v>1223.9816024445399</v>
      </c>
      <c r="F94" s="450">
        <v>1296.3694319547501</v>
      </c>
      <c r="G94" s="454">
        <v>664.4</v>
      </c>
      <c r="H94" s="452" t="s">
        <v>635</v>
      </c>
      <c r="I94" s="453" t="s">
        <v>634</v>
      </c>
      <c r="J94" s="455">
        <v>3.8018231903191002</v>
      </c>
      <c r="K94" s="456">
        <v>3.96272435506468</v>
      </c>
      <c r="L94" s="457">
        <v>3.4407774974993099</v>
      </c>
      <c r="M94" s="457">
        <v>3.6220784884210002</v>
      </c>
      <c r="N94" s="454">
        <v>664.4</v>
      </c>
      <c r="O94" s="458" t="s">
        <v>85</v>
      </c>
      <c r="P94" s="459" t="s">
        <v>634</v>
      </c>
      <c r="R94" s="327">
        <f t="shared" si="14"/>
        <v>72.387829510210167</v>
      </c>
      <c r="S94" s="59">
        <f t="shared" si="15"/>
        <v>5.9141272520466782E-2</v>
      </c>
      <c r="T94" s="37">
        <f t="shared" si="19"/>
        <v>0.16090116474557981</v>
      </c>
      <c r="U94" s="415">
        <f t="shared" si="20"/>
        <v>4.2322106181922364E-2</v>
      </c>
      <c r="V94" s="411"/>
      <c r="W94" s="414">
        <f t="shared" si="16"/>
        <v>1.0591412725204667</v>
      </c>
      <c r="X94" s="59">
        <f t="shared" si="17"/>
        <v>6.0890117578136782E-2</v>
      </c>
      <c r="Y94" s="37">
        <f t="shared" si="21"/>
        <v>1.0423221061819223</v>
      </c>
      <c r="Z94" s="415">
        <f t="shared" si="18"/>
        <v>4.3217686517759257E-2</v>
      </c>
    </row>
    <row r="95" spans="1:26" ht="15.9" customHeight="1" thickBot="1" x14ac:dyDescent="0.35">
      <c r="A95" s="1171"/>
      <c r="B95" s="1174"/>
      <c r="C95" s="30">
        <v>41954</v>
      </c>
      <c r="D95" s="281">
        <v>257</v>
      </c>
      <c r="E95" s="542">
        <v>1056.67412979305</v>
      </c>
      <c r="F95" s="543">
        <v>1309.80887855574</v>
      </c>
      <c r="G95" s="544">
        <v>364</v>
      </c>
      <c r="H95" s="540" t="s">
        <v>48</v>
      </c>
      <c r="I95" s="541" t="s">
        <v>639</v>
      </c>
      <c r="J95" s="545">
        <v>3.6874503918975901</v>
      </c>
      <c r="K95" s="546">
        <v>3.9650909500525602</v>
      </c>
      <c r="L95" s="547">
        <v>3.87564197819189</v>
      </c>
      <c r="M95" s="547">
        <v>4.1702390807671401</v>
      </c>
      <c r="N95" s="544">
        <v>364</v>
      </c>
      <c r="O95" s="540" t="s">
        <v>49</v>
      </c>
      <c r="P95" s="541" t="s">
        <v>639</v>
      </c>
      <c r="R95" s="327">
        <f t="shared" si="14"/>
        <v>253.13474876268992</v>
      </c>
      <c r="S95" s="59">
        <f t="shared" si="15"/>
        <v>0.2395580071712993</v>
      </c>
      <c r="T95" s="37">
        <f t="shared" si="19"/>
        <v>0.27764055815497013</v>
      </c>
      <c r="U95" s="415">
        <f t="shared" si="20"/>
        <v>7.5293367678932813E-2</v>
      </c>
      <c r="V95" s="411"/>
      <c r="W95" s="414">
        <f t="shared" si="16"/>
        <v>1.2395580071712993</v>
      </c>
      <c r="X95" s="59">
        <f t="shared" si="17"/>
        <v>0.26825202657124136</v>
      </c>
      <c r="Y95" s="37">
        <f t="shared" si="21"/>
        <v>1.0752933676789329</v>
      </c>
      <c r="Z95" s="415">
        <f t="shared" si="18"/>
        <v>7.8127913287150408E-2</v>
      </c>
    </row>
    <row r="96" spans="1:26" ht="15.9" customHeight="1" x14ac:dyDescent="0.3">
      <c r="A96" s="1171"/>
      <c r="B96" s="1174"/>
      <c r="C96" s="1116" t="s">
        <v>13</v>
      </c>
      <c r="D96" s="1134"/>
      <c r="E96" s="14">
        <f>AVERAGE(E84:E95)</f>
        <v>1245.5666061383508</v>
      </c>
      <c r="F96" s="15">
        <f>AVERAGE(F84:F95)</f>
        <v>1398.6998824254877</v>
      </c>
      <c r="G96" s="89">
        <f>AVERAGE(G84:G95)</f>
        <v>428.78749999999997</v>
      </c>
      <c r="H96" s="1118">
        <f>COUNT(E84:E95)</f>
        <v>12</v>
      </c>
      <c r="I96" s="1119"/>
      <c r="J96" s="64">
        <f>AVERAGE(J84:J95)</f>
        <v>3.9746879006428419</v>
      </c>
      <c r="K96" s="65">
        <f>AVERAGE(K84:K95)</f>
        <v>4.1657378902420108</v>
      </c>
      <c r="L96" s="48">
        <f>AVERAGE(L84:L95)</f>
        <v>3.6931095191102208</v>
      </c>
      <c r="M96" s="48">
        <f>AVERAGE(M84:M95)</f>
        <v>3.8863674593754536</v>
      </c>
      <c r="N96" s="89">
        <f>AVERAGE(N84:N95)</f>
        <v>428.78749999999997</v>
      </c>
      <c r="O96" s="1118">
        <f>COUNT(J84:J95)</f>
        <v>12</v>
      </c>
      <c r="P96" s="1119"/>
      <c r="R96" s="14">
        <f>AVERAGE(R84:R95)</f>
        <v>153.13327628713671</v>
      </c>
      <c r="S96" s="65">
        <f>AVERAGE(S84:S95)</f>
        <v>0.12672104953402921</v>
      </c>
      <c r="T96" s="48">
        <f>AVERAGE(T84:T95)</f>
        <v>0.19104998959916741</v>
      </c>
      <c r="U96" s="112">
        <f>AVERAGE(U84:U95)</f>
        <v>5.0370071834760194E-2</v>
      </c>
      <c r="W96" s="14">
        <f>AVERAGE(W84:W95)</f>
        <v>1.1267210495340294</v>
      </c>
      <c r="X96" s="65">
        <f>AVERAGE(X84:X95)</f>
        <v>0.13722417520337579</v>
      </c>
      <c r="Y96" s="48">
        <f>AVERAGE(Y84:Y95)</f>
        <v>1.0503700718347602</v>
      </c>
      <c r="Z96" s="112">
        <f>AVERAGE(Z84:Z95)</f>
        <v>5.2059781776323089E-2</v>
      </c>
    </row>
    <row r="97" spans="1:26" ht="15.9" customHeight="1" x14ac:dyDescent="0.3">
      <c r="A97" s="1171"/>
      <c r="B97" s="1174"/>
      <c r="C97" s="1124" t="s">
        <v>14</v>
      </c>
      <c r="D97" s="1130"/>
      <c r="E97" s="17">
        <f>_xlfn.STDEV.S(E84:E95)</f>
        <v>102.01999150836403</v>
      </c>
      <c r="F97" s="18">
        <f>_xlfn.STDEV.S(F84:F95)</f>
        <v>86.752915963147984</v>
      </c>
      <c r="G97" s="90">
        <f>_xlfn.STDEV.S(G84:G95)</f>
        <v>93.832416197950764</v>
      </c>
      <c r="H97" s="1120"/>
      <c r="I97" s="1121"/>
      <c r="J97" s="66">
        <f>_xlfn.STDEV.S(J84:J95)</f>
        <v>0.58004936645385319</v>
      </c>
      <c r="K97" s="67">
        <f>_xlfn.STDEV.S(K84:K95)</f>
        <v>0.53146413029649164</v>
      </c>
      <c r="L97" s="50">
        <f>_xlfn.STDEV.S(L84:L95)</f>
        <v>0.61676708374917688</v>
      </c>
      <c r="M97" s="50">
        <f>_xlfn.STDEV.S(M84:M95)</f>
        <v>0.59149585601651833</v>
      </c>
      <c r="N97" s="90">
        <f>_xlfn.STDEV.S(N84:N95)</f>
        <v>93.832416197950764</v>
      </c>
      <c r="O97" s="1120"/>
      <c r="P97" s="1121"/>
      <c r="R97" s="17">
        <f>_xlfn.STDEV.S(R84:R95)</f>
        <v>81.611235459207322</v>
      </c>
      <c r="S97" s="67">
        <f>_xlfn.STDEV.S(S84:S95)</f>
        <v>7.3470045426225594E-2</v>
      </c>
      <c r="T97" s="50">
        <f>_xlfn.STDEV.S(T84:T95)</f>
        <v>0.10878809947155953</v>
      </c>
      <c r="U97" s="113">
        <f>_xlfn.STDEV.S(U84:U95)</f>
        <v>3.0312477115781201E-2</v>
      </c>
      <c r="W97" s="17">
        <f>_xlfn.STDEV.S(W84:W95)</f>
        <v>7.3470045426225566E-2</v>
      </c>
      <c r="X97" s="67">
        <f>_xlfn.STDEV.S(X84:X95)</f>
        <v>8.3379222880653373E-2</v>
      </c>
      <c r="Y97" s="50">
        <f>_xlfn.STDEV.S(Y84:Y95)</f>
        <v>3.0312477115781195E-2</v>
      </c>
      <c r="Z97" s="113">
        <f>_xlfn.STDEV.S(Z84:Z95)</f>
        <v>3.1988130684377114E-2</v>
      </c>
    </row>
    <row r="98" spans="1:26" ht="15.9" customHeight="1" thickBot="1" x14ac:dyDescent="0.35">
      <c r="A98" s="1171"/>
      <c r="B98" s="1175"/>
      <c r="C98" s="1126" t="s">
        <v>15</v>
      </c>
      <c r="D98" s="1131"/>
      <c r="E98" s="20">
        <f>_xlfn.STDEV.S(E84:E95)/SQRT(COUNT(E84:E95))</f>
        <v>29.450634780038655</v>
      </c>
      <c r="F98" s="21">
        <f>_xlfn.STDEV.S(F84:F95)/SQRT(COUNT(F84:F95))</f>
        <v>25.043409692154238</v>
      </c>
      <c r="G98" s="91">
        <f>_xlfn.STDEV.S(G84:G95)/SQRT(COUNT(G84:G95))</f>
        <v>27.087085375299939</v>
      </c>
      <c r="H98" s="1122"/>
      <c r="I98" s="1123"/>
      <c r="J98" s="68">
        <f>_xlfn.STDEV.S(J84:J95)/SQRT(COUNT(J84:J95))</f>
        <v>0.16744582893270202</v>
      </c>
      <c r="K98" s="69">
        <f>_xlfn.STDEV.S(K84:K95)/SQRT(COUNT(K84:K95))</f>
        <v>0.15342047934565489</v>
      </c>
      <c r="L98" s="52">
        <f>_xlfn.STDEV.S(L84:L95)/SQRT(COUNT(L84:L95))</f>
        <v>0.17804532091494388</v>
      </c>
      <c r="M98" s="52">
        <f>_xlfn.STDEV.S(M84:M95)/SQRT(COUNT(M84:M95))</f>
        <v>0.17075014584784251</v>
      </c>
      <c r="N98" s="91">
        <f>_xlfn.STDEV.S(N84:N95)/SQRT(COUNT(N84:N95))</f>
        <v>27.087085375299939</v>
      </c>
      <c r="O98" s="1122"/>
      <c r="P98" s="1123"/>
      <c r="R98" s="20">
        <f>_xlfn.STDEV.S(R84:R95)/SQRT(COUNT(R84:R95))</f>
        <v>23.559134380635641</v>
      </c>
      <c r="S98" s="69">
        <f>_xlfn.STDEV.S(S84:S95)/SQRT(COUNT(S84:S95))</f>
        <v>2.1208975252102691E-2</v>
      </c>
      <c r="T98" s="52">
        <f>_xlfn.STDEV.S(T84:T95)/SQRT(COUNT(T84:T95))</f>
        <v>3.1404419257266343E-2</v>
      </c>
      <c r="U98" s="114">
        <f>_xlfn.STDEV.S(U84:U95)/SQRT(COUNT(U84:U95))</f>
        <v>8.7504584113003245E-3</v>
      </c>
      <c r="W98" s="20">
        <f>_xlfn.STDEV.S(W84:W95)/SQRT(COUNT(W84:W95))</f>
        <v>2.1208975252102684E-2</v>
      </c>
      <c r="X98" s="69">
        <f>_xlfn.STDEV.S(X84:X95)/SQRT(COUNT(X84:X95))</f>
        <v>2.4069508387483514E-2</v>
      </c>
      <c r="Y98" s="52">
        <f>_xlfn.STDEV.S(Y84:Y95)/SQRT(COUNT(Y84:Y95))</f>
        <v>8.7504584113003228E-3</v>
      </c>
      <c r="Z98" s="114">
        <f>_xlfn.STDEV.S(Z84:Z95)/SQRT(COUNT(Z84:Z95))</f>
        <v>9.2341779307490279E-3</v>
      </c>
    </row>
    <row r="99" spans="1:26" ht="15.9" customHeight="1" x14ac:dyDescent="0.3">
      <c r="A99" s="1171"/>
      <c r="B99" s="1173" t="s">
        <v>16</v>
      </c>
      <c r="C99" s="5">
        <v>41480</v>
      </c>
      <c r="D99" s="280">
        <v>641</v>
      </c>
      <c r="E99" s="445">
        <v>1167.5634718338999</v>
      </c>
      <c r="F99" s="446">
        <v>1388.25383953921</v>
      </c>
      <c r="G99" s="438">
        <v>494</v>
      </c>
      <c r="H99" s="430" t="s">
        <v>81</v>
      </c>
      <c r="I99" s="431" t="s">
        <v>570</v>
      </c>
      <c r="J99" s="440">
        <v>3.8285146031022701</v>
      </c>
      <c r="K99" s="441">
        <v>3.9918011013510499</v>
      </c>
      <c r="L99" s="447">
        <v>3.5397784895460598</v>
      </c>
      <c r="M99" s="447">
        <v>3.6541928948334301</v>
      </c>
      <c r="N99" s="438">
        <v>494</v>
      </c>
      <c r="O99" s="436" t="s">
        <v>71</v>
      </c>
      <c r="P99" s="431" t="s">
        <v>570</v>
      </c>
      <c r="R99" s="308">
        <f t="shared" ref="R99:R108" si="22">F99-E99</f>
        <v>220.69036770531011</v>
      </c>
      <c r="S99" s="100">
        <f t="shared" ref="S99:S108" si="23">R99/E99</f>
        <v>0.18901787614053242</v>
      </c>
      <c r="T99" s="35">
        <f t="shared" ref="T99:T106" si="24">K99-J99</f>
        <v>0.16328649824877983</v>
      </c>
      <c r="U99" s="413">
        <f t="shared" ref="U99:U106" si="25">T99/J99</f>
        <v>4.2650091530659885E-2</v>
      </c>
      <c r="V99" s="411"/>
      <c r="W99" s="412">
        <f t="shared" ref="W99:W108" si="26">F99/E99</f>
        <v>1.1890178761405323</v>
      </c>
      <c r="X99" s="100">
        <f>0.5*(W99^2-1)</f>
        <v>0.20688175489087113</v>
      </c>
      <c r="Y99" s="35">
        <f t="shared" ref="Y99:Y106" si="27">K99/J99</f>
        <v>1.0426500915306598</v>
      </c>
      <c r="Z99" s="413">
        <f>0.5*(Y99^2-1)</f>
        <v>4.3559606684446583E-2</v>
      </c>
    </row>
    <row r="100" spans="1:26" ht="15.9" customHeight="1" x14ac:dyDescent="0.3">
      <c r="A100" s="1171"/>
      <c r="B100" s="1174"/>
      <c r="C100" s="9">
        <v>41494</v>
      </c>
      <c r="D100" s="24">
        <v>663</v>
      </c>
      <c r="E100" s="449">
        <v>1229.2838597780201</v>
      </c>
      <c r="F100" s="450">
        <v>1268.40259644612</v>
      </c>
      <c r="G100" s="454">
        <v>507.25</v>
      </c>
      <c r="H100" s="458" t="s">
        <v>79</v>
      </c>
      <c r="I100" s="459" t="s">
        <v>580</v>
      </c>
      <c r="J100" s="455">
        <v>4.4104660597058096</v>
      </c>
      <c r="K100" s="456">
        <v>4.7073103542213701</v>
      </c>
      <c r="L100" s="457">
        <v>4.4413918985040599</v>
      </c>
      <c r="M100" s="457">
        <v>4.6542358072593499</v>
      </c>
      <c r="N100" s="454">
        <v>507.25</v>
      </c>
      <c r="O100" s="458" t="s">
        <v>79</v>
      </c>
      <c r="P100" s="459" t="s">
        <v>581</v>
      </c>
      <c r="R100" s="327">
        <f t="shared" si="22"/>
        <v>39.118736668099928</v>
      </c>
      <c r="S100" s="59">
        <f t="shared" si="23"/>
        <v>3.18223788240121E-2</v>
      </c>
      <c r="T100" s="37">
        <f t="shared" si="24"/>
        <v>0.29684429451556049</v>
      </c>
      <c r="U100" s="415">
        <f t="shared" si="25"/>
        <v>6.7304518501466681E-2</v>
      </c>
      <c r="V100" s="411"/>
      <c r="W100" s="414">
        <f t="shared" si="26"/>
        <v>1.0318223788240122</v>
      </c>
      <c r="X100" s="59">
        <f t="shared" ref="X100:X108" si="28">0.5*(W100^2-1)</f>
        <v>3.2328710721021614E-2</v>
      </c>
      <c r="Y100" s="37">
        <f t="shared" si="27"/>
        <v>1.0673045185014667</v>
      </c>
      <c r="Z100" s="415">
        <f t="shared" ref="Z100:Z108" si="29">0.5*(Y100^2-1)</f>
        <v>6.9569467606823809E-2</v>
      </c>
    </row>
    <row r="101" spans="1:26" ht="15.9" customHeight="1" x14ac:dyDescent="0.3">
      <c r="A101" s="1171"/>
      <c r="B101" s="1174"/>
      <c r="C101" s="12">
        <v>41495</v>
      </c>
      <c r="D101" s="25">
        <v>668</v>
      </c>
      <c r="E101" s="449">
        <v>1218.7970560235999</v>
      </c>
      <c r="F101" s="450">
        <v>1416.1710302469601</v>
      </c>
      <c r="G101" s="454">
        <v>436.25</v>
      </c>
      <c r="H101" s="458" t="s">
        <v>79</v>
      </c>
      <c r="I101" s="459" t="s">
        <v>586</v>
      </c>
      <c r="J101" s="455">
        <v>3.34042546291262</v>
      </c>
      <c r="K101" s="456">
        <v>3.6111414435791098</v>
      </c>
      <c r="L101" s="457">
        <v>3.3958003046230298</v>
      </c>
      <c r="M101" s="457">
        <v>3.5875308795915402</v>
      </c>
      <c r="N101" s="454">
        <v>436.25</v>
      </c>
      <c r="O101" s="458" t="s">
        <v>79</v>
      </c>
      <c r="P101" s="459" t="s">
        <v>586</v>
      </c>
      <c r="R101" s="327">
        <f t="shared" si="22"/>
        <v>197.37397422336016</v>
      </c>
      <c r="S101" s="59">
        <f t="shared" si="23"/>
        <v>0.16194162370830206</v>
      </c>
      <c r="T101" s="37">
        <f t="shared" si="24"/>
        <v>0.27071598066648983</v>
      </c>
      <c r="U101" s="415">
        <f t="shared" si="25"/>
        <v>8.1042365313083273E-2</v>
      </c>
      <c r="V101" s="411"/>
      <c r="W101" s="414">
        <f t="shared" si="26"/>
        <v>1.161941623708302</v>
      </c>
      <c r="X101" s="59">
        <f t="shared" si="28"/>
        <v>0.17505416845294264</v>
      </c>
      <c r="Y101" s="37">
        <f t="shared" si="27"/>
        <v>1.0810423653130832</v>
      </c>
      <c r="Z101" s="415">
        <f t="shared" si="29"/>
        <v>8.4326297800852767E-2</v>
      </c>
    </row>
    <row r="102" spans="1:26" ht="15.9" customHeight="1" x14ac:dyDescent="0.3">
      <c r="A102" s="1171"/>
      <c r="B102" s="1174"/>
      <c r="C102" s="12">
        <v>41512</v>
      </c>
      <c r="D102" s="25">
        <v>673</v>
      </c>
      <c r="E102" s="449">
        <v>1201.0348840847901</v>
      </c>
      <c r="F102" s="450">
        <v>1417.85207861596</v>
      </c>
      <c r="G102" s="454">
        <v>313.5</v>
      </c>
      <c r="H102" s="458" t="s">
        <v>71</v>
      </c>
      <c r="I102" s="459" t="s">
        <v>595</v>
      </c>
      <c r="J102" s="455">
        <v>4.6808274476253802</v>
      </c>
      <c r="K102" s="456">
        <v>4.9658101751636998</v>
      </c>
      <c r="L102" s="457">
        <v>4.20953839032736</v>
      </c>
      <c r="M102" s="457">
        <v>4.3774886838993501</v>
      </c>
      <c r="N102" s="454">
        <v>313.5</v>
      </c>
      <c r="O102" s="458" t="s">
        <v>50</v>
      </c>
      <c r="P102" s="459" t="s">
        <v>595</v>
      </c>
      <c r="R102" s="327">
        <f t="shared" si="22"/>
        <v>216.81719453116989</v>
      </c>
      <c r="S102" s="59">
        <f t="shared" si="23"/>
        <v>0.18052530980096257</v>
      </c>
      <c r="T102" s="37">
        <f t="shared" si="24"/>
        <v>0.28498272753831966</v>
      </c>
      <c r="U102" s="415">
        <f t="shared" si="25"/>
        <v>6.0882980782146455E-2</v>
      </c>
      <c r="V102" s="411"/>
      <c r="W102" s="414">
        <f t="shared" si="26"/>
        <v>1.1805253098009625</v>
      </c>
      <c r="X102" s="59">
        <f t="shared" si="28"/>
        <v>0.19682000354032925</v>
      </c>
      <c r="Y102" s="37">
        <f t="shared" si="27"/>
        <v>1.0608829807821465</v>
      </c>
      <c r="Z102" s="415">
        <f t="shared" si="29"/>
        <v>6.2736349456606111E-2</v>
      </c>
    </row>
    <row r="103" spans="1:26" ht="15.9" customHeight="1" x14ac:dyDescent="0.3">
      <c r="A103" s="1171"/>
      <c r="B103" s="1174"/>
      <c r="C103" s="12">
        <v>41512</v>
      </c>
      <c r="D103" s="25">
        <v>675</v>
      </c>
      <c r="E103" s="449">
        <v>1088.7764129641</v>
      </c>
      <c r="F103" s="450">
        <v>1216.7420989115401</v>
      </c>
      <c r="G103" s="454">
        <v>353.5</v>
      </c>
      <c r="H103" s="452" t="s">
        <v>50</v>
      </c>
      <c r="I103" s="453" t="s">
        <v>595</v>
      </c>
      <c r="J103" s="455">
        <v>3.79128053519509</v>
      </c>
      <c r="K103" s="456">
        <v>3.90953368204277</v>
      </c>
      <c r="L103" s="457">
        <v>3.4161828780578301</v>
      </c>
      <c r="M103" s="457">
        <v>3.5167552812317702</v>
      </c>
      <c r="N103" s="454">
        <v>353.5</v>
      </c>
      <c r="O103" s="458" t="s">
        <v>79</v>
      </c>
      <c r="P103" s="459" t="s">
        <v>595</v>
      </c>
      <c r="R103" s="327">
        <f t="shared" si="22"/>
        <v>127.96568594744008</v>
      </c>
      <c r="S103" s="59">
        <f t="shared" si="23"/>
        <v>0.11753164784224571</v>
      </c>
      <c r="T103" s="37">
        <f t="shared" si="24"/>
        <v>0.11825314684767996</v>
      </c>
      <c r="U103" s="415">
        <f t="shared" si="25"/>
        <v>3.119081950014415E-2</v>
      </c>
      <c r="V103" s="411"/>
      <c r="W103" s="414">
        <f t="shared" si="26"/>
        <v>1.1175316478422457</v>
      </c>
      <c r="X103" s="59">
        <f t="shared" si="28"/>
        <v>0.12443849196450252</v>
      </c>
      <c r="Y103" s="37">
        <f t="shared" si="27"/>
        <v>1.0311908195001442</v>
      </c>
      <c r="Z103" s="415">
        <f t="shared" si="29"/>
        <v>3.1677253110689474E-2</v>
      </c>
    </row>
    <row r="104" spans="1:26" ht="15.9" customHeight="1" x14ac:dyDescent="0.3">
      <c r="A104" s="1171"/>
      <c r="B104" s="1174"/>
      <c r="C104" s="12">
        <v>41620</v>
      </c>
      <c r="D104" s="25">
        <v>790</v>
      </c>
      <c r="E104" s="449">
        <v>1007.47752156894</v>
      </c>
      <c r="F104" s="450">
        <v>1222.3955086137701</v>
      </c>
      <c r="G104" s="454">
        <v>375.25</v>
      </c>
      <c r="H104" s="458" t="s">
        <v>50</v>
      </c>
      <c r="I104" s="459" t="s">
        <v>570</v>
      </c>
      <c r="J104" s="455">
        <v>4.0541042635910598</v>
      </c>
      <c r="K104" s="456">
        <v>4.3515561474540796</v>
      </c>
      <c r="L104" s="457">
        <v>3.65649333185263</v>
      </c>
      <c r="M104" s="457">
        <v>4.0282341781411599</v>
      </c>
      <c r="N104" s="454">
        <v>375.25</v>
      </c>
      <c r="O104" s="458" t="s">
        <v>50</v>
      </c>
      <c r="P104" s="459" t="s">
        <v>570</v>
      </c>
      <c r="R104" s="327">
        <f t="shared" si="22"/>
        <v>214.91798704483006</v>
      </c>
      <c r="S104" s="59">
        <f t="shared" si="23"/>
        <v>0.21332286075240595</v>
      </c>
      <c r="T104" s="37">
        <f t="shared" si="24"/>
        <v>0.29745188386301979</v>
      </c>
      <c r="U104" s="415">
        <f t="shared" si="25"/>
        <v>7.3370555990472167E-2</v>
      </c>
      <c r="V104" s="411"/>
      <c r="W104" s="414">
        <f t="shared" si="26"/>
        <v>1.213322860752406</v>
      </c>
      <c r="X104" s="59">
        <f t="shared" si="28"/>
        <v>0.23607618221220128</v>
      </c>
      <c r="Y104" s="37">
        <f t="shared" si="27"/>
        <v>1.0733705559904723</v>
      </c>
      <c r="Z104" s="415">
        <f t="shared" si="29"/>
        <v>7.6062175233647777E-2</v>
      </c>
    </row>
    <row r="105" spans="1:26" ht="15.9" customHeight="1" x14ac:dyDescent="0.3">
      <c r="A105" s="1171"/>
      <c r="B105" s="1174"/>
      <c r="C105" s="12">
        <v>41870</v>
      </c>
      <c r="D105" s="25">
        <v>195</v>
      </c>
      <c r="E105" s="449">
        <v>1165.1102128408299</v>
      </c>
      <c r="F105" s="450">
        <v>1306.70905346318</v>
      </c>
      <c r="G105" s="454">
        <v>422.75</v>
      </c>
      <c r="H105" s="458" t="s">
        <v>50</v>
      </c>
      <c r="I105" s="459" t="s">
        <v>613</v>
      </c>
      <c r="J105" s="455">
        <v>3.43007042206915</v>
      </c>
      <c r="K105" s="456">
        <v>3.8326293839009402</v>
      </c>
      <c r="L105" s="457">
        <v>3.18935723400029</v>
      </c>
      <c r="M105" s="457">
        <v>3.5810094472329399</v>
      </c>
      <c r="N105" s="454">
        <v>422.75</v>
      </c>
      <c r="O105" s="458" t="s">
        <v>50</v>
      </c>
      <c r="P105" s="459" t="s">
        <v>613</v>
      </c>
      <c r="R105" s="327">
        <f t="shared" si="22"/>
        <v>141.59884062235005</v>
      </c>
      <c r="S105" s="59">
        <f t="shared" si="23"/>
        <v>0.12153257182176498</v>
      </c>
      <c r="T105" s="37">
        <f t="shared" si="24"/>
        <v>0.40255896183179019</v>
      </c>
      <c r="U105" s="415">
        <f t="shared" si="25"/>
        <v>0.11736171923518444</v>
      </c>
      <c r="V105" s="411"/>
      <c r="W105" s="414">
        <f t="shared" si="26"/>
        <v>1.121532571821765</v>
      </c>
      <c r="X105" s="59">
        <f t="shared" si="28"/>
        <v>0.12891765482857132</v>
      </c>
      <c r="Y105" s="37">
        <f t="shared" si="27"/>
        <v>1.1173617192351843</v>
      </c>
      <c r="Z105" s="415">
        <f t="shared" si="29"/>
        <v>0.12424860580610342</v>
      </c>
    </row>
    <row r="106" spans="1:26" ht="15.9" customHeight="1" x14ac:dyDescent="0.3">
      <c r="A106" s="1171"/>
      <c r="B106" s="1174"/>
      <c r="C106" s="12">
        <v>41877</v>
      </c>
      <c r="D106" s="25">
        <v>199</v>
      </c>
      <c r="E106" s="449">
        <v>1177.5861976988599</v>
      </c>
      <c r="F106" s="450">
        <v>1359.0684306425501</v>
      </c>
      <c r="G106" s="454">
        <v>296.75</v>
      </c>
      <c r="H106" s="452" t="s">
        <v>50</v>
      </c>
      <c r="I106" s="453" t="s">
        <v>481</v>
      </c>
      <c r="J106" s="455">
        <v>4.3949905568186098</v>
      </c>
      <c r="K106" s="456">
        <v>4.8139584414289098</v>
      </c>
      <c r="L106" s="457">
        <v>4.3189983401310599</v>
      </c>
      <c r="M106" s="457">
        <v>4.7554083519946397</v>
      </c>
      <c r="N106" s="454">
        <v>296.75</v>
      </c>
      <c r="O106" s="458" t="s">
        <v>50</v>
      </c>
      <c r="P106" s="459" t="s">
        <v>481</v>
      </c>
      <c r="R106" s="327">
        <f t="shared" si="22"/>
        <v>181.48223294369018</v>
      </c>
      <c r="S106" s="59">
        <f t="shared" si="23"/>
        <v>0.15411375685136894</v>
      </c>
      <c r="T106" s="37">
        <f t="shared" si="24"/>
        <v>0.41896788461029999</v>
      </c>
      <c r="U106" s="415">
        <f t="shared" si="25"/>
        <v>9.5328506214943307E-2</v>
      </c>
      <c r="V106" s="411"/>
      <c r="W106" s="414">
        <f t="shared" si="26"/>
        <v>1.1541137568513689</v>
      </c>
      <c r="X106" s="59">
        <f t="shared" si="28"/>
        <v>0.1659892818767903</v>
      </c>
      <c r="Y106" s="37">
        <f t="shared" si="27"/>
        <v>1.0953285062149434</v>
      </c>
      <c r="Z106" s="415">
        <f t="shared" si="29"/>
        <v>9.9872268263529573E-2</v>
      </c>
    </row>
    <row r="107" spans="1:26" ht="15.9" customHeight="1" x14ac:dyDescent="0.3">
      <c r="A107" s="1171"/>
      <c r="B107" s="1174"/>
      <c r="C107" s="12">
        <v>41947</v>
      </c>
      <c r="D107" s="25">
        <v>240</v>
      </c>
      <c r="E107" s="449">
        <v>1235.6602602507401</v>
      </c>
      <c r="F107" s="450">
        <v>1389.59034768321</v>
      </c>
      <c r="G107" s="454">
        <v>516.75</v>
      </c>
      <c r="H107" s="452" t="s">
        <v>79</v>
      </c>
      <c r="I107" s="453" t="s">
        <v>632</v>
      </c>
      <c r="J107" s="455">
        <v>4.6722757321748603</v>
      </c>
      <c r="K107" s="456">
        <v>4.9071350268806597</v>
      </c>
      <c r="L107" s="457">
        <v>4.7716669795101003</v>
      </c>
      <c r="M107" s="457">
        <v>4.88185065206752</v>
      </c>
      <c r="N107" s="454">
        <v>516.75</v>
      </c>
      <c r="O107" s="452" t="s">
        <v>78</v>
      </c>
      <c r="P107" s="453" t="s">
        <v>632</v>
      </c>
      <c r="R107" s="327">
        <f t="shared" si="22"/>
        <v>153.93008743246992</v>
      </c>
      <c r="S107" s="59">
        <f t="shared" si="23"/>
        <v>0.12457314715392274</v>
      </c>
      <c r="T107" s="37" t="s">
        <v>17</v>
      </c>
      <c r="U107" s="415" t="s">
        <v>17</v>
      </c>
      <c r="V107" s="411"/>
      <c r="W107" s="414">
        <f t="shared" si="26"/>
        <v>1.1245731471539226</v>
      </c>
      <c r="X107" s="59">
        <f t="shared" si="28"/>
        <v>0.13233238164983907</v>
      </c>
      <c r="Y107" s="37" t="s">
        <v>17</v>
      </c>
      <c r="Z107" s="415" t="s">
        <v>17</v>
      </c>
    </row>
    <row r="108" spans="1:26" ht="15.9" customHeight="1" thickBot="1" x14ac:dyDescent="0.35">
      <c r="A108" s="1171"/>
      <c r="B108" s="1174"/>
      <c r="C108" s="30">
        <v>41954</v>
      </c>
      <c r="D108" s="31">
        <v>250</v>
      </c>
      <c r="E108" s="542">
        <v>1174.4112958790099</v>
      </c>
      <c r="F108" s="543">
        <v>1327.65250971363</v>
      </c>
      <c r="G108" s="544">
        <v>457.5</v>
      </c>
      <c r="H108" s="548" t="s">
        <v>71</v>
      </c>
      <c r="I108" s="549" t="s">
        <v>566</v>
      </c>
      <c r="J108" s="545">
        <v>3.3620858257624899</v>
      </c>
      <c r="K108" s="546">
        <v>3.7075562185311099</v>
      </c>
      <c r="L108" s="547">
        <v>3.0344124306386302</v>
      </c>
      <c r="M108" s="547">
        <v>3.28581757385694</v>
      </c>
      <c r="N108" s="544">
        <v>457.5</v>
      </c>
      <c r="O108" s="548" t="s">
        <v>79</v>
      </c>
      <c r="P108" s="549" t="s">
        <v>566</v>
      </c>
      <c r="R108" s="327">
        <f t="shared" si="22"/>
        <v>153.24121383462011</v>
      </c>
      <c r="S108" s="59">
        <f t="shared" si="23"/>
        <v>0.13048342975952379</v>
      </c>
      <c r="T108" s="37">
        <f>K108-J108</f>
        <v>0.34547039276862002</v>
      </c>
      <c r="U108" s="415">
        <f>T108/J108</f>
        <v>0.10275478101165682</v>
      </c>
      <c r="V108" s="411"/>
      <c r="W108" s="414">
        <f t="shared" si="26"/>
        <v>1.1304834297595239</v>
      </c>
      <c r="X108" s="59">
        <f t="shared" si="28"/>
        <v>0.13899639248042817</v>
      </c>
      <c r="Y108" s="37">
        <f>K108/J108</f>
        <v>1.1027547810116569</v>
      </c>
      <c r="Z108" s="415">
        <f t="shared" si="29"/>
        <v>0.10803405352203366</v>
      </c>
    </row>
    <row r="109" spans="1:26" ht="15.9" customHeight="1" x14ac:dyDescent="0.3">
      <c r="A109" s="1171"/>
      <c r="B109" s="1174"/>
      <c r="C109" s="1116" t="s">
        <v>13</v>
      </c>
      <c r="D109" s="1117"/>
      <c r="E109" s="14">
        <f>AVERAGE(E99:E108)</f>
        <v>1166.5701172922788</v>
      </c>
      <c r="F109" s="15">
        <f>AVERAGE(F99:F108)</f>
        <v>1331.2837493876129</v>
      </c>
      <c r="G109" s="89">
        <f>AVERAGE(G99:G108)</f>
        <v>417.35</v>
      </c>
      <c r="H109" s="1118">
        <f>COUNT(E99:E108)</f>
        <v>10</v>
      </c>
      <c r="I109" s="1119"/>
      <c r="J109" s="64">
        <f>AVERAGE(J99:J108)</f>
        <v>3.9965040908957343</v>
      </c>
      <c r="K109" s="65">
        <f>AVERAGE(K99:K108)</f>
        <v>4.2798431974553699</v>
      </c>
      <c r="L109" s="48">
        <f>AVERAGE(L99:L108)</f>
        <v>3.7973620277191054</v>
      </c>
      <c r="M109" s="48">
        <f>AVERAGE(M99:M108)</f>
        <v>4.0322523750108648</v>
      </c>
      <c r="N109" s="89">
        <f>AVERAGE(N99:N108)</f>
        <v>417.35</v>
      </c>
      <c r="O109" s="1118">
        <f>COUNT(J99:J108)</f>
        <v>10</v>
      </c>
      <c r="P109" s="1119"/>
      <c r="R109" s="14">
        <f>AVERAGE(R99:R108)</f>
        <v>164.71363209533405</v>
      </c>
      <c r="S109" s="65">
        <f>AVERAGE(S99:S108)</f>
        <v>0.1424864602655041</v>
      </c>
      <c r="T109" s="48">
        <f>AVERAGE(T99:T108)</f>
        <v>0.28872575232117331</v>
      </c>
      <c r="U109" s="112">
        <f>AVERAGE(U99:U108)</f>
        <v>7.465403756441745E-2</v>
      </c>
      <c r="W109" s="14">
        <f>AVERAGE(W99:W108)</f>
        <v>1.1424864602655043</v>
      </c>
      <c r="X109" s="65">
        <f>AVERAGE(X99:X108)</f>
        <v>0.15378350226174975</v>
      </c>
      <c r="Y109" s="48">
        <f>AVERAGE(Y99:Y108)</f>
        <v>1.0746540375644174</v>
      </c>
      <c r="Z109" s="112">
        <f>AVERAGE(Z99:Z108)</f>
        <v>7.7787341942748126E-2</v>
      </c>
    </row>
    <row r="110" spans="1:26" ht="15.9" customHeight="1" x14ac:dyDescent="0.3">
      <c r="A110" s="1171"/>
      <c r="B110" s="1174"/>
      <c r="C110" s="1124" t="s">
        <v>14</v>
      </c>
      <c r="D110" s="1125"/>
      <c r="E110" s="17">
        <f>_xlfn.STDEV.S(E99:E108)</f>
        <v>70.055696302927146</v>
      </c>
      <c r="F110" s="18">
        <f>_xlfn.STDEV.S(F99:F108)</f>
        <v>75.766266911549707</v>
      </c>
      <c r="G110" s="90">
        <f>_xlfn.STDEV.S(G99:G108)</f>
        <v>79.592294434406924</v>
      </c>
      <c r="H110" s="1120"/>
      <c r="I110" s="1121"/>
      <c r="J110" s="66">
        <f>_xlfn.STDEV.S(J99:J108)</f>
        <v>0.52520361141570571</v>
      </c>
      <c r="K110" s="67">
        <f>_xlfn.STDEV.S(K99:K108)</f>
        <v>0.53040526939069033</v>
      </c>
      <c r="L110" s="50">
        <f>_xlfn.STDEV.S(L99:L108)</f>
        <v>0.59165896304308929</v>
      </c>
      <c r="M110" s="50">
        <f>_xlfn.STDEV.S(M99:M108)</f>
        <v>0.58860173002309946</v>
      </c>
      <c r="N110" s="90">
        <f>_xlfn.STDEV.S(N99:N108)</f>
        <v>79.592294434406924</v>
      </c>
      <c r="O110" s="1120"/>
      <c r="P110" s="1121"/>
      <c r="R110" s="17">
        <f>_xlfn.STDEV.S(R99:R108)</f>
        <v>55.400783619439018</v>
      </c>
      <c r="S110" s="67">
        <f>_xlfn.STDEV.S(S99:S108)</f>
        <v>5.0461125119553869E-2</v>
      </c>
      <c r="T110" s="50">
        <f>_xlfn.STDEV.S(T99:T108)</f>
        <v>9.9005871491292557E-2</v>
      </c>
      <c r="U110" s="113">
        <f>_xlfn.STDEV.S(U99:U108)</f>
        <v>2.792948909290862E-2</v>
      </c>
      <c r="W110" s="17">
        <f>_xlfn.STDEV.S(W99:W108)</f>
        <v>5.0461125119553779E-2</v>
      </c>
      <c r="X110" s="67">
        <f>_xlfn.STDEV.S(X99:X108)</f>
        <v>5.6720158988896825E-2</v>
      </c>
      <c r="Y110" s="50">
        <f>_xlfn.STDEV.S(Y99:Y108)</f>
        <v>2.7929489092908554E-2</v>
      </c>
      <c r="Z110" s="113">
        <f>_xlfn.STDEV.S(Z99:Z108)</f>
        <v>2.9997363846793381E-2</v>
      </c>
    </row>
    <row r="111" spans="1:26" ht="15.9" customHeight="1" thickBot="1" x14ac:dyDescent="0.35">
      <c r="A111" s="1171"/>
      <c r="B111" s="1175"/>
      <c r="C111" s="1126" t="s">
        <v>15</v>
      </c>
      <c r="D111" s="1127"/>
      <c r="E111" s="20">
        <f>_xlfn.STDEV.S(E99:E108)/SQRT(COUNT(E99:E108))</f>
        <v>22.153556338628704</v>
      </c>
      <c r="F111" s="21">
        <f>_xlfn.STDEV.S(F99:F108)/SQRT(COUNT(F99:F108))</f>
        <v>23.959397324874828</v>
      </c>
      <c r="G111" s="91">
        <f>_xlfn.STDEV.S(G99:G108)/SQRT(COUNT(G99:G108))</f>
        <v>25.169293461146903</v>
      </c>
      <c r="H111" s="1122"/>
      <c r="I111" s="1123"/>
      <c r="J111" s="68">
        <f>_xlfn.STDEV.S(J99:J108)/SQRT(COUNT(J99:J108))</f>
        <v>0.16608396474196405</v>
      </c>
      <c r="K111" s="69">
        <f>_xlfn.STDEV.S(K99:K108)/SQRT(COUNT(K99:K108))</f>
        <v>0.1677288734229771</v>
      </c>
      <c r="L111" s="52">
        <f>_xlfn.STDEV.S(L99:L108)/SQRT(COUNT(L99:L108))</f>
        <v>0.18709899212695499</v>
      </c>
      <c r="M111" s="52">
        <f>_xlfn.STDEV.S(M99:M108)/SQRT(COUNT(M99:M108))</f>
        <v>0.1861322101588507</v>
      </c>
      <c r="N111" s="91">
        <f>_xlfn.STDEV.S(N99:N108)/SQRT(COUNT(N99:N108))</f>
        <v>25.169293461146903</v>
      </c>
      <c r="O111" s="1122"/>
      <c r="P111" s="1123"/>
      <c r="R111" s="20">
        <f>_xlfn.STDEV.S(R99:R108)/SQRT(COUNT(R99:R108))</f>
        <v>17.519266039557429</v>
      </c>
      <c r="S111" s="69">
        <f>_xlfn.STDEV.S(S99:S108)/SQRT(COUNT(S99:S108))</f>
        <v>1.5957208867252663E-2</v>
      </c>
      <c r="T111" s="52">
        <f>_xlfn.STDEV.S(T99:T108)/SQRT(COUNT(T99:T108))</f>
        <v>3.3001957163764188E-2</v>
      </c>
      <c r="U111" s="114">
        <f>_xlfn.STDEV.S(U99:U108)/SQRT(COUNT(U99:U108))</f>
        <v>9.3098296976362061E-3</v>
      </c>
      <c r="W111" s="20">
        <f>_xlfn.STDEV.S(W99:W108)/SQRT(COUNT(W99:W108))</f>
        <v>1.5957208867252635E-2</v>
      </c>
      <c r="X111" s="69">
        <f>_xlfn.STDEV.S(X99:X108)/SQRT(COUNT(X99:X108))</f>
        <v>1.7936489165178711E-2</v>
      </c>
      <c r="Y111" s="52">
        <f>_xlfn.STDEV.S(Y99:Y108)/SQRT(COUNT(Y99:Y108))</f>
        <v>9.3098296976361853E-3</v>
      </c>
      <c r="Z111" s="114">
        <f>_xlfn.STDEV.S(Z99:Z108)/SQRT(COUNT(Z99:Z108))</f>
        <v>9.9991212822644598E-3</v>
      </c>
    </row>
    <row r="112" spans="1:26" s="81" customFormat="1" ht="15.9" customHeight="1" thickBot="1" x14ac:dyDescent="0.35">
      <c r="A112" s="1172"/>
      <c r="B112" s="1109" t="s">
        <v>19</v>
      </c>
      <c r="C112" s="1110"/>
      <c r="D112" s="1110"/>
      <c r="E112" s="27">
        <f>_xlfn.T.TEST(E84:E95,E99:E108,2,3)</f>
        <v>4.4951968652355893E-2</v>
      </c>
      <c r="F112" s="28">
        <f>_xlfn.T.TEST(F84:F95,F99:F108,2,3)</f>
        <v>6.5997474036366049E-2</v>
      </c>
      <c r="G112" s="53">
        <f>_xlfn.T.TEST(G84:G95,G99:G108,2,3)</f>
        <v>0.7602763831655629</v>
      </c>
      <c r="J112" s="27">
        <f>_xlfn.T.TEST(J84:J95,J99:J108,2,3)</f>
        <v>0.92722654668862159</v>
      </c>
      <c r="K112" s="72">
        <f>_xlfn.T.TEST(K84:K95,K99:K108,2,3)</f>
        <v>0.62136164111138092</v>
      </c>
      <c r="L112" s="28">
        <f>_xlfn.T.TEST(L84:L95,L99:L108,2,3)</f>
        <v>0.69085028219981393</v>
      </c>
      <c r="M112" s="28">
        <f>_xlfn.T.TEST(M84:M95,M99:M108,2,3)</f>
        <v>0.57023000733129137</v>
      </c>
      <c r="N112" s="53">
        <f>_xlfn.T.TEST(N84:N95,N99:N108,2,3)</f>
        <v>0.7602763831655629</v>
      </c>
      <c r="R112" s="27">
        <f>_xlfn.T.TEST(R84:R95,R99:R108,2,3)</f>
        <v>0.69757962004307106</v>
      </c>
      <c r="S112" s="72">
        <f>_xlfn.T.TEST(S84:S95,S99:S108,2,3)</f>
        <v>0.55938707104591323</v>
      </c>
      <c r="T112" s="28">
        <f>_xlfn.T.TEST(T84:T95,T99:T108,2,3)</f>
        <v>4.5776333705719263E-2</v>
      </c>
      <c r="U112" s="29">
        <f>_xlfn.T.TEST(U84:U95,U99:U108,2,3)</f>
        <v>7.3391892908862208E-2</v>
      </c>
      <c r="W112" s="27">
        <f>_xlfn.T.TEST(W84:W95,W99:W108,2,3)</f>
        <v>0.55938707104591323</v>
      </c>
      <c r="X112" s="72">
        <f>_xlfn.T.TEST(X84:X95,X99:X108,2,3)</f>
        <v>0.58750893401543491</v>
      </c>
      <c r="Y112" s="28">
        <f>_xlfn.T.TEST(Y84:Y95,Y99:Y108,2,3)</f>
        <v>7.3391892908862999E-2</v>
      </c>
      <c r="Z112" s="29">
        <f>_xlfn.T.TEST(Z84:Z95,Z99:Z108,2,3)</f>
        <v>7.4972526216321209E-2</v>
      </c>
    </row>
    <row r="113" spans="1:26" ht="15.9" customHeight="1" x14ac:dyDescent="0.3">
      <c r="J113" s="8"/>
      <c r="K113" s="8"/>
      <c r="L113" s="8"/>
      <c r="M113" s="8"/>
    </row>
    <row r="114" spans="1:26" ht="15.9" customHeight="1" thickBot="1" x14ac:dyDescent="0.35">
      <c r="J114" s="8"/>
      <c r="K114" s="8"/>
      <c r="L114" s="8"/>
      <c r="M114" s="8"/>
    </row>
    <row r="115" spans="1:26" ht="16.5" customHeight="1" thickBot="1" x14ac:dyDescent="0.35">
      <c r="A115" s="1150" t="s">
        <v>647</v>
      </c>
      <c r="B115" s="1151"/>
      <c r="C115" s="1156" t="s">
        <v>0</v>
      </c>
      <c r="D115" s="1179" t="s">
        <v>1</v>
      </c>
      <c r="E115" s="1098" t="s">
        <v>75</v>
      </c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100"/>
      <c r="R115" s="1098" t="s">
        <v>93</v>
      </c>
      <c r="S115" s="1099"/>
      <c r="T115" s="1099"/>
      <c r="U115" s="1100"/>
      <c r="W115" s="1275" t="s">
        <v>346</v>
      </c>
      <c r="X115" s="1276"/>
      <c r="Y115" s="1276"/>
      <c r="Z115" s="1277"/>
    </row>
    <row r="116" spans="1:26" ht="16.5" customHeight="1" x14ac:dyDescent="0.3">
      <c r="A116" s="1152"/>
      <c r="B116" s="1153"/>
      <c r="C116" s="1157"/>
      <c r="D116" s="1180"/>
      <c r="E116" s="1225" t="s">
        <v>51</v>
      </c>
      <c r="F116" s="1226"/>
      <c r="G116" s="1311" t="s">
        <v>7</v>
      </c>
      <c r="H116" s="1157" t="s">
        <v>68</v>
      </c>
      <c r="I116" s="1179" t="s">
        <v>2</v>
      </c>
      <c r="J116" s="1312" t="s">
        <v>74</v>
      </c>
      <c r="K116" s="1313"/>
      <c r="L116" s="1314" t="s">
        <v>54</v>
      </c>
      <c r="M116" s="1313"/>
      <c r="N116" s="1311" t="s">
        <v>7</v>
      </c>
      <c r="O116" s="1157" t="s">
        <v>68</v>
      </c>
      <c r="P116" s="1180" t="s">
        <v>2</v>
      </c>
      <c r="R116" s="1178" t="s">
        <v>90</v>
      </c>
      <c r="S116" s="1135"/>
      <c r="T116" s="1282" t="s">
        <v>74</v>
      </c>
      <c r="U116" s="1252"/>
      <c r="W116" s="1281" t="s">
        <v>90</v>
      </c>
      <c r="X116" s="1298"/>
      <c r="Y116" s="1278" t="s">
        <v>74</v>
      </c>
      <c r="Z116" s="1279"/>
    </row>
    <row r="117" spans="1:26" ht="16.5" customHeight="1" thickBot="1" x14ac:dyDescent="0.45">
      <c r="A117" s="1154"/>
      <c r="B117" s="1155"/>
      <c r="C117" s="1158"/>
      <c r="D117" s="1181"/>
      <c r="E117" s="92" t="s">
        <v>52</v>
      </c>
      <c r="F117" s="93" t="s">
        <v>53</v>
      </c>
      <c r="G117" s="1177"/>
      <c r="H117" s="1158"/>
      <c r="I117" s="1181"/>
      <c r="J117" s="54" t="s">
        <v>52</v>
      </c>
      <c r="K117" s="55" t="s">
        <v>53</v>
      </c>
      <c r="L117" s="3" t="s">
        <v>52</v>
      </c>
      <c r="M117" s="55" t="s">
        <v>53</v>
      </c>
      <c r="N117" s="1177"/>
      <c r="O117" s="1158"/>
      <c r="P117" s="1181"/>
      <c r="R117" s="110" t="s">
        <v>92</v>
      </c>
      <c r="S117" s="109" t="s">
        <v>88</v>
      </c>
      <c r="T117" s="108" t="s">
        <v>91</v>
      </c>
      <c r="U117" s="111" t="s">
        <v>89</v>
      </c>
      <c r="W117" s="274" t="s">
        <v>342</v>
      </c>
      <c r="X117" s="275" t="s">
        <v>343</v>
      </c>
      <c r="Y117" s="276" t="s">
        <v>347</v>
      </c>
      <c r="Z117" s="278" t="s">
        <v>348</v>
      </c>
    </row>
    <row r="118" spans="1:26" ht="15.9" customHeight="1" x14ac:dyDescent="0.3">
      <c r="A118" s="1170" t="s">
        <v>648</v>
      </c>
      <c r="B118" s="1173" t="s">
        <v>9</v>
      </c>
      <c r="C118" s="621">
        <v>41502</v>
      </c>
      <c r="D118" s="622">
        <v>678</v>
      </c>
      <c r="E118" s="638">
        <v>1002.48467963564</v>
      </c>
      <c r="F118" s="639">
        <v>1189.4154571183699</v>
      </c>
      <c r="G118" s="640">
        <v>364</v>
      </c>
      <c r="H118" s="719" t="s">
        <v>70</v>
      </c>
      <c r="I118" s="642" t="s">
        <v>613</v>
      </c>
      <c r="J118" s="643">
        <v>6.46938341062459</v>
      </c>
      <c r="K118" s="644">
        <v>6.67430729720959</v>
      </c>
      <c r="L118" s="645">
        <v>6.2287679308851196</v>
      </c>
      <c r="M118" s="645">
        <v>6.4357877945290198</v>
      </c>
      <c r="N118" s="640">
        <v>364</v>
      </c>
      <c r="O118" s="641" t="s">
        <v>49</v>
      </c>
      <c r="P118" s="646" t="s">
        <v>613</v>
      </c>
      <c r="R118" s="308">
        <f>F118-E118</f>
        <v>186.93077748272992</v>
      </c>
      <c r="S118" s="100">
        <f>R118/E118</f>
        <v>0.18646746556832292</v>
      </c>
      <c r="T118" s="35">
        <f>K118-J118</f>
        <v>0.20492388658500005</v>
      </c>
      <c r="U118" s="579">
        <f>T118/J118</f>
        <v>3.1675953267579722E-2</v>
      </c>
      <c r="V118" s="577"/>
      <c r="W118" s="578">
        <f>F118/E118</f>
        <v>1.1864674655683229</v>
      </c>
      <c r="X118" s="100">
        <f>0.5*(W118^2-1)</f>
        <v>0.20385252342605975</v>
      </c>
      <c r="Y118" s="35">
        <f>K118/J118</f>
        <v>1.0316759532675797</v>
      </c>
      <c r="Z118" s="579">
        <f>0.5*(Y118^2-1)</f>
        <v>3.2177636275284582E-2</v>
      </c>
    </row>
    <row r="119" spans="1:26" ht="15.9" customHeight="1" x14ac:dyDescent="0.3">
      <c r="A119" s="1171"/>
      <c r="B119" s="1174"/>
      <c r="C119" s="621">
        <v>41502</v>
      </c>
      <c r="D119" s="622">
        <v>679</v>
      </c>
      <c r="E119" s="623">
        <v>1042.15394419619</v>
      </c>
      <c r="F119" s="624">
        <v>1166.6919507862699</v>
      </c>
      <c r="G119" s="625">
        <v>342.5</v>
      </c>
      <c r="H119" s="626" t="s">
        <v>79</v>
      </c>
      <c r="I119" s="627" t="s">
        <v>689</v>
      </c>
      <c r="J119" s="628">
        <v>7.0735772859838999</v>
      </c>
      <c r="K119" s="629">
        <v>7.20409767089164</v>
      </c>
      <c r="L119" s="630">
        <v>6.6669512747335498</v>
      </c>
      <c r="M119" s="630">
        <v>6.8155000165788397</v>
      </c>
      <c r="N119" s="625">
        <v>342.5</v>
      </c>
      <c r="O119" s="631" t="s">
        <v>71</v>
      </c>
      <c r="P119" s="653" t="s">
        <v>689</v>
      </c>
      <c r="R119" s="327">
        <f>F119-E119</f>
        <v>124.53800659007993</v>
      </c>
      <c r="S119" s="59">
        <f>R119/E119</f>
        <v>0.11950058557436607</v>
      </c>
      <c r="T119" s="37">
        <f>K119-J119</f>
        <v>0.13052038490774009</v>
      </c>
      <c r="U119" s="581">
        <f>T119/J119</f>
        <v>1.8451821423703489E-2</v>
      </c>
      <c r="V119" s="577"/>
      <c r="W119" s="580">
        <f>F119/E119</f>
        <v>1.119500585574366</v>
      </c>
      <c r="X119" s="59">
        <f>0.5*(W119^2-1)</f>
        <v>0.12664078055067429</v>
      </c>
      <c r="Y119" s="37">
        <f>K119/J119</f>
        <v>1.0184518214237035</v>
      </c>
      <c r="Z119" s="581">
        <f>0.5*(Y119^2-1)</f>
        <v>1.8622056280629629E-2</v>
      </c>
    </row>
    <row r="120" spans="1:26" ht="15.9" customHeight="1" x14ac:dyDescent="0.3">
      <c r="A120" s="1171"/>
      <c r="B120" s="1174"/>
      <c r="C120" s="621">
        <v>41614</v>
      </c>
      <c r="D120" s="622">
        <v>780</v>
      </c>
      <c r="E120" s="623">
        <v>879.80060002635105</v>
      </c>
      <c r="F120" s="624">
        <v>1002.97904236481</v>
      </c>
      <c r="G120" s="625">
        <v>555.66666666666697</v>
      </c>
      <c r="H120" s="631" t="s">
        <v>684</v>
      </c>
      <c r="I120" s="653" t="s">
        <v>697</v>
      </c>
      <c r="J120" s="628" t="s">
        <v>17</v>
      </c>
      <c r="K120" s="629" t="s">
        <v>17</v>
      </c>
      <c r="L120" s="630" t="s">
        <v>17</v>
      </c>
      <c r="M120" s="630" t="s">
        <v>17</v>
      </c>
      <c r="N120" s="625" t="s">
        <v>17</v>
      </c>
      <c r="O120" s="626" t="s">
        <v>17</v>
      </c>
      <c r="P120" s="653" t="s">
        <v>715</v>
      </c>
      <c r="R120" s="327">
        <f>F120-E120</f>
        <v>123.17844233845892</v>
      </c>
      <c r="S120" s="59">
        <f>R120/E120</f>
        <v>0.14000722701799656</v>
      </c>
      <c r="T120" s="37" t="s">
        <v>17</v>
      </c>
      <c r="U120" s="581" t="s">
        <v>17</v>
      </c>
      <c r="V120" s="577"/>
      <c r="W120" s="580">
        <f>F120/E120</f>
        <v>1.1400072270179966</v>
      </c>
      <c r="X120" s="59">
        <f>0.5*(W120^2-1)</f>
        <v>0.14980823882663108</v>
      </c>
      <c r="Y120" s="37" t="s">
        <v>17</v>
      </c>
      <c r="Z120" s="581" t="s">
        <v>17</v>
      </c>
    </row>
    <row r="121" spans="1:26" ht="15.9" customHeight="1" x14ac:dyDescent="0.3">
      <c r="A121" s="1171"/>
      <c r="B121" s="1174"/>
      <c r="C121" s="621">
        <v>41620</v>
      </c>
      <c r="D121" s="622">
        <v>787</v>
      </c>
      <c r="E121" s="623">
        <v>1058.60904153302</v>
      </c>
      <c r="F121" s="624">
        <v>1201.0391401284601</v>
      </c>
      <c r="G121" s="625">
        <v>294</v>
      </c>
      <c r="H121" s="631" t="s">
        <v>50</v>
      </c>
      <c r="I121" s="627" t="s">
        <v>703</v>
      </c>
      <c r="J121" s="628">
        <v>6.0074206227455997</v>
      </c>
      <c r="K121" s="629">
        <v>6.4619454056540198</v>
      </c>
      <c r="L121" s="630">
        <v>5.7607271436436998</v>
      </c>
      <c r="M121" s="630">
        <v>6.1819744391934499</v>
      </c>
      <c r="N121" s="625">
        <v>294</v>
      </c>
      <c r="O121" s="626" t="s">
        <v>50</v>
      </c>
      <c r="P121" s="627" t="s">
        <v>480</v>
      </c>
      <c r="R121" s="327">
        <f>F121-E121</f>
        <v>142.43009859544009</v>
      </c>
      <c r="S121" s="59">
        <f>R121/E121</f>
        <v>0.13454457028742223</v>
      </c>
      <c r="T121" s="37">
        <f>K121-J121</f>
        <v>0.45452478290842002</v>
      </c>
      <c r="U121" s="581">
        <f>T121/J121</f>
        <v>7.5660555744586175E-2</v>
      </c>
      <c r="V121" s="577"/>
      <c r="W121" s="580">
        <f>F121/E121</f>
        <v>1.1345445702874222</v>
      </c>
      <c r="X121" s="59">
        <f>0.5*(W121^2-1)</f>
        <v>0.14359569098433567</v>
      </c>
      <c r="Y121" s="37">
        <f>K121/J121</f>
        <v>1.0756605557445862</v>
      </c>
      <c r="Z121" s="581">
        <f>0.5*(Y121^2-1)</f>
        <v>7.8522815592376061E-2</v>
      </c>
    </row>
    <row r="122" spans="1:26" ht="15.9" customHeight="1" thickBot="1" x14ac:dyDescent="0.35">
      <c r="A122" s="1171"/>
      <c r="B122" s="1174"/>
      <c r="C122" s="621">
        <v>41865</v>
      </c>
      <c r="D122" s="622">
        <v>181</v>
      </c>
      <c r="E122" s="654">
        <v>1160.17794293252</v>
      </c>
      <c r="F122" s="655">
        <v>1292.7889345184899</v>
      </c>
      <c r="G122" s="656">
        <v>477.25</v>
      </c>
      <c r="H122" s="662" t="s">
        <v>718</v>
      </c>
      <c r="I122" s="660" t="s">
        <v>736</v>
      </c>
      <c r="J122" s="657">
        <v>6.4293128912030699</v>
      </c>
      <c r="K122" s="658">
        <v>6.6174560258954802</v>
      </c>
      <c r="L122" s="659">
        <v>6.4949889230195001</v>
      </c>
      <c r="M122" s="659">
        <v>6.6888503877119803</v>
      </c>
      <c r="N122" s="656">
        <v>477.25</v>
      </c>
      <c r="O122" s="662" t="s">
        <v>71</v>
      </c>
      <c r="P122" s="660" t="s">
        <v>719</v>
      </c>
      <c r="R122" s="327">
        <f>F122-E122</f>
        <v>132.61099158596994</v>
      </c>
      <c r="S122" s="59">
        <f>R122/E122</f>
        <v>0.11430228646717434</v>
      </c>
      <c r="T122" s="37">
        <f>K122-J122</f>
        <v>0.18814313469241029</v>
      </c>
      <c r="U122" s="581">
        <f>T122/J122</f>
        <v>2.926333464806757E-2</v>
      </c>
      <c r="V122" s="577"/>
      <c r="W122" s="580">
        <f>F122/E122</f>
        <v>1.1143022864671743</v>
      </c>
      <c r="X122" s="59">
        <f>0.5*(W122^2-1)</f>
        <v>0.12083479281298637</v>
      </c>
      <c r="Y122" s="37">
        <f>K122/J122</f>
        <v>1.0292633346480675</v>
      </c>
      <c r="Z122" s="581">
        <f>0.5*(Y122^2-1)</f>
        <v>2.9691506025429915E-2</v>
      </c>
    </row>
    <row r="123" spans="1:26" ht="15.9" customHeight="1" x14ac:dyDescent="0.3">
      <c r="A123" s="1171"/>
      <c r="B123" s="1174"/>
      <c r="C123" s="1211" t="s">
        <v>13</v>
      </c>
      <c r="D123" s="1212"/>
      <c r="E123" s="14">
        <f>AVERAGE(E118:E122)</f>
        <v>1028.6452416647442</v>
      </c>
      <c r="F123" s="15">
        <f>AVERAGE(F118:F122)</f>
        <v>1170.5829049832798</v>
      </c>
      <c r="G123" s="89">
        <f>AVERAGE(G118:G122)</f>
        <v>406.68333333333339</v>
      </c>
      <c r="H123" s="1118">
        <f>COUNT(E118:E122)</f>
        <v>5</v>
      </c>
      <c r="I123" s="1119"/>
      <c r="J123" s="64">
        <f>AVERAGE(J118:J122)</f>
        <v>6.494923552639289</v>
      </c>
      <c r="K123" s="65">
        <f>AVERAGE(K118:K122)</f>
        <v>6.7394515999126821</v>
      </c>
      <c r="L123" s="48">
        <f>AVERAGE(L118:L122)</f>
        <v>6.2878588180704664</v>
      </c>
      <c r="M123" s="48">
        <f>AVERAGE(M118:M122)</f>
        <v>6.5305281595033229</v>
      </c>
      <c r="N123" s="89">
        <f>AVERAGE(N118:N122)</f>
        <v>369.4375</v>
      </c>
      <c r="O123" s="1118">
        <f>COUNT(J118:J122)</f>
        <v>4</v>
      </c>
      <c r="P123" s="1119"/>
      <c r="R123" s="14">
        <f>AVERAGE(R118:R122)</f>
        <v>141.93766331853575</v>
      </c>
      <c r="S123" s="65">
        <f>AVERAGE(S118:S122)</f>
        <v>0.13896442698305642</v>
      </c>
      <c r="T123" s="48">
        <f>AVERAGE(T118:T122)</f>
        <v>0.24452804727339261</v>
      </c>
      <c r="U123" s="112">
        <f>AVERAGE(U118:U122)</f>
        <v>3.8762916270984243E-2</v>
      </c>
      <c r="W123" s="14">
        <f>AVERAGE(W118:W122)</f>
        <v>1.1389644269830566</v>
      </c>
      <c r="X123" s="65">
        <f>AVERAGE(X118:X122)</f>
        <v>0.14894640532013742</v>
      </c>
      <c r="Y123" s="48">
        <f>AVERAGE(Y118:Y122)</f>
        <v>1.0387629162709844</v>
      </c>
      <c r="Z123" s="112">
        <f>AVERAGE(Z118:Z122)</f>
        <v>3.9753503543430047E-2</v>
      </c>
    </row>
    <row r="124" spans="1:26" ht="15.9" customHeight="1" x14ac:dyDescent="0.3">
      <c r="A124" s="1171"/>
      <c r="B124" s="1174"/>
      <c r="C124" s="1219" t="s">
        <v>14</v>
      </c>
      <c r="D124" s="1220"/>
      <c r="E124" s="17">
        <f>_xlfn.STDEV.S(E118:E122)</f>
        <v>101.513876144554</v>
      </c>
      <c r="F124" s="18">
        <f>_xlfn.STDEV.S(F118:F122)</f>
        <v>105.26485076118023</v>
      </c>
      <c r="G124" s="90">
        <f>_xlfn.STDEV.S(G118:G122)</f>
        <v>107.02171378847488</v>
      </c>
      <c r="H124" s="1120"/>
      <c r="I124" s="1121"/>
      <c r="J124" s="66">
        <f>_xlfn.STDEV.S(J118:J122)</f>
        <v>0.43873162165376095</v>
      </c>
      <c r="K124" s="67">
        <f>_xlfn.STDEV.S(K118:K122)</f>
        <v>0.3225070331959537</v>
      </c>
      <c r="L124" s="50">
        <f>_xlfn.STDEV.S(L118:L122)</f>
        <v>0.39495717329324354</v>
      </c>
      <c r="M124" s="50">
        <f>_xlfn.STDEV.S(M118:M122)</f>
        <v>0.28091536089917446</v>
      </c>
      <c r="N124" s="90">
        <f>_xlfn.STDEV.S(N118:N122)</f>
        <v>77.609163709362747</v>
      </c>
      <c r="O124" s="1120"/>
      <c r="P124" s="1121"/>
      <c r="R124" s="17">
        <f>_xlfn.STDEV.S(R118:R122)</f>
        <v>26.297652206749554</v>
      </c>
      <c r="S124" s="67">
        <f>_xlfn.STDEV.S(S118:S122)</f>
        <v>2.8566691868170058E-2</v>
      </c>
      <c r="T124" s="50">
        <f>_xlfn.STDEV.S(T118:T122)</f>
        <v>0.14357822950810384</v>
      </c>
      <c r="U124" s="113">
        <f>_xlfn.STDEV.S(U118:U122)</f>
        <v>2.5261587890452849E-2</v>
      </c>
      <c r="W124" s="17">
        <f>_xlfn.STDEV.S(W118:W122)</f>
        <v>2.8566691868170076E-2</v>
      </c>
      <c r="X124" s="67">
        <f>_xlfn.STDEV.S(X118:X122)</f>
        <v>3.2908427341890915E-2</v>
      </c>
      <c r="Y124" s="50">
        <f>_xlfn.STDEV.S(Y118:Y122)</f>
        <v>2.526158789045287E-2</v>
      </c>
      <c r="Z124" s="113">
        <f>_xlfn.STDEV.S(Z118:Z122)</f>
        <v>2.6509339103328994E-2</v>
      </c>
    </row>
    <row r="125" spans="1:26" ht="15.9" customHeight="1" thickBot="1" x14ac:dyDescent="0.35">
      <c r="A125" s="1171"/>
      <c r="B125" s="1175"/>
      <c r="C125" s="1221" t="s">
        <v>15</v>
      </c>
      <c r="D125" s="1222"/>
      <c r="E125" s="20">
        <f>_xlfn.STDEV.S(E118:E122)/SQRT(COUNT(E118:E122))</f>
        <v>45.398385543743402</v>
      </c>
      <c r="F125" s="21">
        <f>_xlfn.STDEV.S(F118:F122)/SQRT(COUNT(F118:F122))</f>
        <v>47.075872388673893</v>
      </c>
      <c r="G125" s="91">
        <f>_xlfn.STDEV.S(G118:G122)/SQRT(COUNT(G118:G122))</f>
        <v>47.861565419911273</v>
      </c>
      <c r="H125" s="1122"/>
      <c r="I125" s="1123"/>
      <c r="J125" s="68">
        <f>_xlfn.STDEV.S(J118:J122)/SQRT(COUNT(J118:J122))</f>
        <v>0.21936581082688048</v>
      </c>
      <c r="K125" s="69">
        <f>_xlfn.STDEV.S(K118:K122)/SQRT(COUNT(K118:K122))</f>
        <v>0.16125351659797685</v>
      </c>
      <c r="L125" s="52">
        <f>_xlfn.STDEV.S(L118:L122)/SQRT(COUNT(L118:L122))</f>
        <v>0.19747858664662177</v>
      </c>
      <c r="M125" s="52">
        <f>_xlfn.STDEV.S(M118:M122)/SQRT(COUNT(M118:M122))</f>
        <v>0.14045768044958723</v>
      </c>
      <c r="N125" s="91">
        <f>_xlfn.STDEV.S(N118:N122)/SQRT(COUNT(N118:N122))</f>
        <v>38.804581854681373</v>
      </c>
      <c r="O125" s="1122"/>
      <c r="P125" s="1123"/>
      <c r="R125" s="20">
        <f>_xlfn.STDEV.S(R118:R122)/SQRT(COUNT(R118:R122))</f>
        <v>11.76066759658787</v>
      </c>
      <c r="S125" s="69">
        <f>_xlfn.STDEV.S(S118:S122)/SQRT(COUNT(S118:S122))</f>
        <v>1.2775412981903742E-2</v>
      </c>
      <c r="T125" s="52">
        <f>_xlfn.STDEV.S(T118:T122)/SQRT(COUNT(T118:T122))</f>
        <v>7.1789114754051919E-2</v>
      </c>
      <c r="U125" s="114">
        <f>_xlfn.STDEV.S(U118:U122)/SQRT(COUNT(U118:U122))</f>
        <v>1.2630793945226424E-2</v>
      </c>
      <c r="W125" s="20">
        <f>_xlfn.STDEV.S(W118:W122)/SQRT(COUNT(W118:W122))</f>
        <v>1.2775412981903749E-2</v>
      </c>
      <c r="X125" s="69">
        <f>_xlfn.STDEV.S(X118:X122)/SQRT(COUNT(X118:X122))</f>
        <v>1.4717096113816159E-2</v>
      </c>
      <c r="Y125" s="52">
        <f>_xlfn.STDEV.S(Y118:Y122)/SQRT(COUNT(Y118:Y122))</f>
        <v>1.2630793945226435E-2</v>
      </c>
      <c r="Z125" s="114">
        <f>_xlfn.STDEV.S(Z118:Z122)/SQRT(COUNT(Z118:Z122))</f>
        <v>1.3254669551664497E-2</v>
      </c>
    </row>
    <row r="126" spans="1:26" ht="15.9" customHeight="1" x14ac:dyDescent="0.3">
      <c r="A126" s="1171"/>
      <c r="B126" s="1173" t="s">
        <v>16</v>
      </c>
      <c r="C126" s="603">
        <v>41480</v>
      </c>
      <c r="D126" s="604">
        <v>639</v>
      </c>
      <c r="E126" s="605">
        <v>1094.7409849821499</v>
      </c>
      <c r="F126" s="606">
        <v>1221.41082823639</v>
      </c>
      <c r="G126" s="600">
        <v>436.25</v>
      </c>
      <c r="H126" s="601" t="s">
        <v>79</v>
      </c>
      <c r="I126" s="602" t="s">
        <v>634</v>
      </c>
      <c r="J126" s="597">
        <v>6.12424390612673</v>
      </c>
      <c r="K126" s="598">
        <v>6.2808894885486399</v>
      </c>
      <c r="L126" s="599">
        <v>5.9621328998905403</v>
      </c>
      <c r="M126" s="599">
        <v>6.1078911077789</v>
      </c>
      <c r="N126" s="600">
        <v>436.25</v>
      </c>
      <c r="O126" s="601" t="s">
        <v>78</v>
      </c>
      <c r="P126" s="602" t="s">
        <v>658</v>
      </c>
      <c r="R126" s="308">
        <f t="shared" ref="R126:R133" si="30">F126-E126</f>
        <v>126.66984325424005</v>
      </c>
      <c r="S126" s="100">
        <f t="shared" ref="S126:S133" si="31">R126/E126</f>
        <v>0.11570759201666816</v>
      </c>
      <c r="T126" s="35">
        <f t="shared" ref="T126:T131" si="32">K126-J126</f>
        <v>0.15664558242190996</v>
      </c>
      <c r="U126" s="579">
        <f t="shared" ref="U126:U131" si="33">T126/J126</f>
        <v>2.5577946408241643E-2</v>
      </c>
      <c r="V126" s="577"/>
      <c r="W126" s="578">
        <f t="shared" ref="W126:W133" si="34">F126/E126</f>
        <v>1.1157075920166681</v>
      </c>
      <c r="X126" s="100">
        <f>0.5*(W126^2-1)</f>
        <v>0.12240171544181599</v>
      </c>
      <c r="Y126" s="35">
        <f t="shared" ref="Y126:Y131" si="35">K126/J126</f>
        <v>1.0255779464082417</v>
      </c>
      <c r="Z126" s="579">
        <f>0.5*(Y126^2-1)</f>
        <v>2.5905062079473185E-2</v>
      </c>
    </row>
    <row r="127" spans="1:26" ht="15.9" customHeight="1" x14ac:dyDescent="0.3">
      <c r="A127" s="1171"/>
      <c r="B127" s="1174"/>
      <c r="C127" s="603">
        <v>41480</v>
      </c>
      <c r="D127" s="604">
        <v>640</v>
      </c>
      <c r="E127" s="617">
        <v>1017.18871113915</v>
      </c>
      <c r="F127" s="618">
        <v>1113.4848348816899</v>
      </c>
      <c r="G127" s="614">
        <v>489.5</v>
      </c>
      <c r="H127" s="615" t="s">
        <v>78</v>
      </c>
      <c r="I127" s="616" t="s">
        <v>613</v>
      </c>
      <c r="J127" s="611">
        <v>4.6265015703729402</v>
      </c>
      <c r="K127" s="612">
        <v>4.7130368067548796</v>
      </c>
      <c r="L127" s="613">
        <v>4.47672064982034</v>
      </c>
      <c r="M127" s="613">
        <v>4.6180411917829796</v>
      </c>
      <c r="N127" s="614">
        <v>489.5</v>
      </c>
      <c r="O127" s="615" t="s">
        <v>71</v>
      </c>
      <c r="P127" s="616" t="s">
        <v>662</v>
      </c>
      <c r="R127" s="327">
        <f t="shared" si="30"/>
        <v>96.296123742539976</v>
      </c>
      <c r="S127" s="59">
        <f t="shared" si="31"/>
        <v>9.4668887580061631E-2</v>
      </c>
      <c r="T127" s="37">
        <f t="shared" si="32"/>
        <v>8.6535236381939384E-2</v>
      </c>
      <c r="U127" s="581">
        <f t="shared" si="33"/>
        <v>1.8704248786186799E-2</v>
      </c>
      <c r="V127" s="577"/>
      <c r="W127" s="580">
        <f t="shared" si="34"/>
        <v>1.0946688875800616</v>
      </c>
      <c r="X127" s="59">
        <f t="shared" ref="X127:X133" si="36">0.5*(W127^2-1)</f>
        <v>9.9149986717884775E-2</v>
      </c>
      <c r="Y127" s="37">
        <f t="shared" si="35"/>
        <v>1.0187042487861868</v>
      </c>
      <c r="Z127" s="581">
        <f>0.5*(Y127^2-1)</f>
        <v>1.8879173247514647E-2</v>
      </c>
    </row>
    <row r="128" spans="1:26" ht="15.9" customHeight="1" x14ac:dyDescent="0.3">
      <c r="A128" s="1171"/>
      <c r="B128" s="1174"/>
      <c r="C128" s="621">
        <v>41494</v>
      </c>
      <c r="D128" s="622">
        <v>662</v>
      </c>
      <c r="E128" s="623" t="s">
        <v>17</v>
      </c>
      <c r="F128" s="624" t="s">
        <v>17</v>
      </c>
      <c r="G128" s="625" t="s">
        <v>17</v>
      </c>
      <c r="H128" s="626" t="s">
        <v>17</v>
      </c>
      <c r="I128" s="627" t="s">
        <v>17</v>
      </c>
      <c r="J128" s="628" t="s">
        <v>17</v>
      </c>
      <c r="K128" s="629" t="s">
        <v>17</v>
      </c>
      <c r="L128" s="630" t="s">
        <v>17</v>
      </c>
      <c r="M128" s="630" t="s">
        <v>17</v>
      </c>
      <c r="N128" s="625" t="s">
        <v>17</v>
      </c>
      <c r="O128" s="626" t="s">
        <v>17</v>
      </c>
      <c r="P128" s="627" t="s">
        <v>17</v>
      </c>
      <c r="R128" s="327" t="s">
        <v>17</v>
      </c>
      <c r="S128" s="59" t="s">
        <v>17</v>
      </c>
      <c r="T128" s="37" t="s">
        <v>17</v>
      </c>
      <c r="U128" s="581" t="s">
        <v>17</v>
      </c>
      <c r="V128" s="577"/>
      <c r="W128" s="580" t="s">
        <v>17</v>
      </c>
      <c r="X128" s="59" t="s">
        <v>17</v>
      </c>
      <c r="Y128" s="37" t="s">
        <v>17</v>
      </c>
      <c r="Z128" s="581" t="s">
        <v>17</v>
      </c>
    </row>
    <row r="129" spans="1:26" ht="15.9" customHeight="1" x14ac:dyDescent="0.3">
      <c r="A129" s="1171"/>
      <c r="B129" s="1174"/>
      <c r="C129" s="621">
        <v>41495</v>
      </c>
      <c r="D129" s="622">
        <v>667</v>
      </c>
      <c r="E129" s="623">
        <v>1084.1675151049601</v>
      </c>
      <c r="F129" s="624">
        <v>1143.68251108754</v>
      </c>
      <c r="G129" s="625">
        <v>342.5</v>
      </c>
      <c r="H129" s="631" t="s">
        <v>78</v>
      </c>
      <c r="I129" s="627" t="s">
        <v>619</v>
      </c>
      <c r="J129" s="628">
        <v>5.12159457512751</v>
      </c>
      <c r="K129" s="629">
        <v>5.3708097133260102</v>
      </c>
      <c r="L129" s="630">
        <v>4.9397137792243102</v>
      </c>
      <c r="M129" s="630">
        <v>5.17174458029546</v>
      </c>
      <c r="N129" s="625">
        <v>342.5</v>
      </c>
      <c r="O129" s="626" t="s">
        <v>79</v>
      </c>
      <c r="P129" s="627" t="s">
        <v>675</v>
      </c>
      <c r="R129" s="327">
        <f t="shared" si="30"/>
        <v>59.514995982579876</v>
      </c>
      <c r="S129" s="59">
        <f t="shared" si="31"/>
        <v>5.4894649722850374E-2</v>
      </c>
      <c r="T129" s="37">
        <f t="shared" si="32"/>
        <v>0.24921513819850016</v>
      </c>
      <c r="U129" s="581">
        <f t="shared" si="33"/>
        <v>4.8659677087442163E-2</v>
      </c>
      <c r="V129" s="577"/>
      <c r="W129" s="580">
        <f t="shared" si="34"/>
        <v>1.0548946497228504</v>
      </c>
      <c r="X129" s="59">
        <f t="shared" si="36"/>
        <v>5.6401361006947592E-2</v>
      </c>
      <c r="Y129" s="37">
        <f t="shared" si="35"/>
        <v>1.0486596770874421</v>
      </c>
      <c r="Z129" s="581">
        <f>0.5*(Y129^2-1)</f>
        <v>4.9843559174569174E-2</v>
      </c>
    </row>
    <row r="130" spans="1:26" ht="15.9" customHeight="1" x14ac:dyDescent="0.3">
      <c r="A130" s="1171"/>
      <c r="B130" s="1174"/>
      <c r="C130" s="621">
        <v>41856</v>
      </c>
      <c r="D130" s="622">
        <v>193</v>
      </c>
      <c r="E130" s="623">
        <v>1099.4856223496299</v>
      </c>
      <c r="F130" s="624">
        <v>1214.21797891039</v>
      </c>
      <c r="G130" s="625">
        <v>398.75</v>
      </c>
      <c r="H130" s="626" t="s">
        <v>79</v>
      </c>
      <c r="I130" s="627" t="s">
        <v>586</v>
      </c>
      <c r="J130" s="628">
        <v>6.0262600290081396</v>
      </c>
      <c r="K130" s="629">
        <v>6.4378658279444698</v>
      </c>
      <c r="L130" s="630">
        <v>5.9713876202600797</v>
      </c>
      <c r="M130" s="630">
        <v>6.4279942441401001</v>
      </c>
      <c r="N130" s="625">
        <v>398.75</v>
      </c>
      <c r="O130" s="626" t="s">
        <v>79</v>
      </c>
      <c r="P130" s="627" t="s">
        <v>586</v>
      </c>
      <c r="R130" s="327">
        <f t="shared" si="30"/>
        <v>114.73235656076008</v>
      </c>
      <c r="S130" s="59">
        <f t="shared" si="31"/>
        <v>0.10435093850120022</v>
      </c>
      <c r="T130" s="37">
        <f t="shared" si="32"/>
        <v>0.4116057989363302</v>
      </c>
      <c r="U130" s="581">
        <f t="shared" si="33"/>
        <v>6.8302030937101174E-2</v>
      </c>
      <c r="V130" s="577"/>
      <c r="W130" s="580">
        <f t="shared" si="34"/>
        <v>1.1043509385012003</v>
      </c>
      <c r="X130" s="59">
        <f t="shared" si="36"/>
        <v>0.10979549768424091</v>
      </c>
      <c r="Y130" s="37">
        <f t="shared" si="35"/>
        <v>1.0683020309371012</v>
      </c>
      <c r="Z130" s="581">
        <f>0.5*(Y130^2-1)</f>
        <v>7.0634614652167582E-2</v>
      </c>
    </row>
    <row r="131" spans="1:26" ht="15.9" customHeight="1" x14ac:dyDescent="0.3">
      <c r="A131" s="1171"/>
      <c r="B131" s="1174"/>
      <c r="C131" s="621">
        <v>41877</v>
      </c>
      <c r="D131" s="622">
        <v>198</v>
      </c>
      <c r="E131" s="623">
        <v>1110.0718301131301</v>
      </c>
      <c r="F131" s="624">
        <v>1164.1339226162299</v>
      </c>
      <c r="G131" s="625">
        <v>372.75</v>
      </c>
      <c r="H131" s="631" t="s">
        <v>79</v>
      </c>
      <c r="I131" s="653" t="s">
        <v>722</v>
      </c>
      <c r="J131" s="628">
        <v>6.28450017756668</v>
      </c>
      <c r="K131" s="629">
        <v>6.4252809097617201</v>
      </c>
      <c r="L131" s="630">
        <v>6.112514457594</v>
      </c>
      <c r="M131" s="630">
        <v>6.2185854379999199</v>
      </c>
      <c r="N131" s="625">
        <v>372.75</v>
      </c>
      <c r="O131" s="631" t="s">
        <v>50</v>
      </c>
      <c r="P131" s="653" t="s">
        <v>722</v>
      </c>
      <c r="R131" s="327">
        <f t="shared" si="30"/>
        <v>54.062092503099848</v>
      </c>
      <c r="S131" s="59">
        <f t="shared" si="31"/>
        <v>4.8701436282362238E-2</v>
      </c>
      <c r="T131" s="37">
        <f t="shared" si="32"/>
        <v>0.14078073219504006</v>
      </c>
      <c r="U131" s="581">
        <f t="shared" si="33"/>
        <v>2.2401261551010011E-2</v>
      </c>
      <c r="V131" s="577"/>
      <c r="W131" s="580">
        <f t="shared" si="34"/>
        <v>1.0487014362823623</v>
      </c>
      <c r="X131" s="59">
        <f t="shared" si="36"/>
        <v>4.9887351230344823E-2</v>
      </c>
      <c r="Y131" s="37">
        <f t="shared" si="35"/>
        <v>1.0224012615510101</v>
      </c>
      <c r="Z131" s="581">
        <f>0.5*(Y131^2-1)</f>
        <v>2.2652169810548406E-2</v>
      </c>
    </row>
    <row r="132" spans="1:26" ht="15.9" customHeight="1" x14ac:dyDescent="0.3">
      <c r="A132" s="1171"/>
      <c r="B132" s="1174"/>
      <c r="C132" s="621">
        <v>41947</v>
      </c>
      <c r="D132" s="622">
        <v>241</v>
      </c>
      <c r="E132" s="623" t="s">
        <v>17</v>
      </c>
      <c r="F132" s="624" t="s">
        <v>17</v>
      </c>
      <c r="G132" s="625" t="s">
        <v>17</v>
      </c>
      <c r="H132" s="626" t="s">
        <v>17</v>
      </c>
      <c r="I132" s="627" t="s">
        <v>657</v>
      </c>
      <c r="J132" s="628" t="s">
        <v>17</v>
      </c>
      <c r="K132" s="629" t="s">
        <v>17</v>
      </c>
      <c r="L132" s="630" t="s">
        <v>17</v>
      </c>
      <c r="M132" s="630" t="s">
        <v>17</v>
      </c>
      <c r="N132" s="625" t="s">
        <v>17</v>
      </c>
      <c r="O132" s="626" t="s">
        <v>17</v>
      </c>
      <c r="P132" s="627" t="s">
        <v>657</v>
      </c>
      <c r="R132" s="327" t="s">
        <v>17</v>
      </c>
      <c r="S132" s="59" t="s">
        <v>17</v>
      </c>
      <c r="T132" s="37" t="s">
        <v>17</v>
      </c>
      <c r="U132" s="581" t="s">
        <v>17</v>
      </c>
      <c r="V132" s="577"/>
      <c r="W132" s="580" t="s">
        <v>17</v>
      </c>
      <c r="X132" s="59" t="s">
        <v>17</v>
      </c>
      <c r="Y132" s="37" t="s">
        <v>17</v>
      </c>
      <c r="Z132" s="581" t="s">
        <v>17</v>
      </c>
    </row>
    <row r="133" spans="1:26" ht="15.9" customHeight="1" thickBot="1" x14ac:dyDescent="0.35">
      <c r="A133" s="1171"/>
      <c r="B133" s="1174"/>
      <c r="C133" s="621">
        <v>41954</v>
      </c>
      <c r="D133" s="622">
        <v>251</v>
      </c>
      <c r="E133" s="654">
        <v>915.87276765736101</v>
      </c>
      <c r="F133" s="655">
        <v>1000.22652104802</v>
      </c>
      <c r="G133" s="656">
        <v>465</v>
      </c>
      <c r="H133" s="663" t="s">
        <v>77</v>
      </c>
      <c r="I133" s="664" t="s">
        <v>729</v>
      </c>
      <c r="J133" s="657" t="s">
        <v>17</v>
      </c>
      <c r="K133" s="658" t="s">
        <v>17</v>
      </c>
      <c r="L133" s="659" t="s">
        <v>17</v>
      </c>
      <c r="M133" s="659" t="s">
        <v>17</v>
      </c>
      <c r="N133" s="656" t="s">
        <v>17</v>
      </c>
      <c r="O133" s="663" t="s">
        <v>17</v>
      </c>
      <c r="P133" s="660" t="s">
        <v>73</v>
      </c>
      <c r="R133" s="327">
        <f t="shared" si="30"/>
        <v>84.353753390658994</v>
      </c>
      <c r="S133" s="59">
        <f t="shared" si="31"/>
        <v>9.2102043394543587E-2</v>
      </c>
      <c r="T133" s="37" t="s">
        <v>17</v>
      </c>
      <c r="U133" s="581" t="s">
        <v>17</v>
      </c>
      <c r="V133" s="577"/>
      <c r="W133" s="580">
        <f t="shared" si="34"/>
        <v>1.0921020433945436</v>
      </c>
      <c r="X133" s="59">
        <f t="shared" si="36"/>
        <v>9.6343436593268827E-2</v>
      </c>
      <c r="Y133" s="37" t="s">
        <v>17</v>
      </c>
      <c r="Z133" s="581" t="s">
        <v>17</v>
      </c>
    </row>
    <row r="134" spans="1:26" ht="15.9" customHeight="1" x14ac:dyDescent="0.3">
      <c r="A134" s="1171"/>
      <c r="B134" s="1174"/>
      <c r="C134" s="1116" t="s">
        <v>13</v>
      </c>
      <c r="D134" s="1117"/>
      <c r="E134" s="14">
        <f>AVERAGE(E126:E133)</f>
        <v>1053.5879052243968</v>
      </c>
      <c r="F134" s="15">
        <f>AVERAGE(F126:F133)</f>
        <v>1142.8594327967101</v>
      </c>
      <c r="G134" s="89">
        <f>AVERAGE(G126:G133)</f>
        <v>417.45833333333331</v>
      </c>
      <c r="H134" s="1118">
        <f>COUNT(E126:E133)</f>
        <v>6</v>
      </c>
      <c r="I134" s="1119"/>
      <c r="J134" s="64">
        <f>AVERAGE(J126:J133)</f>
        <v>5.6366200516404001</v>
      </c>
      <c r="K134" s="65">
        <f>AVERAGE(K126:K133)</f>
        <v>5.845576549267145</v>
      </c>
      <c r="L134" s="48">
        <f>AVERAGE(L126:L133)</f>
        <v>5.4924938813578539</v>
      </c>
      <c r="M134" s="48">
        <f>AVERAGE(M126:M133)</f>
        <v>5.7088513123994717</v>
      </c>
      <c r="N134" s="89">
        <f>AVERAGE(N126:N133)</f>
        <v>407.95</v>
      </c>
      <c r="O134" s="1118">
        <f>COUNT(J126:J133)</f>
        <v>5</v>
      </c>
      <c r="P134" s="1119"/>
      <c r="R134" s="14">
        <f>AVERAGE(R126:R133)</f>
        <v>89.271527572313133</v>
      </c>
      <c r="S134" s="65">
        <f>AVERAGE(S126:S133)</f>
        <v>8.5070924582947696E-2</v>
      </c>
      <c r="T134" s="48">
        <f>AVERAGE(T126:T133)</f>
        <v>0.20895649762674395</v>
      </c>
      <c r="U134" s="112">
        <f>AVERAGE(U126:U133)</f>
        <v>3.6729032953996363E-2</v>
      </c>
      <c r="W134" s="14">
        <f>AVERAGE(W126:W133)</f>
        <v>1.0850709245829477</v>
      </c>
      <c r="X134" s="65">
        <f>AVERAGE(X126:X133)</f>
        <v>8.8996558112417148E-2</v>
      </c>
      <c r="Y134" s="48">
        <f>AVERAGE(Y126:Y133)</f>
        <v>1.0367290329539962</v>
      </c>
      <c r="Z134" s="112">
        <f>AVERAGE(Z126:Z133)</f>
        <v>3.7582915792854596E-2</v>
      </c>
    </row>
    <row r="135" spans="1:26" ht="15.9" customHeight="1" x14ac:dyDescent="0.3">
      <c r="A135" s="1171"/>
      <c r="B135" s="1174"/>
      <c r="C135" s="1124" t="s">
        <v>14</v>
      </c>
      <c r="D135" s="1125"/>
      <c r="E135" s="17">
        <f>_xlfn.STDEV.S(E126:E133)</f>
        <v>75.121346057299164</v>
      </c>
      <c r="F135" s="18">
        <f>_xlfn.STDEV.S(F126:F133)</f>
        <v>81.145128899412754</v>
      </c>
      <c r="G135" s="90">
        <f>_xlfn.STDEV.S(G126:G133)</f>
        <v>56.162135079310104</v>
      </c>
      <c r="H135" s="1120"/>
      <c r="I135" s="1121"/>
      <c r="J135" s="66">
        <f>_xlfn.STDEV.S(J126:J133)</f>
        <v>0.72369461457387207</v>
      </c>
      <c r="K135" s="67">
        <f>_xlfn.STDEV.S(K126:K133)</f>
        <v>0.77207689176624272</v>
      </c>
      <c r="L135" s="50">
        <f>_xlfn.STDEV.S(L126:L133)</f>
        <v>0.73683217815647006</v>
      </c>
      <c r="M135" s="50">
        <f>_xlfn.STDEV.S(M126:M133)</f>
        <v>0.77694571146918523</v>
      </c>
      <c r="N135" s="90">
        <f>_xlfn.STDEV.S(N126:N133)</f>
        <v>57.137279861750606</v>
      </c>
      <c r="O135" s="1120"/>
      <c r="P135" s="1121"/>
      <c r="R135" s="17">
        <f>_xlfn.STDEV.S(R126:R133)</f>
        <v>29.139570254293208</v>
      </c>
      <c r="S135" s="67">
        <f>_xlfn.STDEV.S(S126:S133)</f>
        <v>2.7148587798438855E-2</v>
      </c>
      <c r="T135" s="50">
        <f>_xlfn.STDEV.S(T126:T133)</f>
        <v>0.12753316187220096</v>
      </c>
      <c r="U135" s="113">
        <f>_xlfn.STDEV.S(U126:U133)</f>
        <v>2.1176160416275472E-2</v>
      </c>
      <c r="W135" s="17">
        <f>_xlfn.STDEV.S(W126:W133)</f>
        <v>2.71485877984388E-2</v>
      </c>
      <c r="X135" s="67">
        <f>_xlfn.STDEV.S(X126:X133)</f>
        <v>2.931738766214392E-2</v>
      </c>
      <c r="Y135" s="50">
        <f>_xlfn.STDEV.S(Y126:Y133)</f>
        <v>2.1176160416275444E-2</v>
      </c>
      <c r="Z135" s="113">
        <f>_xlfn.STDEV.S(Z126:Z133)</f>
        <v>2.2089972848341969E-2</v>
      </c>
    </row>
    <row r="136" spans="1:26" ht="15.9" customHeight="1" thickBot="1" x14ac:dyDescent="0.35">
      <c r="A136" s="1171"/>
      <c r="B136" s="1175"/>
      <c r="C136" s="1126" t="s">
        <v>15</v>
      </c>
      <c r="D136" s="1127"/>
      <c r="E136" s="20">
        <f>_xlfn.STDEV.S(E126:E133)/SQRT(COUNT(E126:E133))</f>
        <v>30.668161105236642</v>
      </c>
      <c r="F136" s="21">
        <f>_xlfn.STDEV.S(F126:F133)/SQRT(COUNT(F126:F133))</f>
        <v>33.127360152655065</v>
      </c>
      <c r="G136" s="91">
        <f>_xlfn.STDEV.S(G126:G133)/SQRT(COUNT(G126:G133))</f>
        <v>22.928095634928905</v>
      </c>
      <c r="H136" s="1122"/>
      <c r="I136" s="1123"/>
      <c r="J136" s="68">
        <f>_xlfn.STDEV.S(J126:J133)/SQRT(COUNT(J126:J133))</f>
        <v>0.32364607062753759</v>
      </c>
      <c r="K136" s="69">
        <f>_xlfn.STDEV.S(K126:K133)/SQRT(COUNT(K126:K133))</f>
        <v>0.34528328276921327</v>
      </c>
      <c r="L136" s="52">
        <f>_xlfn.STDEV.S(L126:L133)/SQRT(COUNT(L126:L133))</f>
        <v>0.32952136767342055</v>
      </c>
      <c r="M136" s="52">
        <f>_xlfn.STDEV.S(M126:M133)/SQRT(COUNT(M126:M133))</f>
        <v>0.3474606851344072</v>
      </c>
      <c r="N136" s="91">
        <f>_xlfn.STDEV.S(N126:N133)/SQRT(COUNT(N126:N133))</f>
        <v>25.552568364060829</v>
      </c>
      <c r="O136" s="1122"/>
      <c r="P136" s="1123"/>
      <c r="R136" s="20">
        <f>_xlfn.STDEV.S(R126:R133)/SQRT(COUNT(R126:R133))</f>
        <v>11.896179741166836</v>
      </c>
      <c r="S136" s="69">
        <f>_xlfn.STDEV.S(S126:S133)/SQRT(COUNT(S126:S133))</f>
        <v>1.1083364557220754E-2</v>
      </c>
      <c r="T136" s="52">
        <f>_xlfn.STDEV.S(T126:T133)/SQRT(COUNT(T126:T133))</f>
        <v>5.7034563866345131E-2</v>
      </c>
      <c r="U136" s="114">
        <f>_xlfn.STDEV.S(U126:U133)/SQRT(COUNT(U126:U133))</f>
        <v>9.4702668386464385E-3</v>
      </c>
      <c r="W136" s="20">
        <f>_xlfn.STDEV.S(W126:W133)/SQRT(COUNT(W126:W133))</f>
        <v>1.1083364557220731E-2</v>
      </c>
      <c r="X136" s="69">
        <f>_xlfn.STDEV.S(X126:X133)/SQRT(COUNT(X126:X133))</f>
        <v>1.1968773393936606E-2</v>
      </c>
      <c r="Y136" s="52">
        <f>_xlfn.STDEV.S(Y126:Y133)/SQRT(COUNT(Y126:Y133))</f>
        <v>9.4702668386464264E-3</v>
      </c>
      <c r="Z136" s="114">
        <f>_xlfn.STDEV.S(Z126:Z133)/SQRT(COUNT(Z126:Z133))</f>
        <v>9.8789361820034588E-3</v>
      </c>
    </row>
    <row r="137" spans="1:26" s="81" customFormat="1" ht="15.9" customHeight="1" thickBot="1" x14ac:dyDescent="0.35">
      <c r="A137" s="1172"/>
      <c r="B137" s="1109" t="s">
        <v>19</v>
      </c>
      <c r="C137" s="1110"/>
      <c r="D137" s="1110"/>
      <c r="E137" s="27">
        <f>_xlfn.T.TEST(E118:E122,E126:E133,2,3)</f>
        <v>0.66219640478356567</v>
      </c>
      <c r="F137" s="28">
        <f>_xlfn.T.TEST(F118:F122,F126:F133,2,3)</f>
        <v>0.64385951655014995</v>
      </c>
      <c r="G137" s="53">
        <f>_xlfn.T.TEST(G118:G122,G126:G133,2,3)</f>
        <v>0.84604085438703613</v>
      </c>
      <c r="J137" s="27">
        <f>_xlfn.T.TEST(J118:J122,J126:J133,2,3)</f>
        <v>6.619892543120133E-2</v>
      </c>
      <c r="K137" s="72">
        <f>_xlfn.T.TEST(K118:K122,K126:K133,2,3)</f>
        <v>6.0579959270619904E-2</v>
      </c>
      <c r="L137" s="28">
        <f>_xlfn.T.TEST(L118:L122,L126:L133,2,3)</f>
        <v>8.1584596375686907E-2</v>
      </c>
      <c r="M137" s="28">
        <f>_xlfn.T.TEST(M118:M122,M126:M133,2,3)</f>
        <v>7.7486183779944859E-2</v>
      </c>
      <c r="N137" s="53">
        <f>_xlfn.T.TEST(N118:N122,N126:N133,2,3)</f>
        <v>0.44222427828521965</v>
      </c>
      <c r="R137" s="27">
        <f>_xlfn.T.TEST(R118:R122,R126:R133,2,3)</f>
        <v>1.1914506031651475E-2</v>
      </c>
      <c r="S137" s="72">
        <f>_xlfn.T.TEST(S118:S122,S126:S133,2,3)</f>
        <v>1.1983140512663047E-2</v>
      </c>
      <c r="T137" s="28">
        <f>_xlfn.T.TEST(T118:T122,T126:T133,2,3)</f>
        <v>0.71112469904213704</v>
      </c>
      <c r="U137" s="29">
        <f>_xlfn.T.TEST(U118:U122,U126:U133,2,3)</f>
        <v>0.90175514510722676</v>
      </c>
      <c r="W137" s="27">
        <f>_xlfn.T.TEST(W118:W122,W126:W133,2,3)</f>
        <v>1.198314051266296E-2</v>
      </c>
      <c r="X137" s="72">
        <f>_xlfn.T.TEST(X118:X122,X126:X133,2,3)</f>
        <v>1.301692046232557E-2</v>
      </c>
      <c r="Y137" s="28">
        <f>_xlfn.T.TEST(Y118:Y122,Y126:Y133,2,3)</f>
        <v>0.90175514510721322</v>
      </c>
      <c r="Z137" s="29">
        <f>_xlfn.T.TEST(Z118:Z122,Z126:Z133,2,3)</f>
        <v>0.89990242768869833</v>
      </c>
    </row>
    <row r="138" spans="1:26" ht="15.9" customHeight="1" x14ac:dyDescent="0.3">
      <c r="E138" s="81"/>
      <c r="F138" s="1"/>
      <c r="G138" s="1"/>
      <c r="N138" s="1"/>
      <c r="R138" s="81"/>
      <c r="S138" s="81"/>
      <c r="T138" s="81"/>
      <c r="U138" s="81"/>
      <c r="W138" s="81"/>
      <c r="X138" s="81"/>
      <c r="Y138" s="81"/>
      <c r="Z138" s="81"/>
    </row>
    <row r="139" spans="1:26" ht="15.9" customHeight="1" thickBot="1" x14ac:dyDescent="0.35">
      <c r="E139" s="81"/>
      <c r="F139" s="1"/>
      <c r="G139" s="1"/>
      <c r="N139" s="1"/>
      <c r="R139" s="81"/>
      <c r="S139" s="81"/>
      <c r="T139" s="81"/>
      <c r="U139" s="81"/>
      <c r="W139" s="81"/>
      <c r="X139" s="81"/>
      <c r="Y139" s="81"/>
      <c r="Z139" s="81"/>
    </row>
    <row r="140" spans="1:26" ht="15.9" customHeight="1" x14ac:dyDescent="0.3">
      <c r="B140" s="84"/>
      <c r="C140" s="1101" t="s">
        <v>21</v>
      </c>
      <c r="D140" s="1239"/>
      <c r="E140" s="1178" t="s">
        <v>51</v>
      </c>
      <c r="F140" s="1135"/>
      <c r="G140" s="1198" t="s">
        <v>7</v>
      </c>
      <c r="H140" s="1101" t="s">
        <v>2</v>
      </c>
      <c r="I140" s="1102"/>
      <c r="J140" s="1250" t="s">
        <v>74</v>
      </c>
      <c r="K140" s="1251"/>
      <c r="L140" s="1282" t="s">
        <v>54</v>
      </c>
      <c r="M140" s="1317"/>
      <c r="N140" s="1194" t="s">
        <v>7</v>
      </c>
      <c r="O140" s="1101" t="s">
        <v>2</v>
      </c>
      <c r="P140" s="1102"/>
      <c r="R140" s="1281" t="s">
        <v>90</v>
      </c>
      <c r="S140" s="1298"/>
      <c r="T140" s="1278" t="s">
        <v>74</v>
      </c>
      <c r="U140" s="1279"/>
      <c r="W140" s="1281" t="s">
        <v>90</v>
      </c>
      <c r="X140" s="1298"/>
      <c r="Y140" s="1278" t="s">
        <v>74</v>
      </c>
      <c r="Z140" s="1279"/>
    </row>
    <row r="141" spans="1:26" ht="16.5" customHeight="1" thickBot="1" x14ac:dyDescent="0.45">
      <c r="B141" s="85"/>
      <c r="C141" s="1103"/>
      <c r="D141" s="1241"/>
      <c r="E141" s="92" t="s">
        <v>52</v>
      </c>
      <c r="F141" s="93" t="s">
        <v>53</v>
      </c>
      <c r="G141" s="1315"/>
      <c r="H141" s="1103"/>
      <c r="I141" s="1104"/>
      <c r="J141" s="2" t="s">
        <v>52</v>
      </c>
      <c r="K141" s="3" t="s">
        <v>53</v>
      </c>
      <c r="L141" s="54" t="s">
        <v>52</v>
      </c>
      <c r="M141" s="55" t="s">
        <v>53</v>
      </c>
      <c r="N141" s="1316"/>
      <c r="O141" s="1103"/>
      <c r="P141" s="1104"/>
      <c r="R141" s="274" t="s">
        <v>92</v>
      </c>
      <c r="S141" s="591" t="s">
        <v>88</v>
      </c>
      <c r="T141" s="276" t="s">
        <v>91</v>
      </c>
      <c r="U141" s="386" t="s">
        <v>89</v>
      </c>
      <c r="W141" s="274" t="s">
        <v>342</v>
      </c>
      <c r="X141" s="589" t="s">
        <v>343</v>
      </c>
      <c r="Y141" s="276" t="s">
        <v>347</v>
      </c>
      <c r="Z141" s="278" t="s">
        <v>348</v>
      </c>
    </row>
    <row r="142" spans="1:26" ht="15.9" customHeight="1" x14ac:dyDescent="0.3">
      <c r="A142" s="34"/>
      <c r="B142" s="1236" t="s">
        <v>9</v>
      </c>
      <c r="C142" s="1188" t="s">
        <v>653</v>
      </c>
      <c r="D142" s="1189"/>
      <c r="E142" s="578">
        <f>_xlfn.T.TEST(E6:E10,E31:E36,2,3)</f>
        <v>1.9498292714010465E-3</v>
      </c>
      <c r="F142" s="35">
        <f>_xlfn.T.TEST(F6:F10,F31:F36,2,3)</f>
        <v>1.5294454485067961E-5</v>
      </c>
      <c r="G142" s="162">
        <f>_xlfn.T.TEST(G6:G10,G31:G36,2,3)</f>
        <v>0.75406373573016072</v>
      </c>
      <c r="H142" s="1230"/>
      <c r="I142" s="1231"/>
      <c r="J142" s="578">
        <f>_xlfn.T.TEST(J6:J10,J31:J36,2,3)</f>
        <v>2.9608874609236631E-3</v>
      </c>
      <c r="K142" s="35">
        <f>_xlfn.T.TEST(K6:K10,K31:K36,2,3)</f>
        <v>5.9611936726117675E-4</v>
      </c>
      <c r="L142" s="99">
        <f>_xlfn.T.TEST(L6:L10,L31:L36,2,3)</f>
        <v>2.753328127869702E-3</v>
      </c>
      <c r="M142" s="100">
        <f>_xlfn.T.TEST(M6:M10,M31:M36,2,3)</f>
        <v>4.0803968761003988E-4</v>
      </c>
      <c r="N142" s="579">
        <f>_xlfn.T.TEST(N6:N10,N31:N36,2,3)</f>
        <v>0.75406373573016072</v>
      </c>
      <c r="O142" s="1101"/>
      <c r="P142" s="1102"/>
      <c r="R142" s="578">
        <f>_xlfn.T.TEST(R6:R10,R31:R36,2,3)</f>
        <v>5.1359168239277837E-2</v>
      </c>
      <c r="S142" s="35">
        <f>_xlfn.T.TEST(S6:S10,S31:S36,2,3)</f>
        <v>0.1655961321196901</v>
      </c>
      <c r="T142" s="99">
        <f>_xlfn.T.TEST(T6:T10,T31:T36,2,3)</f>
        <v>0.62328700250545133</v>
      </c>
      <c r="U142" s="579">
        <f>_xlfn.T.TEST(U6:U10,U31:U36,2,3)</f>
        <v>0.31304737960835821</v>
      </c>
      <c r="W142" s="578">
        <f>_xlfn.T.TEST(W6:W10,W31:W36,2,3)</f>
        <v>0.16559613211969021</v>
      </c>
      <c r="X142" s="35">
        <f>_xlfn.T.TEST(X6:X10,X31:X36,2,3)</f>
        <v>0.16783425183771869</v>
      </c>
      <c r="Y142" s="99">
        <f>_xlfn.T.TEST(Y6:Y10,Y31:Y36,2,3)</f>
        <v>0.31304737960836709</v>
      </c>
      <c r="Z142" s="579">
        <f>_xlfn.T.TEST(Z6:Z10,Z31:Z36,2,3)</f>
        <v>0.31375634164314475</v>
      </c>
    </row>
    <row r="143" spans="1:26" ht="15.9" customHeight="1" x14ac:dyDescent="0.3">
      <c r="A143" s="34"/>
      <c r="B143" s="1237"/>
      <c r="C143" s="1190" t="s">
        <v>654</v>
      </c>
      <c r="D143" s="1191"/>
      <c r="E143" s="580">
        <f>_xlfn.T.TEST(E6:E10,E56:E61,2,3)</f>
        <v>0.11274998715317747</v>
      </c>
      <c r="F143" s="37">
        <f>_xlfn.T.TEST(F6:F10,F56:F61,2,3)</f>
        <v>0.34997291901980521</v>
      </c>
      <c r="G143" s="163">
        <f>_xlfn.T.TEST(G6:G10,G56:G61,2,3)</f>
        <v>0.41612074693449108</v>
      </c>
      <c r="H143" s="1232"/>
      <c r="I143" s="1233"/>
      <c r="J143" s="580">
        <f>_xlfn.T.TEST(J6:J10,J56:J61,2,3)</f>
        <v>4.4219314236569288E-2</v>
      </c>
      <c r="K143" s="37">
        <f>_xlfn.T.TEST(K6:K10,K56:K61,2,3)</f>
        <v>2.8140269727330264E-2</v>
      </c>
      <c r="L143" s="58">
        <f>_xlfn.T.TEST(L6:L10,L56:L61,2,3)</f>
        <v>2.8417410074254516E-2</v>
      </c>
      <c r="M143" s="59">
        <f>_xlfn.T.TEST(M6:M10,M56:M61,2,3)</f>
        <v>1.3381590777036588E-2</v>
      </c>
      <c r="N143" s="581">
        <f>_xlfn.T.TEST(N6:N10,N56:N61,2,3)</f>
        <v>0.48501660148157977</v>
      </c>
      <c r="O143" s="1183"/>
      <c r="P143" s="1184"/>
      <c r="R143" s="580">
        <f>_xlfn.T.TEST(R6:R10,R56:R61,2,3)</f>
        <v>0.22982928437901987</v>
      </c>
      <c r="S143" s="37">
        <f>_xlfn.T.TEST(S6:S10,S56:S61,2,3)</f>
        <v>0.18017018376955288</v>
      </c>
      <c r="T143" s="58">
        <f>_xlfn.T.TEST(T6:T10,T56:T61,2,3)</f>
        <v>0.87779457176577635</v>
      </c>
      <c r="U143" s="581">
        <f>_xlfn.T.TEST(U6:U10,U56:U61,2,3)</f>
        <v>0.64779294218869332</v>
      </c>
      <c r="W143" s="580">
        <f>_xlfn.T.TEST(W6:W10,W56:W61,2,3)</f>
        <v>0.18017018376955388</v>
      </c>
      <c r="X143" s="37">
        <f>_xlfn.T.TEST(X6:X10,X56:X61,2,3)</f>
        <v>0.18153675754784596</v>
      </c>
      <c r="Y143" s="58">
        <f>_xlfn.T.TEST(Y6:Y10,Y56:Y61,2,3)</f>
        <v>0.64779294218869199</v>
      </c>
      <c r="Z143" s="581">
        <f>_xlfn.T.TEST(Z6:Z10,Z56:Z61,2,3)</f>
        <v>0.65069230861640204</v>
      </c>
    </row>
    <row r="144" spans="1:26" ht="15.9" customHeight="1" x14ac:dyDescent="0.3">
      <c r="A144" s="34"/>
      <c r="B144" s="1237"/>
      <c r="C144" s="1190" t="s">
        <v>655</v>
      </c>
      <c r="D144" s="1191"/>
      <c r="E144" s="580">
        <f>_xlfn.T.TEST(E6:E10,E84:E95,2,3)</f>
        <v>6.6272691980664974E-2</v>
      </c>
      <c r="F144" s="37">
        <f>_xlfn.T.TEST(F6:F10,F84:F95,2,3)</f>
        <v>5.0146512875162783E-3</v>
      </c>
      <c r="G144" s="163">
        <f>_xlfn.T.TEST(G6:G10,G84:G95,2,3)</f>
        <v>0.88231565935777123</v>
      </c>
      <c r="H144" s="1232"/>
      <c r="I144" s="1233"/>
      <c r="J144" s="580">
        <f>_xlfn.T.TEST(J6:J10,J84:J95,2,3)</f>
        <v>3.0146486424494801E-2</v>
      </c>
      <c r="K144" s="37">
        <f>_xlfn.T.TEST(K6:K10,K84:K95,2,3)</f>
        <v>1.5500178570984803E-2</v>
      </c>
      <c r="L144" s="58">
        <f>_xlfn.T.TEST(L6:L10,L84:L95,2,3)</f>
        <v>4.7916070535328299E-3</v>
      </c>
      <c r="M144" s="59">
        <f>_xlfn.T.TEST(M6:M10,M84:M95,2,3)</f>
        <v>1.0222442955879249E-3</v>
      </c>
      <c r="N144" s="581">
        <f>_xlfn.T.TEST(N6:N10,N84:N95,2,3)</f>
        <v>0.88231565935777123</v>
      </c>
      <c r="O144" s="1183"/>
      <c r="P144" s="1184"/>
      <c r="R144" s="580">
        <f>_xlfn.T.TEST(R6:R10,R84:R95,2,3)</f>
        <v>0.62680774657539384</v>
      </c>
      <c r="S144" s="37">
        <f>_xlfn.T.TEST(S6:S10,S84:S95,2,3)</f>
        <v>0.93064438488830792</v>
      </c>
      <c r="T144" s="58">
        <f>_xlfn.T.TEST(T6:T10,T84:T95,2,3)</f>
        <v>0.45501712558856722</v>
      </c>
      <c r="U144" s="581">
        <f>_xlfn.T.TEST(U6:U10,U84:U95,2,3)</f>
        <v>0.85791636420160067</v>
      </c>
      <c r="W144" s="580">
        <f>_xlfn.T.TEST(W6:W10,W84:W95,2,3)</f>
        <v>0.93064438488830792</v>
      </c>
      <c r="X144" s="37">
        <f>_xlfn.T.TEST(X6:X10,X84:X95,2,3)</f>
        <v>0.96964727058529832</v>
      </c>
      <c r="Y144" s="58">
        <f>_xlfn.T.TEST(Y6:Y10,Y84:Y95,2,3)</f>
        <v>0.85791636420160311</v>
      </c>
      <c r="Z144" s="581">
        <f>_xlfn.T.TEST(Z6:Z10,Z84:Z95,2,3)</f>
        <v>0.87125181770943971</v>
      </c>
    </row>
    <row r="145" spans="1:26" ht="15.9" customHeight="1" thickBot="1" x14ac:dyDescent="0.35">
      <c r="A145" s="34"/>
      <c r="B145" s="1238"/>
      <c r="C145" s="1192" t="s">
        <v>656</v>
      </c>
      <c r="D145" s="1193"/>
      <c r="E145" s="582">
        <f>_xlfn.T.TEST(E31:E36,E118:E122,2,3)</f>
        <v>6.1735561589479182E-2</v>
      </c>
      <c r="F145" s="38">
        <f>_xlfn.T.TEST(F31:F36,F118:F122,2,3)</f>
        <v>0.18575885473148226</v>
      </c>
      <c r="G145" s="164">
        <f>_xlfn.T.TEST(G31:G36,G118:G122,2,3)</f>
        <v>0.8450064154774517</v>
      </c>
      <c r="H145" s="1234"/>
      <c r="I145" s="1235"/>
      <c r="J145" s="582">
        <f>_xlfn.T.TEST(J31:J36,J118:J122,2,3)</f>
        <v>7.2861985528898917E-3</v>
      </c>
      <c r="K145" s="38">
        <f>_xlfn.T.TEST(K31:K36,K118:K122,2,3)</f>
        <v>1.3413199992664113E-3</v>
      </c>
      <c r="L145" s="70">
        <f>_xlfn.T.TEST(L31:L36,L118:L122,2,3)</f>
        <v>6.3779390379672283E-3</v>
      </c>
      <c r="M145" s="71">
        <f>_xlfn.T.TEST(M31:M36,M118:M122,2,3)</f>
        <v>1.1908070758211643E-3</v>
      </c>
      <c r="N145" s="583">
        <f>_xlfn.T.TEST(N31:N36,N118:N122,2,3)</f>
        <v>0.39156130145764617</v>
      </c>
      <c r="O145" s="1103"/>
      <c r="P145" s="1104"/>
      <c r="R145" s="582">
        <f>_xlfn.T.TEST(R31:R36,R118:R122,2,3)</f>
        <v>9.0913736654836957E-2</v>
      </c>
      <c r="S145" s="38">
        <f>_xlfn.T.TEST(S31:S36,S118:S122,2,3)</f>
        <v>4.9428230270208588E-2</v>
      </c>
      <c r="T145" s="70">
        <f>_xlfn.T.TEST(T31:T36,T118:T122,2,3)</f>
        <v>0.62684604693463197</v>
      </c>
      <c r="U145" s="583">
        <f>_xlfn.T.TEST(U31:U36,U118:U122,2,3)</f>
        <v>0.9707678892022551</v>
      </c>
      <c r="W145" s="582">
        <f>_xlfn.T.TEST(W31:W36,W118:W122,2,3)</f>
        <v>4.9428230270208276E-2</v>
      </c>
      <c r="X145" s="38">
        <f>_xlfn.T.TEST(X31:X36,X118:X122,2,3)</f>
        <v>5.0591752224839547E-2</v>
      </c>
      <c r="Y145" s="70">
        <f>_xlfn.T.TEST(Y31:Y36,Y118:Y122,2,3)</f>
        <v>0.97076788920226165</v>
      </c>
      <c r="Z145" s="583">
        <f>_xlfn.T.TEST(Z31:Z36,Z118:Z122,2,3)</f>
        <v>0.96828220381869357</v>
      </c>
    </row>
    <row r="146" spans="1:26" ht="15.9" customHeight="1" x14ac:dyDescent="0.3">
      <c r="A146" s="34"/>
      <c r="B146" s="1237" t="s">
        <v>16</v>
      </c>
      <c r="C146" s="1188" t="s">
        <v>653</v>
      </c>
      <c r="D146" s="1189"/>
      <c r="E146" s="580">
        <f>_xlfn.T.TEST(E14:E21,E40:E46,2,3)</f>
        <v>1.4206530446641828E-2</v>
      </c>
      <c r="F146" s="37">
        <f>_xlfn.T.TEST(F14:F21,F40:F46,2,3)</f>
        <v>2.1999686923120389E-3</v>
      </c>
      <c r="G146" s="163">
        <f>_xlfn.T.TEST(G14:G21,G40:G46,2,3)</f>
        <v>0.98524123687479825</v>
      </c>
      <c r="H146" s="1230"/>
      <c r="I146" s="1231"/>
      <c r="J146" s="580">
        <f>_xlfn.T.TEST(J14:J21,J40:J46,2,3)</f>
        <v>2.5294631808604268E-4</v>
      </c>
      <c r="K146" s="37">
        <f>_xlfn.T.TEST(K14:K21,K40:K46,2,3)</f>
        <v>4.2566358148704262E-5</v>
      </c>
      <c r="L146" s="58">
        <f>_xlfn.T.TEST(L14:L21,L40:L46,2,3)</f>
        <v>4.6063219876394404E-4</v>
      </c>
      <c r="M146" s="59">
        <f>_xlfn.T.TEST(M14:M21,M40:M46,2,3)</f>
        <v>3.7668428628703419E-4</v>
      </c>
      <c r="N146" s="581">
        <f>_xlfn.T.TEST(N14:N21,N40:N46,2,3)</f>
        <v>0.97681052623951448</v>
      </c>
      <c r="O146" s="1101"/>
      <c r="P146" s="1102"/>
      <c r="R146" s="580">
        <f>_xlfn.T.TEST(R14:R21,R40:R46,2,3)</f>
        <v>7.1778715529671827E-2</v>
      </c>
      <c r="S146" s="37">
        <f>_xlfn.T.TEST(S14:S21,S40:S46,2,3)</f>
        <v>0.1488847646998441</v>
      </c>
      <c r="T146" s="58">
        <f>_xlfn.T.TEST(T14:T21,T40:T46,2,3)</f>
        <v>0.6664104483791744</v>
      </c>
      <c r="U146" s="581">
        <f>_xlfn.T.TEST(U14:U21,U40:U46,2,3)</f>
        <v>0.91388734723254728</v>
      </c>
      <c r="W146" s="580">
        <f>_xlfn.T.TEST(W14:W21,W40:W46,2,3)</f>
        <v>0.14888476469984754</v>
      </c>
      <c r="X146" s="37">
        <f>_xlfn.T.TEST(X14:X21,X40:X46,2,3)</f>
        <v>0.15001171956900866</v>
      </c>
      <c r="Y146" s="58">
        <f>_xlfn.T.TEST(Y14:Y21,Y40:Y46,2,3)</f>
        <v>0.91388734723255438</v>
      </c>
      <c r="Z146" s="581">
        <f>_xlfn.T.TEST(Z14:Z21,Z40:Z46,2,3)</f>
        <v>0.9049840712983368</v>
      </c>
    </row>
    <row r="147" spans="1:26" ht="15.9" customHeight="1" x14ac:dyDescent="0.3">
      <c r="A147" s="34"/>
      <c r="B147" s="1237"/>
      <c r="C147" s="1190" t="s">
        <v>654</v>
      </c>
      <c r="D147" s="1191"/>
      <c r="E147" s="580">
        <f>_xlfn.T.TEST(E14:E21,E65:E74,2,3)</f>
        <v>7.9711114986393949E-3</v>
      </c>
      <c r="F147" s="37">
        <f>_xlfn.T.TEST(F14:F21,F65:F74,2,3)</f>
        <v>6.9422007855808477E-3</v>
      </c>
      <c r="G147" s="163">
        <f>_xlfn.T.TEST(G14:G21,G65:G74,2,3)</f>
        <v>0.32042062282892275</v>
      </c>
      <c r="H147" s="1232"/>
      <c r="I147" s="1233"/>
      <c r="J147" s="580">
        <f>_xlfn.T.TEST(J14:J21,J65:J74,2,3)</f>
        <v>1.8161157438256362E-2</v>
      </c>
      <c r="K147" s="37">
        <f>_xlfn.T.TEST(K14:K21,K65:K74,2,3)</f>
        <v>1.3902759775294473E-2</v>
      </c>
      <c r="L147" s="58">
        <f>_xlfn.T.TEST(L14:L21,L65:L74,2,3)</f>
        <v>0.17480272459250051</v>
      </c>
      <c r="M147" s="59">
        <f>_xlfn.T.TEST(M14:M21,M65:M74,2,3)</f>
        <v>5.3526511773089258E-2</v>
      </c>
      <c r="N147" s="581">
        <f>_xlfn.T.TEST(N14:N21,N65:N74,2,3)</f>
        <v>0.65730027570495841</v>
      </c>
      <c r="O147" s="1183"/>
      <c r="P147" s="1184"/>
      <c r="R147" s="580">
        <f>_xlfn.T.TEST(R14:R21,R65:R74,2,3)</f>
        <v>0.80278634575221175</v>
      </c>
      <c r="S147" s="37">
        <f>_xlfn.T.TEST(S14:S21,S65:S74,2,3)</f>
        <v>0.74129026136633935</v>
      </c>
      <c r="T147" s="58">
        <f>_xlfn.T.TEST(T14:T21,T65:T74,2,3)</f>
        <v>0.83095368483939525</v>
      </c>
      <c r="U147" s="581">
        <f>_xlfn.T.TEST(U14:U21,U65:U74,2,3)</f>
        <v>0.90334283787672831</v>
      </c>
      <c r="W147" s="580">
        <f>_xlfn.T.TEST(W14:W21,W65:W74,2,3)</f>
        <v>0.74129026136633924</v>
      </c>
      <c r="X147" s="37">
        <f>_xlfn.T.TEST(X14:X21,X65:X74,2,3)</f>
        <v>0.74195154929084217</v>
      </c>
      <c r="Y147" s="58">
        <f>_xlfn.T.TEST(Y14:Y21,Y65:Y74,2,3)</f>
        <v>0.90334283787673453</v>
      </c>
      <c r="Z147" s="581">
        <f>_xlfn.T.TEST(Z14:Z21,Z65:Z74,2,3)</f>
        <v>0.88445896423255177</v>
      </c>
    </row>
    <row r="148" spans="1:26" ht="15.9" customHeight="1" x14ac:dyDescent="0.3">
      <c r="A148" s="34"/>
      <c r="B148" s="1237"/>
      <c r="C148" s="1190" t="s">
        <v>655</v>
      </c>
      <c r="D148" s="1191"/>
      <c r="E148" s="580">
        <f>_xlfn.T.TEST(E14:E21,E99:E108,2,3)</f>
        <v>3.5603056940842988E-2</v>
      </c>
      <c r="F148" s="37">
        <f>_xlfn.T.TEST(F14:F21,F99:F108,2,3)</f>
        <v>0.19919892242403678</v>
      </c>
      <c r="G148" s="163">
        <f>_xlfn.T.TEST(G14:G21,G99:G108,2,3)</f>
        <v>0.77517913612988509</v>
      </c>
      <c r="H148" s="1232"/>
      <c r="I148" s="1233"/>
      <c r="J148" s="580">
        <f>_xlfn.T.TEST(J14:J21,J99:J108,2,3)</f>
        <v>0.64434863561513711</v>
      </c>
      <c r="K148" s="37">
        <f>_xlfn.T.TEST(K14:K21,K99:K108,2,3)</f>
        <v>0.86579932389119574</v>
      </c>
      <c r="L148" s="58">
        <f>_xlfn.T.TEST(L14:L21,L99:L108,2,3)</f>
        <v>0.3317962020621108</v>
      </c>
      <c r="M148" s="59">
        <f>_xlfn.T.TEST(M14:M21,M99:M108,2,3)</f>
        <v>0.31710294890326662</v>
      </c>
      <c r="N148" s="581">
        <f>_xlfn.T.TEST(N14:N21,N99:N108,2,3)</f>
        <v>0.77517913612988509</v>
      </c>
      <c r="O148" s="1183"/>
      <c r="P148" s="1184"/>
      <c r="R148" s="580">
        <f>_xlfn.T.TEST(R14:R21,R99:R108,2,3)</f>
        <v>0.28263586981081767</v>
      </c>
      <c r="S148" s="37">
        <f>_xlfn.T.TEST(S14:S21,S99:S108,2,3)</f>
        <v>0.15949479847025994</v>
      </c>
      <c r="T148" s="58">
        <f>_xlfn.T.TEST(T14:T21,T99:T108,2,3)</f>
        <v>0.40905315379343721</v>
      </c>
      <c r="U148" s="581">
        <f>_xlfn.T.TEST(U14:U21,U99:U108,2,3)</f>
        <v>0.33107471049608911</v>
      </c>
      <c r="W148" s="580">
        <f>_xlfn.T.TEST(W14:W21,W99:W108,2,3)</f>
        <v>0.15949479847025561</v>
      </c>
      <c r="X148" s="37">
        <f>_xlfn.T.TEST(X14:X21,X99:X108,2,3)</f>
        <v>0.150631199078339</v>
      </c>
      <c r="Y148" s="58">
        <f>_xlfn.T.TEST(Y14:Y21,Y99:Y108,2,3)</f>
        <v>0.33107471049608872</v>
      </c>
      <c r="Z148" s="581">
        <f>_xlfn.T.TEST(Z14:Z21,Z99:Z108,2,3)</f>
        <v>0.33607557620515555</v>
      </c>
    </row>
    <row r="149" spans="1:26" ht="15.9" customHeight="1" thickBot="1" x14ac:dyDescent="0.35">
      <c r="A149" s="34"/>
      <c r="B149" s="1238"/>
      <c r="C149" s="1192" t="s">
        <v>656</v>
      </c>
      <c r="D149" s="1193"/>
      <c r="E149" s="582">
        <f>_xlfn.T.TEST(E40:E46,E126:E133,2,3)</f>
        <v>2.1047596947427732E-2</v>
      </c>
      <c r="F149" s="38">
        <f>_xlfn.T.TEST(F40:F46,F126:F133,2,3)</f>
        <v>2.5407164181658382E-2</v>
      </c>
      <c r="G149" s="164">
        <f>_xlfn.T.TEST(G40:G46,G126:G133,2,3)</f>
        <v>0.78677993524471224</v>
      </c>
      <c r="H149" s="1234"/>
      <c r="I149" s="1235"/>
      <c r="J149" s="582">
        <f>_xlfn.T.TEST(J40:J46,J126:J133,2,3)</f>
        <v>8.2421767275582702E-2</v>
      </c>
      <c r="K149" s="38">
        <f>_xlfn.T.TEST(K40:K46,K126:K133,2,3)</f>
        <v>0.11773530801791601</v>
      </c>
      <c r="L149" s="70">
        <f>_xlfn.T.TEST(L40:L46,L126:L133,2,3)</f>
        <v>0.12240903171061426</v>
      </c>
      <c r="M149" s="71">
        <f>_xlfn.T.TEST(M40:M46,M126:M133,2,3)</f>
        <v>0.15140350319816978</v>
      </c>
      <c r="N149" s="583">
        <f>_xlfn.T.TEST(N40:N46,N126:N133,2,3)</f>
        <v>0.61765365022919383</v>
      </c>
      <c r="O149" s="1103"/>
      <c r="P149" s="1104"/>
      <c r="R149" s="582">
        <f>_xlfn.T.TEST(R40:R46,R126:R133,2,3)</f>
        <v>0.94428177083947307</v>
      </c>
      <c r="S149" s="38">
        <f>_xlfn.T.TEST(S40:S46,S126:S133,2,3)</f>
        <v>0.7667726847313604</v>
      </c>
      <c r="T149" s="70">
        <f>_xlfn.T.TEST(T40:T46,T126:T133,2,3)</f>
        <v>0.48113610579654087</v>
      </c>
      <c r="U149" s="583">
        <f>_xlfn.T.TEST(U40:U46,U126:U133,2,3)</f>
        <v>0.23691422947455704</v>
      </c>
      <c r="W149" s="582">
        <f>_xlfn.T.TEST(W40:W46,W126:W133,2,3)</f>
        <v>0.76677268473136562</v>
      </c>
      <c r="X149" s="38">
        <f>_xlfn.T.TEST(X40:X46,X126:X133,2,3)</f>
        <v>0.77476841911378258</v>
      </c>
      <c r="Y149" s="70">
        <f>_xlfn.T.TEST(Y40:Y46,Y126:Y133,2,3)</f>
        <v>0.23691422947455248</v>
      </c>
      <c r="Z149" s="583">
        <f>_xlfn.T.TEST(Z40:Z46,Z126:Z133,2,3)</f>
        <v>0.2370582702017198</v>
      </c>
    </row>
    <row r="150" spans="1:26" ht="15.9" customHeight="1" x14ac:dyDescent="0.3"/>
    <row r="151" spans="1:26" ht="15.9" customHeight="1" x14ac:dyDescent="0.3"/>
    <row r="152" spans="1:26" ht="15.9" customHeight="1" x14ac:dyDescent="0.3"/>
    <row r="153" spans="1:26" ht="15.9" customHeight="1" x14ac:dyDescent="0.3"/>
    <row r="154" spans="1:26" ht="15.9" customHeight="1" x14ac:dyDescent="0.3"/>
    <row r="205" spans="1:26" ht="15" thickBot="1" x14ac:dyDescent="0.35"/>
    <row r="206" spans="1:26" ht="16.2" thickBot="1" x14ac:dyDescent="0.35">
      <c r="A206" s="1150" t="s">
        <v>643</v>
      </c>
      <c r="B206" s="1151"/>
      <c r="C206" s="1156" t="s">
        <v>0</v>
      </c>
      <c r="D206" s="1179" t="s">
        <v>1</v>
      </c>
      <c r="E206" s="1098" t="s">
        <v>75</v>
      </c>
      <c r="F206" s="1099"/>
      <c r="G206" s="1099"/>
      <c r="H206" s="1099"/>
      <c r="I206" s="1099"/>
      <c r="J206" s="1099"/>
      <c r="K206" s="1099"/>
      <c r="L206" s="1099"/>
      <c r="M206" s="1099"/>
      <c r="N206" s="1099"/>
      <c r="O206" s="1099"/>
      <c r="P206" s="1100"/>
      <c r="R206" s="1098" t="s">
        <v>345</v>
      </c>
      <c r="S206" s="1099"/>
      <c r="T206" s="1099"/>
      <c r="U206" s="1100"/>
      <c r="W206" s="1275" t="s">
        <v>346</v>
      </c>
      <c r="X206" s="1276"/>
      <c r="Y206" s="1276"/>
      <c r="Z206" s="1277"/>
    </row>
    <row r="207" spans="1:26" x14ac:dyDescent="0.3">
      <c r="A207" s="1152"/>
      <c r="B207" s="1153"/>
      <c r="C207" s="1157"/>
      <c r="D207" s="1180"/>
      <c r="E207" s="1225" t="s">
        <v>51</v>
      </c>
      <c r="F207" s="1226"/>
      <c r="G207" s="1311" t="s">
        <v>7</v>
      </c>
      <c r="H207" s="1157" t="s">
        <v>68</v>
      </c>
      <c r="I207" s="1179" t="s">
        <v>2</v>
      </c>
      <c r="J207" s="1312" t="s">
        <v>74</v>
      </c>
      <c r="K207" s="1313"/>
      <c r="L207" s="1314" t="s">
        <v>54</v>
      </c>
      <c r="M207" s="1313"/>
      <c r="N207" s="1311" t="s">
        <v>7</v>
      </c>
      <c r="O207" s="1157" t="s">
        <v>68</v>
      </c>
      <c r="P207" s="1180" t="s">
        <v>2</v>
      </c>
      <c r="R207" s="1178" t="s">
        <v>90</v>
      </c>
      <c r="S207" s="1135"/>
      <c r="T207" s="1282" t="s">
        <v>74</v>
      </c>
      <c r="U207" s="1252"/>
      <c r="W207" s="1281" t="s">
        <v>90</v>
      </c>
      <c r="X207" s="1298"/>
      <c r="Y207" s="1278" t="s">
        <v>74</v>
      </c>
      <c r="Z207" s="1279"/>
    </row>
    <row r="208" spans="1:26" ht="18.600000000000001" thickBot="1" x14ac:dyDescent="0.45">
      <c r="A208" s="1154"/>
      <c r="B208" s="1155"/>
      <c r="C208" s="1158"/>
      <c r="D208" s="1181"/>
      <c r="E208" s="92" t="s">
        <v>52</v>
      </c>
      <c r="F208" s="93" t="s">
        <v>53</v>
      </c>
      <c r="G208" s="1177"/>
      <c r="H208" s="1158"/>
      <c r="I208" s="1181"/>
      <c r="J208" s="54" t="s">
        <v>52</v>
      </c>
      <c r="K208" s="55" t="s">
        <v>53</v>
      </c>
      <c r="L208" s="3" t="s">
        <v>52</v>
      </c>
      <c r="M208" s="55" t="s">
        <v>53</v>
      </c>
      <c r="N208" s="1177"/>
      <c r="O208" s="1158"/>
      <c r="P208" s="1181"/>
      <c r="R208" s="110" t="s">
        <v>92</v>
      </c>
      <c r="S208" s="109" t="s">
        <v>88</v>
      </c>
      <c r="T208" s="108" t="s">
        <v>91</v>
      </c>
      <c r="U208" s="111" t="s">
        <v>89</v>
      </c>
      <c r="W208" s="274" t="s">
        <v>342</v>
      </c>
      <c r="X208" s="275" t="s">
        <v>343</v>
      </c>
      <c r="Y208" s="276" t="s">
        <v>347</v>
      </c>
      <c r="Z208" s="278" t="s">
        <v>348</v>
      </c>
    </row>
    <row r="209" spans="1:26" x14ac:dyDescent="0.3">
      <c r="A209" s="1170" t="s">
        <v>793</v>
      </c>
      <c r="B209" s="1318" t="s">
        <v>794</v>
      </c>
      <c r="C209" s="95"/>
      <c r="D209" s="96" t="s">
        <v>748</v>
      </c>
      <c r="E209" s="308"/>
      <c r="F209" s="7"/>
      <c r="G209" s="97"/>
      <c r="H209" s="104"/>
      <c r="I209" s="98"/>
      <c r="J209" s="99">
        <v>2.4849999999999999</v>
      </c>
      <c r="K209" s="100">
        <v>2.7825000000000002</v>
      </c>
      <c r="L209" s="35"/>
      <c r="M209" s="100"/>
      <c r="N209" s="97"/>
      <c r="O209" s="104"/>
      <c r="P209" s="98" t="s">
        <v>17</v>
      </c>
      <c r="Q209" s="81"/>
      <c r="R209" s="308"/>
      <c r="S209" s="100"/>
      <c r="T209" s="35">
        <f>K209-J209</f>
        <v>0.29750000000000032</v>
      </c>
      <c r="U209" s="932">
        <f t="shared" ref="U209:U213" si="37">T209/J209</f>
        <v>0.11971830985915506</v>
      </c>
      <c r="W209" s="865"/>
      <c r="X209" s="100"/>
      <c r="Y209" s="37">
        <f t="shared" ref="Y209:Y210" si="38">K209/J209</f>
        <v>1.119718309859155</v>
      </c>
      <c r="Z209" s="932">
        <f t="shared" ref="Z209:Z210" si="39">0.5*(Y209^2-1)</f>
        <v>0.12688454671692129</v>
      </c>
    </row>
    <row r="210" spans="1:26" x14ac:dyDescent="0.3">
      <c r="A210" s="1171"/>
      <c r="B210" s="1319"/>
      <c r="C210" s="9"/>
      <c r="D210" s="24" t="s">
        <v>749</v>
      </c>
      <c r="E210" s="327"/>
      <c r="F210" s="11"/>
      <c r="G210" s="88"/>
      <c r="H210" s="103"/>
      <c r="I210" s="86"/>
      <c r="J210" s="58">
        <v>2.165</v>
      </c>
      <c r="K210" s="59">
        <v>2.4009999999999998</v>
      </c>
      <c r="L210" s="37"/>
      <c r="M210" s="59"/>
      <c r="N210" s="88"/>
      <c r="O210" s="103"/>
      <c r="P210" s="86" t="s">
        <v>17</v>
      </c>
      <c r="R210" s="327"/>
      <c r="S210" s="59"/>
      <c r="T210" s="37">
        <f>K210-J210</f>
        <v>0.23599999999999977</v>
      </c>
      <c r="U210" s="932">
        <f t="shared" si="37"/>
        <v>0.10900692840646641</v>
      </c>
      <c r="W210" s="866"/>
      <c r="X210" s="59"/>
      <c r="Y210" s="37">
        <f t="shared" si="38"/>
        <v>1.1090069284064663</v>
      </c>
      <c r="Z210" s="932">
        <f t="shared" si="39"/>
        <v>0.1149481836267725</v>
      </c>
    </row>
    <row r="211" spans="1:26" x14ac:dyDescent="0.3">
      <c r="A211" s="1171"/>
      <c r="B211" s="1319"/>
      <c r="C211" s="9"/>
      <c r="D211" s="24" t="s">
        <v>750</v>
      </c>
      <c r="E211" s="327">
        <v>976.58726519501397</v>
      </c>
      <c r="F211" s="11">
        <v>1037.8095674153001</v>
      </c>
      <c r="G211" s="88">
        <v>432.5</v>
      </c>
      <c r="H211" s="103"/>
      <c r="I211" s="86"/>
      <c r="J211" s="58">
        <v>3.2330000000000001</v>
      </c>
      <c r="K211" s="59">
        <v>3.6850000000000001</v>
      </c>
      <c r="L211" s="37"/>
      <c r="M211" s="59"/>
      <c r="N211" s="88"/>
      <c r="O211" s="103"/>
      <c r="P211" s="86" t="s">
        <v>17</v>
      </c>
      <c r="R211" s="327">
        <f>F211-E211</f>
        <v>61.22230222028611</v>
      </c>
      <c r="S211" s="59">
        <f>R211/E211</f>
        <v>6.2690047681566552E-2</v>
      </c>
      <c r="T211" s="37">
        <f>K211-J211</f>
        <v>0.45199999999999996</v>
      </c>
      <c r="U211" s="867">
        <f>T211/J211</f>
        <v>0.13980822765233528</v>
      </c>
      <c r="W211" s="866">
        <f>F211/E211</f>
        <v>1.0626900476815666</v>
      </c>
      <c r="X211" s="59">
        <f>0.5*(W211^2-1)</f>
        <v>6.4655068720725128E-2</v>
      </c>
      <c r="Y211" s="37">
        <f>K211/J211</f>
        <v>1.1398082276523354</v>
      </c>
      <c r="Z211" s="867">
        <f>0.5*(Y211^2-1)</f>
        <v>0.149581397911979</v>
      </c>
    </row>
    <row r="212" spans="1:26" x14ac:dyDescent="0.3">
      <c r="A212" s="1171"/>
      <c r="B212" s="1319"/>
      <c r="C212" s="9"/>
      <c r="D212" s="24" t="s">
        <v>751</v>
      </c>
      <c r="E212" s="327">
        <v>941.34095456107502</v>
      </c>
      <c r="F212" s="11">
        <v>1099.33454160305</v>
      </c>
      <c r="G212" s="88">
        <v>452.66666666666703</v>
      </c>
      <c r="H212" s="103"/>
      <c r="I212" s="86"/>
      <c r="J212" s="58">
        <v>2.1869999999999998</v>
      </c>
      <c r="K212" s="59">
        <v>2.472</v>
      </c>
      <c r="L212" s="37"/>
      <c r="M212" s="59"/>
      <c r="N212" s="88"/>
      <c r="O212" s="103"/>
      <c r="P212" s="86" t="s">
        <v>17</v>
      </c>
      <c r="R212" s="327">
        <f>F212-E212</f>
        <v>157.99358704197493</v>
      </c>
      <c r="S212" s="59">
        <f>R212/E212</f>
        <v>0.16783885400550069</v>
      </c>
      <c r="T212" s="37">
        <f>K212-J212</f>
        <v>0.28500000000000014</v>
      </c>
      <c r="U212" s="932">
        <f t="shared" si="37"/>
        <v>0.13031550068587114</v>
      </c>
      <c r="W212" s="866">
        <f>F212/E212</f>
        <v>1.1678388540055007</v>
      </c>
      <c r="X212" s="59">
        <f>0.5*(W212^2-1)</f>
        <v>0.18192379446244056</v>
      </c>
      <c r="Y212" s="37">
        <f t="shared" ref="Y212:Y213" si="40">K212/J212</f>
        <v>1.1303155006858712</v>
      </c>
      <c r="Z212" s="867">
        <f>0.5*(Y212^2-1)</f>
        <v>0.13880656554537585</v>
      </c>
    </row>
    <row r="213" spans="1:26" ht="15" thickBot="1" x14ac:dyDescent="0.35">
      <c r="A213" s="1171"/>
      <c r="B213" s="1319"/>
      <c r="C213" s="39"/>
      <c r="D213" s="40" t="s">
        <v>752</v>
      </c>
      <c r="E213" s="310"/>
      <c r="F213" s="94"/>
      <c r="G213" s="105"/>
      <c r="H213" s="106"/>
      <c r="I213" s="107"/>
      <c r="J213" s="70">
        <v>2.226</v>
      </c>
      <c r="K213" s="71">
        <v>2.3969999999999998</v>
      </c>
      <c r="L213" s="38"/>
      <c r="M213" s="71"/>
      <c r="N213" s="105"/>
      <c r="O213" s="106"/>
      <c r="P213" s="107" t="s">
        <v>17</v>
      </c>
      <c r="R213" s="310"/>
      <c r="S213" s="71"/>
      <c r="T213" s="38">
        <f>K213-J213</f>
        <v>0.17099999999999982</v>
      </c>
      <c r="U213" s="932">
        <f t="shared" si="37"/>
        <v>7.6819407008086177E-2</v>
      </c>
      <c r="W213" s="868"/>
      <c r="X213" s="71"/>
      <c r="Y213" s="37">
        <f t="shared" si="40"/>
        <v>1.0768194070080861</v>
      </c>
      <c r="Z213" s="867">
        <f>0.5*(Y213^2-1)</f>
        <v>7.9770017654623104E-2</v>
      </c>
    </row>
    <row r="214" spans="1:26" x14ac:dyDescent="0.3">
      <c r="A214" s="1171"/>
      <c r="B214" s="1319"/>
      <c r="C214" s="1116" t="s">
        <v>13</v>
      </c>
      <c r="D214" s="1117"/>
      <c r="E214" s="14">
        <f>AVERAGE(E209:E213)</f>
        <v>958.9641098780445</v>
      </c>
      <c r="F214" s="15">
        <f>AVERAGE(F209:F213)</f>
        <v>1068.5720545091749</v>
      </c>
      <c r="G214" s="89">
        <f>AVERAGE(G209:G213)</f>
        <v>442.58333333333348</v>
      </c>
      <c r="H214" s="1302">
        <f>COUNT(E209:E213)</f>
        <v>2</v>
      </c>
      <c r="I214" s="1303"/>
      <c r="J214" s="64">
        <f>AVERAGE(J209:J213)</f>
        <v>2.4592000000000001</v>
      </c>
      <c r="K214" s="65">
        <f>AVERAGE(K209:K213)</f>
        <v>2.7475000000000001</v>
      </c>
      <c r="L214" s="48" t="e">
        <f>AVERAGE(L209:L213)</f>
        <v>#DIV/0!</v>
      </c>
      <c r="M214" s="65" t="e">
        <f>AVERAGE(M209:M213)</f>
        <v>#DIV/0!</v>
      </c>
      <c r="N214" s="15" t="e">
        <f>AVERAGE(N209:N213)</f>
        <v>#DIV/0!</v>
      </c>
      <c r="O214" s="1302">
        <f>COUNT(J209:J213)</f>
        <v>5</v>
      </c>
      <c r="P214" s="1303"/>
      <c r="R214" s="14">
        <f>AVERAGE(R209:R213)</f>
        <v>109.60794463113052</v>
      </c>
      <c r="S214" s="65">
        <f>AVERAGE(S209:S213)</f>
        <v>0.11526445084353362</v>
      </c>
      <c r="T214" s="48">
        <f>AVERAGE(T209:T213)</f>
        <v>0.2883</v>
      </c>
      <c r="U214" s="112">
        <f>AVERAGE(U209:U213)</f>
        <v>0.11513367472238283</v>
      </c>
      <c r="W214" s="47">
        <f>AVERAGE(W209:W213)</f>
        <v>1.1152644508435337</v>
      </c>
      <c r="X214" s="65">
        <f>AVERAGE(X209:X213)</f>
        <v>0.12328943159158284</v>
      </c>
      <c r="Y214" s="48">
        <f>AVERAGE(Y209:Y213)</f>
        <v>1.1151336747223828</v>
      </c>
      <c r="Z214" s="112">
        <f>AVERAGE(Z209:Z213)</f>
        <v>0.12199814229113434</v>
      </c>
    </row>
    <row r="215" spans="1:26" x14ac:dyDescent="0.3">
      <c r="A215" s="1171"/>
      <c r="B215" s="1319"/>
      <c r="C215" s="1124" t="s">
        <v>14</v>
      </c>
      <c r="D215" s="1125"/>
      <c r="E215" s="17">
        <f>_xlfn.STDEV.S(E209:E213)</f>
        <v>24.92290526106575</v>
      </c>
      <c r="F215" s="18">
        <f>_xlfn.STDEV.S(F209:F213)</f>
        <v>43.504726460485237</v>
      </c>
      <c r="G215" s="90">
        <f>_xlfn.STDEV.S(G209:G213)</f>
        <v>14.259986753928963</v>
      </c>
      <c r="H215" s="1304"/>
      <c r="I215" s="1305"/>
      <c r="J215" s="66">
        <f>_xlfn.STDEV.S(J209:J213)</f>
        <v>0.45123740979666099</v>
      </c>
      <c r="K215" s="67">
        <f>_xlfn.STDEV.S(K209:K213)</f>
        <v>0.54748150653697825</v>
      </c>
      <c r="L215" s="50" t="e">
        <f>_xlfn.STDEV.S(L209:L213)</f>
        <v>#DIV/0!</v>
      </c>
      <c r="M215" s="67" t="e">
        <f>_xlfn.STDEV.S(M209:M213)</f>
        <v>#DIV/0!</v>
      </c>
      <c r="N215" s="18" t="e">
        <f>_xlfn.STDEV.S(N209:N213)</f>
        <v>#DIV/0!</v>
      </c>
      <c r="O215" s="1304"/>
      <c r="P215" s="1305"/>
      <c r="R215" s="17">
        <f>_xlfn.STDEV.S(R209:R213)</f>
        <v>68.427631721550995</v>
      </c>
      <c r="S215" s="67">
        <f>_xlfn.STDEV.S(S209:S213)</f>
        <v>7.4351433985324761E-2</v>
      </c>
      <c r="T215" s="50">
        <f>_xlfn.STDEV.S(T209:T213)</f>
        <v>0.10414869178247042</v>
      </c>
      <c r="U215" s="113">
        <f>_xlfn.STDEV.S(U209:U213)</f>
        <v>2.432005557209093E-2</v>
      </c>
      <c r="W215" s="49">
        <f>_xlfn.STDEV.S(W209:W213)</f>
        <v>7.4351433985324719E-2</v>
      </c>
      <c r="X215" s="67">
        <f>_xlfn.STDEV.S(X209:X213)</f>
        <v>8.2921511193072409E-2</v>
      </c>
      <c r="Y215" s="50">
        <f>_xlfn.STDEV.S(Y209:Y213)</f>
        <v>2.4320055572091121E-2</v>
      </c>
      <c r="Z215" s="113">
        <f>_xlfn.STDEV.S(Z209:Z213)</f>
        <v>2.6926531797823876E-2</v>
      </c>
    </row>
    <row r="216" spans="1:26" ht="15" thickBot="1" x14ac:dyDescent="0.35">
      <c r="A216" s="1171"/>
      <c r="B216" s="1320"/>
      <c r="C216" s="1126" t="s">
        <v>15</v>
      </c>
      <c r="D216" s="1127"/>
      <c r="E216" s="20">
        <f>_xlfn.STDEV.S(E209:E213)/SQRT(COUNT(E209:E213))</f>
        <v>17.623155316969473</v>
      </c>
      <c r="F216" s="21">
        <f>_xlfn.STDEV.S(F209:F213)/SQRT(COUNT(F209:F213))</f>
        <v>30.762487093874938</v>
      </c>
      <c r="G216" s="91">
        <f>_xlfn.STDEV.S(G209:G213)/SQRT(COUNT(G209:G213))</f>
        <v>10.083333333333513</v>
      </c>
      <c r="H216" s="1306"/>
      <c r="I216" s="1307"/>
      <c r="J216" s="68">
        <f>_xlfn.STDEV.S(J209:J213)/SQRT(COUNT(J209:J213))</f>
        <v>0.20179950445925271</v>
      </c>
      <c r="K216" s="69">
        <f>_xlfn.STDEV.S(K209:K213)/SQRT(COUNT(K209:K213))</f>
        <v>0.24484117300813577</v>
      </c>
      <c r="L216" s="52" t="e">
        <f>_xlfn.STDEV.S(L209:L213)/SQRT(COUNT(L209:L213))</f>
        <v>#DIV/0!</v>
      </c>
      <c r="M216" s="69" t="e">
        <f>_xlfn.STDEV.S(M209:M213)/SQRT(COUNT(M209:M213))</f>
        <v>#DIV/0!</v>
      </c>
      <c r="N216" s="21" t="e">
        <f>_xlfn.STDEV.S(N209:N213)/SQRT(COUNT(N209:N213))</f>
        <v>#DIV/0!</v>
      </c>
      <c r="O216" s="1306"/>
      <c r="P216" s="1307"/>
      <c r="R216" s="20">
        <f>_xlfn.STDEV.S(R209:R213)/SQRT(COUNT(R209:R213))</f>
        <v>48.385642410844412</v>
      </c>
      <c r="S216" s="69">
        <f>_xlfn.STDEV.S(S209:S213)/SQRT(COUNT(S209:S213))</f>
        <v>5.2574403161967063E-2</v>
      </c>
      <c r="T216" s="52">
        <f>_xlfn.STDEV.S(T209:T213)/SQRT(COUNT(T209:T213))</f>
        <v>4.657671091865552E-2</v>
      </c>
      <c r="U216" s="114">
        <f>_xlfn.STDEV.S(U209:U213)/SQRT(COUNT(U209:U213))</f>
        <v>1.087625949515357E-2</v>
      </c>
      <c r="W216" s="51">
        <f>_xlfn.STDEV.S(W209:W213)/SQRT(COUNT(W209:W213))</f>
        <v>5.2574403161967036E-2</v>
      </c>
      <c r="X216" s="69">
        <f>_xlfn.STDEV.S(X209:X213)/SQRT(COUNT(X209:X213))</f>
        <v>5.8634362870857701E-2</v>
      </c>
      <c r="Y216" s="52">
        <f>_xlfn.STDEV.S(Y209:Y213)/SQRT(COUNT(Y209:Y213))</f>
        <v>1.0876259495153657E-2</v>
      </c>
      <c r="Z216" s="114">
        <f>_xlfn.STDEV.S(Z209:Z213)/SQRT(COUNT(Z209:Z213))</f>
        <v>1.2041911099648762E-2</v>
      </c>
    </row>
    <row r="217" spans="1:26" x14ac:dyDescent="0.3">
      <c r="A217" s="1171"/>
      <c r="B217" s="1318" t="s">
        <v>831</v>
      </c>
      <c r="C217" s="9">
        <v>43441</v>
      </c>
      <c r="D217" s="24" t="s">
        <v>801</v>
      </c>
      <c r="E217" s="308"/>
      <c r="F217" s="7"/>
      <c r="G217" s="97"/>
      <c r="H217" s="104"/>
      <c r="I217" s="98"/>
      <c r="J217" s="99">
        <v>2.339</v>
      </c>
      <c r="K217" s="100">
        <v>2.5219999999999998</v>
      </c>
      <c r="L217" s="35"/>
      <c r="M217" s="100"/>
      <c r="N217" s="97"/>
      <c r="O217" s="104"/>
      <c r="P217" s="98"/>
      <c r="Q217" s="81"/>
      <c r="R217" s="308"/>
      <c r="S217" s="100"/>
      <c r="T217" s="35">
        <f>K217-J217</f>
        <v>0.18299999999999983</v>
      </c>
      <c r="U217" s="932">
        <f t="shared" ref="U217:U218" si="41">T217/J217</f>
        <v>7.8238563488670296E-2</v>
      </c>
      <c r="W217" s="865"/>
      <c r="X217" s="100"/>
      <c r="Y217" s="37">
        <f>K217/J217</f>
        <v>1.0782385634886702</v>
      </c>
      <c r="Z217" s="932">
        <f>0.5*(Y217^2-1)</f>
        <v>8.1299199897055585E-2</v>
      </c>
    </row>
    <row r="218" spans="1:26" x14ac:dyDescent="0.3">
      <c r="A218" s="1171"/>
      <c r="B218" s="1319"/>
      <c r="C218" s="9">
        <v>43441</v>
      </c>
      <c r="D218" s="24" t="s">
        <v>802</v>
      </c>
      <c r="E218" s="327"/>
      <c r="F218" s="11"/>
      <c r="G218" s="88"/>
      <c r="H218" s="103"/>
      <c r="I218" s="86"/>
      <c r="J218" s="58">
        <v>3.3530000000000002</v>
      </c>
      <c r="K218" s="59">
        <v>3.5815000000000001</v>
      </c>
      <c r="L218" s="37"/>
      <c r="M218" s="59"/>
      <c r="N218" s="88"/>
      <c r="O218" s="103"/>
      <c r="P218" s="86"/>
      <c r="R218" s="327"/>
      <c r="S218" s="59"/>
      <c r="T218" s="37">
        <f>K218-J218</f>
        <v>0.22849999999999993</v>
      </c>
      <c r="U218" s="932">
        <f t="shared" si="41"/>
        <v>6.814792722934683E-2</v>
      </c>
      <c r="W218" s="866"/>
      <c r="X218" s="59"/>
      <c r="Y218" s="37">
        <f>K218/J218</f>
        <v>1.0681479272293468</v>
      </c>
      <c r="Z218" s="867">
        <f>0.5*(Y218^2-1)</f>
        <v>7.0469997222174952E-2</v>
      </c>
    </row>
    <row r="219" spans="1:26" x14ac:dyDescent="0.3">
      <c r="A219" s="1171"/>
      <c r="B219" s="1319"/>
      <c r="C219" s="12">
        <v>43532</v>
      </c>
      <c r="D219" s="25" t="s">
        <v>815</v>
      </c>
      <c r="E219" s="327"/>
      <c r="F219" s="11"/>
      <c r="G219" s="88"/>
      <c r="H219" s="103"/>
      <c r="I219" s="86"/>
      <c r="J219" s="58">
        <v>3.47</v>
      </c>
      <c r="K219" s="59">
        <v>4.21</v>
      </c>
      <c r="L219" s="37"/>
      <c r="M219" s="59"/>
      <c r="N219" s="88"/>
      <c r="O219" s="103"/>
      <c r="P219" s="86"/>
      <c r="R219" s="327"/>
      <c r="S219" s="59"/>
      <c r="T219" s="37">
        <f>K219-J219</f>
        <v>0.73999999999999977</v>
      </c>
      <c r="U219" s="932">
        <f>T219/J219</f>
        <v>0.21325648414985582</v>
      </c>
      <c r="W219" s="866"/>
      <c r="X219" s="59"/>
      <c r="Y219" s="37">
        <f>K219/J219</f>
        <v>1.2132564841498559</v>
      </c>
      <c r="Z219" s="867">
        <f>0.5*(Y219^2-1)</f>
        <v>0.23599564816583474</v>
      </c>
    </row>
    <row r="220" spans="1:26" x14ac:dyDescent="0.3">
      <c r="A220" s="1171"/>
      <c r="B220" s="1319"/>
      <c r="C220" s="9"/>
      <c r="D220" s="24" t="s">
        <v>832</v>
      </c>
      <c r="E220" s="327"/>
      <c r="F220" s="11"/>
      <c r="G220" s="88"/>
      <c r="H220" s="103"/>
      <c r="I220" s="86"/>
      <c r="J220" s="58">
        <v>3.2160000000000002</v>
      </c>
      <c r="K220" s="59">
        <v>3.496</v>
      </c>
      <c r="L220" s="37"/>
      <c r="M220" s="59"/>
      <c r="N220" s="88"/>
      <c r="O220" s="103"/>
      <c r="P220" s="86"/>
      <c r="R220" s="327"/>
      <c r="S220" s="59"/>
      <c r="T220" s="37">
        <f>K220-J220</f>
        <v>0.2799999999999998</v>
      </c>
      <c r="U220" s="932">
        <f t="shared" ref="U220" si="42">T220/J220</f>
        <v>8.706467661691536E-2</v>
      </c>
      <c r="W220" s="866"/>
      <c r="X220" s="59"/>
      <c r="Y220" s="37">
        <f>K220/J220</f>
        <v>1.0870646766169154</v>
      </c>
      <c r="Z220" s="932">
        <f>0.5*(Y220^2-1)</f>
        <v>9.0854805574119402E-2</v>
      </c>
    </row>
    <row r="221" spans="1:26" x14ac:dyDescent="0.3">
      <c r="A221" s="1171"/>
      <c r="B221" s="1319"/>
      <c r="C221" s="9"/>
      <c r="D221" s="24"/>
      <c r="E221" s="327"/>
      <c r="F221" s="11"/>
      <c r="G221" s="88"/>
      <c r="H221" s="103"/>
      <c r="I221" s="86"/>
      <c r="J221" s="58"/>
      <c r="K221" s="59"/>
      <c r="L221" s="37"/>
      <c r="M221" s="59"/>
      <c r="N221" s="88"/>
      <c r="O221" s="103"/>
      <c r="P221" s="86"/>
      <c r="R221" s="327"/>
      <c r="S221" s="59"/>
      <c r="T221" s="37"/>
      <c r="U221" s="867"/>
      <c r="W221" s="866"/>
      <c r="X221" s="59"/>
      <c r="Y221" s="37"/>
      <c r="Z221" s="867"/>
    </row>
    <row r="222" spans="1:26" x14ac:dyDescent="0.3">
      <c r="A222" s="1171"/>
      <c r="B222" s="1319"/>
      <c r="C222" s="9"/>
      <c r="D222" s="24"/>
      <c r="E222" s="327"/>
      <c r="F222" s="11"/>
      <c r="G222" s="88"/>
      <c r="H222" s="103"/>
      <c r="I222" s="86"/>
      <c r="J222" s="58"/>
      <c r="K222" s="59"/>
      <c r="L222" s="37"/>
      <c r="M222" s="59"/>
      <c r="N222" s="88"/>
      <c r="O222" s="103"/>
      <c r="P222" s="86"/>
      <c r="R222" s="327"/>
      <c r="S222" s="59"/>
      <c r="T222" s="37"/>
      <c r="U222" s="867"/>
      <c r="W222" s="866"/>
      <c r="X222" s="59"/>
      <c r="Y222" s="37"/>
      <c r="Z222" s="867"/>
    </row>
    <row r="223" spans="1:26" x14ac:dyDescent="0.3">
      <c r="A223" s="1171"/>
      <c r="B223" s="1319"/>
      <c r="C223" s="9"/>
      <c r="D223" s="24"/>
      <c r="E223" s="327"/>
      <c r="F223" s="11"/>
      <c r="G223" s="88"/>
      <c r="H223" s="103"/>
      <c r="I223" s="86"/>
      <c r="J223" s="58"/>
      <c r="K223" s="59"/>
      <c r="L223" s="37"/>
      <c r="M223" s="59"/>
      <c r="N223" s="88"/>
      <c r="O223" s="103"/>
      <c r="P223" s="86"/>
      <c r="R223" s="327"/>
      <c r="S223" s="59"/>
      <c r="T223" s="37"/>
      <c r="U223" s="867"/>
      <c r="W223" s="866"/>
      <c r="X223" s="59"/>
      <c r="Y223" s="37"/>
      <c r="Z223" s="867"/>
    </row>
    <row r="224" spans="1:26" ht="15" thickBot="1" x14ac:dyDescent="0.35">
      <c r="A224" s="1171"/>
      <c r="B224" s="1319"/>
      <c r="C224" s="39"/>
      <c r="D224" s="40"/>
      <c r="E224" s="310"/>
      <c r="F224" s="94"/>
      <c r="G224" s="105"/>
      <c r="H224" s="106"/>
      <c r="I224" s="107"/>
      <c r="J224" s="70"/>
      <c r="K224" s="71"/>
      <c r="L224" s="38"/>
      <c r="M224" s="71"/>
      <c r="N224" s="105"/>
      <c r="O224" s="106"/>
      <c r="P224" s="107"/>
      <c r="R224" s="310"/>
      <c r="S224" s="71"/>
      <c r="T224" s="38"/>
      <c r="U224" s="869"/>
      <c r="W224" s="866"/>
      <c r="X224" s="59"/>
      <c r="Y224" s="37"/>
      <c r="Z224" s="867"/>
    </row>
    <row r="225" spans="1:26" x14ac:dyDescent="0.3">
      <c r="A225" s="1171"/>
      <c r="B225" s="1319"/>
      <c r="C225" s="1116" t="s">
        <v>13</v>
      </c>
      <c r="D225" s="1117"/>
      <c r="E225" s="14" t="e">
        <f>AVERAGE(E217:E224)</f>
        <v>#DIV/0!</v>
      </c>
      <c r="F225" s="15" t="e">
        <f>AVERAGE(F217:F224)</f>
        <v>#DIV/0!</v>
      </c>
      <c r="G225" s="89" t="e">
        <f>AVERAGE(G217:G224)</f>
        <v>#DIV/0!</v>
      </c>
      <c r="H225" s="1118">
        <f>COUNT(E217:E224)</f>
        <v>0</v>
      </c>
      <c r="I225" s="1119"/>
      <c r="J225" s="64">
        <f>AVERAGE(J217:J224)</f>
        <v>3.0945</v>
      </c>
      <c r="K225" s="65">
        <f>AVERAGE(K217:K224)</f>
        <v>3.4523750000000004</v>
      </c>
      <c r="L225" s="48" t="e">
        <f>AVERAGE(L217:L224)</f>
        <v>#DIV/0!</v>
      </c>
      <c r="M225" s="65" t="e">
        <f>AVERAGE(M217:M224)</f>
        <v>#DIV/0!</v>
      </c>
      <c r="N225" s="15" t="e">
        <f>AVERAGE(N217:N224)</f>
        <v>#DIV/0!</v>
      </c>
      <c r="O225" s="1302">
        <f>COUNT(J217:J224)</f>
        <v>4</v>
      </c>
      <c r="P225" s="1303"/>
      <c r="R225" s="14" t="e">
        <f>AVERAGE(R217:R224)</f>
        <v>#DIV/0!</v>
      </c>
      <c r="S225" s="65" t="e">
        <f>AVERAGE(S217:S224)</f>
        <v>#DIV/0!</v>
      </c>
      <c r="T225" s="48">
        <f>AVERAGE(T217:T224)</f>
        <v>0.35787499999999983</v>
      </c>
      <c r="U225" s="112">
        <f>AVERAGE(U217:U224)</f>
        <v>0.11167691287119708</v>
      </c>
      <c r="W225" s="47" t="e">
        <f>AVERAGE(W217:W224)</f>
        <v>#DIV/0!</v>
      </c>
      <c r="X225" s="65" t="e">
        <f>AVERAGE(X217:X224)</f>
        <v>#DIV/0!</v>
      </c>
      <c r="Y225" s="48">
        <f>AVERAGE(Y217:Y224)</f>
        <v>1.111676912871197</v>
      </c>
      <c r="Z225" s="112">
        <f>AVERAGE(Z217:Z224)</f>
        <v>0.11965491271479617</v>
      </c>
    </row>
    <row r="226" spans="1:26" x14ac:dyDescent="0.3">
      <c r="A226" s="1171"/>
      <c r="B226" s="1319"/>
      <c r="C226" s="1124" t="s">
        <v>14</v>
      </c>
      <c r="D226" s="1125"/>
      <c r="E226" s="17" t="e">
        <f>_xlfn.STDEV.S(E217:E224)</f>
        <v>#DIV/0!</v>
      </c>
      <c r="F226" s="18" t="e">
        <f>_xlfn.STDEV.S(F217:F224)</f>
        <v>#DIV/0!</v>
      </c>
      <c r="G226" s="90" t="e">
        <f>_xlfn.STDEV.S(G217:G224)</f>
        <v>#DIV/0!</v>
      </c>
      <c r="H226" s="1120"/>
      <c r="I226" s="1121"/>
      <c r="J226" s="66">
        <f>_xlfn.STDEV.S(J217:J224)</f>
        <v>0.51425188380792586</v>
      </c>
      <c r="K226" s="67">
        <f>_xlfn.STDEV.S(K217:K224)</f>
        <v>0.6971775688445494</v>
      </c>
      <c r="L226" s="50" t="e">
        <f>_xlfn.STDEV.S(L217:L224)</f>
        <v>#DIV/0!</v>
      </c>
      <c r="M226" s="67" t="e">
        <f>_xlfn.STDEV.S(M217:M224)</f>
        <v>#DIV/0!</v>
      </c>
      <c r="N226" s="18" t="e">
        <f>_xlfn.STDEV.S(N217:N224)</f>
        <v>#DIV/0!</v>
      </c>
      <c r="O226" s="1304"/>
      <c r="P226" s="1305"/>
      <c r="R226" s="17" t="e">
        <f>_xlfn.STDEV.S(R217:R224)</f>
        <v>#DIV/0!</v>
      </c>
      <c r="S226" s="67" t="e">
        <f>_xlfn.STDEV.S(S217:S224)</f>
        <v>#DIV/0!</v>
      </c>
      <c r="T226" s="50">
        <f>_xlfn.STDEV.S(T217:T224)</f>
        <v>0.25781336110967296</v>
      </c>
      <c r="U226" s="113">
        <f>_xlfn.STDEV.S(U217:U224)</f>
        <v>6.8159292042071135E-2</v>
      </c>
      <c r="W226" s="49" t="e">
        <f>_xlfn.STDEV.S(W217:W224)</f>
        <v>#DIV/0!</v>
      </c>
      <c r="X226" s="67" t="e">
        <f>_xlfn.STDEV.S(X217:X224)</f>
        <v>#DIV/0!</v>
      </c>
      <c r="Y226" s="50">
        <f>_xlfn.STDEV.S(Y217:Y224)</f>
        <v>6.8159292042071176E-2</v>
      </c>
      <c r="Z226" s="113">
        <f>_xlfn.STDEV.S(Z217:Z224)</f>
        <v>7.8006259394949165E-2</v>
      </c>
    </row>
    <row r="227" spans="1:26" ht="15" thickBot="1" x14ac:dyDescent="0.35">
      <c r="A227" s="1171"/>
      <c r="B227" s="1320"/>
      <c r="C227" s="1126" t="s">
        <v>15</v>
      </c>
      <c r="D227" s="1127"/>
      <c r="E227" s="20" t="e">
        <f>_xlfn.STDEV.S(E217:E224)/SQRT(COUNT(E217:E224))</f>
        <v>#DIV/0!</v>
      </c>
      <c r="F227" s="21" t="e">
        <f>_xlfn.STDEV.S(F217:F224)/SQRT(COUNT(F217:F224))</f>
        <v>#DIV/0!</v>
      </c>
      <c r="G227" s="91" t="e">
        <f>_xlfn.STDEV.S(G217:G224)/SQRT(COUNT(G217:G224))</f>
        <v>#DIV/0!</v>
      </c>
      <c r="H227" s="1122"/>
      <c r="I227" s="1123"/>
      <c r="J227" s="68">
        <f>_xlfn.STDEV.S(J217:J224)/SQRT(COUNT(J217:J224))</f>
        <v>0.25712594190396293</v>
      </c>
      <c r="K227" s="69">
        <f>_xlfn.STDEV.S(K217:K224)/SQRT(COUNT(K217:K224))</f>
        <v>0.3485887844222747</v>
      </c>
      <c r="L227" s="52" t="e">
        <f>_xlfn.STDEV.S(L217:L224)/SQRT(COUNT(L217:L224))</f>
        <v>#DIV/0!</v>
      </c>
      <c r="M227" s="69" t="e">
        <f>_xlfn.STDEV.S(M217:M224)/SQRT(COUNT(M217:M224))</f>
        <v>#DIV/0!</v>
      </c>
      <c r="N227" s="21" t="e">
        <f>_xlfn.STDEV.S(N217:N224)/SQRT(COUNT(N217:N224))</f>
        <v>#DIV/0!</v>
      </c>
      <c r="O227" s="1306"/>
      <c r="P227" s="1307"/>
      <c r="R227" s="20" t="e">
        <f>_xlfn.STDEV.S(R217:R224)/SQRT(COUNT(R217:R224))</f>
        <v>#DIV/0!</v>
      </c>
      <c r="S227" s="69" t="e">
        <f>_xlfn.STDEV.S(S217:S224)/SQRT(COUNT(S217:S224))</f>
        <v>#DIV/0!</v>
      </c>
      <c r="T227" s="52">
        <f>_xlfn.STDEV.S(T217:T224)/SQRT(COUNT(T217:T224))</f>
        <v>0.12890668055483648</v>
      </c>
      <c r="U227" s="114">
        <f>_xlfn.STDEV.S(U217:U224)/SQRT(COUNT(U217:U224))</f>
        <v>3.4079646021035567E-2</v>
      </c>
      <c r="W227" s="51" t="e">
        <f>_xlfn.STDEV.S(W217:W224)/SQRT(COUNT(W217:W224))</f>
        <v>#DIV/0!</v>
      </c>
      <c r="X227" s="69" t="e">
        <f>_xlfn.STDEV.S(X217:X224)/SQRT(COUNT(X217:X224))</f>
        <v>#DIV/0!</v>
      </c>
      <c r="Y227" s="52">
        <f>_xlfn.STDEV.S(Y217:Y224)/SQRT(COUNT(Y217:Y224))</f>
        <v>3.4079646021035588E-2</v>
      </c>
      <c r="Z227" s="114">
        <f>_xlfn.STDEV.S(Z217:Z224)/SQRT(COUNT(Z217:Z224))</f>
        <v>3.9003129697474583E-2</v>
      </c>
    </row>
    <row r="228" spans="1:26" ht="15" thickBot="1" x14ac:dyDescent="0.35">
      <c r="A228" s="1172"/>
      <c r="B228" s="1109" t="s">
        <v>19</v>
      </c>
      <c r="C228" s="1110"/>
      <c r="D228" s="1110"/>
      <c r="E228" s="27" t="e">
        <f>_xlfn.T.TEST(E209:E213,E217:E224,2,3)</f>
        <v>#DIV/0!</v>
      </c>
      <c r="F228" s="28" t="e">
        <f>_xlfn.T.TEST(F209:F213,F217:F224,2,3)</f>
        <v>#DIV/0!</v>
      </c>
      <c r="G228" s="53" t="e">
        <f>_xlfn.T.TEST(G209:G213,G217:G224,2,3)</f>
        <v>#DIV/0!</v>
      </c>
      <c r="H228" s="81"/>
      <c r="I228" s="81"/>
      <c r="J228" s="27">
        <f>_xlfn.T.TEST(J209:J213,J217:J224,2,3)</f>
        <v>9.9154724587640478E-2</v>
      </c>
      <c r="K228" s="72">
        <f>_xlfn.T.TEST(K209:K213,K217:K224,2,3)</f>
        <v>0.15205666471746396</v>
      </c>
      <c r="L228" s="28" t="e">
        <f>_xlfn.T.TEST(L209:L213,L217:L224,2,3)</f>
        <v>#DIV/0!</v>
      </c>
      <c r="M228" s="72" t="e">
        <f>_xlfn.T.TEST(M209:M213,M217:M224,2,3)</f>
        <v>#DIV/0!</v>
      </c>
      <c r="N228" s="53" t="e">
        <f>_xlfn.T.TEST(N209:N213,N217:N224,2,3)</f>
        <v>#DIV/0!</v>
      </c>
      <c r="O228" s="81"/>
      <c r="P228" s="81"/>
      <c r="Q228" s="81"/>
      <c r="R228" s="27" t="e">
        <f>_xlfn.T.TEST(R209:R213,R217:R224,2,3)</f>
        <v>#DIV/0!</v>
      </c>
      <c r="S228" s="72" t="e">
        <f>_xlfn.T.TEST(S209:S213,S217:S224,2,3)</f>
        <v>#DIV/0!</v>
      </c>
      <c r="T228" s="28">
        <f>_xlfn.T.TEST(T209:T213,T217:T224,2,3)</f>
        <v>0.63985840216002621</v>
      </c>
      <c r="U228" s="29">
        <f>_xlfn.T.TEST(U209:U213,U217:U224,2,3)</f>
        <v>0.92813725098094713</v>
      </c>
      <c r="V228" s="81"/>
      <c r="W228" s="27" t="e">
        <f>_xlfn.T.TEST(W209:W213,W217:W224,2,3)</f>
        <v>#DIV/0!</v>
      </c>
      <c r="X228" s="72" t="e">
        <f>_xlfn.T.TEST(X209:X213,X217:X224,2,3)</f>
        <v>#DIV/0!</v>
      </c>
      <c r="Y228" s="28">
        <f>_xlfn.T.TEST(Y209:Y213,Y217:Y224,2,2)</f>
        <v>0.91796132728944169</v>
      </c>
      <c r="Z228" s="29">
        <f>_xlfn.T.TEST(Z209:Z213,Z217:Z224,2,2)</f>
        <v>0.9511125364551134</v>
      </c>
    </row>
    <row r="232" spans="1:26" x14ac:dyDescent="0.3">
      <c r="J232" s="58">
        <v>3.13648661329837</v>
      </c>
      <c r="K232" s="59">
        <v>3.46364108310472</v>
      </c>
      <c r="L232" s="37">
        <v>3.0708124046309999</v>
      </c>
      <c r="M232" s="59">
        <v>3.42032499262797</v>
      </c>
      <c r="N232" s="88">
        <v>432.5</v>
      </c>
      <c r="Y232" s="37">
        <f>K232/J232</f>
        <v>1.1043060309644714</v>
      </c>
      <c r="Z232" s="867">
        <f>0.5*(Y232^2-1)</f>
        <v>0.10974590501225212</v>
      </c>
    </row>
    <row r="233" spans="1:26" x14ac:dyDescent="0.3">
      <c r="J233" s="58">
        <v>2.4266585992149499</v>
      </c>
      <c r="K233" s="59">
        <v>2.67324527315844</v>
      </c>
      <c r="L233" s="37">
        <v>2.3509125254369398</v>
      </c>
      <c r="M233" s="59">
        <v>2.67296700786226</v>
      </c>
      <c r="N233" s="88">
        <v>432.5</v>
      </c>
      <c r="Y233" s="37">
        <f>K233/J233</f>
        <v>1.101615725435487</v>
      </c>
      <c r="Z233" s="867">
        <f>0.5*(Y233^2-1)</f>
        <v>0.10677860326337718</v>
      </c>
    </row>
    <row r="234" spans="1:26" x14ac:dyDescent="0.3">
      <c r="J234" s="1">
        <v>3.2953807914004201</v>
      </c>
      <c r="K234" s="1">
        <v>3.6409436424728101</v>
      </c>
      <c r="L234" s="1">
        <v>3.2641337443447802</v>
      </c>
      <c r="M234" s="1">
        <v>3.6509069319606202</v>
      </c>
      <c r="N234" s="8">
        <v>432.5</v>
      </c>
      <c r="Y234" s="37">
        <f>K234/J234</f>
        <v>1.1048627982460073</v>
      </c>
      <c r="Z234" s="867">
        <f>0.5*(Y234^2-1)</f>
        <v>0.11036090147399868</v>
      </c>
    </row>
  </sheetData>
  <mergeCells count="224">
    <mergeCell ref="A209:A228"/>
    <mergeCell ref="B209:B216"/>
    <mergeCell ref="C214:D214"/>
    <mergeCell ref="H214:I216"/>
    <mergeCell ref="O214:P216"/>
    <mergeCell ref="C215:D215"/>
    <mergeCell ref="C216:D216"/>
    <mergeCell ref="B217:B227"/>
    <mergeCell ref="C225:D225"/>
    <mergeCell ref="H225:I227"/>
    <mergeCell ref="O225:P227"/>
    <mergeCell ref="C226:D226"/>
    <mergeCell ref="C227:D227"/>
    <mergeCell ref="B228:D228"/>
    <mergeCell ref="A206:B208"/>
    <mergeCell ref="C206:C208"/>
    <mergeCell ref="D206:D208"/>
    <mergeCell ref="E206:P206"/>
    <mergeCell ref="R206:U206"/>
    <mergeCell ref="W206:Z206"/>
    <mergeCell ref="E207:F207"/>
    <mergeCell ref="G207:G208"/>
    <mergeCell ref="H207:H208"/>
    <mergeCell ref="I207:I208"/>
    <mergeCell ref="J207:K207"/>
    <mergeCell ref="L207:M207"/>
    <mergeCell ref="N207:N208"/>
    <mergeCell ref="O207:O208"/>
    <mergeCell ref="P207:P208"/>
    <mergeCell ref="R207:S207"/>
    <mergeCell ref="T207:U207"/>
    <mergeCell ref="W207:X207"/>
    <mergeCell ref="Y207:Z207"/>
    <mergeCell ref="C143:D143"/>
    <mergeCell ref="C147:D147"/>
    <mergeCell ref="A118:A137"/>
    <mergeCell ref="B118:B125"/>
    <mergeCell ref="C123:D123"/>
    <mergeCell ref="H123:I125"/>
    <mergeCell ref="O123:P125"/>
    <mergeCell ref="C124:D124"/>
    <mergeCell ref="C125:D125"/>
    <mergeCell ref="B126:B136"/>
    <mergeCell ref="C134:D134"/>
    <mergeCell ref="H134:I136"/>
    <mergeCell ref="O134:P136"/>
    <mergeCell ref="C135:D135"/>
    <mergeCell ref="C136:D136"/>
    <mergeCell ref="B137:D137"/>
    <mergeCell ref="B146:B149"/>
    <mergeCell ref="C146:D146"/>
    <mergeCell ref="C148:D148"/>
    <mergeCell ref="C149:D149"/>
    <mergeCell ref="E140:F140"/>
    <mergeCell ref="J140:K140"/>
    <mergeCell ref="L140:M140"/>
    <mergeCell ref="C145:D145"/>
    <mergeCell ref="A53:B55"/>
    <mergeCell ref="A81:B83"/>
    <mergeCell ref="A115:B117"/>
    <mergeCell ref="C115:C117"/>
    <mergeCell ref="D115:D117"/>
    <mergeCell ref="E115:P115"/>
    <mergeCell ref="R115:U115"/>
    <mergeCell ref="W115:Z115"/>
    <mergeCell ref="E116:F116"/>
    <mergeCell ref="G116:G117"/>
    <mergeCell ref="H116:H117"/>
    <mergeCell ref="I116:I117"/>
    <mergeCell ref="J116:K116"/>
    <mergeCell ref="L116:M116"/>
    <mergeCell ref="N116:N117"/>
    <mergeCell ref="O116:O117"/>
    <mergeCell ref="P116:P117"/>
    <mergeCell ref="R116:S116"/>
    <mergeCell ref="T116:U116"/>
    <mergeCell ref="W116:X116"/>
    <mergeCell ref="Y116:Z116"/>
    <mergeCell ref="R81:U81"/>
    <mergeCell ref="R82:S82"/>
    <mergeCell ref="W3:Z3"/>
    <mergeCell ref="W4:X4"/>
    <mergeCell ref="Y4:Z4"/>
    <mergeCell ref="W28:Z28"/>
    <mergeCell ref="W29:X29"/>
    <mergeCell ref="Y29:Z29"/>
    <mergeCell ref="R54:S54"/>
    <mergeCell ref="T54:U54"/>
    <mergeCell ref="R28:U28"/>
    <mergeCell ref="R53:U53"/>
    <mergeCell ref="R4:S4"/>
    <mergeCell ref="T4:U4"/>
    <mergeCell ref="R3:U3"/>
    <mergeCell ref="R29:S29"/>
    <mergeCell ref="T29:U29"/>
    <mergeCell ref="R140:S140"/>
    <mergeCell ref="T140:U140"/>
    <mergeCell ref="N140:N141"/>
    <mergeCell ref="H140:I141"/>
    <mergeCell ref="O140:P141"/>
    <mergeCell ref="H142:I145"/>
    <mergeCell ref="H146:I149"/>
    <mergeCell ref="O142:P145"/>
    <mergeCell ref="O146:P149"/>
    <mergeCell ref="E28:P28"/>
    <mergeCell ref="I4:I5"/>
    <mergeCell ref="C39:D39"/>
    <mergeCell ref="C47:D47"/>
    <mergeCell ref="O47:P49"/>
    <mergeCell ref="C48:D48"/>
    <mergeCell ref="C49:D49"/>
    <mergeCell ref="B50:D50"/>
    <mergeCell ref="C3:C5"/>
    <mergeCell ref="D3:D5"/>
    <mergeCell ref="G4:G5"/>
    <mergeCell ref="E4:F4"/>
    <mergeCell ref="N4:N5"/>
    <mergeCell ref="J4:K4"/>
    <mergeCell ref="L4:M4"/>
    <mergeCell ref="H4:H5"/>
    <mergeCell ref="B40:B49"/>
    <mergeCell ref="O4:O5"/>
    <mergeCell ref="P4:P5"/>
    <mergeCell ref="E3:P3"/>
    <mergeCell ref="H29:H30"/>
    <mergeCell ref="I29:I30"/>
    <mergeCell ref="O29:O30"/>
    <mergeCell ref="A28:B30"/>
    <mergeCell ref="P29:P30"/>
    <mergeCell ref="H11:I13"/>
    <mergeCell ref="H22:I24"/>
    <mergeCell ref="C140:D141"/>
    <mergeCell ref="G140:G141"/>
    <mergeCell ref="B142:B145"/>
    <mergeCell ref="C142:D142"/>
    <mergeCell ref="P82:P83"/>
    <mergeCell ref="L54:M54"/>
    <mergeCell ref="E81:P81"/>
    <mergeCell ref="E53:P53"/>
    <mergeCell ref="C81:C83"/>
    <mergeCell ref="D81:D83"/>
    <mergeCell ref="E82:F82"/>
    <mergeCell ref="G82:G83"/>
    <mergeCell ref="J82:K82"/>
    <mergeCell ref="L82:M82"/>
    <mergeCell ref="O54:O55"/>
    <mergeCell ref="P54:P55"/>
    <mergeCell ref="C53:C55"/>
    <mergeCell ref="N82:N83"/>
    <mergeCell ref="C98:D98"/>
    <mergeCell ref="O82:O83"/>
    <mergeCell ref="C144:D144"/>
    <mergeCell ref="B14:B24"/>
    <mergeCell ref="B6:B13"/>
    <mergeCell ref="D53:D55"/>
    <mergeCell ref="E54:F54"/>
    <mergeCell ref="A84:A112"/>
    <mergeCell ref="B84:B98"/>
    <mergeCell ref="O109:P111"/>
    <mergeCell ref="C110:D110"/>
    <mergeCell ref="C111:D111"/>
    <mergeCell ref="B112:D112"/>
    <mergeCell ref="C97:D97"/>
    <mergeCell ref="C96:D96"/>
    <mergeCell ref="B99:B111"/>
    <mergeCell ref="C109:D109"/>
    <mergeCell ref="H96:I98"/>
    <mergeCell ref="O96:P98"/>
    <mergeCell ref="C64:D64"/>
    <mergeCell ref="B65:B77"/>
    <mergeCell ref="B78:D78"/>
    <mergeCell ref="H62:I64"/>
    <mergeCell ref="C75:D75"/>
    <mergeCell ref="O75:P77"/>
    <mergeCell ref="C76:D76"/>
    <mergeCell ref="C77:D77"/>
    <mergeCell ref="A3:B5"/>
    <mergeCell ref="W81:Z81"/>
    <mergeCell ref="W82:X82"/>
    <mergeCell ref="Y82:Z82"/>
    <mergeCell ref="W53:Z53"/>
    <mergeCell ref="W54:X54"/>
    <mergeCell ref="Y54:Z54"/>
    <mergeCell ref="C22:D22"/>
    <mergeCell ref="O22:P24"/>
    <mergeCell ref="C23:D23"/>
    <mergeCell ref="C24:D24"/>
    <mergeCell ref="A6:A25"/>
    <mergeCell ref="E29:F29"/>
    <mergeCell ref="G29:G30"/>
    <mergeCell ref="J29:K29"/>
    <mergeCell ref="L29:M29"/>
    <mergeCell ref="N29:N30"/>
    <mergeCell ref="B25:D25"/>
    <mergeCell ref="C28:C30"/>
    <mergeCell ref="D28:D30"/>
    <mergeCell ref="C11:D11"/>
    <mergeCell ref="O11:P13"/>
    <mergeCell ref="C12:D12"/>
    <mergeCell ref="C13:D13"/>
    <mergeCell ref="W140:X140"/>
    <mergeCell ref="Y140:Z140"/>
    <mergeCell ref="A31:A50"/>
    <mergeCell ref="B31:B39"/>
    <mergeCell ref="C37:D37"/>
    <mergeCell ref="O37:P39"/>
    <mergeCell ref="C38:D38"/>
    <mergeCell ref="G54:G55"/>
    <mergeCell ref="J54:K54"/>
    <mergeCell ref="N54:N55"/>
    <mergeCell ref="H37:I39"/>
    <mergeCell ref="H47:I49"/>
    <mergeCell ref="H109:I111"/>
    <mergeCell ref="H82:H83"/>
    <mergeCell ref="I82:I83"/>
    <mergeCell ref="H54:H55"/>
    <mergeCell ref="I54:I55"/>
    <mergeCell ref="B56:B64"/>
    <mergeCell ref="C62:D62"/>
    <mergeCell ref="O62:P64"/>
    <mergeCell ref="C63:D63"/>
    <mergeCell ref="H75:I77"/>
    <mergeCell ref="A56:A78"/>
    <mergeCell ref="T82:U82"/>
  </mergeCells>
  <conditionalFormatting sqref="E112:G112 J112:N112 R112:U112 E25:G25 E50:G50 J25:N25 J50:N50 R25:U25 R50:U50 W25:Z25 W50:Z50 W112:Z112 E137:G137 J137:N137 R137:U137 W137:Z137">
    <cfRule type="cellIs" dxfId="25" priority="91" operator="lessThan">
      <formula>0.1</formula>
    </cfRule>
  </conditionalFormatting>
  <conditionalFormatting sqref="E78:G78 E112:G112 J78:N78 J112:N112 R112:U112 R78:U78 E25:G25 E50:G50 J25:N25 J50:N50 R25:U25 R50:U50 W25:Z25 W50:Z50 W112:Z112 W78:Z78 E137:G137 J137:N137 R137:U137 W137:Z137">
    <cfRule type="cellIs" dxfId="24" priority="90" operator="lessThan">
      <formula>0.05</formula>
    </cfRule>
  </conditionalFormatting>
  <conditionalFormatting sqref="E142:G149 J142:N149 R142:U149 W142:Z149">
    <cfRule type="cellIs" dxfId="23" priority="55" operator="lessThan">
      <formula>0.05</formula>
    </cfRule>
    <cfRule type="cellIs" dxfId="22" priority="56" operator="lessThan">
      <formula>0.1</formula>
    </cfRule>
  </conditionalFormatting>
  <conditionalFormatting sqref="E228:G228 J228:N228 R228:U228 W228:Z228">
    <cfRule type="cellIs" dxfId="21" priority="2" operator="lessThan">
      <formula>0.1</formula>
    </cfRule>
  </conditionalFormatting>
  <conditionalFormatting sqref="E228:G228 J228:N228 R228:U228 W228:Z228">
    <cfRule type="cellIs" dxfId="20" priority="1" operator="lessThan">
      <formula>0.05</formula>
    </cfRule>
  </conditionalFormatting>
  <printOptions horizontalCentered="1" verticalCentered="1"/>
  <pageMargins left="0.15" right="0.15" top="1.5" bottom="1.5" header="0" footer="0"/>
  <pageSetup scale="3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G35"/>
  <sheetViews>
    <sheetView zoomScale="115" zoomScaleNormal="115" workbookViewId="0">
      <selection activeCell="E6" sqref="E6"/>
    </sheetView>
  </sheetViews>
  <sheetFormatPr defaultRowHeight="14.4" x14ac:dyDescent="0.3"/>
  <cols>
    <col min="1" max="1" width="11.33203125" customWidth="1"/>
    <col min="2" max="2" width="3.33203125" customWidth="1"/>
    <col min="3" max="3" width="15.6640625" customWidth="1"/>
    <col min="4" max="4" width="3.44140625" customWidth="1"/>
    <col min="5" max="5" width="4.5546875" bestFit="1" customWidth="1"/>
    <col min="6" max="6" width="1.6640625" customWidth="1"/>
    <col min="7" max="7" width="4.5546875" bestFit="1" customWidth="1"/>
    <col min="8" max="8" width="2.6640625" customWidth="1"/>
    <col min="9" max="9" width="7.33203125" bestFit="1" customWidth="1"/>
    <col min="10" max="10" width="1.6640625" customWidth="1"/>
    <col min="11" max="11" width="4.5546875" bestFit="1" customWidth="1"/>
    <col min="12" max="12" width="2.33203125" customWidth="1"/>
    <col min="13" max="13" width="6.33203125" bestFit="1" customWidth="1"/>
    <col min="14" max="14" width="2" bestFit="1" customWidth="1"/>
    <col min="15" max="15" width="7.33203125" bestFit="1" customWidth="1"/>
    <col min="16" max="16" width="2.33203125" customWidth="1"/>
    <col min="19" max="19" width="2.109375" customWidth="1"/>
    <col min="20" max="20" width="19.109375" customWidth="1"/>
    <col min="21" max="21" width="2.44140625" customWidth="1"/>
    <col min="22" max="22" width="5.44140625" bestFit="1" customWidth="1"/>
    <col min="23" max="23" width="1.6640625" customWidth="1"/>
    <col min="24" max="24" width="4.5546875" bestFit="1" customWidth="1"/>
    <col min="25" max="25" width="2.33203125" customWidth="1"/>
    <col min="26" max="26" width="5.44140625" bestFit="1" customWidth="1"/>
    <col min="27" max="27" width="1.6640625" customWidth="1"/>
    <col min="28" max="28" width="3.5546875" customWidth="1"/>
    <col min="29" max="29" width="2.33203125" customWidth="1"/>
    <col min="30" max="30" width="5.44140625" bestFit="1" customWidth="1"/>
    <col min="31" max="31" width="2" bestFit="1" customWidth="1"/>
    <col min="32" max="32" width="4.5546875" bestFit="1" customWidth="1"/>
    <col min="33" max="34" width="2.33203125" customWidth="1"/>
    <col min="42" max="42" width="8.88671875" customWidth="1"/>
  </cols>
  <sheetData>
    <row r="2" spans="2:33" ht="15" thickBot="1" x14ac:dyDescent="0.35"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S2" s="776"/>
      <c r="T2" s="776"/>
      <c r="U2" s="776"/>
      <c r="V2" s="776"/>
      <c r="W2" s="776"/>
      <c r="X2" s="776"/>
      <c r="Y2" s="776"/>
      <c r="Z2" s="776"/>
      <c r="AA2" s="776"/>
      <c r="AB2" s="776"/>
      <c r="AC2" s="776"/>
      <c r="AD2" s="776"/>
      <c r="AE2" s="776"/>
      <c r="AF2" s="776"/>
      <c r="AG2" s="776"/>
    </row>
    <row r="3" spans="2:33" ht="17.399999999999999" thickTop="1" thickBot="1" x14ac:dyDescent="0.35">
      <c r="B3" s="775"/>
      <c r="C3" s="771"/>
      <c r="D3" s="761"/>
      <c r="E3" s="1324" t="s">
        <v>820</v>
      </c>
      <c r="F3" s="1325"/>
      <c r="G3" s="1326"/>
      <c r="H3" s="761"/>
      <c r="I3" s="1324" t="s">
        <v>819</v>
      </c>
      <c r="J3" s="1325"/>
      <c r="K3" s="1326"/>
      <c r="L3" s="761"/>
      <c r="M3" s="1324" t="s">
        <v>822</v>
      </c>
      <c r="N3" s="1325"/>
      <c r="O3" s="1326"/>
      <c r="P3" s="762"/>
      <c r="S3" s="775"/>
      <c r="T3" s="948"/>
      <c r="U3" s="802"/>
      <c r="V3" s="1321" t="s">
        <v>820</v>
      </c>
      <c r="W3" s="1322"/>
      <c r="X3" s="1323"/>
      <c r="Y3" s="802"/>
      <c r="Z3" s="1321" t="s">
        <v>819</v>
      </c>
      <c r="AA3" s="1322"/>
      <c r="AB3" s="1323"/>
      <c r="AC3" s="802"/>
      <c r="AD3" s="1321" t="s">
        <v>822</v>
      </c>
      <c r="AE3" s="1322"/>
      <c r="AF3" s="1323"/>
      <c r="AG3" s="775"/>
    </row>
    <row r="4" spans="2:33" ht="15.6" thickTop="1" thickBot="1" x14ac:dyDescent="0.35">
      <c r="B4" s="775"/>
      <c r="C4" s="799" t="s">
        <v>779</v>
      </c>
      <c r="D4" s="831"/>
      <c r="E4" s="832">
        <f>'Tail-Cuff Pressure'!E15</f>
        <v>21.058000000000003</v>
      </c>
      <c r="F4" s="833" t="s">
        <v>776</v>
      </c>
      <c r="G4" s="834">
        <f>'Tail-Cuff Pressure'!E17</f>
        <v>0.249260238840186</v>
      </c>
      <c r="H4" s="835"/>
      <c r="I4" s="832">
        <f>'Tail-Cuff Pressure'!E171</f>
        <v>20.928571428571423</v>
      </c>
      <c r="J4" s="833" t="s">
        <v>776</v>
      </c>
      <c r="K4" s="834">
        <f>'Tail-Cuff Pressure'!E173</f>
        <v>0.29162458394172391</v>
      </c>
      <c r="L4" s="835"/>
      <c r="M4" s="832">
        <f>'Tail-Cuff Pressure'!E182</f>
        <v>20.602</v>
      </c>
      <c r="N4" s="833" t="s">
        <v>776</v>
      </c>
      <c r="O4" s="834">
        <f>'Tail-Cuff Pressure'!E184</f>
        <v>0.10532805893967657</v>
      </c>
      <c r="P4" s="836"/>
      <c r="S4" s="775"/>
      <c r="T4" s="782" t="s">
        <v>763</v>
      </c>
      <c r="U4" s="763"/>
      <c r="V4" s="1327">
        <v>10</v>
      </c>
      <c r="W4" s="1328"/>
      <c r="X4" s="1329"/>
      <c r="Y4" s="764"/>
      <c r="Z4" s="1330">
        <v>3</v>
      </c>
      <c r="AA4" s="1331"/>
      <c r="AB4" s="1332"/>
      <c r="AC4" s="764"/>
      <c r="AD4" s="1330">
        <v>4</v>
      </c>
      <c r="AE4" s="1331"/>
      <c r="AF4" s="1332"/>
      <c r="AG4" s="775"/>
    </row>
    <row r="5" spans="2:33" ht="15.6" thickTop="1" thickBot="1" x14ac:dyDescent="0.35">
      <c r="B5" s="775"/>
      <c r="C5" s="782" t="s">
        <v>763</v>
      </c>
      <c r="D5" s="763"/>
      <c r="E5" s="1330">
        <v>5</v>
      </c>
      <c r="F5" s="1331"/>
      <c r="G5" s="1332"/>
      <c r="H5" s="764"/>
      <c r="I5" s="1330">
        <v>3</v>
      </c>
      <c r="J5" s="1331"/>
      <c r="K5" s="1332"/>
      <c r="L5" s="764"/>
      <c r="M5" s="1330">
        <v>4</v>
      </c>
      <c r="N5" s="1331"/>
      <c r="O5" s="1332"/>
      <c r="P5" s="765"/>
      <c r="S5" s="775"/>
      <c r="T5" s="782" t="s">
        <v>821</v>
      </c>
      <c r="U5" s="763"/>
      <c r="V5" s="795"/>
      <c r="W5" s="791"/>
      <c r="X5" s="797"/>
      <c r="Y5" s="764"/>
      <c r="Z5" s="795"/>
      <c r="AA5" s="791"/>
      <c r="AB5" s="797"/>
      <c r="AC5" s="764"/>
      <c r="AD5" s="795"/>
      <c r="AE5" s="791"/>
      <c r="AF5" s="797"/>
      <c r="AG5" s="775"/>
    </row>
    <row r="6" spans="2:33" ht="16.95" customHeight="1" thickTop="1" x14ac:dyDescent="0.3">
      <c r="B6" s="775"/>
      <c r="C6" s="772" t="s">
        <v>764</v>
      </c>
      <c r="D6" s="763"/>
      <c r="E6" s="795">
        <f>'LV Function'!$W$11</f>
        <v>408.62390719999996</v>
      </c>
      <c r="F6" s="791" t="s">
        <v>776</v>
      </c>
      <c r="G6" s="797">
        <f>'LV Function'!$W$13</f>
        <v>28.669778975906389</v>
      </c>
      <c r="H6" s="764"/>
      <c r="I6" s="795">
        <f>'LV Function'!$W$218</f>
        <v>428.68608900000004</v>
      </c>
      <c r="J6" s="791" t="s">
        <v>776</v>
      </c>
      <c r="K6" s="797">
        <f>'LV Function'!$W$220</f>
        <v>13.732580599873264</v>
      </c>
      <c r="L6" s="764"/>
      <c r="M6" s="795">
        <f>'LV Function'!$W$240</f>
        <v>423.81182520000004</v>
      </c>
      <c r="N6" s="791" t="s">
        <v>776</v>
      </c>
      <c r="O6" s="797" t="str">
        <f>ROUND('LV Function'!$W$242,0) &amp;  IF('LV Function'!$W$243&lt;0.05,IF('LV Function'!$W$243&lt;0.01,IF('LV Function'!$W$243&lt;0.001,"***","**"),"*")," ")</f>
        <v xml:space="preserve">46 </v>
      </c>
      <c r="P6" s="765"/>
      <c r="S6" s="775"/>
      <c r="T6" s="772" t="s">
        <v>768</v>
      </c>
      <c r="U6" s="763"/>
      <c r="V6" s="795">
        <f>'Tail-Cuff Pressure'!G15</f>
        <v>91.192589498935817</v>
      </c>
      <c r="W6" s="819" t="s">
        <v>776</v>
      </c>
      <c r="X6" s="797">
        <f>'Tail-Cuff Pressure'!G17</f>
        <v>6.6311673203313521</v>
      </c>
      <c r="Y6" s="786"/>
      <c r="Z6" s="795">
        <f>'Tail-Cuff Pressure'!G171</f>
        <v>94.106064112517899</v>
      </c>
      <c r="AA6" s="819" t="s">
        <v>776</v>
      </c>
      <c r="AB6" s="797">
        <f>'Tail-Cuff Pressure'!G173</f>
        <v>3.5812581978704556</v>
      </c>
      <c r="AC6" s="786"/>
      <c r="AD6" s="795">
        <f>'Tail-Cuff Pressure'!G182</f>
        <v>73.2577</v>
      </c>
      <c r="AE6" s="819" t="s">
        <v>776</v>
      </c>
      <c r="AF6" s="797" t="str">
        <f>ROUND('Tail-Cuff Pressure'!G184,0)&amp;  IF('Tail-Cuff Pressure'!G185&lt;0.05,IF('Tail-Cuff Pressure'!G185&lt;0.01,IF('Tail-Cuff Pressure'!G185&lt;0.001,"***","**"),"*")," ")</f>
        <v>6*</v>
      </c>
      <c r="AG6" s="775"/>
    </row>
    <row r="7" spans="2:33" x14ac:dyDescent="0.3">
      <c r="B7" s="775"/>
      <c r="C7" s="772" t="s">
        <v>765</v>
      </c>
      <c r="D7" s="763"/>
      <c r="E7" s="796"/>
      <c r="F7" s="791"/>
      <c r="G7" s="798"/>
      <c r="H7" s="766"/>
      <c r="I7" s="796"/>
      <c r="J7" s="791"/>
      <c r="K7" s="798"/>
      <c r="L7" s="766"/>
      <c r="M7" s="796"/>
      <c r="N7" s="791"/>
      <c r="O7" s="798"/>
      <c r="P7" s="767"/>
      <c r="S7" s="775"/>
      <c r="T7" s="772" t="s">
        <v>767</v>
      </c>
      <c r="U7" s="763"/>
      <c r="V7" s="795">
        <f>'Tail-Cuff Pressure'!H15</f>
        <v>126.48948412698419</v>
      </c>
      <c r="W7" s="819" t="s">
        <v>776</v>
      </c>
      <c r="X7" s="797">
        <f>'Tail-Cuff Pressure'!H17</f>
        <v>7.756536633046375</v>
      </c>
      <c r="Y7" s="786"/>
      <c r="Z7" s="795">
        <f>'Tail-Cuff Pressure'!H171</f>
        <v>125.79108906459743</v>
      </c>
      <c r="AA7" s="819" t="s">
        <v>776</v>
      </c>
      <c r="AB7" s="797">
        <f>'Tail-Cuff Pressure'!H173</f>
        <v>4.0586912163426119</v>
      </c>
      <c r="AC7" s="786"/>
      <c r="AD7" s="795">
        <f>'Tail-Cuff Pressure'!H182</f>
        <v>100.88787499999999</v>
      </c>
      <c r="AE7" s="819" t="s">
        <v>776</v>
      </c>
      <c r="AF7" s="797" t="str">
        <f>ROUND('Tail-Cuff Pressure'!H184,0)&amp;  IF('Tail-Cuff Pressure'!H185&lt;0.05,IF('Tail-Cuff Pressure'!H185&lt;0.01,IF('Tail-Cuff Pressure'!H185&lt;0.001,"***","**"),"*")," ")</f>
        <v>6**</v>
      </c>
      <c r="AG7" s="775"/>
    </row>
    <row r="8" spans="2:33" x14ac:dyDescent="0.3">
      <c r="B8" s="775"/>
      <c r="C8" s="772" t="s">
        <v>100</v>
      </c>
      <c r="D8" s="763"/>
      <c r="E8" s="807">
        <f>'LV Function'!$K$11</f>
        <v>0.88843359999999993</v>
      </c>
      <c r="F8" s="808" t="s">
        <v>776</v>
      </c>
      <c r="G8" s="809">
        <f>'LV Function'!$K$13</f>
        <v>6.4755021090723369E-2</v>
      </c>
      <c r="H8" s="767"/>
      <c r="I8" s="807">
        <f>'LV Function'!$K$218</f>
        <v>0.8638232222222223</v>
      </c>
      <c r="J8" s="808" t="s">
        <v>776</v>
      </c>
      <c r="K8" s="809">
        <f>'LV Function'!K220</f>
        <v>4.8122257843024104E-2</v>
      </c>
      <c r="L8" s="767"/>
      <c r="M8" s="807">
        <f>'LV Function'!$K$240</f>
        <v>0.6076028</v>
      </c>
      <c r="N8" s="808" t="s">
        <v>776</v>
      </c>
      <c r="O8" s="809" t="str">
        <f>ROUND('LV Function'!K242,2)&amp;  IF('LV Function'!$K$243&lt;0.05,IF('LV Function'!$K$243&lt;0.01,IF('LV Function'!$K$243&lt;0.001,"***","**"),"*")," ")</f>
        <v>0.04**</v>
      </c>
      <c r="P8" s="767"/>
      <c r="S8" s="775"/>
      <c r="T8" s="772" t="s">
        <v>758</v>
      </c>
      <c r="U8" s="763"/>
      <c r="V8" s="795">
        <f>'Tail-Cuff Pressure'!I15</f>
        <v>102.86081839202465</v>
      </c>
      <c r="W8" s="819" t="s">
        <v>776</v>
      </c>
      <c r="X8" s="797">
        <f>'Tail-Cuff Pressure'!I17</f>
        <v>6.9340386040543764</v>
      </c>
      <c r="Y8" s="786"/>
      <c r="Z8" s="795">
        <f>'Tail-Cuff Pressure'!I171</f>
        <v>104.49678398077077</v>
      </c>
      <c r="AA8" s="819" t="s">
        <v>776</v>
      </c>
      <c r="AB8" s="797">
        <f>'Tail-Cuff Pressure'!I173</f>
        <v>3.5968909864048317</v>
      </c>
      <c r="AC8" s="786"/>
      <c r="AD8" s="795">
        <f>'Tail-Cuff Pressure'!I182</f>
        <v>82.125275000000002</v>
      </c>
      <c r="AE8" s="819" t="s">
        <v>776</v>
      </c>
      <c r="AF8" s="797" t="str">
        <f>ROUND('Tail-Cuff Pressure'!I184,0)&amp;  IF('Tail-Cuff Pressure'!I185&lt;0.05,IF('Tail-Cuff Pressure'!I185&lt;0.01,IF('Tail-Cuff Pressure'!I185&lt;0.001,"***","**"),"*")," ")</f>
        <v>6**</v>
      </c>
      <c r="AG8" s="775"/>
    </row>
    <row r="9" spans="2:33" x14ac:dyDescent="0.3">
      <c r="B9" s="775"/>
      <c r="C9" s="772" t="s">
        <v>99</v>
      </c>
      <c r="D9" s="763"/>
      <c r="E9" s="807">
        <f>'LV Function'!$L$11</f>
        <v>0.81302220000000003</v>
      </c>
      <c r="F9" s="808" t="s">
        <v>776</v>
      </c>
      <c r="G9" s="809">
        <f>'LV Function'!$L$13</f>
        <v>7.7049779622267472E-2</v>
      </c>
      <c r="H9" s="767"/>
      <c r="I9" s="807">
        <f>'LV Function'!$L$218</f>
        <v>0.85780766666666664</v>
      </c>
      <c r="J9" s="808" t="s">
        <v>776</v>
      </c>
      <c r="K9" s="809">
        <f>'LV Function'!L220</f>
        <v>3.8099134437893437E-2</v>
      </c>
      <c r="L9" s="767"/>
      <c r="M9" s="807">
        <f>'LV Function'!$L$240</f>
        <v>0.72570579999999996</v>
      </c>
      <c r="N9" s="808" t="s">
        <v>776</v>
      </c>
      <c r="O9" s="809" t="str">
        <f>ROUND('LV Function'!L242,2)&amp;  IF('LV Function'!$L$243&lt;0.05,IF('LV Function'!$L$243&lt;0.01,IF('LV Function'!$L$243&lt;0.001,"***","**"),"*")," ")</f>
        <v>0.03*</v>
      </c>
      <c r="P9" s="767"/>
      <c r="S9" s="775"/>
      <c r="T9" s="773" t="s">
        <v>780</v>
      </c>
      <c r="U9" s="763"/>
      <c r="V9" s="795">
        <f>'Tail-Cuff Pressure'!J15</f>
        <v>35.296894628048321</v>
      </c>
      <c r="W9" s="819" t="s">
        <v>776</v>
      </c>
      <c r="X9" s="797">
        <f>'Tail-Cuff Pressure'!J17</f>
        <v>1.3969139534271262</v>
      </c>
      <c r="Y9" s="786"/>
      <c r="Z9" s="795">
        <f>'Tail-Cuff Pressure'!J171</f>
        <v>31.643358285412763</v>
      </c>
      <c r="AA9" s="819" t="s">
        <v>776</v>
      </c>
      <c r="AB9" s="797">
        <f>'Tail-Cuff Pressure'!J173</f>
        <v>1.4706815709018086</v>
      </c>
      <c r="AC9" s="786"/>
      <c r="AD9" s="795">
        <f>'Tail-Cuff Pressure'!J182</f>
        <v>27.630200000000002</v>
      </c>
      <c r="AE9" s="819" t="s">
        <v>776</v>
      </c>
      <c r="AF9" s="797" t="str">
        <f>ROUND('Tail-Cuff Pressure'!J184,0) &amp;  IF('Tail-Cuff Pressure'!J185&lt;0.05,IF('Tail-Cuff Pressure'!J185&lt;0.01,IF('Tail-Cuff Pressure'!J185&lt;0.001,"***","**"),"*")," ")</f>
        <v xml:space="preserve">2 </v>
      </c>
      <c r="AG9" s="775"/>
    </row>
    <row r="10" spans="2:33" ht="16.2" thickBot="1" x14ac:dyDescent="0.35">
      <c r="B10" s="775"/>
      <c r="C10" s="773" t="s">
        <v>766</v>
      </c>
      <c r="D10" s="763"/>
      <c r="E10" s="807"/>
      <c r="F10" s="808"/>
      <c r="G10" s="809"/>
      <c r="H10" s="767"/>
      <c r="I10" s="807"/>
      <c r="J10" s="808"/>
      <c r="K10" s="809"/>
      <c r="L10" s="767"/>
      <c r="M10" s="807"/>
      <c r="N10" s="808"/>
      <c r="O10" s="809"/>
      <c r="P10" s="767"/>
      <c r="S10" s="777"/>
      <c r="T10" s="778"/>
      <c r="U10" s="779"/>
      <c r="V10" s="779"/>
      <c r="W10" s="779"/>
      <c r="X10" s="779"/>
      <c r="Y10" s="780"/>
      <c r="Z10" s="780"/>
      <c r="AA10" s="780"/>
      <c r="AB10" s="780"/>
      <c r="AC10" s="780"/>
      <c r="AD10" s="780"/>
      <c r="AE10" s="780"/>
      <c r="AF10" s="780"/>
      <c r="AG10" s="789"/>
    </row>
    <row r="11" spans="2:33" ht="16.2" customHeight="1" thickTop="1" x14ac:dyDescent="0.3">
      <c r="B11" s="775"/>
      <c r="C11" s="772" t="s">
        <v>768</v>
      </c>
      <c r="D11" s="763"/>
      <c r="E11" s="807">
        <f>'LV Function'!$I$11</f>
        <v>3.9222769</v>
      </c>
      <c r="F11" s="808" t="s">
        <v>776</v>
      </c>
      <c r="G11" s="809">
        <f>'LV Function'!$I$13</f>
        <v>0.21325524237984184</v>
      </c>
      <c r="H11" s="767"/>
      <c r="I11" s="807">
        <f>'LV Function'!I218</f>
        <v>3.6109818333333337</v>
      </c>
      <c r="J11" s="808" t="s">
        <v>776</v>
      </c>
      <c r="K11" s="809">
        <f>'LV Function'!I220</f>
        <v>9.530812531308358E-2</v>
      </c>
      <c r="L11" s="767"/>
      <c r="M11" s="807">
        <f>'LV Function'!I240</f>
        <v>3.2326204000000005</v>
      </c>
      <c r="N11" s="808" t="s">
        <v>776</v>
      </c>
      <c r="O11" s="809" t="str">
        <f>ROUND('LV Function'!I242,2)&amp;  IF('LV Function'!$I$243&lt;0.05,IF('LV Function'!$I$243&lt;0.01,IF('LV Function'!$I$243&lt;0.001,"***","**"),"*")," ")</f>
        <v>0.11*</v>
      </c>
      <c r="P11" s="767"/>
      <c r="S11" s="785"/>
      <c r="T11" s="941"/>
      <c r="U11" s="942"/>
      <c r="V11" s="943"/>
      <c r="W11" s="943"/>
      <c r="X11" s="943"/>
      <c r="Y11" s="794"/>
      <c r="Z11" s="794"/>
      <c r="AA11" s="794"/>
      <c r="AB11" s="794"/>
      <c r="AC11" s="794"/>
      <c r="AD11" s="794"/>
      <c r="AE11" s="794"/>
      <c r="AF11" s="794"/>
      <c r="AG11" s="785"/>
    </row>
    <row r="12" spans="2:33" ht="15" thickBot="1" x14ac:dyDescent="0.35">
      <c r="B12" s="775"/>
      <c r="C12" s="772" t="s">
        <v>767</v>
      </c>
      <c r="D12" s="763"/>
      <c r="E12" s="807">
        <f>'LV Function'!$J$11</f>
        <v>2.5485640000000003</v>
      </c>
      <c r="F12" s="808" t="s">
        <v>776</v>
      </c>
      <c r="G12" s="809">
        <f>'LV Function'!$J$13</f>
        <v>0.16030758854940305</v>
      </c>
      <c r="H12" s="767"/>
      <c r="I12" s="807">
        <f>'LV Function'!J218</f>
        <v>2.2271087777777776</v>
      </c>
      <c r="J12" s="808" t="s">
        <v>776</v>
      </c>
      <c r="K12" s="809">
        <f>'LV Function'!J220</f>
        <v>0.1089472482196444</v>
      </c>
      <c r="L12" s="767"/>
      <c r="M12" s="807">
        <f>'LV Function'!J240</f>
        <v>2.0285245999999999</v>
      </c>
      <c r="N12" s="808" t="s">
        <v>776</v>
      </c>
      <c r="O12" s="809" t="str">
        <f>ROUND('LV Function'!J242,2)&amp;  IF('LV Function'!$J$243&lt;0.05,IF('LV Function'!$J$243&lt;0.01,IF('LV Function'!$J$243&lt;0.001,"***","**"),"*")," ")</f>
        <v xml:space="preserve">0.1 </v>
      </c>
      <c r="P12" s="767"/>
      <c r="S12" s="857"/>
      <c r="T12" s="949"/>
      <c r="U12" s="950"/>
      <c r="V12" s="951"/>
      <c r="W12" s="952"/>
      <c r="X12" s="953"/>
      <c r="Y12" s="954"/>
      <c r="Z12" s="951"/>
      <c r="AA12" s="952"/>
      <c r="AB12" s="953"/>
      <c r="AC12" s="954"/>
      <c r="AD12" s="951"/>
      <c r="AE12" s="952"/>
      <c r="AF12" s="953"/>
      <c r="AG12" s="789"/>
    </row>
    <row r="13" spans="2:33" ht="17.399999999999999" thickTop="1" thickBot="1" x14ac:dyDescent="0.35">
      <c r="B13" s="775"/>
      <c r="C13" s="772" t="s">
        <v>769</v>
      </c>
      <c r="D13" s="763"/>
      <c r="E13" s="796"/>
      <c r="F13" s="791"/>
      <c r="G13" s="798"/>
      <c r="H13" s="766"/>
      <c r="I13" s="796"/>
      <c r="J13" s="791"/>
      <c r="K13" s="798"/>
      <c r="L13" s="766"/>
      <c r="M13" s="796"/>
      <c r="N13" s="791"/>
      <c r="O13" s="798"/>
      <c r="P13" s="767"/>
      <c r="S13" s="775"/>
      <c r="T13" s="771"/>
      <c r="U13" s="761"/>
      <c r="V13" s="1324" t="s">
        <v>762</v>
      </c>
      <c r="W13" s="1325"/>
      <c r="X13" s="1326"/>
      <c r="Y13" s="761"/>
      <c r="Z13" s="1324" t="s">
        <v>819</v>
      </c>
      <c r="AA13" s="1325"/>
      <c r="AB13" s="1326"/>
      <c r="AC13" s="761"/>
      <c r="AD13" s="1324" t="s">
        <v>822</v>
      </c>
      <c r="AE13" s="1325"/>
      <c r="AF13" s="1326"/>
      <c r="AG13" s="775"/>
    </row>
    <row r="14" spans="2:33" ht="15.6" thickTop="1" thickBot="1" x14ac:dyDescent="0.35">
      <c r="B14" s="775"/>
      <c r="C14" s="772" t="s">
        <v>768</v>
      </c>
      <c r="D14" s="763"/>
      <c r="E14" s="810">
        <f>'LV Function'!$G$11</f>
        <v>68.264179199999987</v>
      </c>
      <c r="F14" s="811" t="s">
        <v>776</v>
      </c>
      <c r="G14" s="812">
        <f>'LV Function'!$G$13</f>
        <v>8.6591252794991629</v>
      </c>
      <c r="H14" s="813"/>
      <c r="I14" s="810">
        <f>'LV Function'!G218</f>
        <v>55.518883222222222</v>
      </c>
      <c r="J14" s="811" t="s">
        <v>776</v>
      </c>
      <c r="K14" s="812">
        <f>'LV Function'!G220</f>
        <v>3.3015465087168701</v>
      </c>
      <c r="L14" s="813"/>
      <c r="M14" s="810">
        <f>'LV Function'!G240</f>
        <v>42.350877400000002</v>
      </c>
      <c r="N14" s="811" t="s">
        <v>776</v>
      </c>
      <c r="O14" s="812" t="str">
        <f>ROUND('LV Function'!G242,0)&amp;  IF('LV Function'!$G$243&lt;0.05,IF('LV Function'!$G$243&lt;0.01,IF('LV Function'!$G$243&lt;0.001,"***","**"),"*")," ")</f>
        <v>3*</v>
      </c>
      <c r="P14" s="767"/>
      <c r="S14" s="775"/>
      <c r="T14" s="782" t="s">
        <v>763</v>
      </c>
      <c r="U14" s="763"/>
      <c r="V14" s="1327">
        <v>5</v>
      </c>
      <c r="W14" s="1328"/>
      <c r="X14" s="1329"/>
      <c r="Y14" s="764"/>
      <c r="Z14" s="1327">
        <v>3</v>
      </c>
      <c r="AA14" s="1328"/>
      <c r="AB14" s="1329"/>
      <c r="AC14" s="764"/>
      <c r="AD14" s="1327">
        <v>4</v>
      </c>
      <c r="AE14" s="1328"/>
      <c r="AF14" s="1329"/>
      <c r="AG14" s="775"/>
    </row>
    <row r="15" spans="2:33" ht="15.6" thickTop="1" thickBot="1" x14ac:dyDescent="0.35">
      <c r="B15" s="775"/>
      <c r="C15" s="773" t="s">
        <v>767</v>
      </c>
      <c r="D15" s="763"/>
      <c r="E15" s="810">
        <f>'LV Function'!$H$11</f>
        <v>24.320775900000001</v>
      </c>
      <c r="F15" s="811" t="s">
        <v>776</v>
      </c>
      <c r="G15" s="812">
        <f>'LV Function'!$H$13</f>
        <v>3.7472127284958994</v>
      </c>
      <c r="H15" s="813"/>
      <c r="I15" s="810">
        <f>'LV Function'!H218</f>
        <v>17.523291722222226</v>
      </c>
      <c r="J15" s="811" t="s">
        <v>776</v>
      </c>
      <c r="K15" s="812">
        <f>'LV Function'!H220</f>
        <v>1.9991915786343233</v>
      </c>
      <c r="L15" s="813"/>
      <c r="M15" s="810">
        <f>'LV Function'!H240</f>
        <v>13.469601599999999</v>
      </c>
      <c r="N15" s="811" t="s">
        <v>776</v>
      </c>
      <c r="O15" s="812" t="str">
        <f>ROUND('LV Function'!H242,0)&amp;  IF('LV Function'!$H$243&lt;0.05,IF('LV Function'!$H$243&lt;0.01,IF('LV Function'!$H$243&lt;0.001,"***","**"),"*")," ")</f>
        <v xml:space="preserve">2 </v>
      </c>
      <c r="P15" s="767"/>
      <c r="S15" s="775"/>
      <c r="T15" s="782" t="s">
        <v>781</v>
      </c>
      <c r="U15" s="763"/>
      <c r="V15" s="927"/>
      <c r="W15" s="928"/>
      <c r="X15" s="929"/>
      <c r="Y15" s="764"/>
      <c r="Z15" s="927"/>
      <c r="AA15" s="928"/>
      <c r="AB15" s="929"/>
      <c r="AC15" s="764"/>
      <c r="AD15" s="927"/>
      <c r="AE15" s="928"/>
      <c r="AF15" s="929"/>
      <c r="AG15" s="775"/>
    </row>
    <row r="16" spans="2:33" ht="16.2" customHeight="1" thickTop="1" thickBot="1" x14ac:dyDescent="0.35">
      <c r="B16" s="775"/>
      <c r="C16" s="772" t="s">
        <v>771</v>
      </c>
      <c r="D16" s="763"/>
      <c r="E16" s="810">
        <f>'LV Function'!$Q$11</f>
        <v>43.9434033</v>
      </c>
      <c r="F16" s="811" t="s">
        <v>776</v>
      </c>
      <c r="G16" s="812">
        <f>'LV Function'!$Q$13</f>
        <v>4.993822967268069</v>
      </c>
      <c r="H16" s="813"/>
      <c r="I16" s="810">
        <f>'LV Function'!Q218</f>
        <v>37.995591333333344</v>
      </c>
      <c r="J16" s="811" t="s">
        <v>776</v>
      </c>
      <c r="K16" s="812">
        <f>'LV Function'!Q220</f>
        <v>1.8678160828048354</v>
      </c>
      <c r="L16" s="813"/>
      <c r="M16" s="810">
        <f>'LV Function'!Q240</f>
        <v>28.881275999999996</v>
      </c>
      <c r="N16" s="811" t="s">
        <v>776</v>
      </c>
      <c r="O16" s="812" t="str">
        <f>ROUND('LV Function'!Q242,0)&amp;  IF('LV Function'!$Q$243&lt;0.05,IF('LV Function'!$Q$243&lt;0.01,IF('LV Function'!$Q$243&lt;0.001,"***","**"),"*")," ")</f>
        <v>2**</v>
      </c>
      <c r="P16" s="767"/>
      <c r="S16" s="775"/>
      <c r="T16" s="782" t="s">
        <v>782</v>
      </c>
      <c r="U16" s="763"/>
      <c r="V16" s="795"/>
      <c r="W16" s="791"/>
      <c r="X16" s="797"/>
      <c r="Y16" s="764"/>
      <c r="Z16" s="795"/>
      <c r="AA16" s="791"/>
      <c r="AB16" s="797"/>
      <c r="AC16" s="764"/>
      <c r="AD16" s="795"/>
      <c r="AE16" s="791"/>
      <c r="AF16" s="797"/>
      <c r="AG16" s="775"/>
    </row>
    <row r="17" spans="1:33" ht="15" thickTop="1" x14ac:dyDescent="0.3">
      <c r="B17" s="775"/>
      <c r="C17" s="772" t="s">
        <v>96</v>
      </c>
      <c r="D17" s="768"/>
      <c r="E17" s="810">
        <f>'LV Function'!$R$11</f>
        <v>17.3846706</v>
      </c>
      <c r="F17" s="811" t="s">
        <v>776</v>
      </c>
      <c r="G17" s="812">
        <f>'LV Function'!$R$13</f>
        <v>0.85356057752021053</v>
      </c>
      <c r="H17" s="813"/>
      <c r="I17" s="810">
        <f>'LV Function'!R218</f>
        <v>16.139896055555557</v>
      </c>
      <c r="J17" s="811" t="s">
        <v>776</v>
      </c>
      <c r="K17" s="812">
        <f>'LV Function'!R220</f>
        <v>0.5598031191804268</v>
      </c>
      <c r="L17" s="813"/>
      <c r="M17" s="810">
        <f>'LV Function'!R240</f>
        <v>11.9119566</v>
      </c>
      <c r="N17" s="811" t="s">
        <v>776</v>
      </c>
      <c r="O17" s="812" t="str">
        <f>ROUND('LV Function'!R242,0)&amp;  IF('LV Function'!$R$243&lt;0.05,IF('LV Function'!$R$243&lt;0.01,IF('LV Function'!$R$243&lt;0.001,"***","**"),"*")," ")</f>
        <v>1***</v>
      </c>
      <c r="P17" s="767"/>
      <c r="S17" s="775"/>
      <c r="T17" s="772" t="s">
        <v>161</v>
      </c>
      <c r="U17" s="763"/>
      <c r="V17" s="795">
        <f>'PW Doppler'!F11</f>
        <v>106.74308023050585</v>
      </c>
      <c r="W17" s="819" t="s">
        <v>776</v>
      </c>
      <c r="X17" s="797">
        <f>'PW Doppler'!F13</f>
        <v>12.523401735875224</v>
      </c>
      <c r="Y17" s="786"/>
      <c r="Z17" s="815">
        <f>'PW Doppler'!F220</f>
        <v>75.581977942047232</v>
      </c>
      <c r="AA17" s="819" t="s">
        <v>776</v>
      </c>
      <c r="AB17" s="817">
        <f>'PW Doppler'!F222</f>
        <v>6.9385693509034292</v>
      </c>
      <c r="AC17" s="786"/>
      <c r="AD17" s="815">
        <f>'PW Doppler'!F246</f>
        <v>54.590457546527659</v>
      </c>
      <c r="AE17" s="819" t="s">
        <v>776</v>
      </c>
      <c r="AF17" s="817" t="str">
        <f>ROUND('PW Doppler'!F248,1) &amp;  IF('PW Doppler'!F249&lt;0.05,IF('PW Doppler'!F249&lt;0.01,IF('PW Doppler'!F249&lt;0.001,"***","**"),"*")," ")</f>
        <v>5.4*</v>
      </c>
      <c r="AG17" s="775"/>
    </row>
    <row r="18" spans="1:33" x14ac:dyDescent="0.3">
      <c r="B18" s="775"/>
      <c r="C18" s="772" t="s">
        <v>97</v>
      </c>
      <c r="D18" s="768"/>
      <c r="E18" s="810">
        <f>'LV Function'!$S$11</f>
        <v>65.078101200000006</v>
      </c>
      <c r="F18" s="811" t="s">
        <v>776</v>
      </c>
      <c r="G18" s="812">
        <f>'LV Function'!$S$13</f>
        <v>1.2135113774156523</v>
      </c>
      <c r="H18" s="813"/>
      <c r="I18" s="810">
        <f>'LV Function'!S218</f>
        <v>69.4610356111111</v>
      </c>
      <c r="J18" s="811" t="s">
        <v>776</v>
      </c>
      <c r="K18" s="812">
        <f>'LV Function'!S220</f>
        <v>2.2422844856349688</v>
      </c>
      <c r="L18" s="813"/>
      <c r="M18" s="810">
        <f>'LV Function'!S240</f>
        <v>68.605685599999987</v>
      </c>
      <c r="N18" s="811" t="s">
        <v>776</v>
      </c>
      <c r="O18" s="812" t="str">
        <f>ROUND('LV Function'!S242,0)&amp;  IF('LV Function'!$S$243&lt;0.05,IF('LV Function'!$S$243&lt;0.01,IF('LV Function'!$S$243&lt;0.001,"***","**"),"*")," ")</f>
        <v xml:space="preserve">2 </v>
      </c>
      <c r="P18" s="767"/>
      <c r="S18" s="775"/>
      <c r="T18" s="772" t="s">
        <v>164</v>
      </c>
      <c r="U18" s="763"/>
      <c r="V18" s="815">
        <f>'PW Doppler'!R11</f>
        <v>29.1166284231244</v>
      </c>
      <c r="W18" s="819" t="s">
        <v>776</v>
      </c>
      <c r="X18" s="817">
        <f>'PW Doppler'!F13</f>
        <v>12.523401735875224</v>
      </c>
      <c r="Y18" s="786"/>
      <c r="Z18" s="815">
        <f>'PW Doppler'!R220</f>
        <v>24.413965454137482</v>
      </c>
      <c r="AA18" s="819" t="s">
        <v>776</v>
      </c>
      <c r="AB18" s="817">
        <f>'PW Doppler'!R222</f>
        <v>2.9524540136736528</v>
      </c>
      <c r="AC18" s="786"/>
      <c r="AD18" s="815">
        <f>'PW Doppler'!R246</f>
        <v>22.775333402500642</v>
      </c>
      <c r="AE18" s="819" t="s">
        <v>776</v>
      </c>
      <c r="AF18" s="817" t="str">
        <f>ROUND('PW Doppler'!R248,1) &amp;  IF('PW Doppler'!R249&lt;0.05,IF('PW Doppler'!R249&lt;0.01,IF('PW Doppler'!R249&lt;0.001,"***","**"),"*")," ")</f>
        <v xml:space="preserve">4.9 </v>
      </c>
      <c r="AG18" s="775"/>
    </row>
    <row r="19" spans="1:33" x14ac:dyDescent="0.3">
      <c r="B19" s="775"/>
      <c r="C19" s="772" t="s">
        <v>98</v>
      </c>
      <c r="D19" s="768"/>
      <c r="E19" s="810">
        <f>'LV Function'!$T$11</f>
        <v>35.213513600000006</v>
      </c>
      <c r="F19" s="811" t="s">
        <v>776</v>
      </c>
      <c r="G19" s="812">
        <f>'LV Function'!$T$13</f>
        <v>0.84751006549250552</v>
      </c>
      <c r="H19" s="813"/>
      <c r="I19" s="810">
        <f>'LV Function'!T218</f>
        <v>38.693591722222223</v>
      </c>
      <c r="J19" s="811" t="s">
        <v>776</v>
      </c>
      <c r="K19" s="812">
        <f>'LV Function'!T220</f>
        <v>1.7516971104446728</v>
      </c>
      <c r="L19" s="813"/>
      <c r="M19" s="810">
        <f>'LV Function'!T240</f>
        <v>37.365003600000001</v>
      </c>
      <c r="N19" s="811" t="s">
        <v>776</v>
      </c>
      <c r="O19" s="812" t="str">
        <f>ROUND('LV Function'!T242,0)&amp;  IF('LV Function'!$T$243&lt;0.05,IF('LV Function'!$T$243&lt;0.01,IF('LV Function'!$T$243&lt;0.001,"***","**"),"*")," ")</f>
        <v xml:space="preserve">1 </v>
      </c>
      <c r="P19" s="767"/>
      <c r="S19" s="775"/>
      <c r="T19" s="772" t="s">
        <v>783</v>
      </c>
      <c r="U19" s="763"/>
      <c r="V19" s="815">
        <f>'PW Doppler'!AE11</f>
        <v>12.302581960254878</v>
      </c>
      <c r="W19" s="819" t="s">
        <v>776</v>
      </c>
      <c r="X19" s="817">
        <f>'PW Doppler'!AE13</f>
        <v>2.3932426123345247</v>
      </c>
      <c r="Y19" s="786"/>
      <c r="Z19" s="815">
        <f>'PW Doppler'!AE220</f>
        <v>13.153314769611946</v>
      </c>
      <c r="AA19" s="819" t="s">
        <v>776</v>
      </c>
      <c r="AB19" s="817">
        <f>'PW Doppler'!AE222</f>
        <v>0.98560527347440696</v>
      </c>
      <c r="AC19" s="786"/>
      <c r="AD19" s="815">
        <f>'PW Doppler'!AE246</f>
        <v>6.4421442511269529</v>
      </c>
      <c r="AE19" s="819" t="s">
        <v>776</v>
      </c>
      <c r="AF19" s="817" t="str">
        <f>ROUND('PW Doppler'!AE248,1) &amp;  IF('PW Doppler'!AE249&lt;0.05,IF('PW Doppler'!AE249&lt;0.01,IF('PW Doppler'!AE249&lt;0.001,"***","**"),"*")," ")</f>
        <v>0.7***</v>
      </c>
      <c r="AG19" s="775"/>
    </row>
    <row r="20" spans="1:33" x14ac:dyDescent="0.3">
      <c r="B20" s="775"/>
      <c r="C20" s="774" t="s">
        <v>770</v>
      </c>
      <c r="D20" s="769"/>
      <c r="E20" s="810">
        <f>'LV Function'!$U$11</f>
        <v>126.6155385</v>
      </c>
      <c r="F20" s="811" t="s">
        <v>776</v>
      </c>
      <c r="G20" s="812">
        <f>'LV Function'!$U$13</f>
        <v>22.17322153048779</v>
      </c>
      <c r="H20" s="814"/>
      <c r="I20" s="810">
        <f>'LV Function'!U218</f>
        <v>96.480593111111091</v>
      </c>
      <c r="J20" s="811" t="s">
        <v>776</v>
      </c>
      <c r="K20" s="812">
        <f>'LV Function'!U220</f>
        <v>7.0552393563561049</v>
      </c>
      <c r="L20" s="814"/>
      <c r="M20" s="810">
        <f>'LV Function'!U240</f>
        <v>52.365032599999992</v>
      </c>
      <c r="N20" s="811" t="s">
        <v>776</v>
      </c>
      <c r="O20" s="812" t="str">
        <f>ROUND('LV Function'!U242,0)&amp;  IF('LV Function'!$U$243&lt;0.05,IF('LV Function'!$U$243&lt;0.01,IF('LV Function'!$U$243&lt;0.001,"***","**"),"*")," ")</f>
        <v>2***</v>
      </c>
      <c r="P20" s="765"/>
      <c r="R20" s="783"/>
      <c r="S20" s="775"/>
      <c r="T20" s="854" t="s">
        <v>830</v>
      </c>
      <c r="U20" s="763"/>
      <c r="V20" s="795"/>
      <c r="W20" s="819"/>
      <c r="X20" s="797"/>
      <c r="Y20" s="786"/>
      <c r="Z20" s="815">
        <f>'PW Doppler'!AF220</f>
        <v>42.745749999999994</v>
      </c>
      <c r="AA20" s="819" t="s">
        <v>776</v>
      </c>
      <c r="AB20" s="817">
        <f>'PW Doppler'!AF222</f>
        <v>1.293298626703568</v>
      </c>
      <c r="AC20" s="786"/>
      <c r="AD20" s="815">
        <f>'PW Doppler'!AF246</f>
        <v>37.543500000000002</v>
      </c>
      <c r="AE20" s="819" t="s">
        <v>776</v>
      </c>
      <c r="AF20" s="817" t="str">
        <f>ROUND('PW Doppler'!AF248,1) &amp;  IF('PW Doppler'!AF249&lt;0.05,IF('PW Doppler'!AF249&lt;0.01,IF('PW Doppler'!AF249&lt;0.001,"***","**"),"*")," ")</f>
        <v>0.4**</v>
      </c>
      <c r="AG20" s="775"/>
    </row>
    <row r="21" spans="1:33" ht="16.2" customHeight="1" x14ac:dyDescent="0.3">
      <c r="B21" s="775"/>
      <c r="C21" s="772" t="s">
        <v>772</v>
      </c>
      <c r="D21" s="763"/>
      <c r="E21" s="815">
        <f>'LV Function'!$V$11</f>
        <v>4.2196219224791847</v>
      </c>
      <c r="F21" s="816" t="s">
        <v>776</v>
      </c>
      <c r="G21" s="817">
        <f>'LV Function'!$V$13</f>
        <v>9.6430562264025452E-2</v>
      </c>
      <c r="H21" s="818"/>
      <c r="I21" s="815">
        <f>'LV Function'!V218</f>
        <v>3.9284880433674751</v>
      </c>
      <c r="J21" s="816" t="s">
        <v>776</v>
      </c>
      <c r="K21" s="817">
        <f>'LV Function'!V220</f>
        <v>0.30742644431980232</v>
      </c>
      <c r="L21" s="818"/>
      <c r="M21" s="815">
        <f>'LV Function'!V240</f>
        <v>4.3654406287702372</v>
      </c>
      <c r="N21" s="816" t="s">
        <v>776</v>
      </c>
      <c r="O21" s="817" t="str">
        <f>ROUND('LV Function'!V242,1)&amp;  IF('LV Function'!$V$243&lt;0.05,IF('LV Function'!$V$243&lt;0.01,IF('LV Function'!$V$243&lt;0.001,"***","**"),"*")," ")</f>
        <v xml:space="preserve">0.2 </v>
      </c>
      <c r="P21" s="767"/>
      <c r="S21" s="775"/>
      <c r="T21" s="772" t="s">
        <v>784</v>
      </c>
      <c r="U21" s="763"/>
      <c r="V21" s="807"/>
      <c r="W21" s="808"/>
      <c r="X21" s="809"/>
      <c r="Y21" s="767"/>
      <c r="Z21" s="807"/>
      <c r="AA21" s="808"/>
      <c r="AB21" s="809"/>
      <c r="AC21" s="767"/>
      <c r="AD21" s="807"/>
      <c r="AE21" s="808"/>
      <c r="AF21" s="809"/>
      <c r="AG21" s="775"/>
    </row>
    <row r="22" spans="1:33" ht="16.2" customHeight="1" thickBot="1" x14ac:dyDescent="0.35">
      <c r="B22" s="775"/>
      <c r="C22" s="804"/>
      <c r="D22" s="805"/>
      <c r="E22" s="806"/>
      <c r="F22" s="806"/>
      <c r="G22" s="806"/>
      <c r="H22" s="806"/>
      <c r="I22" s="806"/>
      <c r="J22" s="806"/>
      <c r="K22" s="806"/>
      <c r="L22" s="806"/>
      <c r="M22" s="806"/>
      <c r="N22" s="806"/>
      <c r="O22" s="806"/>
      <c r="P22" s="837"/>
      <c r="S22" s="775"/>
      <c r="T22" s="772" t="s">
        <v>785</v>
      </c>
      <c r="U22" s="763"/>
      <c r="V22" s="796"/>
      <c r="W22" s="791"/>
      <c r="X22" s="798"/>
      <c r="Y22" s="766"/>
      <c r="Z22" s="796"/>
      <c r="AA22" s="791"/>
      <c r="AB22" s="798"/>
      <c r="AC22" s="766"/>
      <c r="AD22" s="796"/>
      <c r="AE22" s="791"/>
      <c r="AF22" s="798"/>
      <c r="AG22" s="775"/>
    </row>
    <row r="23" spans="1:33" ht="16.2" customHeight="1" x14ac:dyDescent="0.3">
      <c r="B23" s="775"/>
      <c r="C23" s="785"/>
      <c r="D23" s="785"/>
      <c r="E23" s="785"/>
      <c r="F23" s="785"/>
      <c r="G23" s="785"/>
      <c r="H23" s="785"/>
      <c r="I23" s="785"/>
      <c r="J23" s="785"/>
      <c r="K23" s="785"/>
      <c r="L23" s="785"/>
      <c r="M23" s="785"/>
      <c r="N23" s="785"/>
      <c r="O23" s="785"/>
      <c r="P23" s="785"/>
      <c r="S23" s="775"/>
      <c r="T23" s="772" t="s">
        <v>161</v>
      </c>
      <c r="U23" s="763"/>
      <c r="V23" s="810">
        <f>'M-Mode LAX'!F11</f>
        <v>1518.6358340736974</v>
      </c>
      <c r="W23" s="811" t="s">
        <v>776</v>
      </c>
      <c r="X23" s="812">
        <f>'M-Mode LAX'!F13</f>
        <v>44.038212952804557</v>
      </c>
      <c r="Y23" s="813"/>
      <c r="Z23" s="810">
        <f>'M-Mode LAX'!F221</f>
        <v>1480.03506767362</v>
      </c>
      <c r="AA23" s="811" t="s">
        <v>776</v>
      </c>
      <c r="AB23" s="812"/>
      <c r="AC23" s="813"/>
      <c r="AD23" s="810">
        <f>'M-Mode LAX'!F247</f>
        <v>1086.347763986166</v>
      </c>
      <c r="AE23" s="811" t="s">
        <v>776</v>
      </c>
      <c r="AF23" s="812">
        <f>'M-Mode LAX'!F249</f>
        <v>26.652505935128652</v>
      </c>
      <c r="AG23" s="775"/>
    </row>
    <row r="24" spans="1:33" ht="15" thickBot="1" x14ac:dyDescent="0.35">
      <c r="B24" s="775"/>
      <c r="C24" s="801" t="s">
        <v>773</v>
      </c>
      <c r="D24" s="802"/>
      <c r="E24" s="802"/>
      <c r="F24" s="802"/>
      <c r="G24" s="802"/>
      <c r="H24" s="802"/>
      <c r="I24" s="803"/>
      <c r="J24" s="803"/>
      <c r="K24" s="803"/>
      <c r="L24" s="802"/>
      <c r="M24" s="803"/>
      <c r="N24" s="803"/>
      <c r="O24" s="803"/>
      <c r="P24" s="803"/>
      <c r="S24" s="775"/>
      <c r="T24" s="854" t="s">
        <v>164</v>
      </c>
      <c r="U24" s="763"/>
      <c r="V24" s="810">
        <f>'M-Mode LAX'!P11</f>
        <v>596.7062624498268</v>
      </c>
      <c r="W24" s="811" t="s">
        <v>776</v>
      </c>
      <c r="X24" s="812">
        <f>'M-Mode LAX'!P13</f>
        <v>25.791832686758358</v>
      </c>
      <c r="Y24" s="813"/>
      <c r="Z24" s="810">
        <f>'M-Mode LAX'!P221</f>
        <v>451.95666958123797</v>
      </c>
      <c r="AA24" s="811" t="s">
        <v>776</v>
      </c>
      <c r="AB24" s="812"/>
      <c r="AC24" s="813"/>
      <c r="AD24" s="810">
        <f>'M-Mode LAX'!P247</f>
        <v>458.60955648927859</v>
      </c>
      <c r="AE24" s="811" t="s">
        <v>776</v>
      </c>
      <c r="AF24" s="812">
        <f>'M-Mode LAX'!P249</f>
        <v>8.0280388748583089</v>
      </c>
      <c r="AG24" s="775"/>
    </row>
    <row r="25" spans="1:33" ht="16.2" thickTop="1" x14ac:dyDescent="0.3">
      <c r="B25" s="775"/>
      <c r="C25" s="790" t="s">
        <v>774</v>
      </c>
      <c r="D25" s="784"/>
      <c r="E25" s="821">
        <f>'LV Function'!AA11</f>
        <v>683.56758000000002</v>
      </c>
      <c r="F25" s="819" t="s">
        <v>776</v>
      </c>
      <c r="G25" s="826">
        <f>'LV Function'!AA13</f>
        <v>87.31856236037747</v>
      </c>
      <c r="H25" s="800"/>
      <c r="I25" s="821">
        <f>'LV Function'!AA218</f>
        <v>608.44344349999994</v>
      </c>
      <c r="J25" s="819" t="s">
        <v>776</v>
      </c>
      <c r="K25" s="826">
        <f>'LV Function'!AA220</f>
        <v>27.772392279003313</v>
      </c>
      <c r="L25" s="800"/>
      <c r="M25" s="821">
        <f>'LV Function'!AA240</f>
        <v>630.7741552</v>
      </c>
      <c r="N25" s="819" t="s">
        <v>776</v>
      </c>
      <c r="O25" s="826" t="str">
        <f>ROUND('LV Function'!AA242,0)&amp;  IF('LV Function'!$AA$243&lt;0.05,IF('LV Function'!$AA$243&lt;0.01,IF('LV Function'!$AA$243&lt;0.001,"***","**"),"*")," ")</f>
        <v xml:space="preserve">47 </v>
      </c>
      <c r="P25" s="785"/>
      <c r="S25" s="775"/>
      <c r="T25" s="772" t="s">
        <v>786</v>
      </c>
      <c r="U25" s="763"/>
      <c r="V25" s="775"/>
      <c r="W25" s="775"/>
      <c r="X25" s="775"/>
      <c r="Y25" s="856"/>
      <c r="Z25" s="810"/>
      <c r="AA25" s="811"/>
      <c r="AB25" s="812"/>
      <c r="AC25" s="856"/>
      <c r="AD25" s="810"/>
      <c r="AE25" s="811"/>
      <c r="AF25" s="812"/>
      <c r="AG25" s="775"/>
    </row>
    <row r="26" spans="1:33" x14ac:dyDescent="0.3">
      <c r="B26" s="775"/>
      <c r="C26" s="772" t="s">
        <v>775</v>
      </c>
      <c r="D26" s="770"/>
      <c r="E26" s="795">
        <f>'LV Function'!AB11</f>
        <v>472.98703600000005</v>
      </c>
      <c r="F26" s="819" t="s">
        <v>776</v>
      </c>
      <c r="G26" s="797">
        <f>'LV Function'!AB13</f>
        <v>64.798378076407886</v>
      </c>
      <c r="H26" s="786"/>
      <c r="I26" s="795">
        <f>'LV Function'!AB218</f>
        <v>465.97095349999995</v>
      </c>
      <c r="J26" s="819" t="s">
        <v>776</v>
      </c>
      <c r="K26" s="797"/>
      <c r="L26" s="786"/>
      <c r="M26" s="795">
        <f>'LV Function'!AB240</f>
        <v>368.293723</v>
      </c>
      <c r="N26" s="819" t="s">
        <v>776</v>
      </c>
      <c r="O26" s="797">
        <f>ROUND('LV Function'!AB242,0)</f>
        <v>65</v>
      </c>
      <c r="P26" s="767"/>
      <c r="S26" s="775"/>
      <c r="T26" s="855" t="s">
        <v>161</v>
      </c>
      <c r="U26" s="768"/>
      <c r="V26" s="861">
        <f>'M-Mode LAX'!AB11</f>
        <v>0.23277954986197846</v>
      </c>
      <c r="W26" s="862" t="s">
        <v>776</v>
      </c>
      <c r="X26" s="863">
        <f>'M-Mode LAX'!AB13</f>
        <v>9.6154041647034047E-3</v>
      </c>
      <c r="Y26" s="864"/>
      <c r="Z26" s="861">
        <f>'M-Mode LAX'!AB221</f>
        <v>0.24913755766141055</v>
      </c>
      <c r="AA26" s="862" t="s">
        <v>776</v>
      </c>
      <c r="AB26" s="863"/>
      <c r="AC26" s="864"/>
      <c r="AD26" s="861">
        <f>'M-Mode LAX'!AB247</f>
        <v>0.19837694159845937</v>
      </c>
      <c r="AE26" s="862" t="s">
        <v>776</v>
      </c>
      <c r="AF26" s="863">
        <f>'M-Mode LAX'!AB249</f>
        <v>1.7950977946342154E-2</v>
      </c>
      <c r="AG26" s="775"/>
    </row>
    <row r="27" spans="1:33" x14ac:dyDescent="0.3">
      <c r="B27" s="775"/>
      <c r="C27" s="787" t="s">
        <v>826</v>
      </c>
      <c r="D27" s="770"/>
      <c r="E27" s="824"/>
      <c r="F27" s="808"/>
      <c r="G27" s="829"/>
      <c r="H27" s="792"/>
      <c r="I27" s="824">
        <f>'LV Function'!AM218</f>
        <v>18.050013666666668</v>
      </c>
      <c r="J27" s="808" t="s">
        <v>776</v>
      </c>
      <c r="K27" s="829">
        <f>'LV Function'!AM220</f>
        <v>2.5033404006023585</v>
      </c>
      <c r="L27" s="792"/>
      <c r="M27" s="824">
        <f>'LV Function'!AM240</f>
        <v>8.8575926000000003</v>
      </c>
      <c r="N27" s="808" t="s">
        <v>776</v>
      </c>
      <c r="O27" s="829" t="str">
        <f>ROUND('LV Function'!AM242,2)&amp;  IF('LV Function'!$AM$243&lt;0.05,IF('LV Function'!$AM$243&lt;0.01,IF('LV Function'!$AM$243&lt;0.001,"***","**"),"*")," ")</f>
        <v>0.43**</v>
      </c>
      <c r="P27" s="792"/>
      <c r="S27" s="775"/>
      <c r="T27" s="772" t="s">
        <v>164</v>
      </c>
      <c r="U27" s="768"/>
      <c r="V27" s="861">
        <f>'M-Mode LAX'!AF11</f>
        <v>0.15039955371930144</v>
      </c>
      <c r="W27" s="862" t="s">
        <v>776</v>
      </c>
      <c r="X27" s="863">
        <f>'M-Mode LAX'!AF13</f>
        <v>2.2012455493904414E-2</v>
      </c>
      <c r="Y27" s="864"/>
      <c r="Z27" s="861">
        <f>'M-Mode LAX'!AF221</f>
        <v>0.16990627826029781</v>
      </c>
      <c r="AA27" s="862" t="s">
        <v>776</v>
      </c>
      <c r="AB27" s="863"/>
      <c r="AC27" s="864"/>
      <c r="AD27" s="861">
        <f>'M-Mode LAX'!AF247</f>
        <v>0.19603686870107087</v>
      </c>
      <c r="AE27" s="862" t="s">
        <v>776</v>
      </c>
      <c r="AF27" s="863">
        <f>'M-Mode LAX'!AF249</f>
        <v>2.4265108864010679E-2</v>
      </c>
      <c r="AG27" s="775"/>
    </row>
    <row r="28" spans="1:33" ht="15.6" x14ac:dyDescent="0.3">
      <c r="A28" s="783"/>
      <c r="B28" s="775"/>
      <c r="C28" s="788" t="s">
        <v>827</v>
      </c>
      <c r="D28" s="770"/>
      <c r="E28" s="825"/>
      <c r="F28" s="808"/>
      <c r="G28" s="830"/>
      <c r="H28" s="794"/>
      <c r="I28" s="825">
        <f>'LV Function'!AO218</f>
        <v>16.513057999999997</v>
      </c>
      <c r="J28" s="808" t="s">
        <v>776</v>
      </c>
      <c r="K28" s="830">
        <f>'LV Function'!AO220</f>
        <v>3.931053455053612</v>
      </c>
      <c r="L28" s="794"/>
      <c r="M28" s="940">
        <f>'LV Function'!AO240</f>
        <v>26.214377599999999</v>
      </c>
      <c r="N28" s="808" t="s">
        <v>776</v>
      </c>
      <c r="O28" s="830" t="str">
        <f>ROUND('LV Function'!AO242,1)&amp;  IF('LV Function'!$AO$243&lt;0.05,IF('LV Function'!$AO$243&lt;0.01,IF('LV Function'!$AO$243&lt;0.001,"***","**"),"*")," ")</f>
        <v xml:space="preserve">5.8 </v>
      </c>
      <c r="P28" s="794"/>
      <c r="S28" s="775"/>
      <c r="T28" s="772" t="s">
        <v>787</v>
      </c>
      <c r="U28" s="768"/>
      <c r="V28" s="810"/>
      <c r="W28" s="811"/>
      <c r="X28" s="812"/>
      <c r="Y28" s="813"/>
      <c r="Z28" s="810"/>
      <c r="AA28" s="811"/>
      <c r="AB28" s="812"/>
      <c r="AC28" s="813"/>
      <c r="AD28" s="810"/>
      <c r="AE28" s="811"/>
      <c r="AF28" s="812"/>
      <c r="AG28" s="775"/>
    </row>
    <row r="29" spans="1:33" x14ac:dyDescent="0.3">
      <c r="A29" s="783"/>
      <c r="B29" s="785"/>
      <c r="C29" s="787" t="s">
        <v>328</v>
      </c>
      <c r="D29" s="770"/>
      <c r="E29" s="822">
        <f>'LV Function'!AD11</f>
        <v>29.791666749999997</v>
      </c>
      <c r="F29" s="816" t="s">
        <v>776</v>
      </c>
      <c r="G29" s="827">
        <f>'LV Function'!AD13</f>
        <v>1.6251582706241967</v>
      </c>
      <c r="H29" s="820"/>
      <c r="I29" s="822">
        <f>'LV Function'!AD218</f>
        <v>28.796296333333334</v>
      </c>
      <c r="J29" s="816" t="s">
        <v>776</v>
      </c>
      <c r="K29" s="827">
        <f>'LV Function'!AD220</f>
        <v>1.5822229760540645</v>
      </c>
      <c r="L29" s="820"/>
      <c r="M29" s="822">
        <f>'LV Function'!AD240</f>
        <v>25.833333</v>
      </c>
      <c r="N29" s="816" t="s">
        <v>776</v>
      </c>
      <c r="O29" s="946" t="str">
        <f>ROUND('LV Function'!AD242,1)&amp;  IF('LV Function'!$AD$243&lt;0.05,IF('LV Function'!$AD$243&lt;0.01,IF('LV Function'!$AD$243&lt;0.001,"***","**"),"*")," ")</f>
        <v xml:space="preserve">1.7 </v>
      </c>
      <c r="P29" s="785"/>
      <c r="Q29" s="783"/>
      <c r="S29" s="775"/>
      <c r="T29" s="855" t="s">
        <v>161</v>
      </c>
      <c r="U29" s="769"/>
      <c r="V29" s="807">
        <f>'M-Mode LAX'!AK11</f>
        <v>0.25996516527620173</v>
      </c>
      <c r="W29" s="808" t="s">
        <v>776</v>
      </c>
      <c r="X29" s="809">
        <f>'M-Mode LAX'!AK13</f>
        <v>1.1820919748303073E-2</v>
      </c>
      <c r="Y29" s="765"/>
      <c r="Z29" s="807">
        <f>'M-Mode LAX'!AK221</f>
        <v>0.28017231898015693</v>
      </c>
      <c r="AA29" s="808" t="s">
        <v>776</v>
      </c>
      <c r="AB29" s="809"/>
      <c r="AC29" s="765"/>
      <c r="AD29" s="807">
        <f>'M-Mode LAX'!AK247</f>
        <v>0.21869812229589886</v>
      </c>
      <c r="AE29" s="808" t="s">
        <v>776</v>
      </c>
      <c r="AF29" s="809">
        <f>'M-Mode LAX'!AK249</f>
        <v>2.1870727748922431E-2</v>
      </c>
      <c r="AG29" s="775"/>
    </row>
    <row r="30" spans="1:33" x14ac:dyDescent="0.3">
      <c r="A30" s="783"/>
      <c r="B30" s="785"/>
      <c r="C30" s="788" t="s">
        <v>829</v>
      </c>
      <c r="D30" s="770"/>
      <c r="E30" s="823"/>
      <c r="F30" s="791"/>
      <c r="G30" s="828"/>
      <c r="H30" s="793"/>
      <c r="I30" s="823"/>
      <c r="J30" s="791"/>
      <c r="K30" s="828"/>
      <c r="L30" s="793"/>
      <c r="M30" s="823"/>
      <c r="N30" s="791"/>
      <c r="O30" s="828"/>
      <c r="P30" s="944"/>
      <c r="Q30" s="783"/>
      <c r="S30" s="775"/>
      <c r="T30" s="772" t="s">
        <v>164</v>
      </c>
      <c r="U30" s="763"/>
      <c r="V30" s="807">
        <f>'M-Mode LAX'!AO11</f>
        <v>0.16243638889409065</v>
      </c>
      <c r="W30" s="808" t="s">
        <v>776</v>
      </c>
      <c r="X30" s="809">
        <f>'M-Mode LAX'!AO13</f>
        <v>2.5726612731767212E-2</v>
      </c>
      <c r="Y30" s="767"/>
      <c r="Z30" s="807">
        <f>'M-Mode LAX'!AO221</f>
        <v>0.18434034995643067</v>
      </c>
      <c r="AA30" s="808" t="s">
        <v>776</v>
      </c>
      <c r="AB30" s="809"/>
      <c r="AC30" s="767"/>
      <c r="AD30" s="807">
        <f>'M-Mode LAX'!AO247</f>
        <v>0.21642968666249587</v>
      </c>
      <c r="AE30" s="808" t="s">
        <v>776</v>
      </c>
      <c r="AF30" s="809">
        <f>'M-Mode LAX'!AO249</f>
        <v>2.9547018433526227E-2</v>
      </c>
      <c r="AG30" s="775"/>
    </row>
    <row r="31" spans="1:33" ht="15" thickBot="1" x14ac:dyDescent="0.35">
      <c r="A31" s="783"/>
      <c r="B31" s="785"/>
      <c r="C31" s="772" t="s">
        <v>828</v>
      </c>
      <c r="D31" s="770"/>
      <c r="E31" s="807">
        <f>'LV Function'!AC11</f>
        <v>1.4528922499999999</v>
      </c>
      <c r="F31" s="808" t="s">
        <v>776</v>
      </c>
      <c r="G31" s="809">
        <f>'LV Function'!AC13</f>
        <v>2.9980529149141129E-2</v>
      </c>
      <c r="H31" s="767"/>
      <c r="I31" s="807">
        <f>'LV Function'!AC218</f>
        <v>1.6056080000000001</v>
      </c>
      <c r="J31" s="808" t="s">
        <v>776</v>
      </c>
      <c r="K31" s="809"/>
      <c r="L31" s="767"/>
      <c r="M31" s="807">
        <f>'LV Function'!AC240</f>
        <v>1.8118293999999999</v>
      </c>
      <c r="N31" s="808" t="s">
        <v>776</v>
      </c>
      <c r="O31" s="809">
        <f>ROUND('LV Function'!AC242,2)</f>
        <v>0.14000000000000001</v>
      </c>
      <c r="P31" s="944"/>
      <c r="Q31" s="783"/>
      <c r="S31" s="857"/>
      <c r="T31" s="858"/>
      <c r="U31" s="859"/>
      <c r="V31" s="860"/>
      <c r="W31" s="860"/>
      <c r="X31" s="860"/>
      <c r="Y31" s="860"/>
      <c r="Z31" s="860"/>
      <c r="AA31" s="860"/>
      <c r="AB31" s="860"/>
      <c r="AC31" s="860"/>
      <c r="AD31" s="860"/>
      <c r="AE31" s="860"/>
      <c r="AF31" s="860"/>
      <c r="AG31" s="857"/>
    </row>
    <row r="32" spans="1:33" ht="15" thickTop="1" x14ac:dyDescent="0.3">
      <c r="A32" s="783"/>
      <c r="B32" s="785"/>
      <c r="C32" s="788" t="s">
        <v>103</v>
      </c>
      <c r="D32" s="770"/>
      <c r="E32" s="807" t="e">
        <f>'LV Function'!AN11</f>
        <v>#DIV/0!</v>
      </c>
      <c r="F32" s="808" t="s">
        <v>776</v>
      </c>
      <c r="G32" s="809" t="e">
        <f>'LV Function'!AN13</f>
        <v>#DIV/0!</v>
      </c>
      <c r="H32" s="767"/>
      <c r="I32" s="825">
        <f>'LV Function'!AP218</f>
        <v>1.4054771666666666</v>
      </c>
      <c r="J32" s="808" t="s">
        <v>776</v>
      </c>
      <c r="K32" s="830">
        <f>'LV Function'!AP220</f>
        <v>0.33344865305415122</v>
      </c>
      <c r="L32" s="794"/>
      <c r="M32" s="825">
        <f>'LV Function'!AP240</f>
        <v>0.40127059999999998</v>
      </c>
      <c r="N32" s="808" t="s">
        <v>776</v>
      </c>
      <c r="O32" s="830" t="str">
        <f>ROUND('LV Function'!AP242,2)&amp;  IF('LV Function'!$AP$243&lt;0.05,IF('LV Function'!$AP$243&lt;0.01,IF('LV Function'!$AP$243&lt;0.001,"***","**"),"*")," ")</f>
        <v>0.08*</v>
      </c>
      <c r="P32" s="947"/>
      <c r="Q32" s="783"/>
      <c r="S32" s="775"/>
      <c r="T32" s="775"/>
      <c r="U32" s="775"/>
      <c r="V32" s="775"/>
      <c r="W32" s="775"/>
      <c r="X32" s="775"/>
      <c r="Y32" s="775"/>
      <c r="Z32" s="775"/>
      <c r="AA32" s="775"/>
      <c r="AB32" s="775"/>
      <c r="AC32" s="775"/>
      <c r="AD32" s="775"/>
      <c r="AE32" s="775"/>
      <c r="AF32" s="775"/>
      <c r="AG32" s="775"/>
    </row>
    <row r="33" spans="1:17" x14ac:dyDescent="0.3">
      <c r="A33" s="783"/>
      <c r="B33" s="785"/>
      <c r="C33" s="788" t="s">
        <v>823</v>
      </c>
      <c r="D33" s="770"/>
      <c r="E33" s="825"/>
      <c r="F33" s="808"/>
      <c r="G33" s="830"/>
      <c r="H33" s="794"/>
      <c r="I33" s="825">
        <f>'LV Function'!AN218</f>
        <v>36.154175741522444</v>
      </c>
      <c r="J33" s="808" t="s">
        <v>776</v>
      </c>
      <c r="K33" s="830">
        <f>'LV Function'!AN220</f>
        <v>4.0705128066305294</v>
      </c>
      <c r="L33" s="794"/>
      <c r="M33" s="825">
        <f>'LV Function'!AN240</f>
        <v>71.827052354416736</v>
      </c>
      <c r="N33" s="808" t="s">
        <v>776</v>
      </c>
      <c r="O33" s="830" t="str">
        <f>ROUND('LV Function'!AN242,2)&amp;  IF('LV Function'!$AN$243&lt;0.05,IF('LV Function'!$AN$243&lt;0.01,IF('LV Function'!$AN$243&lt;0.001,"***","**"),"*")," ")</f>
        <v>6.3***</v>
      </c>
      <c r="P33" s="945"/>
      <c r="Q33" s="783"/>
    </row>
    <row r="34" spans="1:17" ht="16.2" thickBot="1" x14ac:dyDescent="0.35">
      <c r="B34" s="777"/>
      <c r="C34" s="778"/>
      <c r="D34" s="779"/>
      <c r="E34" s="779"/>
      <c r="F34" s="779"/>
      <c r="G34" s="779"/>
      <c r="H34" s="780"/>
      <c r="I34" s="780"/>
      <c r="J34" s="780"/>
      <c r="K34" s="780"/>
      <c r="L34" s="780"/>
      <c r="M34" s="780"/>
      <c r="N34" s="780"/>
      <c r="O34" s="780"/>
      <c r="P34" s="781"/>
    </row>
    <row r="35" spans="1:17" ht="15" thickTop="1" x14ac:dyDescent="0.3"/>
  </sheetData>
  <mergeCells count="18">
    <mergeCell ref="V13:X13"/>
    <mergeCell ref="Z13:AB13"/>
    <mergeCell ref="AD13:AF13"/>
    <mergeCell ref="V14:X14"/>
    <mergeCell ref="Z14:AB14"/>
    <mergeCell ref="AD14:AF14"/>
    <mergeCell ref="V4:X4"/>
    <mergeCell ref="Z4:AB4"/>
    <mergeCell ref="AD4:AF4"/>
    <mergeCell ref="E5:G5"/>
    <mergeCell ref="I5:K5"/>
    <mergeCell ref="M5:O5"/>
    <mergeCell ref="AD3:AF3"/>
    <mergeCell ref="E3:G3"/>
    <mergeCell ref="I3:K3"/>
    <mergeCell ref="M3:O3"/>
    <mergeCell ref="V3:X3"/>
    <mergeCell ref="Z3:A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K38"/>
  <sheetViews>
    <sheetView zoomScale="115" zoomScaleNormal="115" workbookViewId="0">
      <selection activeCell="V32" sqref="V32"/>
    </sheetView>
  </sheetViews>
  <sheetFormatPr defaultRowHeight="14.4" x14ac:dyDescent="0.3"/>
  <cols>
    <col min="1" max="1" width="11.33203125" customWidth="1"/>
    <col min="2" max="2" width="3.33203125" customWidth="1"/>
    <col min="3" max="3" width="15.6640625" customWidth="1"/>
    <col min="4" max="4" width="3.44140625" customWidth="1"/>
    <col min="5" max="5" width="5.6640625" bestFit="1" customWidth="1"/>
    <col min="6" max="6" width="1.6640625" customWidth="1"/>
    <col min="7" max="7" width="4.5546875" bestFit="1" customWidth="1"/>
    <col min="8" max="8" width="2.6640625" customWidth="1"/>
    <col min="9" max="9" width="6.44140625" customWidth="1"/>
    <col min="10" max="10" width="1.6640625" customWidth="1"/>
    <col min="11" max="11" width="4.5546875" bestFit="1" customWidth="1"/>
    <col min="12" max="12" width="2.33203125" customWidth="1"/>
    <col min="13" max="13" width="6.33203125" bestFit="1" customWidth="1"/>
    <col min="14" max="14" width="2" bestFit="1" customWidth="1"/>
    <col min="15" max="15" width="6.109375" customWidth="1"/>
    <col min="16" max="16" width="2.33203125" customWidth="1"/>
    <col min="17" max="17" width="7.44140625" customWidth="1"/>
    <col min="18" max="18" width="2" bestFit="1" customWidth="1"/>
    <col min="19" max="19" width="7.33203125" customWidth="1"/>
    <col min="20" max="20" width="2.33203125" customWidth="1"/>
    <col min="23" max="23" width="2.109375" customWidth="1"/>
    <col min="24" max="24" width="19.109375" customWidth="1"/>
    <col min="25" max="25" width="2.44140625" customWidth="1"/>
    <col min="26" max="26" width="5.44140625" bestFit="1" customWidth="1"/>
    <col min="27" max="27" width="1.6640625" customWidth="1"/>
    <col min="28" max="28" width="4.5546875" bestFit="1" customWidth="1"/>
    <col min="29" max="29" width="2.33203125" customWidth="1"/>
    <col min="30" max="30" width="5.44140625" bestFit="1" customWidth="1"/>
    <col min="31" max="31" width="1.6640625" customWidth="1"/>
    <col min="32" max="32" width="3.5546875" customWidth="1"/>
    <col min="33" max="33" width="2.33203125" customWidth="1"/>
    <col min="34" max="34" width="5.44140625" bestFit="1" customWidth="1"/>
    <col min="35" max="35" width="2" bestFit="1" customWidth="1"/>
    <col min="36" max="36" width="4.5546875" bestFit="1" customWidth="1"/>
    <col min="37" max="38" width="2.33203125" customWidth="1"/>
    <col min="46" max="46" width="8.88671875" customWidth="1"/>
  </cols>
  <sheetData>
    <row r="2" spans="2:37" ht="15" thickBot="1" x14ac:dyDescent="0.35"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W2" s="776"/>
      <c r="X2" s="776"/>
      <c r="Y2" s="776"/>
      <c r="Z2" s="776"/>
      <c r="AA2" s="776"/>
      <c r="AB2" s="776"/>
      <c r="AC2" s="776"/>
      <c r="AD2" s="776"/>
      <c r="AE2" s="776"/>
      <c r="AF2" s="776"/>
      <c r="AG2" s="776"/>
      <c r="AH2" s="776"/>
      <c r="AI2" s="776"/>
      <c r="AJ2" s="776"/>
      <c r="AK2" s="776"/>
    </row>
    <row r="3" spans="2:37" ht="17.399999999999999" thickTop="1" thickBot="1" x14ac:dyDescent="0.35">
      <c r="B3" s="775"/>
      <c r="C3" s="771"/>
      <c r="D3" s="761"/>
      <c r="E3" s="1333" t="s">
        <v>896</v>
      </c>
      <c r="F3" s="1325"/>
      <c r="G3" s="1326"/>
      <c r="H3" s="761"/>
      <c r="I3" s="1324" t="s">
        <v>897</v>
      </c>
      <c r="J3" s="1325"/>
      <c r="K3" s="1326"/>
      <c r="L3" s="761"/>
      <c r="M3" s="1324" t="s">
        <v>898</v>
      </c>
      <c r="N3" s="1325"/>
      <c r="O3" s="1326"/>
      <c r="P3" s="761"/>
      <c r="Q3" s="1324" t="s">
        <v>899</v>
      </c>
      <c r="R3" s="1325"/>
      <c r="S3" s="1326"/>
      <c r="T3" s="762"/>
    </row>
    <row r="4" spans="2:37" ht="15" thickTop="1" x14ac:dyDescent="0.3">
      <c r="B4" s="775"/>
      <c r="C4" s="799" t="s">
        <v>847</v>
      </c>
      <c r="D4" s="831"/>
      <c r="E4" s="832">
        <f>'LV Function'!F326</f>
        <v>25.583333333333332</v>
      </c>
      <c r="F4" s="833" t="s">
        <v>776</v>
      </c>
      <c r="G4" s="834">
        <f>'LV Function'!F328</f>
        <v>0.85065334367832313</v>
      </c>
      <c r="H4" s="835"/>
      <c r="I4" s="832">
        <f>'LV Function'!F335</f>
        <v>13.375</v>
      </c>
      <c r="J4" s="833" t="s">
        <v>776</v>
      </c>
      <c r="K4" s="834">
        <f>'LV Function'!F337</f>
        <v>1.1433685611676869</v>
      </c>
      <c r="L4" s="835"/>
      <c r="M4" s="832">
        <f>'LV Function'!F345</f>
        <v>12.166666666666666</v>
      </c>
      <c r="N4" s="833" t="s">
        <v>776</v>
      </c>
      <c r="O4" s="834">
        <f>'LV Function'!F347</f>
        <v>0.69121471177759164</v>
      </c>
      <c r="P4" s="835"/>
      <c r="Q4" s="832">
        <f>'LV Function'!F353</f>
        <v>12</v>
      </c>
      <c r="R4" s="833" t="s">
        <v>776</v>
      </c>
      <c r="S4" s="834">
        <f>'LV Function'!F355</f>
        <v>0.45643546458763845</v>
      </c>
      <c r="T4" s="836"/>
    </row>
    <row r="5" spans="2:37" ht="15" thickBot="1" x14ac:dyDescent="0.35">
      <c r="B5" s="775"/>
      <c r="C5" s="782" t="s">
        <v>763</v>
      </c>
      <c r="D5" s="763"/>
      <c r="E5" s="1330">
        <f>COUNT('LV Function'!D319:D325)</f>
        <v>6</v>
      </c>
      <c r="F5" s="1331"/>
      <c r="G5" s="1332"/>
      <c r="H5" s="764"/>
      <c r="I5" s="1330">
        <f>COUNT('LV Function'!D329:D334)</f>
        <v>4</v>
      </c>
      <c r="J5" s="1331"/>
      <c r="K5" s="1332"/>
      <c r="L5" s="764"/>
      <c r="M5" s="1330">
        <f>COUNT('LV Function'!D338:D344)</f>
        <v>6</v>
      </c>
      <c r="N5" s="1331"/>
      <c r="O5" s="1332"/>
      <c r="P5" s="764"/>
      <c r="Q5" s="1330">
        <f>COUNT('LV Function'!D348:D352)</f>
        <v>4</v>
      </c>
      <c r="R5" s="1331"/>
      <c r="S5" s="1332"/>
      <c r="T5" s="765"/>
    </row>
    <row r="6" spans="2:37" ht="16.95" customHeight="1" thickTop="1" x14ac:dyDescent="0.3">
      <c r="B6" s="775"/>
      <c r="C6" s="772" t="s">
        <v>764</v>
      </c>
      <c r="D6" s="763"/>
      <c r="E6" s="795">
        <f>'LV Function'!W326</f>
        <v>430.5</v>
      </c>
      <c r="F6" s="791" t="s">
        <v>776</v>
      </c>
      <c r="G6" s="797">
        <f>'LV Function'!W328</f>
        <v>20.226632608189302</v>
      </c>
      <c r="H6" s="764"/>
      <c r="I6" s="795">
        <f>'LV Function'!W335</f>
        <v>405</v>
      </c>
      <c r="J6" s="791" t="s">
        <v>776</v>
      </c>
      <c r="K6" s="797">
        <f>'LV Function'!W337</f>
        <v>49.047595931571067</v>
      </c>
      <c r="L6" s="764"/>
      <c r="M6" s="795">
        <f>'LV Function'!W345</f>
        <v>426.16666666666669</v>
      </c>
      <c r="N6" s="791" t="s">
        <v>776</v>
      </c>
      <c r="O6" s="797" t="str">
        <f>ROUND('LV Function'!$W$347,0) &amp;  IF('LV Function'!$W$357&lt;0.05,IF('LV Function'!$W$357&lt;0.01,IF('LV Function'!$W$357&lt;0.001,"***","**"),"*")," ")</f>
        <v xml:space="preserve">32 </v>
      </c>
      <c r="P6" s="764"/>
      <c r="Q6" s="795">
        <f>'LV Function'!W353</f>
        <v>411.25</v>
      </c>
      <c r="R6" s="791" t="s">
        <v>776</v>
      </c>
      <c r="S6" s="797" t="str">
        <f>ROUND('LV Function'!$W$355,0) &amp;  IF('LV Function'!$W$358&lt;0.05,IF('LV Function'!$W$358&lt;0.01,IF('LV Function'!$W$358&lt;0.001,"***","**"),"*")," ")</f>
        <v xml:space="preserve">28 </v>
      </c>
      <c r="T6" s="765"/>
    </row>
    <row r="7" spans="2:37" x14ac:dyDescent="0.3">
      <c r="B7" s="775"/>
      <c r="C7" s="772" t="s">
        <v>765</v>
      </c>
      <c r="D7" s="763"/>
      <c r="E7" s="796"/>
      <c r="F7" s="791"/>
      <c r="G7" s="798"/>
      <c r="H7" s="766"/>
      <c r="I7" s="796"/>
      <c r="J7" s="791"/>
      <c r="K7" s="798"/>
      <c r="L7" s="766"/>
      <c r="M7" s="796"/>
      <c r="N7" s="791"/>
      <c r="O7" s="798"/>
      <c r="P7" s="766"/>
      <c r="Q7" s="796"/>
      <c r="R7" s="791"/>
      <c r="S7" s="798"/>
      <c r="T7" s="767"/>
    </row>
    <row r="8" spans="2:37" x14ac:dyDescent="0.3">
      <c r="B8" s="775"/>
      <c r="C8" s="772" t="s">
        <v>100</v>
      </c>
      <c r="D8" s="763"/>
      <c r="E8" s="807">
        <f>'LV Function'!$K$326</f>
        <v>0.73468433333333316</v>
      </c>
      <c r="F8" s="808" t="s">
        <v>776</v>
      </c>
      <c r="G8" s="809">
        <f>'LV Function'!$K$328</f>
        <v>3.3121426157566983E-2</v>
      </c>
      <c r="H8" s="767"/>
      <c r="I8" s="807">
        <f>'LV Function'!$K$335</f>
        <v>0.69555175000000002</v>
      </c>
      <c r="J8" s="808" t="s">
        <v>776</v>
      </c>
      <c r="K8" s="809">
        <f>'LV Function'!K337</f>
        <v>2.8931980688547746E-2</v>
      </c>
      <c r="L8" s="767"/>
      <c r="M8" s="807">
        <f>'LV Function'!$K$345</f>
        <v>0.75289316666666661</v>
      </c>
      <c r="N8" s="808" t="s">
        <v>776</v>
      </c>
      <c r="O8" s="809" t="str">
        <f>ROUND('LV Function'!K347,2)&amp;  IF('LV Function'!$K$357&lt;0.05,IF('LV Function'!$K$357&lt;0.01,IF('LV Function'!$K$357&lt;0.001,"***","**"),"*")," ")</f>
        <v xml:space="preserve">0.06 </v>
      </c>
      <c r="P8" s="767"/>
      <c r="Q8" s="807">
        <f>'LV Function'!$K$353</f>
        <v>0.67952024999999994</v>
      </c>
      <c r="R8" s="808" t="s">
        <v>776</v>
      </c>
      <c r="S8" s="809" t="str">
        <f>ROUND('LV Function'!K355,2)&amp;  IF('LV Function'!$K$358&lt;0.05,IF('LV Function'!$K$358&lt;0.01,IF('LV Function'!$K$358&lt;0.001,"***","**"),"*")," ")</f>
        <v xml:space="preserve">0.03 </v>
      </c>
      <c r="T8" s="767"/>
    </row>
    <row r="9" spans="2:37" x14ac:dyDescent="0.3">
      <c r="B9" s="775"/>
      <c r="C9" s="772" t="s">
        <v>99</v>
      </c>
      <c r="D9" s="763"/>
      <c r="E9" s="807">
        <f>'LV Function'!$L$326</f>
        <v>0.67408766666666675</v>
      </c>
      <c r="F9" s="808" t="s">
        <v>776</v>
      </c>
      <c r="G9" s="809">
        <f>'LV Function'!$L$328</f>
        <v>6.0259154859471468E-2</v>
      </c>
      <c r="H9" s="767"/>
      <c r="I9" s="807">
        <f>'LV Function'!$L$335</f>
        <v>0.68503399999999992</v>
      </c>
      <c r="J9" s="808" t="s">
        <v>776</v>
      </c>
      <c r="K9" s="809">
        <f>'LV Function'!L337</f>
        <v>5.1314121737263581E-2</v>
      </c>
      <c r="L9" s="767"/>
      <c r="M9" s="807">
        <f>'LV Function'!$L$345</f>
        <v>0.77824166666666661</v>
      </c>
      <c r="N9" s="808" t="s">
        <v>776</v>
      </c>
      <c r="O9" s="809" t="str">
        <f>ROUND('LV Function'!L347,2)&amp;  IF('LV Function'!$L$357&lt;0.05,IF('LV Function'!$L$357&lt;0.01,IF('LV Function'!$L$357&lt;0.001,"***","**"),"*")," ")</f>
        <v xml:space="preserve">0.02 </v>
      </c>
      <c r="P9" s="767"/>
      <c r="Q9" s="807">
        <f>'LV Function'!$L$353</f>
        <v>0.58614524999999995</v>
      </c>
      <c r="R9" s="808" t="s">
        <v>776</v>
      </c>
      <c r="S9" s="809" t="str">
        <f>ROUND('LV Function'!L355,2)&amp;  IF('LV Function'!$L$358&lt;0.05,IF('LV Function'!$L$358&lt;0.01,IF('LV Function'!$L$358&lt;0.001,"***","**"),"*")," ")</f>
        <v xml:space="preserve">0.03 </v>
      </c>
      <c r="T9" s="767"/>
    </row>
    <row r="10" spans="2:37" x14ac:dyDescent="0.3">
      <c r="B10" s="775"/>
      <c r="C10" s="773" t="s">
        <v>766</v>
      </c>
      <c r="D10" s="763"/>
      <c r="E10" s="807"/>
      <c r="F10" s="808"/>
      <c r="G10" s="809"/>
      <c r="H10" s="767"/>
      <c r="I10" s="807"/>
      <c r="J10" s="808"/>
      <c r="K10" s="809"/>
      <c r="L10" s="767"/>
      <c r="M10" s="807"/>
      <c r="N10" s="808"/>
      <c r="O10" s="809"/>
      <c r="P10" s="767"/>
      <c r="Q10" s="807"/>
      <c r="R10" s="808"/>
      <c r="S10" s="809"/>
      <c r="T10" s="767"/>
    </row>
    <row r="11" spans="2:37" ht="16.2" customHeight="1" x14ac:dyDescent="0.3">
      <c r="B11" s="775"/>
      <c r="C11" s="772" t="s">
        <v>768</v>
      </c>
      <c r="D11" s="763"/>
      <c r="E11" s="807">
        <f>'LV Function'!$I$326</f>
        <v>4.0361541666666669</v>
      </c>
      <c r="F11" s="808" t="s">
        <v>776</v>
      </c>
      <c r="G11" s="809">
        <f>'LV Function'!$I$328</f>
        <v>7.1424711317777001E-2</v>
      </c>
      <c r="H11" s="767"/>
      <c r="I11" s="807">
        <f>'LV Function'!I335</f>
        <v>3.3536412500000004</v>
      </c>
      <c r="J11" s="808" t="s">
        <v>776</v>
      </c>
      <c r="K11" s="809">
        <f>'LV Function'!I337</f>
        <v>0.16951314565610884</v>
      </c>
      <c r="L11" s="767"/>
      <c r="M11" s="807">
        <f>'LV Function'!I345</f>
        <v>3.2980581666666668</v>
      </c>
      <c r="N11" s="808" t="s">
        <v>776</v>
      </c>
      <c r="O11" s="809" t="str">
        <f>ROUND('LV Function'!I347,2)&amp;  IF('LV Function'!$I$357&lt;0.05,IF('LV Function'!$I$357&lt;0.01,IF('LV Function'!$I$357&lt;0.001,"***","**"),"*")," ")</f>
        <v xml:space="preserve">0.06 </v>
      </c>
      <c r="P11" s="767"/>
      <c r="Q11" s="807">
        <f>'LV Function'!I353</f>
        <v>3.2027979999999996</v>
      </c>
      <c r="R11" s="808" t="s">
        <v>776</v>
      </c>
      <c r="S11" s="809" t="str">
        <f>ROUND('LV Function'!I355,2)&amp;  IF('LV Function'!$I$358&lt;0.05,IF('LV Function'!$I$358&lt;0.01,IF('LV Function'!$I$358&lt;0.001,"***","**"),"*")," ")</f>
        <v xml:space="preserve">0.19 </v>
      </c>
      <c r="T11" s="767"/>
    </row>
    <row r="12" spans="2:37" x14ac:dyDescent="0.3">
      <c r="B12" s="775"/>
      <c r="C12" s="772" t="s">
        <v>767</v>
      </c>
      <c r="D12" s="763"/>
      <c r="E12" s="807">
        <f>'LV Function'!$J$326</f>
        <v>2.6109114999999998</v>
      </c>
      <c r="F12" s="808" t="s">
        <v>776</v>
      </c>
      <c r="G12" s="809">
        <f>'LV Function'!$J$328</f>
        <v>0.17711213495273728</v>
      </c>
      <c r="H12" s="767"/>
      <c r="I12" s="807">
        <f>'LV Function'!J335</f>
        <v>1.9293079999999998</v>
      </c>
      <c r="J12" s="808" t="s">
        <v>776</v>
      </c>
      <c r="K12" s="809">
        <f>'LV Function'!J337</f>
        <v>0.26462009866882769</v>
      </c>
      <c r="L12" s="767"/>
      <c r="M12" s="807">
        <f>'LV Function'!J345</f>
        <v>1.9007761666666667</v>
      </c>
      <c r="N12" s="808" t="s">
        <v>776</v>
      </c>
      <c r="O12" s="809" t="str">
        <f>ROUND('LV Function'!J347,2)&amp;  IF('LV Function'!$J$357&lt;0.05,IF('LV Function'!$J$357&lt;0.01,IF('LV Function'!$J$357&lt;0.001,"***","**"),"*")," ")</f>
        <v xml:space="preserve">0.07 </v>
      </c>
      <c r="P12" s="767"/>
      <c r="Q12" s="807">
        <f>'LV Function'!J353</f>
        <v>2.0766260000000001</v>
      </c>
      <c r="R12" s="808" t="s">
        <v>776</v>
      </c>
      <c r="S12" s="809" t="str">
        <f>ROUND('LV Function'!J355,2)&amp;  IF('LV Function'!$J$358&lt;0.05,IF('LV Function'!$J$358&lt;0.01,IF('LV Function'!$J$358&lt;0.001,"***","**"),"*")," ")</f>
        <v xml:space="preserve">0.12 </v>
      </c>
      <c r="T12" s="767"/>
    </row>
    <row r="13" spans="2:37" x14ac:dyDescent="0.3">
      <c r="B13" s="775"/>
      <c r="C13" s="772" t="s">
        <v>769</v>
      </c>
      <c r="D13" s="763"/>
      <c r="E13" s="796"/>
      <c r="F13" s="791"/>
      <c r="G13" s="798"/>
      <c r="H13" s="766"/>
      <c r="I13" s="796"/>
      <c r="J13" s="791"/>
      <c r="K13" s="798"/>
      <c r="L13" s="766"/>
      <c r="M13" s="796"/>
      <c r="N13" s="791"/>
      <c r="O13" s="798"/>
      <c r="P13" s="766"/>
      <c r="Q13" s="796"/>
      <c r="R13" s="791"/>
      <c r="S13" s="798"/>
      <c r="T13" s="767"/>
    </row>
    <row r="14" spans="2:37" x14ac:dyDescent="0.3">
      <c r="B14" s="775"/>
      <c r="C14" s="772" t="s">
        <v>768</v>
      </c>
      <c r="D14" s="763"/>
      <c r="E14" s="810">
        <f>'LV Function'!$G$326</f>
        <v>71.735888000000003</v>
      </c>
      <c r="F14" s="811" t="s">
        <v>776</v>
      </c>
      <c r="G14" s="812">
        <f>'LV Function'!$G$328</f>
        <v>3.000603110970594</v>
      </c>
      <c r="H14" s="813"/>
      <c r="I14" s="810">
        <f>'LV Function'!G335</f>
        <v>46.482134499999994</v>
      </c>
      <c r="J14" s="811" t="s">
        <v>776</v>
      </c>
      <c r="K14" s="812">
        <f>'LV Function'!G337</f>
        <v>5.3838963498549983</v>
      </c>
      <c r="L14" s="813"/>
      <c r="M14" s="810">
        <f>'LV Function'!G345</f>
        <v>44.242601333333333</v>
      </c>
      <c r="N14" s="811" t="s">
        <v>776</v>
      </c>
      <c r="O14" s="812" t="str">
        <f>ROUND('LV Function'!G347,0)&amp;  IF('LV Function'!$G$357&lt;0.05,IF('LV Function'!$G$357&lt;0.01,IF('LV Function'!$G$357&lt;0.001,"***","**"),"*")," ")</f>
        <v xml:space="preserve">2 </v>
      </c>
      <c r="P14" s="813"/>
      <c r="Q14" s="810">
        <f>'LV Function'!G353</f>
        <v>41.804637</v>
      </c>
      <c r="R14" s="811" t="s">
        <v>776</v>
      </c>
      <c r="S14" s="812" t="str">
        <f>ROUND('LV Function'!G355,0)&amp;  IF('LV Function'!$G$358&lt;0.05,IF('LV Function'!$G$358&lt;0.01,IF('LV Function'!$G$358&lt;0.001,"***","**"),"*")," ")</f>
        <v xml:space="preserve">6 </v>
      </c>
      <c r="T14" s="767"/>
    </row>
    <row r="15" spans="2:37" x14ac:dyDescent="0.3">
      <c r="B15" s="775"/>
      <c r="C15" s="773" t="s">
        <v>767</v>
      </c>
      <c r="D15" s="763"/>
      <c r="E15" s="810">
        <f>'LV Function'!$H$326</f>
        <v>25.868287666666664</v>
      </c>
      <c r="F15" s="811" t="s">
        <v>776</v>
      </c>
      <c r="G15" s="812">
        <f>'LV Function'!$H$328</f>
        <v>4.0422391020940376</v>
      </c>
      <c r="H15" s="813"/>
      <c r="I15" s="810">
        <f>'LV Function'!H335</f>
        <v>12.864147750000001</v>
      </c>
      <c r="J15" s="811" t="s">
        <v>776</v>
      </c>
      <c r="K15" s="812">
        <f>'LV Function'!H337</f>
        <v>4.2870292239465266</v>
      </c>
      <c r="L15" s="813"/>
      <c r="M15" s="810">
        <f>'LV Function'!H345</f>
        <v>11.385759666666665</v>
      </c>
      <c r="N15" s="811" t="s">
        <v>776</v>
      </c>
      <c r="O15" s="812" t="str">
        <f>ROUND('LV Function'!H347,0)&amp;  IF('LV Function'!$H$357&lt;0.05,IF('LV Function'!$H$357&lt;0.01,IF('LV Function'!$H$357&lt;0.001,"***","**"),"*")," ")</f>
        <v xml:space="preserve">1 </v>
      </c>
      <c r="P15" s="813"/>
      <c r="Q15" s="810">
        <f>'LV Function'!H353</f>
        <v>14.300097000000001</v>
      </c>
      <c r="R15" s="811" t="s">
        <v>776</v>
      </c>
      <c r="S15" s="812" t="str">
        <f>ROUND('LV Function'!H355,0)&amp;  IF('LV Function'!$H$358&lt;0.05,IF('LV Function'!$H$358&lt;0.01,IF('LV Function'!$H$358&lt;0.001,"***","**"),"*")," ")</f>
        <v xml:space="preserve">2 </v>
      </c>
      <c r="T15" s="767"/>
    </row>
    <row r="16" spans="2:37" ht="16.2" customHeight="1" x14ac:dyDescent="0.3">
      <c r="B16" s="775"/>
      <c r="C16" s="772" t="s">
        <v>771</v>
      </c>
      <c r="D16" s="763"/>
      <c r="E16" s="810">
        <f>'LV Function'!$Q$326</f>
        <v>45.867600500000002</v>
      </c>
      <c r="F16" s="811" t="s">
        <v>776</v>
      </c>
      <c r="G16" s="812">
        <f>'LV Function'!$Q$328</f>
        <v>1.4230478158554563</v>
      </c>
      <c r="H16" s="813"/>
      <c r="I16" s="810">
        <f>'LV Function'!Q335</f>
        <v>33.617986500000001</v>
      </c>
      <c r="J16" s="811" t="s">
        <v>776</v>
      </c>
      <c r="K16" s="812">
        <f>'LV Function'!Q337</f>
        <v>3.1775088108735035</v>
      </c>
      <c r="L16" s="813"/>
      <c r="M16" s="810">
        <f>'LV Function'!Q345</f>
        <v>32.856841833333334</v>
      </c>
      <c r="N16" s="811" t="s">
        <v>776</v>
      </c>
      <c r="O16" s="812" t="str">
        <f>ROUND('LV Function'!Q347,0)&amp;  IF('LV Function'!$Q$357&lt;0.05,IF('LV Function'!$Q$357&lt;0.01,IF('LV Function'!$Q$357&lt;0.001,"***","**"),"*")," ")</f>
        <v xml:space="preserve">1 </v>
      </c>
      <c r="P16" s="813"/>
      <c r="Q16" s="810">
        <f>'LV Function'!Q353</f>
        <v>27.504540250000002</v>
      </c>
      <c r="R16" s="811" t="s">
        <v>776</v>
      </c>
      <c r="S16" s="812" t="str">
        <f>ROUND('LV Function'!Q355,0)&amp;  IF('LV Function'!$Q$358&lt;0.05,IF('LV Function'!$Q$358&lt;0.01,IF('LV Function'!$Q$358&lt;0.001,"***","**"),"*")," ")</f>
        <v xml:space="preserve">5 </v>
      </c>
      <c r="T16" s="767"/>
    </row>
    <row r="17" spans="1:22" x14ac:dyDescent="0.3">
      <c r="B17" s="775"/>
      <c r="C17" s="772" t="s">
        <v>96</v>
      </c>
      <c r="D17" s="768"/>
      <c r="E17" s="810">
        <f>'LV Function'!$R$326</f>
        <v>19.760445000000001</v>
      </c>
      <c r="F17" s="811" t="s">
        <v>776</v>
      </c>
      <c r="G17" s="812">
        <f>'LV Function'!$R$328</f>
        <v>1.08341190055027</v>
      </c>
      <c r="H17" s="813"/>
      <c r="I17" s="810">
        <f>'LV Function'!R335</f>
        <v>12.636503250000001</v>
      </c>
      <c r="J17" s="811" t="s">
        <v>776</v>
      </c>
      <c r="K17" s="812">
        <f>'LV Function'!R337</f>
        <v>1.1885882611662564</v>
      </c>
      <c r="L17" s="813"/>
      <c r="M17" s="810">
        <f>'LV Function'!R345</f>
        <v>22.925266666666669</v>
      </c>
      <c r="N17" s="811" t="s">
        <v>776</v>
      </c>
      <c r="O17" s="812" t="str">
        <f>ROUND('LV Function'!R347,0)&amp;  IF('LV Function'!$R$357&lt;0.05,IF('LV Function'!$R$357&lt;0.01,IF('LV Function'!$R$357&lt;0.001,"***","**"),"*")," ")</f>
        <v xml:space="preserve">5 </v>
      </c>
      <c r="P17" s="813"/>
      <c r="Q17" s="810">
        <f>'LV Function'!R353</f>
        <v>9.8257002500000006</v>
      </c>
      <c r="R17" s="811" t="s">
        <v>776</v>
      </c>
      <c r="S17" s="812" t="str">
        <f>ROUND('LV Function'!R355,0)&amp;  IF('LV Function'!$R$358&lt;0.05,IF('LV Function'!$R$358&lt;0.01,IF('LV Function'!$R$358&lt;0.001,"***","**"),"*")," ")</f>
        <v xml:space="preserve">2 </v>
      </c>
      <c r="T17" s="767"/>
    </row>
    <row r="18" spans="1:22" x14ac:dyDescent="0.3">
      <c r="B18" s="775"/>
      <c r="C18" s="772" t="s">
        <v>97</v>
      </c>
      <c r="D18" s="768"/>
      <c r="E18" s="810">
        <f>'LV Function'!$S$326</f>
        <v>64.768245166666688</v>
      </c>
      <c r="F18" s="811" t="s">
        <v>776</v>
      </c>
      <c r="G18" s="812">
        <f>'LV Function'!$S$328</f>
        <v>4.3309363199920901</v>
      </c>
      <c r="H18" s="813"/>
      <c r="I18" s="810">
        <f>'LV Function'!S335</f>
        <v>74.028121999999996</v>
      </c>
      <c r="J18" s="811" t="s">
        <v>776</v>
      </c>
      <c r="K18" s="812">
        <f>'LV Function'!S337</f>
        <v>6.6832994374254486</v>
      </c>
      <c r="L18" s="813"/>
      <c r="M18" s="810">
        <f>'LV Function'!S345</f>
        <v>74.420703000000003</v>
      </c>
      <c r="N18" s="811" t="s">
        <v>776</v>
      </c>
      <c r="O18" s="812" t="str">
        <f>ROUND('LV Function'!S347,0)&amp;  IF('LV Function'!$S$357&lt;0.05,IF('LV Function'!$S$357&lt;0.01,IF('LV Function'!$S$357&lt;0.001,"***","**"),"*")," ")</f>
        <v xml:space="preserve">2 </v>
      </c>
      <c r="P18" s="813"/>
      <c r="Q18" s="810">
        <f>'LV Function'!S353</f>
        <v>65.202231999999995</v>
      </c>
      <c r="R18" s="811" t="s">
        <v>776</v>
      </c>
      <c r="S18" s="812" t="str">
        <f>ROUND('LV Function'!S355,0)&amp;  IF('LV Function'!$S$358&lt;0.05,IF('LV Function'!$S$358&lt;0.01,IF('LV Function'!$S$358&lt;0.001,"***","**"),"*")," ")</f>
        <v xml:space="preserve">4 </v>
      </c>
      <c r="T18" s="767"/>
    </row>
    <row r="19" spans="1:22" x14ac:dyDescent="0.3">
      <c r="B19" s="775"/>
      <c r="C19" s="772" t="s">
        <v>98</v>
      </c>
      <c r="D19" s="768"/>
      <c r="E19" s="810">
        <f>'LV Function'!$T$326</f>
        <v>35.583160833333331</v>
      </c>
      <c r="F19" s="811" t="s">
        <v>776</v>
      </c>
      <c r="G19" s="812">
        <f>'LV Function'!$T$328</f>
        <v>3.3662240979642521</v>
      </c>
      <c r="H19" s="813"/>
      <c r="I19" s="810">
        <f>'LV Function'!T335</f>
        <v>43.117447249999998</v>
      </c>
      <c r="J19" s="811" t="s">
        <v>776</v>
      </c>
      <c r="K19" s="812">
        <f>'LV Function'!T337</f>
        <v>5.5150094659077205</v>
      </c>
      <c r="L19" s="813"/>
      <c r="M19" s="810">
        <f>'LV Function'!T345</f>
        <v>42.415466500000001</v>
      </c>
      <c r="N19" s="811" t="s">
        <v>776</v>
      </c>
      <c r="O19" s="812" t="str">
        <f>ROUND('LV Function'!T347,0)&amp;  IF('LV Function'!$T$357&lt;0.05,IF('LV Function'!$T$357&lt;0.01,IF('LV Function'!$T$357&lt;0.001,"***","**"),"*")," ")</f>
        <v xml:space="preserve">2 </v>
      </c>
      <c r="P19" s="813"/>
      <c r="Q19" s="810">
        <f>'LV Function'!T353</f>
        <v>34.937135249999997</v>
      </c>
      <c r="R19" s="811" t="s">
        <v>776</v>
      </c>
      <c r="S19" s="812" t="str">
        <f>ROUND('LV Function'!T355,0)&amp;  IF('LV Function'!$T$358&lt;0.05,IF('LV Function'!$T$358&lt;0.01,IF('LV Function'!$T$358&lt;0.001,"***","**"),"*")," ")</f>
        <v xml:space="preserve">3 </v>
      </c>
      <c r="T19" s="767"/>
    </row>
    <row r="20" spans="1:22" x14ac:dyDescent="0.3">
      <c r="B20" s="775"/>
      <c r="C20" s="774" t="s">
        <v>770</v>
      </c>
      <c r="D20" s="769"/>
      <c r="E20" s="810">
        <f>'LV Function'!$U$326</f>
        <v>80.957560999999998</v>
      </c>
      <c r="F20" s="811" t="s">
        <v>776</v>
      </c>
      <c r="G20" s="812">
        <f>'LV Function'!$U$328</f>
        <v>4.5387742625631926</v>
      </c>
      <c r="H20" s="814"/>
      <c r="I20" s="810">
        <f>'LV Function'!U335</f>
        <v>58.634029249999998</v>
      </c>
      <c r="J20" s="811" t="s">
        <v>776</v>
      </c>
      <c r="K20" s="812">
        <f>'LV Function'!U337</f>
        <v>7.9809884558425477</v>
      </c>
      <c r="L20" s="814"/>
      <c r="M20" s="810">
        <f>'LV Function'!U345</f>
        <v>64.53561683333335</v>
      </c>
      <c r="N20" s="811" t="s">
        <v>776</v>
      </c>
      <c r="O20" s="812" t="str">
        <f>ROUND('LV Function'!U347,0)&amp;  IF('LV Function'!$U$357&lt;0.05,IF('LV Function'!$U$357&lt;0.01,IF('LV Function'!$U$357&lt;0.001,"***","**"),"*")," ")</f>
        <v xml:space="preserve">4 </v>
      </c>
      <c r="P20" s="814"/>
      <c r="Q20" s="810">
        <f>'LV Function'!U353</f>
        <v>47.779902</v>
      </c>
      <c r="R20" s="811" t="s">
        <v>776</v>
      </c>
      <c r="S20" s="812" t="str">
        <f>ROUND('LV Function'!U355,0)&amp;  IF('LV Function'!$U$358&lt;0.05,IF('LV Function'!$U$358&lt;0.01,IF('LV Function'!$U$358&lt;0.001,"***","**"),"*")," ")</f>
        <v xml:space="preserve">5 </v>
      </c>
      <c r="T20" s="765"/>
      <c r="V20" s="783"/>
    </row>
    <row r="21" spans="1:22" ht="16.2" customHeight="1" x14ac:dyDescent="0.3">
      <c r="B21" s="775"/>
      <c r="C21" s="772" t="s">
        <v>772</v>
      </c>
      <c r="D21" s="763"/>
      <c r="E21" s="815">
        <f>'LV Function'!$V$326</f>
        <v>3.2030170466180317</v>
      </c>
      <c r="F21" s="816" t="s">
        <v>776</v>
      </c>
      <c r="G21" s="817">
        <f>'LV Function'!$V$328</f>
        <v>0.26551594472927892</v>
      </c>
      <c r="H21" s="818"/>
      <c r="I21" s="815">
        <f>'LV Function'!V335</f>
        <v>4.333180874150993</v>
      </c>
      <c r="J21" s="816" t="s">
        <v>776</v>
      </c>
      <c r="K21" s="817">
        <f>'LV Function'!V337</f>
        <v>0.27717830054789944</v>
      </c>
      <c r="L21" s="818"/>
      <c r="M21" s="815">
        <f>'LV Function'!V345</f>
        <v>5.3409840536975102</v>
      </c>
      <c r="N21" s="816" t="s">
        <v>776</v>
      </c>
      <c r="O21" s="817" t="str">
        <f>ROUND('LV Function'!V347,1)&amp;  IF('LV Function'!$V$357&lt;0.05,IF('LV Function'!$V$357&lt;0.01,IF('LV Function'!$V$357&lt;0.001,"***","**"),"*")," ")</f>
        <v>0.3*</v>
      </c>
      <c r="P21" s="818"/>
      <c r="Q21" s="815">
        <f>'LV Function'!V353</f>
        <v>4.0083432065977505</v>
      </c>
      <c r="R21" s="816" t="s">
        <v>776</v>
      </c>
      <c r="S21" s="817" t="str">
        <f>ROUND('LV Function'!V355,1)&amp;  IF('LV Function'!$V$358&lt;0.05,IF('LV Function'!$V$358&lt;0.01,IF('LV Function'!$V$358&lt;0.001,"***","**"),"*")," ")</f>
        <v xml:space="preserve">0.5 </v>
      </c>
      <c r="T21" s="767"/>
    </row>
    <row r="22" spans="1:22" ht="16.2" customHeight="1" thickBot="1" x14ac:dyDescent="0.35">
      <c r="B22" s="775"/>
      <c r="C22" s="804"/>
      <c r="D22" s="805"/>
      <c r="E22" s="806"/>
      <c r="F22" s="806"/>
      <c r="G22" s="806"/>
      <c r="H22" s="806"/>
      <c r="I22" s="806"/>
      <c r="J22" s="806"/>
      <c r="K22" s="806"/>
      <c r="L22" s="806"/>
      <c r="M22" s="806"/>
      <c r="N22" s="806"/>
      <c r="O22" s="806"/>
      <c r="P22" s="806"/>
      <c r="Q22" s="806"/>
      <c r="R22" s="806"/>
      <c r="S22" s="806"/>
      <c r="T22" s="837"/>
    </row>
    <row r="23" spans="1:22" ht="16.2" customHeight="1" x14ac:dyDescent="0.3">
      <c r="B23" s="775"/>
      <c r="C23" s="785"/>
      <c r="D23" s="785"/>
      <c r="E23" s="785"/>
      <c r="F23" s="785"/>
      <c r="G23" s="785"/>
      <c r="H23" s="785"/>
      <c r="I23" s="785"/>
      <c r="J23" s="785"/>
      <c r="K23" s="785"/>
      <c r="L23" s="785"/>
      <c r="M23" s="785"/>
      <c r="N23" s="785"/>
      <c r="O23" s="785"/>
      <c r="P23" s="785"/>
      <c r="Q23" s="785"/>
      <c r="R23" s="785"/>
      <c r="S23" s="785"/>
      <c r="T23" s="785"/>
    </row>
    <row r="24" spans="1:22" ht="15" thickBot="1" x14ac:dyDescent="0.35">
      <c r="B24" s="775"/>
      <c r="C24" s="801" t="s">
        <v>773</v>
      </c>
      <c r="D24" s="802"/>
      <c r="E24" s="802"/>
      <c r="F24" s="802"/>
      <c r="G24" s="802"/>
      <c r="H24" s="802"/>
      <c r="I24" s="803"/>
      <c r="J24" s="803"/>
      <c r="K24" s="803"/>
      <c r="L24" s="802"/>
      <c r="M24" s="803"/>
      <c r="N24" s="803"/>
      <c r="O24" s="803"/>
      <c r="P24" s="802"/>
      <c r="Q24" s="803"/>
      <c r="R24" s="803"/>
      <c r="S24" s="803"/>
      <c r="T24" s="803"/>
    </row>
    <row r="25" spans="1:22" ht="15" thickTop="1" x14ac:dyDescent="0.3">
      <c r="B25" s="775"/>
      <c r="C25" s="790" t="s">
        <v>774</v>
      </c>
      <c r="D25" s="784"/>
      <c r="E25" s="821">
        <f>'LV Function'!AA326</f>
        <v>666.05629183333338</v>
      </c>
      <c r="F25" s="819" t="s">
        <v>776</v>
      </c>
      <c r="G25" s="826">
        <f>'LV Function'!AA328</f>
        <v>26.8864618410561</v>
      </c>
      <c r="H25" s="800"/>
      <c r="I25" s="821">
        <f>'LV Function'!AA335</f>
        <v>619.69686624999997</v>
      </c>
      <c r="J25" s="819" t="s">
        <v>776</v>
      </c>
      <c r="K25" s="826">
        <f>'LV Function'!AA337</f>
        <v>98.96545181618319</v>
      </c>
      <c r="L25" s="800"/>
      <c r="M25" s="821">
        <f>'LV Function'!AA345</f>
        <v>566.26882250000006</v>
      </c>
      <c r="N25" s="819" t="s">
        <v>776</v>
      </c>
      <c r="O25" s="826" t="str">
        <f>ROUND('LV Function'!AA347,0)&amp;  IF('LV Function'!$AA$357&lt;0.05,IF('LV Function'!$AA$357&lt;0.01,IF('LV Function'!$AA$357&lt;0.001,"***","**"),"*")," ")</f>
        <v xml:space="preserve">59 </v>
      </c>
      <c r="P25" s="800"/>
      <c r="Q25" s="821">
        <f>'LV Function'!AA353</f>
        <v>457.79659525</v>
      </c>
      <c r="R25" s="819" t="s">
        <v>776</v>
      </c>
      <c r="S25" s="826" t="str">
        <f>ROUND('LV Function'!AA355,0)&amp;  IF('LV Function'!$AA$358&lt;0.05,IF('LV Function'!$AA$358&lt;0.01,IF('LV Function'!$AA$358&lt;0.001,"***","**"),"*")," ")</f>
        <v xml:space="preserve">83 </v>
      </c>
      <c r="T25" s="785"/>
    </row>
    <row r="26" spans="1:22" x14ac:dyDescent="0.3">
      <c r="B26" s="775"/>
      <c r="C26" s="772" t="s">
        <v>775</v>
      </c>
      <c r="D26" s="770"/>
      <c r="E26" s="795">
        <f>'LV Function'!AB326</f>
        <v>383.79600933333336</v>
      </c>
      <c r="F26" s="819" t="s">
        <v>776</v>
      </c>
      <c r="G26" s="797">
        <f>'LV Function'!AB328</f>
        <v>59.219959469950126</v>
      </c>
      <c r="H26" s="786"/>
      <c r="I26" s="795">
        <f>'LV Function'!AB335</f>
        <v>377.41359349999999</v>
      </c>
      <c r="J26" s="819" t="s">
        <v>776</v>
      </c>
      <c r="K26" s="797">
        <f>'LV Function'!AB337</f>
        <v>45.714214761710892</v>
      </c>
      <c r="L26" s="786"/>
      <c r="M26" s="795">
        <f>'LV Function'!AB345</f>
        <v>299.65461466666665</v>
      </c>
      <c r="N26" s="819" t="s">
        <v>776</v>
      </c>
      <c r="O26" s="826" t="str">
        <f>ROUND('LV Function'!AB347,0)&amp;  IF('LV Function'!$AB$357&lt;0.05,IF('LV Function'!$AB$357&lt;0.01,IF('LV Function'!$AB$357&lt;0.001,"***","**"),"*")," ")</f>
        <v xml:space="preserve">42 </v>
      </c>
      <c r="P26" s="786"/>
      <c r="Q26" s="795">
        <f>'LV Function'!AB353</f>
        <v>222.36792800000001</v>
      </c>
      <c r="R26" s="819" t="s">
        <v>776</v>
      </c>
      <c r="S26" s="797">
        <f>ROUND('LV Function'!AB355,0)</f>
        <v>44</v>
      </c>
      <c r="T26" s="767"/>
    </row>
    <row r="27" spans="1:22" x14ac:dyDescent="0.3">
      <c r="B27" s="775"/>
      <c r="C27" s="787" t="s">
        <v>900</v>
      </c>
      <c r="D27" s="770"/>
      <c r="E27" s="824">
        <f>'LV Function'!AM326</f>
        <v>19.079176666666665</v>
      </c>
      <c r="F27" s="819" t="s">
        <v>776</v>
      </c>
      <c r="G27" s="829">
        <f>'LV Function'!AM328</f>
        <v>1.5340940141721788</v>
      </c>
      <c r="H27" s="792"/>
      <c r="I27" s="824">
        <f>'LV Function'!AM335</f>
        <v>7.3416342500000003</v>
      </c>
      <c r="J27" s="808" t="s">
        <v>776</v>
      </c>
      <c r="K27" s="829">
        <f>'LV Function'!AM337</f>
        <v>1.3973002264903773</v>
      </c>
      <c r="L27" s="792"/>
      <c r="M27" s="824">
        <f>'LV Function'!AM345</f>
        <v>12.907169833333333</v>
      </c>
      <c r="N27" s="808" t="s">
        <v>776</v>
      </c>
      <c r="O27" s="829" t="str">
        <f>ROUND('LV Function'!AM347,2)&amp;  IF('LV Function'!$AM$357&lt;0.05,IF('LV Function'!$AM$357&lt;0.01,IF('LV Function'!$AM$357&lt;0.001,"***","**"),"*")," ")</f>
        <v>1.43*</v>
      </c>
      <c r="P27" s="792"/>
      <c r="Q27" s="824">
        <f>'LV Function'!AM353</f>
        <v>7.0776649999999997</v>
      </c>
      <c r="R27" s="808" t="s">
        <v>776</v>
      </c>
      <c r="S27" s="829" t="str">
        <f>ROUND('LV Function'!AM355,2)&amp;  IF('LV Function'!$AM$358&lt;0.05,IF('LV Function'!$AM$358&lt;0.01,IF('LV Function'!$AM$358&lt;0.001,"***","**"),"*")," ")</f>
        <v xml:space="preserve">1.11 </v>
      </c>
      <c r="T27" s="792"/>
    </row>
    <row r="28" spans="1:22" x14ac:dyDescent="0.3">
      <c r="A28" s="783"/>
      <c r="B28" s="775"/>
      <c r="C28" s="788" t="s">
        <v>901</v>
      </c>
      <c r="D28" s="770"/>
      <c r="E28" s="825">
        <f>'LV Function'!AO326</f>
        <v>21.319129</v>
      </c>
      <c r="F28" s="819" t="s">
        <v>776</v>
      </c>
      <c r="G28" s="830">
        <f>'LV Function'!AO328</f>
        <v>0.93591660670378796</v>
      </c>
      <c r="H28" s="794"/>
      <c r="I28" s="825">
        <f>'LV Function'!AO335</f>
        <v>12.341673</v>
      </c>
      <c r="J28" s="808" t="s">
        <v>776</v>
      </c>
      <c r="K28" s="830">
        <f>'LV Function'!AO337</f>
        <v>1.8713902497607198</v>
      </c>
      <c r="L28" s="794"/>
      <c r="M28" s="940">
        <f>'LV Function'!AO345</f>
        <v>11.570323333333333</v>
      </c>
      <c r="N28" s="808" t="s">
        <v>776</v>
      </c>
      <c r="O28" s="830" t="str">
        <f>ROUND('LV Function'!AO347,1)&amp;  IF('LV Function'!$AO$357&lt;0.05,IF('LV Function'!$AO$357&lt;0.01,IF('LV Function'!$AO$357&lt;0.001,"***","**"),"*")," ")</f>
        <v xml:space="preserve">0.6 </v>
      </c>
      <c r="P28" s="794"/>
      <c r="Q28" s="940">
        <f>'LV Function'!AO353</f>
        <v>9.0895449999999993</v>
      </c>
      <c r="R28" s="808" t="s">
        <v>776</v>
      </c>
      <c r="S28" s="830" t="str">
        <f>ROUND('LV Function'!AO355,1)&amp;  IF('LV Function'!$AO$358&lt;0.05,IF('LV Function'!$AO$358&lt;0.01,IF('LV Function'!$AO$358&lt;0.001,"***","**"),"*")," ")</f>
        <v xml:space="preserve">0.2 </v>
      </c>
      <c r="T28" s="794"/>
    </row>
    <row r="29" spans="1:22" x14ac:dyDescent="0.3">
      <c r="A29" s="783"/>
      <c r="B29" s="785"/>
      <c r="C29" s="787" t="s">
        <v>328</v>
      </c>
      <c r="D29" s="770"/>
      <c r="E29" s="822">
        <f>'LV Function'!AD326</f>
        <v>26.412036999999998</v>
      </c>
      <c r="F29" s="816" t="s">
        <v>776</v>
      </c>
      <c r="G29" s="827">
        <f>'LV Function'!AD328</f>
        <v>1.6435184845070527</v>
      </c>
      <c r="H29" s="820"/>
      <c r="I29" s="822">
        <f>'LV Function'!AD335</f>
        <v>31.597222249999998</v>
      </c>
      <c r="J29" s="816" t="s">
        <v>776</v>
      </c>
      <c r="K29" s="827">
        <f>'LV Function'!AD337</f>
        <v>4.1718717391442466</v>
      </c>
      <c r="L29" s="820"/>
      <c r="M29" s="822">
        <f>'LV Function'!AD345</f>
        <v>25.509259166666666</v>
      </c>
      <c r="N29" s="816" t="s">
        <v>776</v>
      </c>
      <c r="O29" s="946" t="str">
        <f>ROUND('LV Function'!AD347,1)&amp;  IF('LV Function'!$AD$357&lt;0.05,IF('LV Function'!$AD$357&lt;0.01,IF('LV Function'!$AD$357&lt;0.001,"***","**"),"*")," ")</f>
        <v xml:space="preserve">2.3 </v>
      </c>
      <c r="P29" s="820"/>
      <c r="Q29" s="822">
        <f>'LV Function'!AD353</f>
        <v>22.98611125</v>
      </c>
      <c r="R29" s="816" t="s">
        <v>776</v>
      </c>
      <c r="S29" s="946" t="str">
        <f>ROUND('LV Function'!AD355,1)&amp;  IF('LV Function'!$AD$358&lt;0.05,IF('LV Function'!$AD$358&lt;0.01,IF('LV Function'!$AD$358&lt;0.001,"***","**"),"*")," ")</f>
        <v xml:space="preserve">2.8 </v>
      </c>
      <c r="T29" s="785"/>
      <c r="U29" s="783"/>
    </row>
    <row r="30" spans="1:22" x14ac:dyDescent="0.3">
      <c r="A30" s="783"/>
      <c r="B30" s="785"/>
      <c r="C30" s="788" t="s">
        <v>829</v>
      </c>
      <c r="D30" s="770"/>
      <c r="E30" s="823"/>
      <c r="F30" s="791"/>
      <c r="G30" s="828"/>
      <c r="H30" s="793"/>
      <c r="I30" s="823"/>
      <c r="J30" s="791"/>
      <c r="K30" s="828"/>
      <c r="L30" s="793"/>
      <c r="M30" s="823"/>
      <c r="N30" s="791"/>
      <c r="O30" s="828"/>
      <c r="P30" s="793"/>
      <c r="Q30" s="823"/>
      <c r="R30" s="791"/>
      <c r="S30" s="828"/>
      <c r="T30" s="944"/>
      <c r="U30" s="783"/>
    </row>
    <row r="31" spans="1:22" x14ac:dyDescent="0.3">
      <c r="A31" s="783"/>
      <c r="B31" s="785"/>
      <c r="C31" s="772" t="s">
        <v>828</v>
      </c>
      <c r="D31" s="770"/>
      <c r="E31" s="807">
        <f>'LV Function'!AC326</f>
        <v>2.033941</v>
      </c>
      <c r="F31" s="808" t="s">
        <v>776</v>
      </c>
      <c r="G31" s="809">
        <f>'LV Function'!AC328</f>
        <v>0.41569811641686943</v>
      </c>
      <c r="H31" s="767"/>
      <c r="I31" s="807">
        <f>'LV Function'!AC335</f>
        <v>1.63348</v>
      </c>
      <c r="J31" s="808" t="s">
        <v>776</v>
      </c>
      <c r="K31" s="809">
        <f>'LV Function'!AC337</f>
        <v>0.11797181403058364</v>
      </c>
      <c r="L31" s="767"/>
      <c r="M31" s="807">
        <f>'LV Function'!AC345</f>
        <v>1.9538083333333336</v>
      </c>
      <c r="N31" s="808" t="s">
        <v>776</v>
      </c>
      <c r="O31" s="830" t="str">
        <f>ROUND('LV Function'!AC347,2)&amp;  IF('LV Function'!$AC$357&lt;0.05,IF('LV Function'!$AC$357&lt;0.01,IF('LV Function'!$AC$357&lt;0.001,"***","**"),"*")," ")</f>
        <v xml:space="preserve">0.12 </v>
      </c>
      <c r="P31" s="767"/>
      <c r="Q31" s="807">
        <f>'LV Function'!AC353</f>
        <v>2.7920985000000003</v>
      </c>
      <c r="R31" s="808" t="s">
        <v>776</v>
      </c>
      <c r="S31" s="809">
        <f>ROUND('LV Function'!AC355,2)</f>
        <v>1.31</v>
      </c>
      <c r="T31" s="944"/>
      <c r="U31" s="783"/>
    </row>
    <row r="32" spans="1:22" x14ac:dyDescent="0.3">
      <c r="A32" s="783"/>
      <c r="B32" s="785"/>
      <c r="C32" s="788" t="s">
        <v>902</v>
      </c>
      <c r="D32" s="770"/>
      <c r="E32" s="807">
        <f>'LV Function'!AP326</f>
        <v>0.91439559660736014</v>
      </c>
      <c r="F32" s="808" t="s">
        <v>776</v>
      </c>
      <c r="G32" s="809">
        <f>'LV Function'!AP328</f>
        <v>0.11294793951337855</v>
      </c>
      <c r="H32" s="767"/>
      <c r="I32" s="825">
        <f>'LV Function'!AP335</f>
        <v>0.59584676181655105</v>
      </c>
      <c r="J32" s="808" t="s">
        <v>776</v>
      </c>
      <c r="K32" s="830">
        <f>'LV Function'!AP337</f>
        <v>7.2216329360488316E-2</v>
      </c>
      <c r="L32" s="794"/>
      <c r="M32" s="825">
        <f>'LV Function'!AP345</f>
        <v>1.1399061260167977</v>
      </c>
      <c r="N32" s="808" t="s">
        <v>776</v>
      </c>
      <c r="O32" s="830" t="str">
        <f>ROUND('LV Function'!AP347,2)&amp;  IF('LV Function'!$AP$357&lt;0.05,IF('LV Function'!$AP$357&lt;0.01,IF('LV Function'!$AP$357&lt;0.001,"***","**"),"*")," ")</f>
        <v>0.15*</v>
      </c>
      <c r="P32" s="794"/>
      <c r="Q32" s="825">
        <f>'LV Function'!AP353</f>
        <v>0.78679459472342972</v>
      </c>
      <c r="R32" s="808" t="s">
        <v>776</v>
      </c>
      <c r="S32" s="830" t="str">
        <f>ROUND('LV Function'!AP355,2)&amp;  IF('LV Function'!$AP$358&lt;0.05,IF('LV Function'!$AP$358&lt;0.01,IF('LV Function'!$AP$358&lt;0.001,"***","**"),"*")," ")</f>
        <v xml:space="preserve">0.14 </v>
      </c>
      <c r="T32" s="947"/>
      <c r="U32" s="783"/>
    </row>
    <row r="33" spans="1:21" x14ac:dyDescent="0.3">
      <c r="A33" s="783"/>
      <c r="B33" s="785"/>
      <c r="C33" s="788" t="s">
        <v>903</v>
      </c>
      <c r="D33" s="770"/>
      <c r="E33" s="825">
        <f>'LV Function'!AQ326</f>
        <v>41.992673187197099</v>
      </c>
      <c r="F33" s="819" t="s">
        <v>776</v>
      </c>
      <c r="G33" s="825">
        <f>'LV Function'!AQ328</f>
        <v>4.2077250858822133</v>
      </c>
      <c r="H33" s="794"/>
      <c r="I33" s="825">
        <f>'LV Function'!AQ335</f>
        <v>80.96983243002947</v>
      </c>
      <c r="J33" s="968" t="s">
        <v>776</v>
      </c>
      <c r="K33" s="830">
        <f>'LV Function'!AQ337</f>
        <v>3.8624783572946297</v>
      </c>
      <c r="L33" s="794"/>
      <c r="M33" s="825">
        <f>'LV Function'!AQ345</f>
        <v>43.412074310739847</v>
      </c>
      <c r="N33" s="968" t="s">
        <v>776</v>
      </c>
      <c r="O33" s="830" t="str">
        <f>ROUND('LV Function'!AQ347,2)&amp;  IF('LV Function'!$AQ$357&lt;0.05,IF('LV Function'!$AQ$357&lt;0.01,IF('LV Function'!$AQ$357&lt;0.001,"***","**"),"*")," ")</f>
        <v>8.06**</v>
      </c>
      <c r="P33" s="794"/>
      <c r="Q33" s="825">
        <f>'LV Function'!AQ353</f>
        <v>51.2145753176627</v>
      </c>
      <c r="R33" s="968" t="s">
        <v>776</v>
      </c>
      <c r="S33" s="830" t="str">
        <f>ROUND('LV Function'!AQ355,2)&amp;  IF('LV Function'!$AQ$358&lt;0.05,IF('LV Function'!$AQ$358&lt;0.01,IF('LV Function'!$AQ$358&lt;0.001,"***","**"),"*")," ")</f>
        <v>3.85**</v>
      </c>
      <c r="T33" s="945"/>
      <c r="U33" s="783"/>
    </row>
    <row r="34" spans="1:21" ht="15" thickBot="1" x14ac:dyDescent="0.35">
      <c r="B34" s="775"/>
      <c r="C34" s="804"/>
      <c r="D34" s="805"/>
      <c r="E34" s="806"/>
      <c r="F34" s="806"/>
      <c r="G34" s="806"/>
      <c r="H34" s="806"/>
      <c r="I34" s="806"/>
      <c r="J34" s="806"/>
      <c r="K34" s="806"/>
      <c r="L34" s="806"/>
      <c r="M34" s="806"/>
      <c r="N34" s="806"/>
      <c r="O34" s="806"/>
      <c r="P34" s="806"/>
      <c r="Q34" s="806"/>
      <c r="R34" s="806"/>
      <c r="S34" s="806"/>
      <c r="T34" s="837"/>
    </row>
    <row r="35" spans="1:21" ht="15.6" x14ac:dyDescent="0.3">
      <c r="B35" s="785"/>
      <c r="C35" s="941"/>
      <c r="D35" s="942"/>
      <c r="E35" s="943"/>
      <c r="F35" s="943"/>
      <c r="G35" s="943"/>
      <c r="H35" s="794"/>
      <c r="I35" s="794"/>
      <c r="J35" s="794"/>
      <c r="K35" s="794"/>
      <c r="L35" s="794"/>
      <c r="M35" s="794"/>
      <c r="N35" s="794"/>
      <c r="O35" s="794"/>
      <c r="P35" s="794"/>
      <c r="Q35" s="794"/>
      <c r="R35" s="794"/>
      <c r="S35" s="794"/>
      <c r="T35" s="775"/>
    </row>
    <row r="36" spans="1:21" x14ac:dyDescent="0.3">
      <c r="T36" s="775"/>
    </row>
    <row r="37" spans="1:21" x14ac:dyDescent="0.3">
      <c r="T37" s="837"/>
    </row>
    <row r="38" spans="1:21" x14ac:dyDescent="0.3">
      <c r="T38" s="785"/>
    </row>
  </sheetData>
  <mergeCells count="8">
    <mergeCell ref="E5:G5"/>
    <mergeCell ref="I5:K5"/>
    <mergeCell ref="Q5:S5"/>
    <mergeCell ref="E3:G3"/>
    <mergeCell ref="I3:K3"/>
    <mergeCell ref="Q3:S3"/>
    <mergeCell ref="M3:O3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LV Function</vt:lpstr>
      <vt:lpstr>PW Doppler</vt:lpstr>
      <vt:lpstr>Tail-Cuff Pressure</vt:lpstr>
      <vt:lpstr>M-Mode SAX</vt:lpstr>
      <vt:lpstr>M-Mode LAX</vt:lpstr>
      <vt:lpstr>-</vt:lpstr>
      <vt:lpstr>ATA Biaxial Motion</vt:lpstr>
      <vt:lpstr>Table with stats</vt:lpstr>
      <vt:lpstr>Table with stats M and F</vt:lpstr>
      <vt:lpstr>Table with stats Lona treatment</vt:lpstr>
      <vt:lpstr>Table with stats F</vt:lpstr>
      <vt:lpstr>Table</vt:lpstr>
      <vt:lpstr>Millar Pressure</vt:lpstr>
      <vt:lpstr>PV Loops</vt:lpstr>
    </vt:vector>
  </TitlesOfParts>
  <Company>Yale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Ferruzzi, Jacopo</dc:creator>
  <cp:lastModifiedBy>Sae-Il Murtada</cp:lastModifiedBy>
  <cp:lastPrinted>2016-04-30T13:08:51Z</cp:lastPrinted>
  <dcterms:created xsi:type="dcterms:W3CDTF">2015-04-27T16:28:41Z</dcterms:created>
  <dcterms:modified xsi:type="dcterms:W3CDTF">2021-12-13T22:58:24Z</dcterms:modified>
</cp:coreProperties>
</file>